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E0C09277-CC68-4D67-BD06-0DD6FA20130B}" xr6:coauthVersionLast="45" xr6:coauthVersionMax="45" xr10:uidLastSave="{00000000-0000-0000-0000-000000000000}"/>
  <bookViews>
    <workbookView minimized="1" xWindow="165" yWindow="7350" windowWidth="19425" windowHeight="13515" firstSheet="4" activeTab="5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Results Distribution Analysis" sheetId="4" r:id="rId7"/>
    <sheet name="Simulated Line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8" l="1"/>
  <c r="W28" i="8"/>
  <c r="AJ28" i="8" s="1"/>
  <c r="W29" i="8"/>
  <c r="W30" i="8"/>
  <c r="AK30" i="8" s="1"/>
  <c r="W27" i="8"/>
  <c r="AL27" i="8" s="1"/>
  <c r="W25" i="8"/>
  <c r="AK25" i="8" s="1"/>
  <c r="W26" i="8"/>
  <c r="W24" i="8"/>
  <c r="AI24" i="8" s="1"/>
  <c r="W21" i="8"/>
  <c r="W22" i="8"/>
  <c r="AH22" i="8" s="1"/>
  <c r="W23" i="8"/>
  <c r="W20" i="8"/>
  <c r="AG20" i="8" s="1"/>
  <c r="W17" i="8"/>
  <c r="W18" i="8"/>
  <c r="W19" i="8"/>
  <c r="W16" i="8"/>
  <c r="AJ16" i="8" s="1"/>
  <c r="W12" i="8"/>
  <c r="W13" i="8"/>
  <c r="W14" i="8"/>
  <c r="W15" i="8"/>
  <c r="W11" i="8"/>
  <c r="W6" i="8"/>
  <c r="W7" i="8"/>
  <c r="W8" i="8"/>
  <c r="W9" i="8"/>
  <c r="W10" i="8"/>
  <c r="W5" i="8"/>
  <c r="BJ97" i="8"/>
  <c r="B30" i="8"/>
  <c r="AL29" i="8"/>
  <c r="AK29" i="8"/>
  <c r="AH29" i="8"/>
  <c r="AG29" i="8"/>
  <c r="AJ29" i="8"/>
  <c r="B29" i="8"/>
  <c r="AI28" i="8"/>
  <c r="AH28" i="8"/>
  <c r="AG28" i="8"/>
  <c r="I28" i="8"/>
  <c r="AE28" i="8" s="1"/>
  <c r="B28" i="8"/>
  <c r="AH27" i="8"/>
  <c r="AG27" i="8"/>
  <c r="J27" i="8"/>
  <c r="I27" i="8"/>
  <c r="AE27" i="8" s="1"/>
  <c r="H27" i="8"/>
  <c r="AD27" i="8" s="1"/>
  <c r="G27" i="8"/>
  <c r="F27" i="8"/>
  <c r="E27" i="8"/>
  <c r="AA27" i="8" s="1"/>
  <c r="D27" i="8"/>
  <c r="U27" i="8" s="1"/>
  <c r="AQ27" i="8" s="1"/>
  <c r="AJ25" i="8"/>
  <c r="AG25" i="8"/>
  <c r="AI25" i="8"/>
  <c r="H25" i="8"/>
  <c r="B25" i="8"/>
  <c r="B26" i="8" s="1"/>
  <c r="AL24" i="8"/>
  <c r="AJ24" i="8"/>
  <c r="AK24" i="8"/>
  <c r="J24" i="8"/>
  <c r="I24" i="8"/>
  <c r="AE24" i="8" s="1"/>
  <c r="H24" i="8"/>
  <c r="G24" i="8"/>
  <c r="AC24" i="8" s="1"/>
  <c r="F24" i="8"/>
  <c r="AB24" i="8" s="1"/>
  <c r="E24" i="8"/>
  <c r="AA24" i="8" s="1"/>
  <c r="D24" i="8"/>
  <c r="T24" i="8" s="1"/>
  <c r="BE23" i="8"/>
  <c r="BF23" i="8" s="1"/>
  <c r="BG23" i="8" s="1"/>
  <c r="BD23" i="8"/>
  <c r="BD24" i="8" s="1"/>
  <c r="BE24" i="8" s="1"/>
  <c r="BF24" i="8" s="1"/>
  <c r="BG24" i="8" s="1"/>
  <c r="AL23" i="8"/>
  <c r="AK23" i="8"/>
  <c r="AJ23" i="8"/>
  <c r="BI22" i="8"/>
  <c r="BJ22" i="8" s="1"/>
  <c r="BE22" i="8"/>
  <c r="BF22" i="8" s="1"/>
  <c r="BG22" i="8" s="1"/>
  <c r="AJ22" i="8"/>
  <c r="B22" i="8"/>
  <c r="B23" i="8" s="1"/>
  <c r="AL21" i="8"/>
  <c r="AK21" i="8"/>
  <c r="AG21" i="8"/>
  <c r="AJ21" i="8"/>
  <c r="AH21" i="8"/>
  <c r="D21" i="8"/>
  <c r="Z21" i="8" s="1"/>
  <c r="B21" i="8"/>
  <c r="AL20" i="8"/>
  <c r="J20" i="8"/>
  <c r="I20" i="8"/>
  <c r="H20" i="8"/>
  <c r="G20" i="8"/>
  <c r="AC20" i="8" s="1"/>
  <c r="F20" i="8"/>
  <c r="E20" i="8"/>
  <c r="AA20" i="8" s="1"/>
  <c r="D20" i="8"/>
  <c r="S20" i="8" s="1"/>
  <c r="AJ19" i="8"/>
  <c r="AH19" i="8"/>
  <c r="AL19" i="8"/>
  <c r="AG18" i="8"/>
  <c r="AL18" i="8"/>
  <c r="AJ18" i="8"/>
  <c r="AJ17" i="8"/>
  <c r="AI17" i="8"/>
  <c r="AH17" i="8"/>
  <c r="AG17" i="8"/>
  <c r="AL17" i="8"/>
  <c r="AK17" i="8"/>
  <c r="I17" i="8"/>
  <c r="AE17" i="8" s="1"/>
  <c r="B17" i="8"/>
  <c r="B18" i="8" s="1"/>
  <c r="B19" i="8" s="1"/>
  <c r="AK16" i="8"/>
  <c r="AL16" i="8"/>
  <c r="AH16" i="8"/>
  <c r="J16" i="8"/>
  <c r="AF16" i="8" s="1"/>
  <c r="I16" i="8"/>
  <c r="AE16" i="8" s="1"/>
  <c r="H16" i="8"/>
  <c r="G16" i="8"/>
  <c r="AC16" i="8" s="1"/>
  <c r="F16" i="8"/>
  <c r="E16" i="8"/>
  <c r="D16" i="8"/>
  <c r="Z16" i="8" s="1"/>
  <c r="AK15" i="8"/>
  <c r="AI15" i="8"/>
  <c r="AL15" i="8"/>
  <c r="AH15" i="8"/>
  <c r="AJ14" i="8"/>
  <c r="AL14" i="8"/>
  <c r="AH14" i="8"/>
  <c r="B14" i="8"/>
  <c r="B15" i="8" s="1"/>
  <c r="AK13" i="8"/>
  <c r="AG13" i="8"/>
  <c r="AL13" i="8"/>
  <c r="AJ13" i="8"/>
  <c r="AJ12" i="8"/>
  <c r="AL12" i="8"/>
  <c r="AG12" i="8"/>
  <c r="D12" i="8"/>
  <c r="Q12" i="8" s="1"/>
  <c r="AM12" i="8" s="1"/>
  <c r="B12" i="8"/>
  <c r="B13" i="8" s="1"/>
  <c r="AL11" i="8"/>
  <c r="AK11" i="8"/>
  <c r="J11" i="8"/>
  <c r="AF11" i="8" s="1"/>
  <c r="I11" i="8"/>
  <c r="AE11" i="8" s="1"/>
  <c r="H11" i="8"/>
  <c r="AD11" i="8" s="1"/>
  <c r="G11" i="8"/>
  <c r="AC11" i="8" s="1"/>
  <c r="F11" i="8"/>
  <c r="AB11" i="8" s="1"/>
  <c r="E11" i="8"/>
  <c r="AA11" i="8" s="1"/>
  <c r="D11" i="8"/>
  <c r="Z11" i="8" s="1"/>
  <c r="BA10" i="8"/>
  <c r="BA11" i="8" s="1"/>
  <c r="AY10" i="8"/>
  <c r="AZ10" i="8" s="1"/>
  <c r="AX10" i="8"/>
  <c r="AW10" i="8"/>
  <c r="AX11" i="8" s="1"/>
  <c r="AV10" i="8"/>
  <c r="AW11" i="8" s="1"/>
  <c r="AU10" i="8"/>
  <c r="AU11" i="8" s="1"/>
  <c r="AJ10" i="8"/>
  <c r="AL9" i="8"/>
  <c r="AG8" i="8"/>
  <c r="AH7" i="8"/>
  <c r="AG7" i="8"/>
  <c r="BA6" i="8"/>
  <c r="AZ6" i="8"/>
  <c r="AY6" i="8"/>
  <c r="AX6" i="8"/>
  <c r="AW6" i="8"/>
  <c r="AV6" i="8"/>
  <c r="AU6" i="8"/>
  <c r="AI6" i="8"/>
  <c r="AH6" i="8"/>
  <c r="AG6" i="8"/>
  <c r="I6" i="8"/>
  <c r="AE6" i="8" s="1"/>
  <c r="B6" i="8"/>
  <c r="AK5" i="8"/>
  <c r="AJ5" i="8"/>
  <c r="AI5" i="8"/>
  <c r="J5" i="8"/>
  <c r="AF5" i="8" s="1"/>
  <c r="I5" i="8"/>
  <c r="AE5" i="8" s="1"/>
  <c r="H5" i="8"/>
  <c r="AD5" i="8" s="1"/>
  <c r="G5" i="8"/>
  <c r="AC5" i="8" s="1"/>
  <c r="F5" i="8"/>
  <c r="AB5" i="8" s="1"/>
  <c r="E5" i="8"/>
  <c r="AA5" i="8" s="1"/>
  <c r="D5" i="8"/>
  <c r="Z5" i="8" s="1"/>
  <c r="AJ30" i="7"/>
  <c r="AK30" i="7"/>
  <c r="AL30" i="7"/>
  <c r="AG28" i="7"/>
  <c r="AH28" i="7"/>
  <c r="AI28" i="7"/>
  <c r="AJ28" i="7"/>
  <c r="AK28" i="7"/>
  <c r="AL28" i="7"/>
  <c r="AG29" i="7"/>
  <c r="AH29" i="7"/>
  <c r="AI29" i="7"/>
  <c r="AJ29" i="7"/>
  <c r="AK29" i="7"/>
  <c r="AL29" i="7"/>
  <c r="N30" i="7"/>
  <c r="O30" i="7"/>
  <c r="P30" i="7"/>
  <c r="D103" i="1"/>
  <c r="K29" i="7"/>
  <c r="L29" i="7"/>
  <c r="M29" i="7"/>
  <c r="N29" i="7"/>
  <c r="O29" i="7"/>
  <c r="P29" i="7"/>
  <c r="K28" i="7"/>
  <c r="L28" i="7"/>
  <c r="M28" i="7"/>
  <c r="D102" i="1"/>
  <c r="N28" i="7"/>
  <c r="O28" i="7"/>
  <c r="P28" i="7"/>
  <c r="D100" i="1"/>
  <c r="D101" i="1"/>
  <c r="K27" i="7"/>
  <c r="L27" i="7"/>
  <c r="M27" i="7"/>
  <c r="N27" i="7"/>
  <c r="O27" i="7"/>
  <c r="P27" i="7"/>
  <c r="AG26" i="7"/>
  <c r="AH26" i="7"/>
  <c r="AI26" i="7"/>
  <c r="AJ26" i="7"/>
  <c r="AK26" i="7"/>
  <c r="AL26" i="7"/>
  <c r="K26" i="7"/>
  <c r="L26" i="7"/>
  <c r="M26" i="7"/>
  <c r="N26" i="7"/>
  <c r="O26" i="7"/>
  <c r="P26" i="7"/>
  <c r="AG25" i="7"/>
  <c r="AH25" i="7"/>
  <c r="AI25" i="7"/>
  <c r="AJ25" i="7"/>
  <c r="AK25" i="7"/>
  <c r="AL25" i="7"/>
  <c r="K25" i="7"/>
  <c r="L25" i="7"/>
  <c r="M25" i="7"/>
  <c r="N25" i="7"/>
  <c r="O25" i="7"/>
  <c r="P25" i="7"/>
  <c r="AL24" i="7"/>
  <c r="AK24" i="7"/>
  <c r="AJ24" i="7"/>
  <c r="AI24" i="7"/>
  <c r="AH24" i="7"/>
  <c r="AG24" i="7"/>
  <c r="K24" i="7"/>
  <c r="L24" i="7"/>
  <c r="M24" i="7"/>
  <c r="N24" i="7"/>
  <c r="O24" i="7"/>
  <c r="P24" i="7"/>
  <c r="AH23" i="7"/>
  <c r="AI23" i="7"/>
  <c r="AJ23" i="7"/>
  <c r="AK23" i="7"/>
  <c r="AL23" i="7"/>
  <c r="AG21" i="7"/>
  <c r="AH21" i="7"/>
  <c r="AI21" i="7"/>
  <c r="AJ21" i="7"/>
  <c r="AK21" i="7"/>
  <c r="AL21" i="7"/>
  <c r="AG22" i="7"/>
  <c r="AH22" i="7"/>
  <c r="AI22" i="7"/>
  <c r="AJ22" i="7"/>
  <c r="AK22" i="7"/>
  <c r="AL22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AG20" i="7"/>
  <c r="AH20" i="7"/>
  <c r="AI20" i="7"/>
  <c r="AJ20" i="7"/>
  <c r="AK20" i="7"/>
  <c r="AL20" i="7"/>
  <c r="K20" i="7"/>
  <c r="L20" i="7"/>
  <c r="M20" i="7"/>
  <c r="N20" i="7"/>
  <c r="O20" i="7"/>
  <c r="P20" i="7"/>
  <c r="AH19" i="7"/>
  <c r="AI19" i="7"/>
  <c r="AJ19" i="7"/>
  <c r="AK19" i="7"/>
  <c r="AL19" i="7"/>
  <c r="L19" i="7"/>
  <c r="M19" i="7"/>
  <c r="N19" i="7"/>
  <c r="O19" i="7"/>
  <c r="P19" i="7"/>
  <c r="AG18" i="7"/>
  <c r="AH18" i="7"/>
  <c r="AI18" i="7"/>
  <c r="AJ18" i="7"/>
  <c r="AK18" i="7"/>
  <c r="AL18" i="7"/>
  <c r="K18" i="7"/>
  <c r="L18" i="7"/>
  <c r="M18" i="7"/>
  <c r="N18" i="7"/>
  <c r="O18" i="7"/>
  <c r="P18" i="7"/>
  <c r="AG17" i="7"/>
  <c r="AH17" i="7"/>
  <c r="AI17" i="7"/>
  <c r="AJ17" i="7"/>
  <c r="AK17" i="7"/>
  <c r="AL17" i="7"/>
  <c r="K17" i="7"/>
  <c r="L17" i="7"/>
  <c r="M17" i="7"/>
  <c r="N17" i="7"/>
  <c r="O17" i="7"/>
  <c r="P17" i="7"/>
  <c r="AK28" i="8" l="1"/>
  <c r="AL28" i="8"/>
  <c r="AJ30" i="8"/>
  <c r="AF27" i="8"/>
  <c r="AJ27" i="8"/>
  <c r="AB27" i="8"/>
  <c r="AK27" i="8"/>
  <c r="AC27" i="8"/>
  <c r="AD25" i="8"/>
  <c r="AF24" i="8"/>
  <c r="AH24" i="8"/>
  <c r="AP24" i="8"/>
  <c r="AD24" i="8"/>
  <c r="AL22" i="8"/>
  <c r="AI22" i="8"/>
  <c r="AO20" i="8"/>
  <c r="AB20" i="8"/>
  <c r="AD20" i="8"/>
  <c r="AE20" i="8"/>
  <c r="AF20" i="8"/>
  <c r="AI16" i="8"/>
  <c r="Q5" i="8"/>
  <c r="AM5" i="8" s="1"/>
  <c r="R12" i="8"/>
  <c r="AN12" i="8" s="1"/>
  <c r="V5" i="8"/>
  <c r="AR5" i="8" s="1"/>
  <c r="R11" i="8"/>
  <c r="AN11" i="8" s="1"/>
  <c r="R20" i="8"/>
  <c r="AN20" i="8" s="1"/>
  <c r="S11" i="8"/>
  <c r="AO11" i="8" s="1"/>
  <c r="S12" i="8"/>
  <c r="AO12" i="8" s="1"/>
  <c r="T11" i="8"/>
  <c r="AP11" i="8" s="1"/>
  <c r="T20" i="8"/>
  <c r="AP20" i="8" s="1"/>
  <c r="U16" i="8"/>
  <c r="AQ16" i="8" s="1"/>
  <c r="S5" i="8"/>
  <c r="AO5" i="8" s="1"/>
  <c r="U11" i="8"/>
  <c r="AQ11" i="8" s="1"/>
  <c r="R16" i="8"/>
  <c r="AN16" i="8" s="1"/>
  <c r="R27" i="8"/>
  <c r="AN27" i="8" s="1"/>
  <c r="V11" i="8"/>
  <c r="AR11" i="8" s="1"/>
  <c r="S16" i="8"/>
  <c r="AO16" i="8" s="1"/>
  <c r="T27" i="8"/>
  <c r="AP27" i="8" s="1"/>
  <c r="R5" i="8"/>
  <c r="AN5" i="8" s="1"/>
  <c r="Q11" i="8"/>
  <c r="AM11" i="8" s="1"/>
  <c r="T16" i="8"/>
  <c r="AP16" i="8" s="1"/>
  <c r="Q20" i="8"/>
  <c r="AM20" i="8" s="1"/>
  <c r="AY11" i="8"/>
  <c r="AZ11" i="8" s="1"/>
  <c r="AV11" i="8"/>
  <c r="AI23" i="8"/>
  <c r="T5" i="8"/>
  <c r="AP5" i="8" s="1"/>
  <c r="G28" i="8"/>
  <c r="AC28" i="8" s="1"/>
  <c r="F28" i="8"/>
  <c r="AB28" i="8" s="1"/>
  <c r="J25" i="8"/>
  <c r="AF25" i="8" s="1"/>
  <c r="E28" i="8"/>
  <c r="AA28" i="8" s="1"/>
  <c r="E25" i="8"/>
  <c r="AA25" i="8" s="1"/>
  <c r="G17" i="8"/>
  <c r="AC17" i="8" s="1"/>
  <c r="D28" i="8"/>
  <c r="S28" i="8" s="1"/>
  <c r="AO28" i="8" s="1"/>
  <c r="D25" i="8"/>
  <c r="R25" i="8" s="1"/>
  <c r="AN25" i="8" s="1"/>
  <c r="J21" i="8"/>
  <c r="AF21" i="8" s="1"/>
  <c r="F17" i="8"/>
  <c r="AB17" i="8" s="1"/>
  <c r="H21" i="8"/>
  <c r="AD21" i="8" s="1"/>
  <c r="D17" i="8"/>
  <c r="S17" i="8" s="1"/>
  <c r="AO17" i="8" s="1"/>
  <c r="I25" i="8"/>
  <c r="AE25" i="8" s="1"/>
  <c r="G21" i="8"/>
  <c r="AC21" i="8" s="1"/>
  <c r="J6" i="8"/>
  <c r="AF6" i="8" s="1"/>
  <c r="E12" i="8"/>
  <c r="AA12" i="8" s="1"/>
  <c r="V12" i="8"/>
  <c r="AR12" i="8" s="1"/>
  <c r="Q16" i="8"/>
  <c r="AM16" i="8" s="1"/>
  <c r="AG16" i="8"/>
  <c r="J17" i="8"/>
  <c r="AF17" i="8" s="1"/>
  <c r="E21" i="8"/>
  <c r="AA21" i="8" s="1"/>
  <c r="J28" i="8"/>
  <c r="AF28" i="8" s="1"/>
  <c r="U5" i="8"/>
  <c r="AQ5" i="8" s="1"/>
  <c r="AL5" i="8"/>
  <c r="AJ6" i="8"/>
  <c r="B7" i="8"/>
  <c r="AI7" i="8"/>
  <c r="AH8" i="8"/>
  <c r="AG9" i="8"/>
  <c r="AK10" i="8"/>
  <c r="F12" i="8"/>
  <c r="AB12" i="8" s="1"/>
  <c r="T12" i="8"/>
  <c r="AP12" i="8" s="1"/>
  <c r="AH13" i="8"/>
  <c r="AJ20" i="8"/>
  <c r="F21" i="8"/>
  <c r="AB21" i="8" s="1"/>
  <c r="Q21" i="8"/>
  <c r="AM21" i="8" s="1"/>
  <c r="S24" i="8"/>
  <c r="AO24" i="8" s="1"/>
  <c r="AG26" i="8"/>
  <c r="D6" i="8"/>
  <c r="T6" i="8" s="1"/>
  <c r="AP6" i="8" s="1"/>
  <c r="AK6" i="8"/>
  <c r="AJ7" i="8"/>
  <c r="AI8" i="8"/>
  <c r="AH9" i="8"/>
  <c r="AL10" i="8"/>
  <c r="AG11" i="8"/>
  <c r="G12" i="8"/>
  <c r="AC12" i="8" s="1"/>
  <c r="AK12" i="8"/>
  <c r="AH12" i="8"/>
  <c r="AI13" i="8"/>
  <c r="AI14" i="8"/>
  <c r="AA16" i="8"/>
  <c r="V20" i="8"/>
  <c r="AR20" i="8" s="1"/>
  <c r="I21" i="8"/>
  <c r="AE21" i="8" s="1"/>
  <c r="T21" i="8"/>
  <c r="AP21" i="8" s="1"/>
  <c r="BI23" i="8"/>
  <c r="BD25" i="8"/>
  <c r="V27" i="8"/>
  <c r="AR27" i="8" s="1"/>
  <c r="Q27" i="8"/>
  <c r="AM27" i="8" s="1"/>
  <c r="E6" i="8"/>
  <c r="AA6" i="8" s="1"/>
  <c r="AL6" i="8"/>
  <c r="AK7" i="8"/>
  <c r="AJ8" i="8"/>
  <c r="AI9" i="8"/>
  <c r="AH11" i="8"/>
  <c r="H12" i="8"/>
  <c r="AD12" i="8" s="1"/>
  <c r="Z12" i="8"/>
  <c r="AI12" i="8"/>
  <c r="AB16" i="8"/>
  <c r="AI18" i="8"/>
  <c r="AH18" i="8"/>
  <c r="AI19" i="8"/>
  <c r="AI20" i="8"/>
  <c r="AH20" i="8"/>
  <c r="Z20" i="8"/>
  <c r="U21" i="8"/>
  <c r="AQ21" i="8" s="1"/>
  <c r="Q24" i="8"/>
  <c r="AM24" i="8" s="1"/>
  <c r="AG24" i="8"/>
  <c r="U24" i="8"/>
  <c r="AQ24" i="8" s="1"/>
  <c r="AI26" i="8"/>
  <c r="Z27" i="8"/>
  <c r="U12" i="8"/>
  <c r="AQ12" i="8" s="1"/>
  <c r="AK18" i="8"/>
  <c r="AG5" i="8"/>
  <c r="F6" i="8"/>
  <c r="AB6" i="8" s="1"/>
  <c r="AL7" i="8"/>
  <c r="AK8" i="8"/>
  <c r="AJ9" i="8"/>
  <c r="AI11" i="8"/>
  <c r="I12" i="8"/>
  <c r="AE12" i="8" s="1"/>
  <c r="AG14" i="8"/>
  <c r="AK14" i="8"/>
  <c r="AJ15" i="8"/>
  <c r="R21" i="8"/>
  <c r="AN21" i="8" s="1"/>
  <c r="V21" i="8"/>
  <c r="AR21" i="8" s="1"/>
  <c r="AG22" i="8"/>
  <c r="AK22" i="8"/>
  <c r="Z24" i="8"/>
  <c r="V24" i="8"/>
  <c r="AR24" i="8" s="1"/>
  <c r="R24" i="8"/>
  <c r="AN24" i="8" s="1"/>
  <c r="AJ26" i="8"/>
  <c r="U20" i="8"/>
  <c r="AQ20" i="8" s="1"/>
  <c r="AK20" i="8"/>
  <c r="AH5" i="8"/>
  <c r="G6" i="8"/>
  <c r="AC6" i="8" s="1"/>
  <c r="AL8" i="8"/>
  <c r="AK9" i="8"/>
  <c r="AJ11" i="8"/>
  <c r="J12" i="8"/>
  <c r="AF12" i="8" s="1"/>
  <c r="AD16" i="8"/>
  <c r="V16" i="8"/>
  <c r="AR16" i="8" s="1"/>
  <c r="E17" i="8"/>
  <c r="AA17" i="8" s="1"/>
  <c r="AK19" i="8"/>
  <c r="S21" i="8"/>
  <c r="AO21" i="8" s="1"/>
  <c r="AI21" i="8"/>
  <c r="F25" i="8"/>
  <c r="AB25" i="8" s="1"/>
  <c r="AL25" i="8"/>
  <c r="AH25" i="8"/>
  <c r="AK26" i="8"/>
  <c r="H6" i="8"/>
  <c r="AD6" i="8" s="1"/>
  <c r="H17" i="8"/>
  <c r="AD17" i="8" s="1"/>
  <c r="AH23" i="8"/>
  <c r="G25" i="8"/>
  <c r="AC25" i="8" s="1"/>
  <c r="H28" i="8"/>
  <c r="AD28" i="8" s="1"/>
  <c r="AL26" i="8"/>
  <c r="S27" i="8"/>
  <c r="AO27" i="8" s="1"/>
  <c r="AI27" i="8"/>
  <c r="AH26" i="8"/>
  <c r="AI29" i="8"/>
  <c r="AL30" i="8"/>
  <c r="AJ4" i="8" l="1"/>
  <c r="AX7" i="8" s="1"/>
  <c r="AI4" i="8"/>
  <c r="AW7" i="8" s="1"/>
  <c r="V17" i="8"/>
  <c r="AR17" i="8" s="1"/>
  <c r="T17" i="8"/>
  <c r="AP17" i="8" s="1"/>
  <c r="U6" i="8"/>
  <c r="AQ6" i="8" s="1"/>
  <c r="V25" i="8"/>
  <c r="AR25" i="8" s="1"/>
  <c r="AG4" i="8"/>
  <c r="AU7" i="8" s="1"/>
  <c r="T25" i="8"/>
  <c r="AP25" i="8" s="1"/>
  <c r="AL4" i="8"/>
  <c r="BA7" i="8" s="1"/>
  <c r="V6" i="8"/>
  <c r="AR6" i="8" s="1"/>
  <c r="AK4" i="8"/>
  <c r="AY7" i="8" s="1"/>
  <c r="BD26" i="8"/>
  <c r="BE25" i="8"/>
  <c r="BF25" i="8" s="1"/>
  <c r="BG25" i="8" s="1"/>
  <c r="S25" i="8"/>
  <c r="AO25" i="8" s="1"/>
  <c r="Q25" i="8"/>
  <c r="AM25" i="8" s="1"/>
  <c r="U25" i="8"/>
  <c r="AQ25" i="8" s="1"/>
  <c r="Z25" i="8"/>
  <c r="BJ23" i="8"/>
  <c r="BI24" i="8"/>
  <c r="V28" i="8"/>
  <c r="AR28" i="8" s="1"/>
  <c r="Z28" i="8"/>
  <c r="U28" i="8"/>
  <c r="AQ28" i="8" s="1"/>
  <c r="T28" i="8"/>
  <c r="AP28" i="8" s="1"/>
  <c r="R28" i="8"/>
  <c r="AN28" i="8" s="1"/>
  <c r="Q28" i="8"/>
  <c r="AM28" i="8" s="1"/>
  <c r="AH4" i="8"/>
  <c r="AV7" i="8" s="1"/>
  <c r="Q6" i="8"/>
  <c r="AM6" i="8" s="1"/>
  <c r="S6" i="8"/>
  <c r="AO6" i="8" s="1"/>
  <c r="R6" i="8"/>
  <c r="AN6" i="8" s="1"/>
  <c r="Z6" i="8"/>
  <c r="G29" i="8"/>
  <c r="AC29" i="8" s="1"/>
  <c r="F29" i="8"/>
  <c r="AB29" i="8" s="1"/>
  <c r="J26" i="8"/>
  <c r="AF26" i="8" s="1"/>
  <c r="E29" i="8"/>
  <c r="AA29" i="8" s="1"/>
  <c r="D29" i="8"/>
  <c r="I22" i="8"/>
  <c r="AE22" i="8" s="1"/>
  <c r="E18" i="8"/>
  <c r="AA18" i="8" s="1"/>
  <c r="H22" i="8"/>
  <c r="AD22" i="8" s="1"/>
  <c r="D18" i="8"/>
  <c r="J13" i="8"/>
  <c r="AF13" i="8" s="1"/>
  <c r="J29" i="8"/>
  <c r="AF29" i="8" s="1"/>
  <c r="H26" i="8"/>
  <c r="AD26" i="8" s="1"/>
  <c r="F22" i="8"/>
  <c r="AB22" i="8" s="1"/>
  <c r="J18" i="8"/>
  <c r="AF18" i="8" s="1"/>
  <c r="I29" i="8"/>
  <c r="AE29" i="8" s="1"/>
  <c r="G26" i="8"/>
  <c r="AC26" i="8" s="1"/>
  <c r="E22" i="8"/>
  <c r="AA22" i="8" s="1"/>
  <c r="I18" i="8"/>
  <c r="AE18" i="8" s="1"/>
  <c r="G13" i="8"/>
  <c r="AC13" i="8" s="1"/>
  <c r="E26" i="8"/>
  <c r="AA26" i="8" s="1"/>
  <c r="H13" i="8"/>
  <c r="AD13" i="8" s="1"/>
  <c r="G7" i="8"/>
  <c r="AC7" i="8" s="1"/>
  <c r="F26" i="8"/>
  <c r="AB26" i="8" s="1"/>
  <c r="H29" i="8"/>
  <c r="AD29" i="8" s="1"/>
  <c r="D26" i="8"/>
  <c r="F13" i="8"/>
  <c r="AB13" i="8" s="1"/>
  <c r="F7" i="8"/>
  <c r="AB7" i="8" s="1"/>
  <c r="I13" i="8"/>
  <c r="AE13" i="8" s="1"/>
  <c r="E13" i="8"/>
  <c r="AA13" i="8" s="1"/>
  <c r="E7" i="8"/>
  <c r="AA7" i="8" s="1"/>
  <c r="J22" i="8"/>
  <c r="AF22" i="8" s="1"/>
  <c r="D13" i="8"/>
  <c r="D7" i="8"/>
  <c r="H7" i="8"/>
  <c r="AD7" i="8" s="1"/>
  <c r="G22" i="8"/>
  <c r="AC22" i="8" s="1"/>
  <c r="H18" i="8"/>
  <c r="AD18" i="8" s="1"/>
  <c r="B8" i="8"/>
  <c r="D22" i="8"/>
  <c r="G18" i="8"/>
  <c r="AC18" i="8" s="1"/>
  <c r="J7" i="8"/>
  <c r="AF7" i="8" s="1"/>
  <c r="I26" i="8"/>
  <c r="AE26" i="8" s="1"/>
  <c r="F18" i="8"/>
  <c r="AB18" i="8" s="1"/>
  <c r="I7" i="8"/>
  <c r="AE7" i="8" s="1"/>
  <c r="Q17" i="8"/>
  <c r="AM17" i="8" s="1"/>
  <c r="Z17" i="8"/>
  <c r="U17" i="8"/>
  <c r="AQ17" i="8" s="1"/>
  <c r="R17" i="8"/>
  <c r="AN17" i="8" s="1"/>
  <c r="AZ7" i="8" l="1"/>
  <c r="Z22" i="8"/>
  <c r="T22" i="8"/>
  <c r="AP22" i="8" s="1"/>
  <c r="S22" i="8"/>
  <c r="AO22" i="8" s="1"/>
  <c r="R22" i="8"/>
  <c r="AN22" i="8" s="1"/>
  <c r="U22" i="8"/>
  <c r="AQ22" i="8" s="1"/>
  <c r="V22" i="8"/>
  <c r="AR22" i="8" s="1"/>
  <c r="Q22" i="8"/>
  <c r="AM22" i="8" s="1"/>
  <c r="G30" i="8"/>
  <c r="AC30" i="8" s="1"/>
  <c r="F30" i="8"/>
  <c r="AB30" i="8" s="1"/>
  <c r="D30" i="8"/>
  <c r="J23" i="8"/>
  <c r="AF23" i="8" s="1"/>
  <c r="I14" i="8"/>
  <c r="AE14" i="8" s="1"/>
  <c r="I23" i="8"/>
  <c r="AE23" i="8" s="1"/>
  <c r="J19" i="8"/>
  <c r="AF19" i="8" s="1"/>
  <c r="H14" i="8"/>
  <c r="AD14" i="8" s="1"/>
  <c r="I30" i="8"/>
  <c r="AE30" i="8" s="1"/>
  <c r="G23" i="8"/>
  <c r="AC23" i="8" s="1"/>
  <c r="H19" i="8"/>
  <c r="AD19" i="8" s="1"/>
  <c r="F14" i="8"/>
  <c r="AB14" i="8" s="1"/>
  <c r="H30" i="8"/>
  <c r="AD30" i="8" s="1"/>
  <c r="F23" i="8"/>
  <c r="AB23" i="8" s="1"/>
  <c r="G19" i="8"/>
  <c r="AC19" i="8" s="1"/>
  <c r="E14" i="8"/>
  <c r="AA14" i="8" s="1"/>
  <c r="E30" i="8"/>
  <c r="AA30" i="8" s="1"/>
  <c r="D19" i="8"/>
  <c r="F8" i="8"/>
  <c r="AB8" i="8" s="1"/>
  <c r="H23" i="8"/>
  <c r="AD23" i="8" s="1"/>
  <c r="E8" i="8"/>
  <c r="AA8" i="8" s="1"/>
  <c r="J30" i="8"/>
  <c r="AF30" i="8" s="1"/>
  <c r="G8" i="8"/>
  <c r="AC8" i="8" s="1"/>
  <c r="E23" i="8"/>
  <c r="AA23" i="8" s="1"/>
  <c r="D8" i="8"/>
  <c r="D23" i="8"/>
  <c r="J14" i="8"/>
  <c r="AF14" i="8" s="1"/>
  <c r="B9" i="8"/>
  <c r="G14" i="8"/>
  <c r="AC14" i="8" s="1"/>
  <c r="J8" i="8"/>
  <c r="AF8" i="8" s="1"/>
  <c r="I19" i="8"/>
  <c r="AE19" i="8" s="1"/>
  <c r="D14" i="8"/>
  <c r="I8" i="8"/>
  <c r="AE8" i="8" s="1"/>
  <c r="F19" i="8"/>
  <c r="AB19" i="8" s="1"/>
  <c r="H8" i="8"/>
  <c r="AD8" i="8" s="1"/>
  <c r="E19" i="8"/>
  <c r="AA19" i="8" s="1"/>
  <c r="V29" i="8"/>
  <c r="AR29" i="8" s="1"/>
  <c r="Z29" i="8"/>
  <c r="U29" i="8"/>
  <c r="AQ29" i="8" s="1"/>
  <c r="R29" i="8"/>
  <c r="AN29" i="8" s="1"/>
  <c r="Q29" i="8"/>
  <c r="AM29" i="8" s="1"/>
  <c r="T29" i="8"/>
  <c r="AP29" i="8" s="1"/>
  <c r="S29" i="8"/>
  <c r="AO29" i="8" s="1"/>
  <c r="BJ24" i="8"/>
  <c r="BI25" i="8"/>
  <c r="BE26" i="8"/>
  <c r="BF26" i="8" s="1"/>
  <c r="BG26" i="8" s="1"/>
  <c r="BD27" i="8"/>
  <c r="R7" i="8"/>
  <c r="AN7" i="8" s="1"/>
  <c r="Z7" i="8"/>
  <c r="Q7" i="8"/>
  <c r="AM7" i="8" s="1"/>
  <c r="T7" i="8"/>
  <c r="AP7" i="8" s="1"/>
  <c r="S7" i="8"/>
  <c r="AO7" i="8" s="1"/>
  <c r="V7" i="8"/>
  <c r="AR7" i="8" s="1"/>
  <c r="U7" i="8"/>
  <c r="AQ7" i="8" s="1"/>
  <c r="Z26" i="8"/>
  <c r="S26" i="8"/>
  <c r="AO26" i="8" s="1"/>
  <c r="V26" i="8"/>
  <c r="AR26" i="8" s="1"/>
  <c r="U26" i="8"/>
  <c r="AQ26" i="8" s="1"/>
  <c r="T26" i="8"/>
  <c r="AP26" i="8" s="1"/>
  <c r="Q26" i="8"/>
  <c r="AM26" i="8" s="1"/>
  <c r="R26" i="8"/>
  <c r="AN26" i="8" s="1"/>
  <c r="Z18" i="8"/>
  <c r="S18" i="8"/>
  <c r="AO18" i="8" s="1"/>
  <c r="Q18" i="8"/>
  <c r="AM18" i="8" s="1"/>
  <c r="R18" i="8"/>
  <c r="AN18" i="8" s="1"/>
  <c r="U18" i="8"/>
  <c r="AQ18" i="8" s="1"/>
  <c r="T18" i="8"/>
  <c r="AP18" i="8" s="1"/>
  <c r="V18" i="8"/>
  <c r="AR18" i="8" s="1"/>
  <c r="Q13" i="8"/>
  <c r="AM13" i="8" s="1"/>
  <c r="Z13" i="8"/>
  <c r="V13" i="8"/>
  <c r="AR13" i="8" s="1"/>
  <c r="U13" i="8"/>
  <c r="AQ13" i="8" s="1"/>
  <c r="T13" i="8"/>
  <c r="AP13" i="8" s="1"/>
  <c r="S13" i="8"/>
  <c r="AO13" i="8" s="1"/>
  <c r="R13" i="8"/>
  <c r="AN13" i="8" s="1"/>
  <c r="R30" i="8" l="1"/>
  <c r="Q30" i="8"/>
  <c r="S30" i="8"/>
  <c r="U30" i="8"/>
  <c r="AQ30" i="8" s="1"/>
  <c r="Z30" i="8"/>
  <c r="T30" i="8"/>
  <c r="AP30" i="8" s="1"/>
  <c r="V30" i="8"/>
  <c r="AR30" i="8" s="1"/>
  <c r="V23" i="8"/>
  <c r="AR23" i="8" s="1"/>
  <c r="U23" i="8"/>
  <c r="AQ23" i="8" s="1"/>
  <c r="Q23" i="8"/>
  <c r="Z23" i="8"/>
  <c r="S23" i="8"/>
  <c r="AO23" i="8" s="1"/>
  <c r="T23" i="8"/>
  <c r="AP23" i="8" s="1"/>
  <c r="R23" i="8"/>
  <c r="AN23" i="8" s="1"/>
  <c r="Z19" i="8"/>
  <c r="Q19" i="8"/>
  <c r="R19" i="8"/>
  <c r="AN19" i="8" s="1"/>
  <c r="V19" i="8"/>
  <c r="AR19" i="8" s="1"/>
  <c r="U19" i="8"/>
  <c r="AQ19" i="8" s="1"/>
  <c r="T19" i="8"/>
  <c r="AP19" i="8" s="1"/>
  <c r="S19" i="8"/>
  <c r="AO19" i="8" s="1"/>
  <c r="Z8" i="8"/>
  <c r="Q8" i="8"/>
  <c r="AM8" i="8" s="1"/>
  <c r="T8" i="8"/>
  <c r="AP8" i="8" s="1"/>
  <c r="S8" i="8"/>
  <c r="AO8" i="8" s="1"/>
  <c r="R8" i="8"/>
  <c r="AN8" i="8" s="1"/>
  <c r="U8" i="8"/>
  <c r="AQ8" i="8" s="1"/>
  <c r="V8" i="8"/>
  <c r="AR8" i="8" s="1"/>
  <c r="BD28" i="8"/>
  <c r="BE27" i="8"/>
  <c r="BF27" i="8" s="1"/>
  <c r="BG27" i="8" s="1"/>
  <c r="Z14" i="8"/>
  <c r="V14" i="8"/>
  <c r="AR14" i="8" s="1"/>
  <c r="T14" i="8"/>
  <c r="AP14" i="8" s="1"/>
  <c r="S14" i="8"/>
  <c r="AO14" i="8" s="1"/>
  <c r="R14" i="8"/>
  <c r="AN14" i="8" s="1"/>
  <c r="Q14" i="8"/>
  <c r="AM14" i="8" s="1"/>
  <c r="U14" i="8"/>
  <c r="AQ14" i="8" s="1"/>
  <c r="BJ25" i="8"/>
  <c r="BI26" i="8"/>
  <c r="G15" i="8"/>
  <c r="AC15" i="8" s="1"/>
  <c r="F15" i="8"/>
  <c r="AB15" i="8" s="1"/>
  <c r="D15" i="8"/>
  <c r="E9" i="8"/>
  <c r="AA9" i="8" s="1"/>
  <c r="B10" i="8"/>
  <c r="D9" i="8"/>
  <c r="J15" i="8"/>
  <c r="AF15" i="8" s="1"/>
  <c r="F9" i="8"/>
  <c r="AB9" i="8" s="1"/>
  <c r="I15" i="8"/>
  <c r="AE15" i="8" s="1"/>
  <c r="J9" i="8"/>
  <c r="AF9" i="8" s="1"/>
  <c r="H15" i="8"/>
  <c r="AD15" i="8" s="1"/>
  <c r="I9" i="8"/>
  <c r="AE9" i="8" s="1"/>
  <c r="E15" i="8"/>
  <c r="AA15" i="8" s="1"/>
  <c r="H9" i="8"/>
  <c r="AD9" i="8" s="1"/>
  <c r="G9" i="8"/>
  <c r="AC9" i="8" s="1"/>
  <c r="BI27" i="8" l="1"/>
  <c r="BJ26" i="8"/>
  <c r="V9" i="8"/>
  <c r="AR9" i="8" s="1"/>
  <c r="Z9" i="8"/>
  <c r="R9" i="8"/>
  <c r="AN9" i="8" s="1"/>
  <c r="T9" i="8"/>
  <c r="AP9" i="8" s="1"/>
  <c r="U9" i="8"/>
  <c r="AQ9" i="8" s="1"/>
  <c r="S9" i="8"/>
  <c r="AO9" i="8" s="1"/>
  <c r="Q9" i="8"/>
  <c r="AM9" i="8" s="1"/>
  <c r="AM4" i="8" s="1"/>
  <c r="AU8" i="8" s="1"/>
  <c r="D10" i="8"/>
  <c r="J10" i="8"/>
  <c r="AF10" i="8" s="1"/>
  <c r="AF4" i="8" s="1"/>
  <c r="I10" i="8"/>
  <c r="AE10" i="8" s="1"/>
  <c r="AE4" i="8" s="1"/>
  <c r="H10" i="8"/>
  <c r="AD10" i="8" s="1"/>
  <c r="AD4" i="8" s="1"/>
  <c r="G10" i="8"/>
  <c r="AC10" i="8" s="1"/>
  <c r="AC4" i="8" s="1"/>
  <c r="F10" i="8"/>
  <c r="AB10" i="8" s="1"/>
  <c r="AB4" i="8" s="1"/>
  <c r="E10" i="8"/>
  <c r="AA10" i="8" s="1"/>
  <c r="AA4" i="8" s="1"/>
  <c r="BE28" i="8"/>
  <c r="BF28" i="8" s="1"/>
  <c r="BG28" i="8" s="1"/>
  <c r="BD29" i="8"/>
  <c r="U15" i="8"/>
  <c r="AQ15" i="8" s="1"/>
  <c r="V15" i="8"/>
  <c r="AR15" i="8" s="1"/>
  <c r="S15" i="8"/>
  <c r="AO15" i="8" s="1"/>
  <c r="R15" i="8"/>
  <c r="AN15" i="8" s="1"/>
  <c r="Z15" i="8"/>
  <c r="Q15" i="8"/>
  <c r="T15" i="8"/>
  <c r="AP15" i="8" s="1"/>
  <c r="AN4" i="8" l="1"/>
  <c r="AV8" i="8" s="1"/>
  <c r="AO4" i="8"/>
  <c r="AW8" i="8" s="1"/>
  <c r="BJ27" i="8"/>
  <c r="BI28" i="8"/>
  <c r="BE29" i="8"/>
  <c r="BF29" i="8" s="1"/>
  <c r="BG29" i="8" s="1"/>
  <c r="BD30" i="8"/>
  <c r="S10" i="8"/>
  <c r="R10" i="8"/>
  <c r="Z10" i="8"/>
  <c r="Z4" i="8" s="1"/>
  <c r="Q10" i="8"/>
  <c r="U10" i="8"/>
  <c r="AQ10" i="8" s="1"/>
  <c r="AQ4" i="8" s="1"/>
  <c r="AY8" i="8" s="1"/>
  <c r="V10" i="8"/>
  <c r="AR10" i="8" s="1"/>
  <c r="AR4" i="8" s="1"/>
  <c r="BA8" i="8" s="1"/>
  <c r="T10" i="8"/>
  <c r="AP10" i="8" s="1"/>
  <c r="AP4" i="8" s="1"/>
  <c r="AX8" i="8" s="1"/>
  <c r="BE30" i="8" l="1"/>
  <c r="BF30" i="8" s="1"/>
  <c r="BG30" i="8" s="1"/>
  <c r="BD31" i="8"/>
  <c r="BI29" i="8"/>
  <c r="BJ28" i="8"/>
  <c r="AU9" i="8"/>
  <c r="AT9" i="8"/>
  <c r="BA9" i="8"/>
  <c r="AZ9" i="8"/>
  <c r="AV9" i="8"/>
  <c r="AY9" i="8"/>
  <c r="AX9" i="8"/>
  <c r="AW9" i="8"/>
  <c r="AZ8" i="8"/>
  <c r="BI30" i="8" l="1"/>
  <c r="BJ29" i="8"/>
  <c r="BD32" i="8"/>
  <c r="BE31" i="8"/>
  <c r="BF31" i="8" s="1"/>
  <c r="BG31" i="8" s="1"/>
  <c r="BJ30" i="8" l="1"/>
  <c r="BI31" i="8"/>
  <c r="BE32" i="8"/>
  <c r="BF32" i="8" s="1"/>
  <c r="BG32" i="8" s="1"/>
  <c r="BD33" i="8"/>
  <c r="BE33" i="8" l="1"/>
  <c r="BF33" i="8" s="1"/>
  <c r="BG33" i="8" s="1"/>
  <c r="BD34" i="8"/>
  <c r="BJ31" i="8"/>
  <c r="BI32" i="8"/>
  <c r="BJ32" i="8" l="1"/>
  <c r="BI33" i="8"/>
  <c r="BE34" i="8"/>
  <c r="BF34" i="8" s="1"/>
  <c r="BG34" i="8" s="1"/>
  <c r="BD35" i="8"/>
  <c r="BD36" i="8" l="1"/>
  <c r="BE35" i="8"/>
  <c r="BF35" i="8" s="1"/>
  <c r="BG35" i="8" s="1"/>
  <c r="BI34" i="8"/>
  <c r="BJ33" i="8"/>
  <c r="BJ34" i="8" l="1"/>
  <c r="BI35" i="8"/>
  <c r="BE36" i="8"/>
  <c r="BF36" i="8" s="1"/>
  <c r="BG36" i="8" s="1"/>
  <c r="BD37" i="8"/>
  <c r="BE37" i="8" l="1"/>
  <c r="BF37" i="8" s="1"/>
  <c r="BG37" i="8" s="1"/>
  <c r="BD38" i="8"/>
  <c r="BJ35" i="8"/>
  <c r="BI36" i="8"/>
  <c r="BJ36" i="8" l="1"/>
  <c r="BI37" i="8"/>
  <c r="BE38" i="8"/>
  <c r="BF38" i="8" s="1"/>
  <c r="BG38" i="8" s="1"/>
  <c r="BD39" i="8"/>
  <c r="BD40" i="8" l="1"/>
  <c r="BE39" i="8"/>
  <c r="BF39" i="8" s="1"/>
  <c r="BG39" i="8" s="1"/>
  <c r="BI38" i="8"/>
  <c r="BJ37" i="8"/>
  <c r="BJ38" i="8" l="1"/>
  <c r="BI39" i="8"/>
  <c r="BE40" i="8"/>
  <c r="BF40" i="8" s="1"/>
  <c r="BG40" i="8" s="1"/>
  <c r="BD41" i="8"/>
  <c r="BE41" i="8" l="1"/>
  <c r="BF41" i="8" s="1"/>
  <c r="BG41" i="8" s="1"/>
  <c r="BD42" i="8"/>
  <c r="BJ39" i="8"/>
  <c r="BI40" i="8"/>
  <c r="BI41" i="8" l="1"/>
  <c r="BJ40" i="8"/>
  <c r="BD43" i="8"/>
  <c r="BE42" i="8"/>
  <c r="BF42" i="8" s="1"/>
  <c r="BG42" i="8" s="1"/>
  <c r="BD44" i="8" l="1"/>
  <c r="BE43" i="8"/>
  <c r="BF43" i="8" s="1"/>
  <c r="BG43" i="8" s="1"/>
  <c r="BI42" i="8"/>
  <c r="BJ41" i="8"/>
  <c r="BJ42" i="8" l="1"/>
  <c r="BI43" i="8"/>
  <c r="BE44" i="8"/>
  <c r="BF44" i="8" s="1"/>
  <c r="BG44" i="8" s="1"/>
  <c r="BD45" i="8"/>
  <c r="BE45" i="8" l="1"/>
  <c r="BF45" i="8" s="1"/>
  <c r="BG45" i="8" s="1"/>
  <c r="BD46" i="8"/>
  <c r="BJ43" i="8"/>
  <c r="BI44" i="8"/>
  <c r="BI45" i="8" l="1"/>
  <c r="BJ44" i="8"/>
  <c r="BD47" i="8"/>
  <c r="BE46" i="8"/>
  <c r="BF46" i="8" s="1"/>
  <c r="BG46" i="8" s="1"/>
  <c r="BD48" i="8" l="1"/>
  <c r="BE47" i="8"/>
  <c r="BF47" i="8" s="1"/>
  <c r="BG47" i="8" s="1"/>
  <c r="BI46" i="8"/>
  <c r="BJ45" i="8"/>
  <c r="BJ46" i="8" l="1"/>
  <c r="BI47" i="8"/>
  <c r="BE48" i="8"/>
  <c r="BF48" i="8" s="1"/>
  <c r="BG48" i="8" s="1"/>
  <c r="BD49" i="8"/>
  <c r="BE49" i="8" l="1"/>
  <c r="BF49" i="8" s="1"/>
  <c r="BG49" i="8" s="1"/>
  <c r="BD50" i="8"/>
  <c r="BJ47" i="8"/>
  <c r="BI48" i="8"/>
  <c r="BI49" i="8" l="1"/>
  <c r="BJ48" i="8"/>
  <c r="BD51" i="8"/>
  <c r="BE50" i="8"/>
  <c r="BF50" i="8" s="1"/>
  <c r="BG50" i="8" s="1"/>
  <c r="BD52" i="8" l="1"/>
  <c r="BE51" i="8"/>
  <c r="BF51" i="8" s="1"/>
  <c r="BG51" i="8" s="1"/>
  <c r="BI50" i="8"/>
  <c r="BJ49" i="8"/>
  <c r="BJ50" i="8" l="1"/>
  <c r="BI51" i="8"/>
  <c r="BE52" i="8"/>
  <c r="BF52" i="8" s="1"/>
  <c r="BG52" i="8" s="1"/>
  <c r="BD53" i="8"/>
  <c r="BE53" i="8" l="1"/>
  <c r="BF53" i="8" s="1"/>
  <c r="BG53" i="8" s="1"/>
  <c r="BD54" i="8"/>
  <c r="BJ51" i="8"/>
  <c r="BI52" i="8"/>
  <c r="BI53" i="8" l="1"/>
  <c r="BJ52" i="8"/>
  <c r="BD55" i="8"/>
  <c r="BE54" i="8"/>
  <c r="BF54" i="8" s="1"/>
  <c r="BG54" i="8" s="1"/>
  <c r="BD56" i="8" l="1"/>
  <c r="BE55" i="8"/>
  <c r="BF55" i="8" s="1"/>
  <c r="BG55" i="8" s="1"/>
  <c r="BI54" i="8"/>
  <c r="BJ53" i="8"/>
  <c r="BJ54" i="8" l="1"/>
  <c r="BI55" i="8"/>
  <c r="BE56" i="8"/>
  <c r="BF56" i="8" s="1"/>
  <c r="BG56" i="8" s="1"/>
  <c r="BD57" i="8"/>
  <c r="BE57" i="8" l="1"/>
  <c r="BF57" i="8" s="1"/>
  <c r="BG57" i="8" s="1"/>
  <c r="BD58" i="8"/>
  <c r="BJ55" i="8"/>
  <c r="BI56" i="8"/>
  <c r="BI57" i="8" l="1"/>
  <c r="BJ56" i="8"/>
  <c r="BD59" i="8"/>
  <c r="BE58" i="8"/>
  <c r="BF58" i="8" s="1"/>
  <c r="BG58" i="8" s="1"/>
  <c r="BD60" i="8" l="1"/>
  <c r="BE59" i="8"/>
  <c r="BF59" i="8" s="1"/>
  <c r="BG59" i="8" s="1"/>
  <c r="BI58" i="8"/>
  <c r="BJ57" i="8"/>
  <c r="BJ58" i="8" l="1"/>
  <c r="BI59" i="8"/>
  <c r="BE60" i="8"/>
  <c r="BF60" i="8" s="1"/>
  <c r="BG60" i="8" s="1"/>
  <c r="BD61" i="8"/>
  <c r="BE61" i="8" l="1"/>
  <c r="BF61" i="8" s="1"/>
  <c r="BG61" i="8" s="1"/>
  <c r="BD62" i="8"/>
  <c r="BJ59" i="8"/>
  <c r="BI60" i="8"/>
  <c r="BI61" i="8" l="1"/>
  <c r="BJ60" i="8"/>
  <c r="BD63" i="8"/>
  <c r="BE62" i="8"/>
  <c r="BF62" i="8" s="1"/>
  <c r="BG62" i="8" s="1"/>
  <c r="BD64" i="8" l="1"/>
  <c r="BE63" i="8"/>
  <c r="BF63" i="8" s="1"/>
  <c r="BG63" i="8" s="1"/>
  <c r="BI62" i="8"/>
  <c r="BJ61" i="8"/>
  <c r="BJ62" i="8" l="1"/>
  <c r="BI63" i="8"/>
  <c r="BE64" i="8"/>
  <c r="BF64" i="8" s="1"/>
  <c r="BG64" i="8" s="1"/>
  <c r="BD65" i="8"/>
  <c r="BE65" i="8" l="1"/>
  <c r="BF65" i="8" s="1"/>
  <c r="BG65" i="8" s="1"/>
  <c r="BD66" i="8"/>
  <c r="BJ63" i="8"/>
  <c r="BI64" i="8"/>
  <c r="BI65" i="8" l="1"/>
  <c r="BJ64" i="8"/>
  <c r="BD67" i="8"/>
  <c r="BE66" i="8"/>
  <c r="BF66" i="8" s="1"/>
  <c r="BG66" i="8" s="1"/>
  <c r="BD68" i="8" l="1"/>
  <c r="BE67" i="8"/>
  <c r="BF67" i="8" s="1"/>
  <c r="BG67" i="8" s="1"/>
  <c r="BI66" i="8"/>
  <c r="BJ65" i="8"/>
  <c r="BJ66" i="8" l="1"/>
  <c r="BI67" i="8"/>
  <c r="BE68" i="8"/>
  <c r="BF68" i="8" s="1"/>
  <c r="BG68" i="8" s="1"/>
  <c r="BD69" i="8"/>
  <c r="BE69" i="8" l="1"/>
  <c r="BF69" i="8" s="1"/>
  <c r="BG69" i="8" s="1"/>
  <c r="BD70" i="8"/>
  <c r="BJ67" i="8"/>
  <c r="BI68" i="8"/>
  <c r="BI69" i="8" l="1"/>
  <c r="BJ68" i="8"/>
  <c r="BD71" i="8"/>
  <c r="BE70" i="8"/>
  <c r="BF70" i="8" s="1"/>
  <c r="BG70" i="8" s="1"/>
  <c r="BD72" i="8" l="1"/>
  <c r="BE71" i="8"/>
  <c r="BF71" i="8" s="1"/>
  <c r="BG71" i="8" s="1"/>
  <c r="BI70" i="8"/>
  <c r="BJ69" i="8"/>
  <c r="BJ70" i="8" l="1"/>
  <c r="BI71" i="8"/>
  <c r="BE72" i="8"/>
  <c r="BF72" i="8" s="1"/>
  <c r="BG72" i="8" s="1"/>
  <c r="BD73" i="8"/>
  <c r="BE73" i="8" l="1"/>
  <c r="BF73" i="8" s="1"/>
  <c r="BG73" i="8" s="1"/>
  <c r="BD74" i="8"/>
  <c r="BJ71" i="8"/>
  <c r="BI72" i="8"/>
  <c r="BI73" i="8" l="1"/>
  <c r="BJ72" i="8"/>
  <c r="BD75" i="8"/>
  <c r="BE74" i="8"/>
  <c r="BF74" i="8" s="1"/>
  <c r="BG74" i="8" s="1"/>
  <c r="BD76" i="8" l="1"/>
  <c r="BE75" i="8"/>
  <c r="BF75" i="8" s="1"/>
  <c r="BG75" i="8" s="1"/>
  <c r="BI74" i="8"/>
  <c r="BJ73" i="8"/>
  <c r="BJ74" i="8" l="1"/>
  <c r="BI75" i="8"/>
  <c r="BE76" i="8"/>
  <c r="BF76" i="8" s="1"/>
  <c r="BG76" i="8" s="1"/>
  <c r="BD77" i="8"/>
  <c r="BE77" i="8" l="1"/>
  <c r="BF77" i="8" s="1"/>
  <c r="BG77" i="8" s="1"/>
  <c r="BD78" i="8"/>
  <c r="BJ75" i="8"/>
  <c r="BI76" i="8"/>
  <c r="BI77" i="8" l="1"/>
  <c r="BJ76" i="8"/>
  <c r="BD79" i="8"/>
  <c r="BE78" i="8"/>
  <c r="BF78" i="8" s="1"/>
  <c r="BG78" i="8" s="1"/>
  <c r="BD80" i="8" l="1"/>
  <c r="BE79" i="8"/>
  <c r="BF79" i="8" s="1"/>
  <c r="BG79" i="8" s="1"/>
  <c r="BI78" i="8"/>
  <c r="BJ77" i="8"/>
  <c r="BJ78" i="8" l="1"/>
  <c r="BI79" i="8"/>
  <c r="BE80" i="8"/>
  <c r="BF80" i="8" s="1"/>
  <c r="BG80" i="8" s="1"/>
  <c r="BD81" i="8"/>
  <c r="BE81" i="8" l="1"/>
  <c r="BF81" i="8" s="1"/>
  <c r="BG81" i="8" s="1"/>
  <c r="BD82" i="8"/>
  <c r="BJ79" i="8"/>
  <c r="BI80" i="8"/>
  <c r="BI81" i="8" l="1"/>
  <c r="BJ80" i="8"/>
  <c r="BD83" i="8"/>
  <c r="BE82" i="8"/>
  <c r="BF82" i="8" s="1"/>
  <c r="BG82" i="8" s="1"/>
  <c r="BD84" i="8" l="1"/>
  <c r="BE83" i="8"/>
  <c r="BF83" i="8" s="1"/>
  <c r="BG83" i="8" s="1"/>
  <c r="BI82" i="8"/>
  <c r="BJ81" i="8"/>
  <c r="BE84" i="8" l="1"/>
  <c r="BF84" i="8" s="1"/>
  <c r="BG84" i="8" s="1"/>
  <c r="BD85" i="8"/>
  <c r="BJ82" i="8"/>
  <c r="BI83" i="8"/>
  <c r="BJ83" i="8" l="1"/>
  <c r="BI84" i="8"/>
  <c r="BE85" i="8"/>
  <c r="BF85" i="8" s="1"/>
  <c r="BG85" i="8" s="1"/>
  <c r="BD86" i="8"/>
  <c r="BD87" i="8" l="1"/>
  <c r="BE86" i="8"/>
  <c r="BF86" i="8" s="1"/>
  <c r="BG86" i="8" s="1"/>
  <c r="BI85" i="8"/>
  <c r="BJ84" i="8"/>
  <c r="BI86" i="8" l="1"/>
  <c r="BJ85" i="8"/>
  <c r="BD88" i="8"/>
  <c r="BE87" i="8"/>
  <c r="BF87" i="8" s="1"/>
  <c r="BG87" i="8" s="1"/>
  <c r="BE88" i="8" l="1"/>
  <c r="BF88" i="8" s="1"/>
  <c r="BG88" i="8" s="1"/>
  <c r="BD89" i="8"/>
  <c r="BJ86" i="8"/>
  <c r="BI87" i="8"/>
  <c r="BJ87" i="8" l="1"/>
  <c r="BI88" i="8"/>
  <c r="BE89" i="8"/>
  <c r="BF89" i="8" s="1"/>
  <c r="BG89" i="8" s="1"/>
  <c r="BD90" i="8"/>
  <c r="BD91" i="8" l="1"/>
  <c r="BE90" i="8"/>
  <c r="BF90" i="8" s="1"/>
  <c r="BG90" i="8" s="1"/>
  <c r="BI89" i="8"/>
  <c r="BJ88" i="8"/>
  <c r="BI90" i="8" l="1"/>
  <c r="BJ89" i="8"/>
  <c r="BD92" i="8"/>
  <c r="BE91" i="8"/>
  <c r="BF91" i="8" s="1"/>
  <c r="BG91" i="8" s="1"/>
  <c r="BE92" i="8" l="1"/>
  <c r="BF92" i="8" s="1"/>
  <c r="BG92" i="8" s="1"/>
  <c r="BD93" i="8"/>
  <c r="BJ90" i="8"/>
  <c r="BI91" i="8"/>
  <c r="BJ91" i="8" l="1"/>
  <c r="BI92" i="8"/>
  <c r="BE93" i="8"/>
  <c r="BF93" i="8" s="1"/>
  <c r="BG93" i="8" s="1"/>
  <c r="BD94" i="8"/>
  <c r="BD95" i="8" l="1"/>
  <c r="BE94" i="8"/>
  <c r="BF94" i="8" s="1"/>
  <c r="BG94" i="8" s="1"/>
  <c r="BI93" i="8"/>
  <c r="BJ92" i="8"/>
  <c r="BI94" i="8" l="1"/>
  <c r="BJ93" i="8"/>
  <c r="BD96" i="8"/>
  <c r="BE95" i="8"/>
  <c r="BF95" i="8" s="1"/>
  <c r="BG95" i="8" s="1"/>
  <c r="BE96" i="8" l="1"/>
  <c r="BF96" i="8" s="1"/>
  <c r="BG96" i="8" s="1"/>
  <c r="BD97" i="8"/>
  <c r="BJ94" i="8"/>
  <c r="BI95" i="8"/>
  <c r="BJ95" i="8" l="1"/>
  <c r="BI96" i="8"/>
  <c r="BJ96" i="8" s="1"/>
  <c r="BE97" i="8"/>
  <c r="BF97" i="8" s="1"/>
  <c r="BG97" i="8" s="1"/>
  <c r="BD98" i="8"/>
  <c r="BD99" i="8" l="1"/>
  <c r="BE98" i="8"/>
  <c r="BF98" i="8" s="1"/>
  <c r="BG98" i="8" s="1"/>
  <c r="BE99" i="8" l="1"/>
  <c r="BF99" i="8" s="1"/>
  <c r="BG99" i="8" s="1"/>
  <c r="BD100" i="8"/>
  <c r="BD101" i="8" l="1"/>
  <c r="BE100" i="8"/>
  <c r="BF100" i="8" s="1"/>
  <c r="BG100" i="8" s="1"/>
  <c r="BE101" i="8" l="1"/>
  <c r="BF101" i="8" s="1"/>
  <c r="BG101" i="8" s="1"/>
  <c r="BD102" i="8"/>
  <c r="BD103" i="8" l="1"/>
  <c r="BE102" i="8"/>
  <c r="BF102" i="8" s="1"/>
  <c r="BG102" i="8" s="1"/>
  <c r="BE103" i="8" l="1"/>
  <c r="BF103" i="8" s="1"/>
  <c r="BG103" i="8" s="1"/>
  <c r="BD104" i="8"/>
  <c r="BD105" i="8" l="1"/>
  <c r="BE104" i="8"/>
  <c r="BF104" i="8" s="1"/>
  <c r="BG104" i="8" s="1"/>
  <c r="BE105" i="8" l="1"/>
  <c r="BF105" i="8" s="1"/>
  <c r="BG105" i="8" s="1"/>
  <c r="BD106" i="8"/>
  <c r="BD107" i="8" l="1"/>
  <c r="BE106" i="8"/>
  <c r="BF106" i="8" s="1"/>
  <c r="BG106" i="8" s="1"/>
  <c r="BE107" i="8" l="1"/>
  <c r="BF107" i="8" s="1"/>
  <c r="BG107" i="8" s="1"/>
  <c r="BD108" i="8"/>
  <c r="BD109" i="8" l="1"/>
  <c r="BE108" i="8"/>
  <c r="BF108" i="8" s="1"/>
  <c r="BG108" i="8" s="1"/>
  <c r="BE109" i="8" l="1"/>
  <c r="BF109" i="8" s="1"/>
  <c r="BG109" i="8" s="1"/>
  <c r="BD110" i="8"/>
  <c r="BD111" i="8" l="1"/>
  <c r="BE110" i="8"/>
  <c r="BF110" i="8" s="1"/>
  <c r="BG110" i="8" s="1"/>
  <c r="BE111" i="8" l="1"/>
  <c r="BF111" i="8" s="1"/>
  <c r="BG111" i="8" s="1"/>
  <c r="BD112" i="8"/>
  <c r="BD113" i="8" l="1"/>
  <c r="BE112" i="8"/>
  <c r="BF112" i="8" s="1"/>
  <c r="BG112" i="8" s="1"/>
  <c r="BE113" i="8" l="1"/>
  <c r="BF113" i="8" s="1"/>
  <c r="BG113" i="8" s="1"/>
  <c r="BD114" i="8"/>
  <c r="BD115" i="8" l="1"/>
  <c r="BE114" i="8"/>
  <c r="BF114" i="8" s="1"/>
  <c r="BG114" i="8" s="1"/>
  <c r="BE115" i="8" l="1"/>
  <c r="BF115" i="8" s="1"/>
  <c r="BG115" i="8" s="1"/>
  <c r="BD116" i="8"/>
  <c r="BD117" i="8" l="1"/>
  <c r="BE116" i="8"/>
  <c r="BF116" i="8" s="1"/>
  <c r="BG116" i="8" s="1"/>
  <c r="BE117" i="8" l="1"/>
  <c r="BF117" i="8" s="1"/>
  <c r="BG117" i="8" s="1"/>
  <c r="BD118" i="8"/>
  <c r="BD119" i="8" l="1"/>
  <c r="BE118" i="8"/>
  <c r="BF118" i="8" s="1"/>
  <c r="BG118" i="8" s="1"/>
  <c r="BE119" i="8" l="1"/>
  <c r="BF119" i="8" s="1"/>
  <c r="BG119" i="8" s="1"/>
  <c r="BD120" i="8"/>
  <c r="BD121" i="8" l="1"/>
  <c r="BE121" i="8" s="1"/>
  <c r="BF121" i="8" s="1"/>
  <c r="BG121" i="8" s="1"/>
  <c r="BE120" i="8"/>
  <c r="BF120" i="8" s="1"/>
  <c r="BG120" i="8" s="1"/>
  <c r="AL16" i="7" l="1"/>
  <c r="AK16" i="7"/>
  <c r="AJ16" i="7"/>
  <c r="AI16" i="7"/>
  <c r="AH16" i="7"/>
  <c r="AG16" i="7"/>
  <c r="K16" i="7"/>
  <c r="L16" i="7"/>
  <c r="M16" i="7"/>
  <c r="N16" i="7"/>
  <c r="O16" i="7"/>
  <c r="P16" i="7"/>
  <c r="P15" i="7"/>
  <c r="AL15" i="7" s="1"/>
  <c r="AG12" i="7"/>
  <c r="AH12" i="7"/>
  <c r="AI12" i="7"/>
  <c r="AJ12" i="7"/>
  <c r="AK12" i="7"/>
  <c r="AL12" i="7"/>
  <c r="AG13" i="7"/>
  <c r="AH13" i="7"/>
  <c r="AI13" i="7"/>
  <c r="AJ13" i="7"/>
  <c r="AK13" i="7"/>
  <c r="AL13" i="7"/>
  <c r="AG14" i="7"/>
  <c r="AH14" i="7"/>
  <c r="AI14" i="7"/>
  <c r="AJ14" i="7"/>
  <c r="AK14" i="7"/>
  <c r="AL14" i="7"/>
  <c r="AH15" i="7"/>
  <c r="AI15" i="7"/>
  <c r="AJ15" i="7"/>
  <c r="AK15" i="7"/>
  <c r="L15" i="7"/>
  <c r="M15" i="7"/>
  <c r="N15" i="7"/>
  <c r="O15" i="7"/>
  <c r="K14" i="7"/>
  <c r="L14" i="7"/>
  <c r="M14" i="7"/>
  <c r="N14" i="7"/>
  <c r="O14" i="7"/>
  <c r="P14" i="7"/>
  <c r="K13" i="7"/>
  <c r="L13" i="7"/>
  <c r="M13" i="7"/>
  <c r="N13" i="7"/>
  <c r="O13" i="7"/>
  <c r="P13" i="7"/>
  <c r="K12" i="7"/>
  <c r="L12" i="7"/>
  <c r="M12" i="7"/>
  <c r="N12" i="7"/>
  <c r="O12" i="7"/>
  <c r="P12" i="7"/>
  <c r="D29" i="1"/>
  <c r="D28" i="1"/>
  <c r="K11" i="7" l="1"/>
  <c r="L11" i="7"/>
  <c r="M11" i="7"/>
  <c r="N11" i="7"/>
  <c r="O11" i="7"/>
  <c r="P11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J97" i="7"/>
  <c r="B29" i="7"/>
  <c r="B30" i="7" s="1"/>
  <c r="B28" i="7"/>
  <c r="B25" i="7"/>
  <c r="B26" i="7" s="1"/>
  <c r="BD23" i="7"/>
  <c r="BI22" i="7"/>
  <c r="BE22" i="7"/>
  <c r="BF22" i="7" s="1"/>
  <c r="BG22" i="7" s="1"/>
  <c r="B21" i="7"/>
  <c r="B22" i="7" s="1"/>
  <c r="B23" i="7" s="1"/>
  <c r="B19" i="7"/>
  <c r="B17" i="7"/>
  <c r="B18" i="7" s="1"/>
  <c r="B13" i="7"/>
  <c r="B14" i="7" s="1"/>
  <c r="B15" i="7" s="1"/>
  <c r="B12" i="7"/>
  <c r="BA10" i="7"/>
  <c r="BA11" i="7" s="1"/>
  <c r="AZ10" i="7"/>
  <c r="AY10" i="7"/>
  <c r="AX10" i="7"/>
  <c r="AW10" i="7"/>
  <c r="AV10" i="7"/>
  <c r="AU10" i="7"/>
  <c r="AU11" i="7" s="1"/>
  <c r="B7" i="7"/>
  <c r="BA6" i="7"/>
  <c r="AY6" i="7"/>
  <c r="AZ6" i="7" s="1"/>
  <c r="AX6" i="7"/>
  <c r="AW6" i="7"/>
  <c r="AV6" i="7"/>
  <c r="AU6" i="7"/>
  <c r="B6" i="7"/>
  <c r="BJ97" i="3"/>
  <c r="BJ97" i="5"/>
  <c r="BJ23" i="6"/>
  <c r="BJ97" i="6"/>
  <c r="AL30" i="6"/>
  <c r="N30" i="6"/>
  <c r="AJ30" i="6" s="1"/>
  <c r="O30" i="6"/>
  <c r="AK30" i="6" s="1"/>
  <c r="P30" i="6"/>
  <c r="AG27" i="6"/>
  <c r="AH27" i="6"/>
  <c r="AK27" i="6"/>
  <c r="AI28" i="6"/>
  <c r="AJ28" i="6"/>
  <c r="K29" i="6"/>
  <c r="L29" i="6"/>
  <c r="M29" i="6"/>
  <c r="N29" i="6"/>
  <c r="AJ29" i="6" s="1"/>
  <c r="O29" i="6"/>
  <c r="P29" i="6"/>
  <c r="K28" i="6"/>
  <c r="AG28" i="6" s="1"/>
  <c r="L28" i="6"/>
  <c r="AH28" i="6" s="1"/>
  <c r="M28" i="6"/>
  <c r="N28" i="6"/>
  <c r="O28" i="6"/>
  <c r="AK28" i="6" s="1"/>
  <c r="P28" i="6"/>
  <c r="AL28" i="6" s="1"/>
  <c r="K27" i="5"/>
  <c r="L27" i="5"/>
  <c r="K27" i="3"/>
  <c r="L27" i="3"/>
  <c r="K27" i="6"/>
  <c r="L27" i="6"/>
  <c r="N27" i="6"/>
  <c r="AJ27" i="6" s="1"/>
  <c r="M27" i="6"/>
  <c r="AI27" i="6" s="1"/>
  <c r="O27" i="6"/>
  <c r="P27" i="6"/>
  <c r="AL27" i="6" s="1"/>
  <c r="K26" i="6"/>
  <c r="L26" i="6"/>
  <c r="M26" i="6"/>
  <c r="N26" i="6"/>
  <c r="O26" i="6"/>
  <c r="P26" i="6"/>
  <c r="AG25" i="6"/>
  <c r="AK25" i="6"/>
  <c r="AL25" i="6"/>
  <c r="K25" i="6"/>
  <c r="L25" i="6"/>
  <c r="AH25" i="6" s="1"/>
  <c r="M25" i="6"/>
  <c r="AI25" i="6" s="1"/>
  <c r="N25" i="6"/>
  <c r="AJ25" i="6" s="1"/>
  <c r="O25" i="6"/>
  <c r="P25" i="6"/>
  <c r="AL24" i="6"/>
  <c r="K24" i="6"/>
  <c r="AG24" i="6" s="1"/>
  <c r="L24" i="6"/>
  <c r="M24" i="6"/>
  <c r="N24" i="6"/>
  <c r="P24" i="6"/>
  <c r="O24" i="6"/>
  <c r="L23" i="6"/>
  <c r="AH23" i="6" s="1"/>
  <c r="M23" i="6"/>
  <c r="N23" i="6"/>
  <c r="O23" i="6"/>
  <c r="P23" i="6"/>
  <c r="AI22" i="6"/>
  <c r="AJ22" i="6"/>
  <c r="K22" i="6"/>
  <c r="AG22" i="6" s="1"/>
  <c r="L22" i="6"/>
  <c r="AH22" i="6" s="1"/>
  <c r="M22" i="6"/>
  <c r="N22" i="6"/>
  <c r="O22" i="6"/>
  <c r="AK22" i="6" s="1"/>
  <c r="P22" i="6"/>
  <c r="AL22" i="6" s="1"/>
  <c r="AJ21" i="6"/>
  <c r="AH20" i="6"/>
  <c r="K21" i="6"/>
  <c r="AG21" i="6" s="1"/>
  <c r="L21" i="6"/>
  <c r="M21" i="6"/>
  <c r="AI21" i="6" s="1"/>
  <c r="N21" i="6"/>
  <c r="O21" i="6"/>
  <c r="AK21" i="6" s="1"/>
  <c r="P21" i="6"/>
  <c r="AL21" i="6" s="1"/>
  <c r="K20" i="6"/>
  <c r="AG20" i="6" s="1"/>
  <c r="L20" i="6"/>
  <c r="M20" i="6"/>
  <c r="AI20" i="6" s="1"/>
  <c r="N20" i="6"/>
  <c r="AJ20" i="6" s="1"/>
  <c r="O20" i="6"/>
  <c r="AK20" i="6" s="1"/>
  <c r="P20" i="6"/>
  <c r="AL20" i="6" s="1"/>
  <c r="L19" i="6"/>
  <c r="M19" i="6"/>
  <c r="N19" i="6"/>
  <c r="O19" i="6"/>
  <c r="P19" i="6"/>
  <c r="AG17" i="6"/>
  <c r="AK17" i="6"/>
  <c r="AL17" i="6"/>
  <c r="AI18" i="6"/>
  <c r="K18" i="6"/>
  <c r="AG18" i="6" s="1"/>
  <c r="L18" i="6"/>
  <c r="AH18" i="6" s="1"/>
  <c r="M18" i="6"/>
  <c r="N18" i="6"/>
  <c r="AJ18" i="6" s="1"/>
  <c r="O18" i="6"/>
  <c r="AK18" i="6" s="1"/>
  <c r="P18" i="6"/>
  <c r="K17" i="6"/>
  <c r="L17" i="6"/>
  <c r="AH17" i="6" s="1"/>
  <c r="M17" i="6"/>
  <c r="AI17" i="6" s="1"/>
  <c r="N17" i="6"/>
  <c r="AJ17" i="6" s="1"/>
  <c r="O17" i="6"/>
  <c r="P17" i="6"/>
  <c r="AL15" i="6"/>
  <c r="L15" i="6"/>
  <c r="AH15" i="6" s="1"/>
  <c r="M15" i="6"/>
  <c r="AI15" i="6" s="1"/>
  <c r="N15" i="6"/>
  <c r="O15" i="6"/>
  <c r="AK15" i="6" s="1"/>
  <c r="P15" i="6"/>
  <c r="AJ14" i="6"/>
  <c r="K14" i="6"/>
  <c r="L14" i="6"/>
  <c r="AH14" i="6" s="1"/>
  <c r="M14" i="6"/>
  <c r="N14" i="6"/>
  <c r="O14" i="6"/>
  <c r="AK14" i="6" s="1"/>
  <c r="P14" i="6"/>
  <c r="K13" i="6"/>
  <c r="AG13" i="6" s="1"/>
  <c r="AL13" i="6"/>
  <c r="L13" i="6"/>
  <c r="AH13" i="6" s="1"/>
  <c r="M13" i="6"/>
  <c r="AI13" i="6" s="1"/>
  <c r="N13" i="6"/>
  <c r="O13" i="6"/>
  <c r="AK13" i="6" s="1"/>
  <c r="P13" i="6"/>
  <c r="AL12" i="6"/>
  <c r="AH12" i="6"/>
  <c r="AJ11" i="6"/>
  <c r="K12" i="6"/>
  <c r="AG12" i="6" s="1"/>
  <c r="L12" i="6"/>
  <c r="M12" i="6"/>
  <c r="AI12" i="6" s="1"/>
  <c r="N12" i="6"/>
  <c r="AJ12" i="6" s="1"/>
  <c r="O12" i="6"/>
  <c r="AK12" i="6" s="1"/>
  <c r="P12" i="6"/>
  <c r="K11" i="6"/>
  <c r="AG11" i="6" s="1"/>
  <c r="L11" i="6"/>
  <c r="M11" i="6"/>
  <c r="AI11" i="6" s="1"/>
  <c r="N11" i="6"/>
  <c r="O11" i="6"/>
  <c r="AK11" i="6" s="1"/>
  <c r="P11" i="6"/>
  <c r="AL11" i="6" s="1"/>
  <c r="K16" i="6"/>
  <c r="L16" i="6"/>
  <c r="AH16" i="6" s="1"/>
  <c r="M16" i="6"/>
  <c r="N16" i="6"/>
  <c r="O16" i="6"/>
  <c r="AK16" i="6" s="1"/>
  <c r="P16" i="6"/>
  <c r="M10" i="3"/>
  <c r="M10" i="5"/>
  <c r="AL10" i="6"/>
  <c r="M10" i="6"/>
  <c r="AI10" i="6" s="1"/>
  <c r="N10" i="6"/>
  <c r="AJ10" i="6" s="1"/>
  <c r="O10" i="6"/>
  <c r="AK10" i="6" s="1"/>
  <c r="P10" i="6"/>
  <c r="AG9" i="6"/>
  <c r="AK9" i="6"/>
  <c r="AL9" i="6"/>
  <c r="K9" i="6"/>
  <c r="L9" i="6"/>
  <c r="AH9" i="6" s="1"/>
  <c r="M9" i="6"/>
  <c r="AI9" i="6" s="1"/>
  <c r="N9" i="6"/>
  <c r="AJ9" i="6" s="1"/>
  <c r="O9" i="6"/>
  <c r="P9" i="6"/>
  <c r="K8" i="6"/>
  <c r="AG8" i="6" s="1"/>
  <c r="L8" i="6"/>
  <c r="M8" i="6"/>
  <c r="N8" i="6"/>
  <c r="O8" i="6"/>
  <c r="P8" i="6"/>
  <c r="K7" i="6"/>
  <c r="L7" i="6"/>
  <c r="M7" i="6"/>
  <c r="N7" i="6"/>
  <c r="O7" i="6"/>
  <c r="AJ6" i="6"/>
  <c r="P7" i="6"/>
  <c r="K6" i="6"/>
  <c r="AG6" i="6" s="1"/>
  <c r="L6" i="6"/>
  <c r="AH6" i="6" s="1"/>
  <c r="M6" i="6"/>
  <c r="AI6" i="6" s="1"/>
  <c r="N6" i="6"/>
  <c r="O6" i="6"/>
  <c r="AK6" i="6" s="1"/>
  <c r="P6" i="6"/>
  <c r="K5" i="6"/>
  <c r="L5" i="6"/>
  <c r="M5" i="6"/>
  <c r="AI5" i="6" s="1"/>
  <c r="N5" i="6"/>
  <c r="O5" i="6"/>
  <c r="W28" i="6"/>
  <c r="W29" i="6"/>
  <c r="AG29" i="6" s="1"/>
  <c r="W30" i="6"/>
  <c r="W27" i="6"/>
  <c r="W25" i="6"/>
  <c r="W26" i="6"/>
  <c r="W24" i="6"/>
  <c r="AK24" i="6" s="1"/>
  <c r="W21" i="6"/>
  <c r="AH21" i="6" s="1"/>
  <c r="W22" i="6"/>
  <c r="W23" i="6"/>
  <c r="AJ23" i="6" s="1"/>
  <c r="W20" i="6"/>
  <c r="W17" i="6"/>
  <c r="W18" i="6"/>
  <c r="AL18" i="6" s="1"/>
  <c r="W19" i="6"/>
  <c r="AL19" i="6" s="1"/>
  <c r="W16" i="6"/>
  <c r="AJ16" i="6" s="1"/>
  <c r="W12" i="6"/>
  <c r="W13" i="6"/>
  <c r="AJ13" i="6" s="1"/>
  <c r="W14" i="6"/>
  <c r="AI14" i="6" s="1"/>
  <c r="W15" i="6"/>
  <c r="AJ15" i="6" s="1"/>
  <c r="W11" i="6"/>
  <c r="AH11" i="6" s="1"/>
  <c r="W6" i="6"/>
  <c r="AL6" i="6" s="1"/>
  <c r="W7" i="6"/>
  <c r="W8" i="6"/>
  <c r="AI8" i="6" s="1"/>
  <c r="W9" i="6"/>
  <c r="W10" i="6"/>
  <c r="W5" i="6"/>
  <c r="P5" i="6"/>
  <c r="E5" i="6"/>
  <c r="AA5" i="6" s="1"/>
  <c r="F5" i="6"/>
  <c r="G5" i="6"/>
  <c r="AC5" i="6" s="1"/>
  <c r="H5" i="6"/>
  <c r="AD5" i="6" s="1"/>
  <c r="I5" i="6"/>
  <c r="J5" i="6"/>
  <c r="J6" i="6"/>
  <c r="E11" i="6"/>
  <c r="F11" i="6"/>
  <c r="G11" i="6"/>
  <c r="H11" i="6"/>
  <c r="I11" i="6"/>
  <c r="J11" i="6"/>
  <c r="I12" i="6"/>
  <c r="E16" i="6"/>
  <c r="F16" i="6"/>
  <c r="AB16" i="6" s="1"/>
  <c r="G16" i="6"/>
  <c r="AC16" i="6" s="1"/>
  <c r="H16" i="6"/>
  <c r="AD16" i="6" s="1"/>
  <c r="I16" i="6"/>
  <c r="J16" i="6"/>
  <c r="AF16" i="6" s="1"/>
  <c r="F17" i="6"/>
  <c r="E20" i="6"/>
  <c r="F20" i="6"/>
  <c r="AB20" i="6" s="1"/>
  <c r="G20" i="6"/>
  <c r="H20" i="6"/>
  <c r="I20" i="6"/>
  <c r="J20" i="6"/>
  <c r="AF20" i="6" s="1"/>
  <c r="F21" i="6"/>
  <c r="E24" i="6"/>
  <c r="F24" i="6"/>
  <c r="AB24" i="6" s="1"/>
  <c r="G24" i="6"/>
  <c r="H24" i="6"/>
  <c r="AD24" i="6" s="1"/>
  <c r="I24" i="6"/>
  <c r="J24" i="6"/>
  <c r="AF24" i="6" s="1"/>
  <c r="F25" i="6"/>
  <c r="E27" i="6"/>
  <c r="AA27" i="6" s="1"/>
  <c r="F27" i="6"/>
  <c r="AB27" i="6" s="1"/>
  <c r="G27" i="6"/>
  <c r="AC27" i="6" s="1"/>
  <c r="H27" i="6"/>
  <c r="AD27" i="6" s="1"/>
  <c r="I27" i="6"/>
  <c r="AE27" i="6" s="1"/>
  <c r="J27" i="6"/>
  <c r="AF27" i="6" s="1"/>
  <c r="I28" i="6"/>
  <c r="D27" i="6"/>
  <c r="Z27" i="6" s="1"/>
  <c r="D24" i="6"/>
  <c r="Z24" i="6" s="1"/>
  <c r="D20" i="6"/>
  <c r="Z20" i="6" s="1"/>
  <c r="D16" i="6"/>
  <c r="Z16" i="6" s="1"/>
  <c r="D11" i="6"/>
  <c r="D5" i="6"/>
  <c r="Z5" i="6" s="1"/>
  <c r="B28" i="6"/>
  <c r="B29" i="6" s="1"/>
  <c r="B30" i="6" s="1"/>
  <c r="B25" i="6"/>
  <c r="B26" i="6" s="1"/>
  <c r="BI23" i="6"/>
  <c r="BI24" i="6" s="1"/>
  <c r="BJ24" i="6" s="1"/>
  <c r="BD23" i="6"/>
  <c r="BI22" i="6"/>
  <c r="BJ22" i="6" s="1"/>
  <c r="BF22" i="6"/>
  <c r="BG22" i="6" s="1"/>
  <c r="BE22" i="6"/>
  <c r="B21" i="6"/>
  <c r="B22" i="6" s="1"/>
  <c r="B23" i="6" s="1"/>
  <c r="B17" i="6"/>
  <c r="B18" i="6" s="1"/>
  <c r="B19" i="6" s="1"/>
  <c r="B12" i="6"/>
  <c r="B13" i="6" s="1"/>
  <c r="B14" i="6" s="1"/>
  <c r="B15" i="6" s="1"/>
  <c r="BA10" i="6"/>
  <c r="BA11" i="6" s="1"/>
  <c r="AY10" i="6"/>
  <c r="AX10" i="6"/>
  <c r="AW10" i="6"/>
  <c r="AV10" i="6"/>
  <c r="AU10" i="6"/>
  <c r="AU11" i="6" s="1"/>
  <c r="BA6" i="6"/>
  <c r="AZ6" i="6"/>
  <c r="AY6" i="6"/>
  <c r="AX6" i="6"/>
  <c r="AW6" i="6"/>
  <c r="AV6" i="6"/>
  <c r="AU6" i="6"/>
  <c r="B6" i="6"/>
  <c r="F6" i="6" s="1"/>
  <c r="AL5" i="6"/>
  <c r="AK5" i="6"/>
  <c r="AJ5" i="6"/>
  <c r="N30" i="3"/>
  <c r="O30" i="3"/>
  <c r="P30" i="3"/>
  <c r="AK28" i="3"/>
  <c r="AH29" i="3"/>
  <c r="K29" i="3"/>
  <c r="AG29" i="3" s="1"/>
  <c r="L29" i="3"/>
  <c r="M29" i="3"/>
  <c r="AI29" i="3" s="1"/>
  <c r="N29" i="3"/>
  <c r="AJ29" i="3" s="1"/>
  <c r="O29" i="3"/>
  <c r="P29" i="3"/>
  <c r="AL29" i="3" s="1"/>
  <c r="K28" i="3"/>
  <c r="AG28" i="3" s="1"/>
  <c r="L28" i="3"/>
  <c r="M28" i="3"/>
  <c r="AI28" i="3" s="1"/>
  <c r="N28" i="3"/>
  <c r="AJ28" i="3" s="1"/>
  <c r="O28" i="3"/>
  <c r="P28" i="3"/>
  <c r="AL28" i="3" s="1"/>
  <c r="AH27" i="3"/>
  <c r="M27" i="3"/>
  <c r="AI27" i="3" s="1"/>
  <c r="N27" i="3"/>
  <c r="AJ27" i="3" s="1"/>
  <c r="O27" i="3"/>
  <c r="P27" i="3"/>
  <c r="AL27" i="3" s="1"/>
  <c r="K26" i="3"/>
  <c r="AG26" i="3" s="1"/>
  <c r="L26" i="3"/>
  <c r="AH26" i="3" s="1"/>
  <c r="M26" i="3"/>
  <c r="AI26" i="3" s="1"/>
  <c r="N26" i="3"/>
  <c r="AJ26" i="3" s="1"/>
  <c r="O26" i="3"/>
  <c r="AK26" i="3" s="1"/>
  <c r="P26" i="3"/>
  <c r="AL26" i="3" s="1"/>
  <c r="AK25" i="3"/>
  <c r="AL24" i="3"/>
  <c r="AI24" i="3"/>
  <c r="K25" i="3"/>
  <c r="AG25" i="3" s="1"/>
  <c r="L25" i="3"/>
  <c r="M25" i="3"/>
  <c r="AI25" i="3" s="1"/>
  <c r="N25" i="3"/>
  <c r="AJ25" i="3" s="1"/>
  <c r="O25" i="3"/>
  <c r="P25" i="3"/>
  <c r="AL25" i="3" s="1"/>
  <c r="K24" i="3"/>
  <c r="L24" i="3"/>
  <c r="AH24" i="3" s="1"/>
  <c r="M24" i="3"/>
  <c r="N24" i="3"/>
  <c r="AJ24" i="3" s="1"/>
  <c r="O24" i="3"/>
  <c r="AK24" i="3" s="1"/>
  <c r="P24" i="3"/>
  <c r="AI23" i="3"/>
  <c r="L23" i="3"/>
  <c r="AH23" i="3" s="1"/>
  <c r="M23" i="3"/>
  <c r="N23" i="3"/>
  <c r="AJ23" i="3" s="1"/>
  <c r="O23" i="3"/>
  <c r="P23" i="3"/>
  <c r="AL23" i="3" s="1"/>
  <c r="AK22" i="3"/>
  <c r="K22" i="3"/>
  <c r="AG22" i="3" s="1"/>
  <c r="L22" i="3"/>
  <c r="AH22" i="3" s="1"/>
  <c r="M22" i="3"/>
  <c r="N22" i="3"/>
  <c r="AJ22" i="3" s="1"/>
  <c r="O22" i="3"/>
  <c r="P22" i="3"/>
  <c r="AJ20" i="3"/>
  <c r="AI21" i="3"/>
  <c r="AL21" i="3"/>
  <c r="K21" i="3"/>
  <c r="L21" i="3"/>
  <c r="M21" i="3"/>
  <c r="N21" i="3"/>
  <c r="O21" i="3"/>
  <c r="AK21" i="3" s="1"/>
  <c r="P21" i="3"/>
  <c r="K20" i="3"/>
  <c r="L20" i="3"/>
  <c r="M20" i="3"/>
  <c r="N20" i="3"/>
  <c r="O20" i="3"/>
  <c r="P20" i="3"/>
  <c r="AG19" i="3"/>
  <c r="AJ19" i="3"/>
  <c r="K19" i="3"/>
  <c r="L19" i="3"/>
  <c r="M19" i="3"/>
  <c r="AI19" i="3" s="1"/>
  <c r="N19" i="3"/>
  <c r="O19" i="3"/>
  <c r="AK19" i="3" s="1"/>
  <c r="P19" i="3"/>
  <c r="AL19" i="3" s="1"/>
  <c r="AK18" i="3"/>
  <c r="K18" i="3"/>
  <c r="AG18" i="3" s="1"/>
  <c r="L18" i="3"/>
  <c r="AH18" i="3" s="1"/>
  <c r="M18" i="3"/>
  <c r="N18" i="3"/>
  <c r="AJ18" i="3" s="1"/>
  <c r="O18" i="3"/>
  <c r="P18" i="3"/>
  <c r="AG17" i="3"/>
  <c r="AH17" i="3"/>
  <c r="AJ17" i="3"/>
  <c r="K17" i="3"/>
  <c r="L17" i="3"/>
  <c r="M17" i="3"/>
  <c r="AI17" i="3" s="1"/>
  <c r="N17" i="3"/>
  <c r="O17" i="3"/>
  <c r="AK17" i="3" s="1"/>
  <c r="P17" i="3"/>
  <c r="AL17" i="3" s="1"/>
  <c r="AJ16" i="3"/>
  <c r="AH16" i="3"/>
  <c r="AG16" i="3"/>
  <c r="K16" i="3"/>
  <c r="L16" i="3"/>
  <c r="M16" i="3"/>
  <c r="AI16" i="3" s="1"/>
  <c r="N16" i="3"/>
  <c r="O16" i="3"/>
  <c r="AK16" i="3" s="1"/>
  <c r="P16" i="3"/>
  <c r="AL16" i="3" s="1"/>
  <c r="L15" i="3"/>
  <c r="M15" i="3"/>
  <c r="N15" i="3"/>
  <c r="O15" i="3"/>
  <c r="P15" i="3"/>
  <c r="AH14" i="3"/>
  <c r="AK14" i="3"/>
  <c r="K14" i="3"/>
  <c r="AG14" i="3" s="1"/>
  <c r="L14" i="3"/>
  <c r="M14" i="3"/>
  <c r="AI14" i="3" s="1"/>
  <c r="N14" i="3"/>
  <c r="AJ14" i="3" s="1"/>
  <c r="O14" i="3"/>
  <c r="P14" i="3"/>
  <c r="AL14" i="3" s="1"/>
  <c r="AI13" i="3"/>
  <c r="AL13" i="3"/>
  <c r="K13" i="3"/>
  <c r="L13" i="3"/>
  <c r="AH13" i="3" s="1"/>
  <c r="M13" i="3"/>
  <c r="N13" i="3"/>
  <c r="O13" i="3"/>
  <c r="AK13" i="3" s="1"/>
  <c r="P13" i="3"/>
  <c r="K12" i="3"/>
  <c r="AG12" i="3" s="1"/>
  <c r="L12" i="3"/>
  <c r="M12" i="3"/>
  <c r="AI12" i="3" s="1"/>
  <c r="N12" i="3"/>
  <c r="AJ12" i="3" s="1"/>
  <c r="O12" i="3"/>
  <c r="P12" i="3"/>
  <c r="AH11" i="3"/>
  <c r="AJ11" i="3"/>
  <c r="AG11" i="3"/>
  <c r="K11" i="3"/>
  <c r="L11" i="3"/>
  <c r="M11" i="3"/>
  <c r="AI11" i="3" s="1"/>
  <c r="N11" i="3"/>
  <c r="O11" i="3"/>
  <c r="AK11" i="3" s="1"/>
  <c r="P11" i="3"/>
  <c r="AL11" i="3" s="1"/>
  <c r="AK10" i="3"/>
  <c r="N10" i="3"/>
  <c r="AJ10" i="3" s="1"/>
  <c r="O10" i="3"/>
  <c r="P10" i="3"/>
  <c r="AL10" i="3" s="1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W28" i="3"/>
  <c r="AH28" i="3" s="1"/>
  <c r="W29" i="3"/>
  <c r="AK29" i="3" s="1"/>
  <c r="W30" i="3"/>
  <c r="AK30" i="3" s="1"/>
  <c r="W27" i="3"/>
  <c r="AK27" i="3" s="1"/>
  <c r="W25" i="3"/>
  <c r="AH25" i="3" s="1"/>
  <c r="W26" i="3"/>
  <c r="W24" i="3"/>
  <c r="AG24" i="3" s="1"/>
  <c r="W21" i="3"/>
  <c r="W22" i="3"/>
  <c r="AI22" i="3" s="1"/>
  <c r="W23" i="3"/>
  <c r="AK23" i="3" s="1"/>
  <c r="W20" i="3"/>
  <c r="W17" i="3"/>
  <c r="W18" i="3"/>
  <c r="AI18" i="3" s="1"/>
  <c r="W19" i="3"/>
  <c r="AH19" i="3" s="1"/>
  <c r="W16" i="3"/>
  <c r="W12" i="3"/>
  <c r="AK12" i="3" s="1"/>
  <c r="W13" i="3"/>
  <c r="AG13" i="3" s="1"/>
  <c r="W14" i="3"/>
  <c r="W15" i="3"/>
  <c r="W11" i="3"/>
  <c r="W6" i="3"/>
  <c r="W10" i="3"/>
  <c r="W5" i="3"/>
  <c r="P6" i="3"/>
  <c r="K5" i="3"/>
  <c r="L5" i="3"/>
  <c r="M5" i="3"/>
  <c r="N5" i="3"/>
  <c r="O5" i="3"/>
  <c r="P5" i="3"/>
  <c r="E27" i="3"/>
  <c r="F27" i="3"/>
  <c r="G27" i="3"/>
  <c r="H27" i="3"/>
  <c r="I27" i="3"/>
  <c r="J27" i="3"/>
  <c r="D27" i="3"/>
  <c r="E24" i="3"/>
  <c r="F24" i="3"/>
  <c r="G24" i="3"/>
  <c r="H24" i="3"/>
  <c r="I24" i="3"/>
  <c r="J24" i="3"/>
  <c r="D24" i="3"/>
  <c r="E20" i="3"/>
  <c r="F20" i="3"/>
  <c r="G20" i="3"/>
  <c r="H20" i="3"/>
  <c r="I20" i="3"/>
  <c r="J20" i="3"/>
  <c r="D20" i="3"/>
  <c r="E16" i="3"/>
  <c r="F16" i="3"/>
  <c r="G16" i="3"/>
  <c r="H16" i="3"/>
  <c r="I16" i="3"/>
  <c r="J16" i="3"/>
  <c r="D16" i="3"/>
  <c r="E11" i="3"/>
  <c r="F11" i="3"/>
  <c r="G11" i="3"/>
  <c r="H11" i="3"/>
  <c r="I11" i="3"/>
  <c r="J11" i="3"/>
  <c r="D11" i="3"/>
  <c r="D5" i="3"/>
  <c r="AJ30" i="5"/>
  <c r="W30" i="5"/>
  <c r="P30" i="5"/>
  <c r="AL30" i="5" s="1"/>
  <c r="O30" i="5"/>
  <c r="N30" i="5"/>
  <c r="AK29" i="5"/>
  <c r="AJ29" i="5"/>
  <c r="AI29" i="5"/>
  <c r="W29" i="5"/>
  <c r="P29" i="5"/>
  <c r="AL29" i="5" s="1"/>
  <c r="O29" i="5"/>
  <c r="N29" i="5"/>
  <c r="M29" i="5"/>
  <c r="L29" i="5"/>
  <c r="AH29" i="5" s="1"/>
  <c r="K29" i="5"/>
  <c r="AL28" i="5"/>
  <c r="AJ28" i="5"/>
  <c r="W28" i="5"/>
  <c r="P28" i="5"/>
  <c r="O28" i="5"/>
  <c r="AK28" i="5" s="1"/>
  <c r="N28" i="5"/>
  <c r="M28" i="5"/>
  <c r="AI28" i="5" s="1"/>
  <c r="L28" i="5"/>
  <c r="K28" i="5"/>
  <c r="B28" i="5"/>
  <c r="B29" i="5" s="1"/>
  <c r="B30" i="5" s="1"/>
  <c r="AI27" i="5"/>
  <c r="W27" i="5"/>
  <c r="AH27" i="5" s="1"/>
  <c r="P27" i="5"/>
  <c r="AL27" i="5" s="1"/>
  <c r="O27" i="5"/>
  <c r="AK27" i="5" s="1"/>
  <c r="N27" i="5"/>
  <c r="M27" i="5"/>
  <c r="J27" i="5"/>
  <c r="I27" i="5"/>
  <c r="AE27" i="5" s="1"/>
  <c r="H27" i="5"/>
  <c r="AD27" i="5" s="1"/>
  <c r="G27" i="5"/>
  <c r="F27" i="5"/>
  <c r="AB27" i="5" s="1"/>
  <c r="E27" i="5"/>
  <c r="D27" i="5"/>
  <c r="W26" i="5"/>
  <c r="P26" i="5"/>
  <c r="O26" i="5"/>
  <c r="AK26" i="5" s="1"/>
  <c r="N26" i="5"/>
  <c r="AJ26" i="5" s="1"/>
  <c r="M26" i="5"/>
  <c r="AI26" i="5" s="1"/>
  <c r="L26" i="5"/>
  <c r="K26" i="5"/>
  <c r="W25" i="5"/>
  <c r="AJ25" i="5" s="1"/>
  <c r="P25" i="5"/>
  <c r="AL25" i="5" s="1"/>
  <c r="O25" i="5"/>
  <c r="N25" i="5"/>
  <c r="M25" i="5"/>
  <c r="AI25" i="5" s="1"/>
  <c r="L25" i="5"/>
  <c r="K25" i="5"/>
  <c r="B25" i="5"/>
  <c r="B26" i="5" s="1"/>
  <c r="AL24" i="5"/>
  <c r="W24" i="5"/>
  <c r="P24" i="5"/>
  <c r="O24" i="5"/>
  <c r="AK24" i="5" s="1"/>
  <c r="N24" i="5"/>
  <c r="M24" i="5"/>
  <c r="L24" i="5"/>
  <c r="K24" i="5"/>
  <c r="J24" i="5"/>
  <c r="AF24" i="5" s="1"/>
  <c r="I24" i="5"/>
  <c r="AE24" i="5" s="1"/>
  <c r="H24" i="5"/>
  <c r="G24" i="5"/>
  <c r="AC24" i="5" s="1"/>
  <c r="F24" i="5"/>
  <c r="E24" i="5"/>
  <c r="D24" i="5"/>
  <c r="BD23" i="5"/>
  <c r="W23" i="5"/>
  <c r="P23" i="5"/>
  <c r="O23" i="5"/>
  <c r="N23" i="5"/>
  <c r="M23" i="5"/>
  <c r="L23" i="5"/>
  <c r="BI22" i="5"/>
  <c r="BF22" i="5"/>
  <c r="BG22" i="5" s="1"/>
  <c r="BE22" i="5"/>
  <c r="W22" i="5"/>
  <c r="P22" i="5"/>
  <c r="AL22" i="5" s="1"/>
  <c r="O22" i="5"/>
  <c r="N22" i="5"/>
  <c r="M22" i="5"/>
  <c r="AI22" i="5" s="1"/>
  <c r="L22" i="5"/>
  <c r="K22" i="5"/>
  <c r="AG22" i="5" s="1"/>
  <c r="AG21" i="5"/>
  <c r="W21" i="5"/>
  <c r="AI21" i="5" s="1"/>
  <c r="P21" i="5"/>
  <c r="O21" i="5"/>
  <c r="AK21" i="5" s="1"/>
  <c r="N21" i="5"/>
  <c r="M21" i="5"/>
  <c r="L21" i="5"/>
  <c r="K21" i="5"/>
  <c r="H21" i="5"/>
  <c r="AD21" i="5" s="1"/>
  <c r="B21" i="5"/>
  <c r="B22" i="5" s="1"/>
  <c r="B23" i="5" s="1"/>
  <c r="AK20" i="5"/>
  <c r="W20" i="5"/>
  <c r="P20" i="5"/>
  <c r="O20" i="5"/>
  <c r="N20" i="5"/>
  <c r="AJ20" i="5" s="1"/>
  <c r="M20" i="5"/>
  <c r="AI20" i="5" s="1"/>
  <c r="L20" i="5"/>
  <c r="AH20" i="5" s="1"/>
  <c r="K20" i="5"/>
  <c r="J20" i="5"/>
  <c r="AF20" i="5" s="1"/>
  <c r="I20" i="5"/>
  <c r="V20" i="5" s="1"/>
  <c r="AR20" i="5" s="1"/>
  <c r="H20" i="5"/>
  <c r="AD20" i="5" s="1"/>
  <c r="G20" i="5"/>
  <c r="F20" i="5"/>
  <c r="AB20" i="5" s="1"/>
  <c r="E20" i="5"/>
  <c r="AA20" i="5" s="1"/>
  <c r="D20" i="5"/>
  <c r="Z20" i="5" s="1"/>
  <c r="W19" i="5"/>
  <c r="AJ19" i="5" s="1"/>
  <c r="P19" i="5"/>
  <c r="O19" i="5"/>
  <c r="N19" i="5"/>
  <c r="M19" i="5"/>
  <c r="L19" i="5"/>
  <c r="K19" i="5"/>
  <c r="W18" i="5"/>
  <c r="P18" i="5"/>
  <c r="O18" i="5"/>
  <c r="N18" i="5"/>
  <c r="M18" i="5"/>
  <c r="L18" i="5"/>
  <c r="K18" i="5"/>
  <c r="AG18" i="5" s="1"/>
  <c r="AI17" i="5"/>
  <c r="W17" i="5"/>
  <c r="P17" i="5"/>
  <c r="AL17" i="5" s="1"/>
  <c r="O17" i="5"/>
  <c r="AK17" i="5" s="1"/>
  <c r="N17" i="5"/>
  <c r="M17" i="5"/>
  <c r="L17" i="5"/>
  <c r="AH17" i="5" s="1"/>
  <c r="K17" i="5"/>
  <c r="AG17" i="5" s="1"/>
  <c r="B17" i="5"/>
  <c r="B18" i="5" s="1"/>
  <c r="B19" i="5" s="1"/>
  <c r="AK16" i="5"/>
  <c r="AJ16" i="5"/>
  <c r="AG16" i="5"/>
  <c r="W16" i="5"/>
  <c r="P16" i="5"/>
  <c r="O16" i="5"/>
  <c r="N16" i="5"/>
  <c r="M16" i="5"/>
  <c r="AI16" i="5" s="1"/>
  <c r="L16" i="5"/>
  <c r="AH16" i="5" s="1"/>
  <c r="K16" i="5"/>
  <c r="J16" i="5"/>
  <c r="AF16" i="5" s="1"/>
  <c r="I16" i="5"/>
  <c r="U16" i="5" s="1"/>
  <c r="AQ16" i="5" s="1"/>
  <c r="H16" i="5"/>
  <c r="AD16" i="5" s="1"/>
  <c r="G16" i="5"/>
  <c r="F16" i="5"/>
  <c r="AB16" i="5" s="1"/>
  <c r="E16" i="5"/>
  <c r="AA16" i="5" s="1"/>
  <c r="D16" i="5"/>
  <c r="Z16" i="5" s="1"/>
  <c r="W15" i="5"/>
  <c r="P15" i="5"/>
  <c r="O15" i="5"/>
  <c r="AK15" i="5" s="1"/>
  <c r="N15" i="5"/>
  <c r="M15" i="5"/>
  <c r="L15" i="5"/>
  <c r="AH15" i="5" s="1"/>
  <c r="AK14" i="5"/>
  <c r="W14" i="5"/>
  <c r="AJ14" i="5" s="1"/>
  <c r="P14" i="5"/>
  <c r="O14" i="5"/>
  <c r="N14" i="5"/>
  <c r="M14" i="5"/>
  <c r="AI14" i="5" s="1"/>
  <c r="L14" i="5"/>
  <c r="AH14" i="5" s="1"/>
  <c r="K14" i="5"/>
  <c r="AL13" i="5"/>
  <c r="W13" i="5"/>
  <c r="P13" i="5"/>
  <c r="O13" i="5"/>
  <c r="AK13" i="5" s="1"/>
  <c r="N13" i="5"/>
  <c r="AJ13" i="5" s="1"/>
  <c r="M13" i="5"/>
  <c r="L13" i="5"/>
  <c r="AH13" i="5" s="1"/>
  <c r="K13" i="5"/>
  <c r="AG13" i="5" s="1"/>
  <c r="W12" i="5"/>
  <c r="AG12" i="5" s="1"/>
  <c r="P12" i="5"/>
  <c r="O12" i="5"/>
  <c r="N12" i="5"/>
  <c r="M12" i="5"/>
  <c r="L12" i="5"/>
  <c r="K12" i="5"/>
  <c r="B12" i="5"/>
  <c r="B13" i="5" s="1"/>
  <c r="B14" i="5" s="1"/>
  <c r="B15" i="5" s="1"/>
  <c r="AL11" i="5"/>
  <c r="AI11" i="5"/>
  <c r="W11" i="5"/>
  <c r="P11" i="5"/>
  <c r="O11" i="5"/>
  <c r="AK11" i="5" s="1"/>
  <c r="N11" i="5"/>
  <c r="AJ11" i="5" s="1"/>
  <c r="M11" i="5"/>
  <c r="L11" i="5"/>
  <c r="K11" i="5"/>
  <c r="AG11" i="5" s="1"/>
  <c r="J11" i="5"/>
  <c r="AF11" i="5" s="1"/>
  <c r="I11" i="5"/>
  <c r="AE11" i="5" s="1"/>
  <c r="H11" i="5"/>
  <c r="AD11" i="5" s="1"/>
  <c r="G11" i="5"/>
  <c r="AC11" i="5" s="1"/>
  <c r="F11" i="5"/>
  <c r="AB11" i="5" s="1"/>
  <c r="E11" i="5"/>
  <c r="AA11" i="5" s="1"/>
  <c r="D11" i="5"/>
  <c r="Z11" i="5" s="1"/>
  <c r="BA10" i="5"/>
  <c r="BA11" i="5" s="1"/>
  <c r="AY10" i="5"/>
  <c r="AX10" i="5"/>
  <c r="AW10" i="5"/>
  <c r="AV10" i="5"/>
  <c r="AU10" i="5"/>
  <c r="W10" i="5"/>
  <c r="P10" i="5"/>
  <c r="O10" i="5"/>
  <c r="AK10" i="5" s="1"/>
  <c r="N10" i="5"/>
  <c r="W9" i="5"/>
  <c r="P9" i="5"/>
  <c r="O9" i="5"/>
  <c r="N9" i="5"/>
  <c r="AJ9" i="5" s="1"/>
  <c r="M9" i="5"/>
  <c r="L9" i="5"/>
  <c r="K9" i="5"/>
  <c r="W8" i="5"/>
  <c r="AI8" i="5" s="1"/>
  <c r="P8" i="5"/>
  <c r="O8" i="5"/>
  <c r="AK8" i="5" s="1"/>
  <c r="N8" i="5"/>
  <c r="AJ8" i="5" s="1"/>
  <c r="M8" i="5"/>
  <c r="L8" i="5"/>
  <c r="K8" i="5"/>
  <c r="W7" i="5"/>
  <c r="AG7" i="5" s="1"/>
  <c r="P7" i="5"/>
  <c r="O7" i="5"/>
  <c r="N7" i="5"/>
  <c r="M7" i="5"/>
  <c r="L7" i="5"/>
  <c r="K7" i="5"/>
  <c r="BA6" i="5"/>
  <c r="AY6" i="5"/>
  <c r="AZ6" i="5" s="1"/>
  <c r="AX6" i="5"/>
  <c r="AW6" i="5"/>
  <c r="AV6" i="5"/>
  <c r="AU6" i="5"/>
  <c r="W6" i="5"/>
  <c r="P6" i="5"/>
  <c r="O6" i="5"/>
  <c r="N6" i="5"/>
  <c r="AJ6" i="5" s="1"/>
  <c r="M6" i="5"/>
  <c r="L6" i="5"/>
  <c r="K6" i="5"/>
  <c r="F6" i="5"/>
  <c r="B6" i="5"/>
  <c r="W5" i="5"/>
  <c r="P5" i="5"/>
  <c r="AL5" i="5" s="1"/>
  <c r="O5" i="5"/>
  <c r="N5" i="5"/>
  <c r="AJ5" i="5" s="1"/>
  <c r="M5" i="5"/>
  <c r="AI5" i="5" s="1"/>
  <c r="L5" i="5"/>
  <c r="AH5" i="5" s="1"/>
  <c r="K5" i="5"/>
  <c r="AG5" i="5" s="1"/>
  <c r="J5" i="5"/>
  <c r="AF5" i="5" s="1"/>
  <c r="I5" i="5"/>
  <c r="R5" i="5" s="1"/>
  <c r="AN5" i="5" s="1"/>
  <c r="H5" i="5"/>
  <c r="AD5" i="5" s="1"/>
  <c r="G5" i="5"/>
  <c r="AC5" i="5" s="1"/>
  <c r="F5" i="5"/>
  <c r="AB5" i="5" s="1"/>
  <c r="E5" i="5"/>
  <c r="AA5" i="5" s="1"/>
  <c r="D5" i="5"/>
  <c r="Z5" i="5" s="1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I22" i="3"/>
  <c r="BJ22" i="3" s="1"/>
  <c r="BE22" i="3"/>
  <c r="BF22" i="3" s="1"/>
  <c r="BG22" i="3" s="1"/>
  <c r="BD24" i="3"/>
  <c r="BD25" i="3" s="1"/>
  <c r="BD23" i="3"/>
  <c r="BE23" i="3" s="1"/>
  <c r="BF23" i="3" s="1"/>
  <c r="BG23" i="3" s="1"/>
  <c r="D4970" i="4" l="1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I23" i="3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J23" i="5"/>
  <c r="AL23" i="5"/>
  <c r="AI7" i="6"/>
  <c r="AJ7" i="6"/>
  <c r="AG26" i="6"/>
  <c r="AH26" i="6"/>
  <c r="AK26" i="6"/>
  <c r="AB6" i="5"/>
  <c r="AK6" i="5"/>
  <c r="AH9" i="5"/>
  <c r="AJ19" i="6"/>
  <c r="J17" i="5"/>
  <c r="AF17" i="5" s="1"/>
  <c r="I17" i="5"/>
  <c r="S17" i="5" s="1"/>
  <c r="AO17" i="5" s="1"/>
  <c r="G25" i="5"/>
  <c r="AC25" i="5" s="1"/>
  <c r="F17" i="5"/>
  <c r="AB17" i="5" s="1"/>
  <c r="D12" i="5"/>
  <c r="Z12" i="5" s="1"/>
  <c r="I6" i="5"/>
  <c r="Q6" i="5" s="1"/>
  <c r="AM6" i="5" s="1"/>
  <c r="D6" i="5"/>
  <c r="Z6" i="5" s="1"/>
  <c r="AL6" i="5"/>
  <c r="AL4" i="5" s="1"/>
  <c r="H6" i="5"/>
  <c r="AD6" i="5" s="1"/>
  <c r="AI12" i="5"/>
  <c r="AI23" i="5"/>
  <c r="AG6" i="5"/>
  <c r="AG4" i="5" s="1"/>
  <c r="AL9" i="5"/>
  <c r="AJ12" i="5"/>
  <c r="AL19" i="5"/>
  <c r="AI20" i="3"/>
  <c r="AH6" i="5"/>
  <c r="AH4" i="5" s="1"/>
  <c r="AH15" i="3"/>
  <c r="AJ15" i="3"/>
  <c r="AL20" i="3"/>
  <c r="AG20" i="3"/>
  <c r="AL30" i="3"/>
  <c r="AX11" i="7"/>
  <c r="AY11" i="7"/>
  <c r="AZ11" i="7" s="1"/>
  <c r="AL7" i="5"/>
  <c r="AH18" i="5"/>
  <c r="AK7" i="5"/>
  <c r="AK9" i="5"/>
  <c r="AH11" i="5"/>
  <c r="AK12" i="5"/>
  <c r="AJ15" i="5"/>
  <c r="AC27" i="5"/>
  <c r="AI15" i="3"/>
  <c r="AH20" i="3"/>
  <c r="AL8" i="5"/>
  <c r="AL10" i="5"/>
  <c r="AI10" i="5"/>
  <c r="BI23" i="5"/>
  <c r="BJ23" i="5" s="1"/>
  <c r="BJ22" i="5"/>
  <c r="AG7" i="6"/>
  <c r="AI19" i="5"/>
  <c r="AL26" i="5"/>
  <c r="AF27" i="5"/>
  <c r="AJ27" i="5"/>
  <c r="AG9" i="5"/>
  <c r="AC16" i="5"/>
  <c r="AC20" i="5"/>
  <c r="AH21" i="5"/>
  <c r="Z24" i="5"/>
  <c r="AH12" i="3"/>
  <c r="AJ30" i="3"/>
  <c r="AH8" i="5"/>
  <c r="AH12" i="5"/>
  <c r="AK18" i="5"/>
  <c r="AK19" i="5"/>
  <c r="AL20" i="5"/>
  <c r="AK23" i="5"/>
  <c r="Z27" i="5"/>
  <c r="AG21" i="3"/>
  <c r="AJ21" i="3"/>
  <c r="AL15" i="3"/>
  <c r="AK20" i="3"/>
  <c r="AI26" i="6"/>
  <c r="AI7" i="5"/>
  <c r="AI9" i="5"/>
  <c r="AJ10" i="5"/>
  <c r="AL14" i="5"/>
  <c r="AJ21" i="5"/>
  <c r="AH22" i="5"/>
  <c r="AA27" i="5"/>
  <c r="AK30" i="5"/>
  <c r="AL12" i="3"/>
  <c r="AK15" i="3"/>
  <c r="AH21" i="3"/>
  <c r="AG27" i="3"/>
  <c r="D6" i="6"/>
  <c r="Q6" i="6" s="1"/>
  <c r="D25" i="6"/>
  <c r="Q25" i="6" s="1"/>
  <c r="AM25" i="6" s="1"/>
  <c r="E25" i="6"/>
  <c r="AA25" i="6" s="1"/>
  <c r="E21" i="6"/>
  <c r="AA21" i="6" s="1"/>
  <c r="E17" i="6"/>
  <c r="AA17" i="6" s="1"/>
  <c r="AI19" i="6"/>
  <c r="AI4" i="6" s="1"/>
  <c r="AL23" i="6"/>
  <c r="AH24" i="6"/>
  <c r="AI29" i="6"/>
  <c r="AJ13" i="3"/>
  <c r="AL18" i="3"/>
  <c r="AL22" i="3"/>
  <c r="S11" i="6"/>
  <c r="AO11" i="6" s="1"/>
  <c r="D17" i="6"/>
  <c r="Q17" i="6" s="1"/>
  <c r="AM17" i="6" s="1"/>
  <c r="J28" i="6"/>
  <c r="AF28" i="6" s="1"/>
  <c r="J12" i="6"/>
  <c r="AF12" i="6" s="1"/>
  <c r="AH7" i="6"/>
  <c r="AH8" i="6"/>
  <c r="AH19" i="6"/>
  <c r="AH29" i="6"/>
  <c r="H28" i="6"/>
  <c r="AD28" i="6" s="1"/>
  <c r="J25" i="6"/>
  <c r="AF25" i="6" s="1"/>
  <c r="J21" i="6"/>
  <c r="AF21" i="6" s="1"/>
  <c r="J17" i="6"/>
  <c r="AF17" i="6" s="1"/>
  <c r="H12" i="6"/>
  <c r="AD12" i="6" s="1"/>
  <c r="I6" i="6"/>
  <c r="AL7" i="6"/>
  <c r="AG16" i="6"/>
  <c r="AG14" i="6"/>
  <c r="AL29" i="6"/>
  <c r="D28" i="6"/>
  <c r="U28" i="6" s="1"/>
  <c r="G28" i="6"/>
  <c r="AC28" i="6" s="1"/>
  <c r="I25" i="6"/>
  <c r="I21" i="6"/>
  <c r="I17" i="6"/>
  <c r="G12" i="6"/>
  <c r="AC12" i="6" s="1"/>
  <c r="H6" i="6"/>
  <c r="AD6" i="6" s="1"/>
  <c r="AJ8" i="6"/>
  <c r="AI16" i="6"/>
  <c r="AK23" i="6"/>
  <c r="AJ24" i="6"/>
  <c r="AL26" i="6"/>
  <c r="AK29" i="6"/>
  <c r="D12" i="6"/>
  <c r="Z12" i="6" s="1"/>
  <c r="D21" i="6"/>
  <c r="Q21" i="6" s="1"/>
  <c r="F28" i="6"/>
  <c r="AB28" i="6" s="1"/>
  <c r="H25" i="6"/>
  <c r="AD25" i="6" s="1"/>
  <c r="H21" i="6"/>
  <c r="AD21" i="6" s="1"/>
  <c r="H17" i="6"/>
  <c r="AD17" i="6" s="1"/>
  <c r="F12" i="6"/>
  <c r="AB12" i="6" s="1"/>
  <c r="G6" i="6"/>
  <c r="AC6" i="6" s="1"/>
  <c r="AL8" i="6"/>
  <c r="AI10" i="3"/>
  <c r="AI24" i="6"/>
  <c r="BI23" i="7"/>
  <c r="BJ22" i="7"/>
  <c r="AJ4" i="6"/>
  <c r="E28" i="6"/>
  <c r="AA28" i="6" s="1"/>
  <c r="G25" i="6"/>
  <c r="AC25" i="6" s="1"/>
  <c r="G21" i="6"/>
  <c r="AC21" i="6" s="1"/>
  <c r="G17" i="6"/>
  <c r="AC17" i="6" s="1"/>
  <c r="AA16" i="6"/>
  <c r="E12" i="6"/>
  <c r="AA12" i="6" s="1"/>
  <c r="E6" i="6"/>
  <c r="AA6" i="6" s="1"/>
  <c r="AK7" i="6"/>
  <c r="AK4" i="6" s="1"/>
  <c r="AK8" i="6"/>
  <c r="AL16" i="6"/>
  <c r="AL14" i="6"/>
  <c r="AK19" i="6"/>
  <c r="AI23" i="6"/>
  <c r="AJ26" i="6"/>
  <c r="AW11" i="7"/>
  <c r="B8" i="7"/>
  <c r="BE23" i="7"/>
  <c r="BF23" i="7" s="1"/>
  <c r="BG23" i="7" s="1"/>
  <c r="BD24" i="7"/>
  <c r="BI24" i="7"/>
  <c r="BJ23" i="7"/>
  <c r="AV11" i="7"/>
  <c r="AZ10" i="5"/>
  <c r="AX11" i="5"/>
  <c r="AW11" i="5"/>
  <c r="AV11" i="5"/>
  <c r="AZ10" i="6"/>
  <c r="AY11" i="6" s="1"/>
  <c r="AZ11" i="6" s="1"/>
  <c r="AX11" i="6"/>
  <c r="AW11" i="6"/>
  <c r="T16" i="6"/>
  <c r="AP16" i="6" s="1"/>
  <c r="R27" i="6"/>
  <c r="AN27" i="6" s="1"/>
  <c r="T24" i="6"/>
  <c r="AP24" i="6" s="1"/>
  <c r="R11" i="6"/>
  <c r="AN11" i="6" s="1"/>
  <c r="T20" i="6"/>
  <c r="AP20" i="6" s="1"/>
  <c r="Q27" i="6"/>
  <c r="AM27" i="6" s="1"/>
  <c r="S24" i="6"/>
  <c r="AO24" i="6" s="1"/>
  <c r="S20" i="6"/>
  <c r="AO20" i="6" s="1"/>
  <c r="S16" i="6"/>
  <c r="AO16" i="6" s="1"/>
  <c r="Q11" i="6"/>
  <c r="AM11" i="6" s="1"/>
  <c r="R24" i="6"/>
  <c r="AN24" i="6" s="1"/>
  <c r="R20" i="6"/>
  <c r="AN20" i="6" s="1"/>
  <c r="R16" i="6"/>
  <c r="AN16" i="6" s="1"/>
  <c r="Q24" i="6"/>
  <c r="AM24" i="6" s="1"/>
  <c r="Q20" i="6"/>
  <c r="AM20" i="6" s="1"/>
  <c r="Q16" i="6"/>
  <c r="AM16" i="6" s="1"/>
  <c r="V27" i="6"/>
  <c r="AR27" i="6" s="1"/>
  <c r="V11" i="6"/>
  <c r="AR11" i="6" s="1"/>
  <c r="U27" i="6"/>
  <c r="AQ27" i="6" s="1"/>
  <c r="U11" i="6"/>
  <c r="AQ11" i="6" s="1"/>
  <c r="T27" i="6"/>
  <c r="AP27" i="6" s="1"/>
  <c r="V24" i="6"/>
  <c r="AR24" i="6" s="1"/>
  <c r="V20" i="6"/>
  <c r="AR20" i="6" s="1"/>
  <c r="V16" i="6"/>
  <c r="AR16" i="6" s="1"/>
  <c r="T11" i="6"/>
  <c r="AP11" i="6" s="1"/>
  <c r="S27" i="6"/>
  <c r="AO27" i="6" s="1"/>
  <c r="U24" i="6"/>
  <c r="AQ24" i="6" s="1"/>
  <c r="U20" i="6"/>
  <c r="AQ20" i="6" s="1"/>
  <c r="U16" i="6"/>
  <c r="AQ16" i="6" s="1"/>
  <c r="V5" i="6"/>
  <c r="AR5" i="6" s="1"/>
  <c r="U5" i="6"/>
  <c r="AQ5" i="6" s="1"/>
  <c r="T5" i="6"/>
  <c r="AP5" i="6" s="1"/>
  <c r="S5" i="6"/>
  <c r="AO5" i="6" s="1"/>
  <c r="R5" i="6"/>
  <c r="AN5" i="6" s="1"/>
  <c r="Q5" i="6"/>
  <c r="AM5" i="6" s="1"/>
  <c r="AV11" i="6"/>
  <c r="AA24" i="6"/>
  <c r="AE24" i="6"/>
  <c r="AC24" i="6"/>
  <c r="AD20" i="6"/>
  <c r="AC20" i="6"/>
  <c r="AA20" i="6"/>
  <c r="AF5" i="6"/>
  <c r="AB5" i="6"/>
  <c r="AH5" i="6"/>
  <c r="AB25" i="6"/>
  <c r="AB17" i="6"/>
  <c r="AB21" i="6"/>
  <c r="AB6" i="6"/>
  <c r="AA11" i="6"/>
  <c r="AB11" i="6"/>
  <c r="AD11" i="6"/>
  <c r="Z11" i="6"/>
  <c r="AE5" i="6"/>
  <c r="B7" i="6"/>
  <c r="AC11" i="6"/>
  <c r="AE11" i="6"/>
  <c r="AF11" i="6"/>
  <c r="AG5" i="6"/>
  <c r="AF6" i="6"/>
  <c r="AE16" i="6"/>
  <c r="AE20" i="6"/>
  <c r="BE23" i="6"/>
  <c r="BF23" i="6" s="1"/>
  <c r="BG23" i="6" s="1"/>
  <c r="BD24" i="6"/>
  <c r="BI25" i="6"/>
  <c r="BJ25" i="6" s="1"/>
  <c r="S5" i="5"/>
  <c r="AO5" i="5" s="1"/>
  <c r="S27" i="5"/>
  <c r="AO27" i="5" s="1"/>
  <c r="T27" i="5"/>
  <c r="AP27" i="5" s="1"/>
  <c r="U27" i="5"/>
  <c r="AQ27" i="5" s="1"/>
  <c r="AE5" i="5"/>
  <c r="Q16" i="5"/>
  <c r="AM16" i="5" s="1"/>
  <c r="T5" i="5"/>
  <c r="AP5" i="5" s="1"/>
  <c r="V24" i="5"/>
  <c r="AR24" i="5" s="1"/>
  <c r="T24" i="5"/>
  <c r="AP24" i="5" s="1"/>
  <c r="U11" i="5"/>
  <c r="AQ11" i="5" s="1"/>
  <c r="V27" i="5"/>
  <c r="AR27" i="5" s="1"/>
  <c r="U5" i="5"/>
  <c r="AQ5" i="5" s="1"/>
  <c r="U24" i="5"/>
  <c r="AQ24" i="5" s="1"/>
  <c r="S11" i="5"/>
  <c r="AO11" i="5" s="1"/>
  <c r="U20" i="5"/>
  <c r="AQ20" i="5" s="1"/>
  <c r="R24" i="5"/>
  <c r="AN24" i="5" s="1"/>
  <c r="AD24" i="5"/>
  <c r="AE20" i="5"/>
  <c r="AE16" i="5"/>
  <c r="R20" i="5"/>
  <c r="AN20" i="5" s="1"/>
  <c r="Q5" i="5"/>
  <c r="AM5" i="5" s="1"/>
  <c r="V11" i="5"/>
  <c r="AR11" i="5" s="1"/>
  <c r="S20" i="5"/>
  <c r="AO20" i="5" s="1"/>
  <c r="R27" i="5"/>
  <c r="AN27" i="5" s="1"/>
  <c r="R11" i="5"/>
  <c r="AN11" i="5" s="1"/>
  <c r="S16" i="5"/>
  <c r="AO16" i="5" s="1"/>
  <c r="Q20" i="5"/>
  <c r="AM20" i="5" s="1"/>
  <c r="T20" i="5"/>
  <c r="AP20" i="5" s="1"/>
  <c r="T11" i="5"/>
  <c r="AP11" i="5" s="1"/>
  <c r="T16" i="5"/>
  <c r="AP16" i="5" s="1"/>
  <c r="S24" i="5"/>
  <c r="AO24" i="5" s="1"/>
  <c r="V5" i="5"/>
  <c r="AR5" i="5" s="1"/>
  <c r="AJ7" i="5"/>
  <c r="AJ4" i="5" s="1"/>
  <c r="AY11" i="5"/>
  <c r="AZ11" i="5" s="1"/>
  <c r="I12" i="5"/>
  <c r="T12" i="5" s="1"/>
  <c r="AP12" i="5" s="1"/>
  <c r="V16" i="5"/>
  <c r="AR16" i="5" s="1"/>
  <c r="AL16" i="5"/>
  <c r="AG26" i="5"/>
  <c r="E6" i="5"/>
  <c r="AA6" i="5" s="1"/>
  <c r="Q11" i="5"/>
  <c r="AM11" i="5" s="1"/>
  <c r="J12" i="5"/>
  <c r="AF12" i="5" s="1"/>
  <c r="R16" i="5"/>
  <c r="AN16" i="5" s="1"/>
  <c r="AJ17" i="5"/>
  <c r="D21" i="5"/>
  <c r="Z21" i="5" s="1"/>
  <c r="AL21" i="5"/>
  <c r="AJ24" i="5"/>
  <c r="E25" i="5"/>
  <c r="AA25" i="5" s="1"/>
  <c r="AH28" i="5"/>
  <c r="AI18" i="5"/>
  <c r="BE23" i="5"/>
  <c r="BF23" i="5" s="1"/>
  <c r="BG23" i="5" s="1"/>
  <c r="BD24" i="5"/>
  <c r="G6" i="5"/>
  <c r="AC6" i="5" s="1"/>
  <c r="AG14" i="5"/>
  <c r="H17" i="5"/>
  <c r="AD17" i="5" s="1"/>
  <c r="J21" i="5"/>
  <c r="AF21" i="5" s="1"/>
  <c r="AG25" i="5"/>
  <c r="AU11" i="5"/>
  <c r="AJ22" i="5"/>
  <c r="Q24" i="5"/>
  <c r="AM24" i="5" s="1"/>
  <c r="AG24" i="5"/>
  <c r="F12" i="5"/>
  <c r="AB12" i="5" s="1"/>
  <c r="AH23" i="5"/>
  <c r="AK5" i="5"/>
  <c r="I28" i="5"/>
  <c r="R28" i="5" s="1"/>
  <c r="AN28" i="5" s="1"/>
  <c r="H28" i="5"/>
  <c r="AD28" i="5" s="1"/>
  <c r="G28" i="5"/>
  <c r="AC28" i="5" s="1"/>
  <c r="F28" i="5"/>
  <c r="AB28" i="5" s="1"/>
  <c r="E28" i="5"/>
  <c r="AA28" i="5" s="1"/>
  <c r="J25" i="5"/>
  <c r="AF25" i="5" s="1"/>
  <c r="G21" i="5"/>
  <c r="AC21" i="5" s="1"/>
  <c r="E17" i="5"/>
  <c r="AA17" i="5" s="1"/>
  <c r="D28" i="5"/>
  <c r="Z28" i="5" s="1"/>
  <c r="I25" i="5"/>
  <c r="Q25" i="5" s="1"/>
  <c r="AM25" i="5" s="1"/>
  <c r="F21" i="5"/>
  <c r="AB21" i="5" s="1"/>
  <c r="D17" i="5"/>
  <c r="Z17" i="5" s="1"/>
  <c r="H25" i="5"/>
  <c r="AD25" i="5" s="1"/>
  <c r="E21" i="5"/>
  <c r="AA21" i="5" s="1"/>
  <c r="F25" i="5"/>
  <c r="AB25" i="5" s="1"/>
  <c r="D25" i="5"/>
  <c r="Z25" i="5" s="1"/>
  <c r="I21" i="5"/>
  <c r="V21" i="5" s="1"/>
  <c r="AR21" i="5" s="1"/>
  <c r="G17" i="5"/>
  <c r="AC17" i="5" s="1"/>
  <c r="E12" i="5"/>
  <c r="AA12" i="5" s="1"/>
  <c r="J6" i="5"/>
  <c r="AF6" i="5" s="1"/>
  <c r="AI6" i="5"/>
  <c r="AI4" i="5" s="1"/>
  <c r="AH7" i="5"/>
  <c r="AG8" i="5"/>
  <c r="G12" i="5"/>
  <c r="AC12" i="5" s="1"/>
  <c r="AI15" i="5"/>
  <c r="AA24" i="5"/>
  <c r="AI24" i="5"/>
  <c r="AB24" i="5"/>
  <c r="B7" i="5"/>
  <c r="H12" i="5"/>
  <c r="AD12" i="5" s="1"/>
  <c r="AL12" i="5"/>
  <c r="AI13" i="5"/>
  <c r="AL18" i="5"/>
  <c r="AG19" i="5"/>
  <c r="AK25" i="5"/>
  <c r="J28" i="5"/>
  <c r="AF28" i="5" s="1"/>
  <c r="AG28" i="5"/>
  <c r="AG29" i="5"/>
  <c r="AL15" i="5"/>
  <c r="Q27" i="5"/>
  <c r="AM27" i="5" s="1"/>
  <c r="AG27" i="5"/>
  <c r="AJ18" i="5"/>
  <c r="AH19" i="5"/>
  <c r="AG20" i="5"/>
  <c r="AK22" i="5"/>
  <c r="AH24" i="5"/>
  <c r="AH25" i="5"/>
  <c r="AH26" i="5"/>
  <c r="F7" i="4"/>
  <c r="BD26" i="3"/>
  <c r="BE25" i="3"/>
  <c r="BF25" i="3" s="1"/>
  <c r="BG25" i="3" s="1"/>
  <c r="BE24" i="3"/>
  <c r="BF24" i="3" s="1"/>
  <c r="BG24" i="3" s="1"/>
  <c r="V25" i="6" l="1"/>
  <c r="AR25" i="6" s="1"/>
  <c r="U21" i="6"/>
  <c r="AQ21" i="6" s="1"/>
  <c r="V21" i="6"/>
  <c r="AR21" i="6" s="1"/>
  <c r="T21" i="6"/>
  <c r="AP21" i="6" s="1"/>
  <c r="R25" i="6"/>
  <c r="AN25" i="6" s="1"/>
  <c r="K18" i="4"/>
  <c r="L18" i="4" s="1"/>
  <c r="V17" i="5"/>
  <c r="AR17" i="5" s="1"/>
  <c r="U25" i="6"/>
  <c r="AQ25" i="6" s="1"/>
  <c r="T17" i="5"/>
  <c r="AP17" i="5" s="1"/>
  <c r="T25" i="6"/>
  <c r="AP25" i="6" s="1"/>
  <c r="S21" i="6"/>
  <c r="AO21" i="6" s="1"/>
  <c r="H5" i="4"/>
  <c r="R17" i="5"/>
  <c r="AN17" i="5" s="1"/>
  <c r="AE17" i="5"/>
  <c r="R6" i="6"/>
  <c r="AN6" i="6" s="1"/>
  <c r="T6" i="6"/>
  <c r="AP6" i="6" s="1"/>
  <c r="V17" i="6"/>
  <c r="AR17" i="6" s="1"/>
  <c r="H6" i="4"/>
  <c r="U6" i="5"/>
  <c r="AQ6" i="5" s="1"/>
  <c r="T6" i="5"/>
  <c r="AP6" i="5" s="1"/>
  <c r="R17" i="6"/>
  <c r="AN17" i="6" s="1"/>
  <c r="V6" i="6"/>
  <c r="AR6" i="6" s="1"/>
  <c r="U17" i="5"/>
  <c r="AQ17" i="5" s="1"/>
  <c r="Z6" i="6"/>
  <c r="Z21" i="6"/>
  <c r="R21" i="6"/>
  <c r="AN21" i="6" s="1"/>
  <c r="T17" i="6"/>
  <c r="AP17" i="6" s="1"/>
  <c r="U17" i="6"/>
  <c r="AQ17" i="6" s="1"/>
  <c r="Q17" i="5"/>
  <c r="Z17" i="6"/>
  <c r="Z28" i="6"/>
  <c r="Q12" i="6"/>
  <c r="AM12" i="6" s="1"/>
  <c r="G6" i="4"/>
  <c r="V12" i="6"/>
  <c r="AR12" i="6" s="1"/>
  <c r="T12" i="6"/>
  <c r="AP12" i="6" s="1"/>
  <c r="S12" i="6"/>
  <c r="AO12" i="6" s="1"/>
  <c r="BA7" i="5"/>
  <c r="AE6" i="5"/>
  <c r="V28" i="6"/>
  <c r="AR28" i="6" s="1"/>
  <c r="R6" i="5"/>
  <c r="AN6" i="5" s="1"/>
  <c r="AY7" i="5"/>
  <c r="AK4" i="5"/>
  <c r="S25" i="6"/>
  <c r="AO25" i="6" s="1"/>
  <c r="V6" i="5"/>
  <c r="AR6" i="5" s="1"/>
  <c r="R12" i="6"/>
  <c r="AN12" i="6" s="1"/>
  <c r="S28" i="6"/>
  <c r="AO28" i="6" s="1"/>
  <c r="T28" i="6"/>
  <c r="AP28" i="6" s="1"/>
  <c r="BI24" i="5"/>
  <c r="BJ24" i="5" s="1"/>
  <c r="S6" i="5"/>
  <c r="AO6" i="5" s="1"/>
  <c r="AG4" i="6"/>
  <c r="H7" i="6"/>
  <c r="AD7" i="6" s="1"/>
  <c r="I7" i="6"/>
  <c r="G13" i="6"/>
  <c r="AC13" i="6" s="1"/>
  <c r="I18" i="6"/>
  <c r="I22" i="6"/>
  <c r="I26" i="6"/>
  <c r="G29" i="6"/>
  <c r="AC29" i="6" s="1"/>
  <c r="J7" i="6"/>
  <c r="AF7" i="6" s="1"/>
  <c r="H13" i="6"/>
  <c r="AD13" i="6" s="1"/>
  <c r="J18" i="6"/>
  <c r="AF18" i="6" s="1"/>
  <c r="J22" i="6"/>
  <c r="AF22" i="6" s="1"/>
  <c r="J26" i="6"/>
  <c r="AF26" i="6" s="1"/>
  <c r="H29" i="6"/>
  <c r="AD29" i="6" s="1"/>
  <c r="I13" i="6"/>
  <c r="I29" i="6"/>
  <c r="D22" i="6"/>
  <c r="Z22" i="6" s="1"/>
  <c r="D13" i="6"/>
  <c r="J13" i="6"/>
  <c r="AF13" i="6" s="1"/>
  <c r="J29" i="6"/>
  <c r="AF29" i="6" s="1"/>
  <c r="D29" i="6"/>
  <c r="Z29" i="6" s="1"/>
  <c r="E7" i="6"/>
  <c r="AA7" i="6" s="1"/>
  <c r="F18" i="6"/>
  <c r="AB18" i="6" s="1"/>
  <c r="F22" i="6"/>
  <c r="AB22" i="6" s="1"/>
  <c r="F26" i="6"/>
  <c r="AB26" i="6" s="1"/>
  <c r="F7" i="6"/>
  <c r="AB7" i="6" s="1"/>
  <c r="E13" i="6"/>
  <c r="AA13" i="6" s="1"/>
  <c r="G18" i="6"/>
  <c r="AC18" i="6" s="1"/>
  <c r="G22" i="6"/>
  <c r="AC22" i="6" s="1"/>
  <c r="G26" i="6"/>
  <c r="AC26" i="6" s="1"/>
  <c r="E29" i="6"/>
  <c r="AA29" i="6" s="1"/>
  <c r="D18" i="6"/>
  <c r="Z18" i="6" s="1"/>
  <c r="H26" i="6"/>
  <c r="AD26" i="6" s="1"/>
  <c r="F29" i="6"/>
  <c r="AB29" i="6" s="1"/>
  <c r="G7" i="6"/>
  <c r="AC7" i="6" s="1"/>
  <c r="E18" i="6"/>
  <c r="AA18" i="6" s="1"/>
  <c r="H18" i="6"/>
  <c r="AD18" i="6" s="1"/>
  <c r="F13" i="6"/>
  <c r="AB13" i="6" s="1"/>
  <c r="H22" i="6"/>
  <c r="AD22" i="6" s="1"/>
  <c r="D26" i="6"/>
  <c r="Z26" i="6" s="1"/>
  <c r="D7" i="6"/>
  <c r="Z7" i="6" s="1"/>
  <c r="E26" i="6"/>
  <c r="AA26" i="6" s="1"/>
  <c r="E22" i="6"/>
  <c r="AA22" i="6" s="1"/>
  <c r="Z25" i="6"/>
  <c r="U12" i="6"/>
  <c r="AQ12" i="6" s="1"/>
  <c r="S6" i="6"/>
  <c r="AO6" i="6" s="1"/>
  <c r="U6" i="6"/>
  <c r="AQ6" i="6" s="1"/>
  <c r="S17" i="6"/>
  <c r="AO17" i="6" s="1"/>
  <c r="Q28" i="6"/>
  <c r="AM28" i="6" s="1"/>
  <c r="AL4" i="6"/>
  <c r="BA7" i="6" s="1"/>
  <c r="BJ23" i="3"/>
  <c r="BI24" i="3"/>
  <c r="AV7" i="5"/>
  <c r="AX7" i="5"/>
  <c r="AW7" i="5"/>
  <c r="R28" i="6"/>
  <c r="AN28" i="6" s="1"/>
  <c r="AH4" i="6"/>
  <c r="BD25" i="7"/>
  <c r="BE24" i="7"/>
  <c r="BF24" i="7" s="1"/>
  <c r="BG24" i="7" s="1"/>
  <c r="BI25" i="7"/>
  <c r="BJ24" i="7"/>
  <c r="B9" i="7"/>
  <c r="AU7" i="5"/>
  <c r="AW7" i="6"/>
  <c r="AY7" i="6"/>
  <c r="AX7" i="6"/>
  <c r="BI26" i="6"/>
  <c r="BJ26" i="6" s="1"/>
  <c r="AE25" i="6"/>
  <c r="AU7" i="6"/>
  <c r="AM6" i="6"/>
  <c r="AE28" i="6"/>
  <c r="AQ28" i="6"/>
  <c r="AV7" i="6"/>
  <c r="AE17" i="6"/>
  <c r="B8" i="6"/>
  <c r="AE12" i="6"/>
  <c r="AE6" i="6"/>
  <c r="BD25" i="6"/>
  <c r="BE24" i="6"/>
  <c r="BF24" i="6" s="1"/>
  <c r="BG24" i="6" s="1"/>
  <c r="AM21" i="6"/>
  <c r="AE21" i="6"/>
  <c r="U12" i="5"/>
  <c r="AQ12" i="5" s="1"/>
  <c r="S12" i="5"/>
  <c r="AO12" i="5" s="1"/>
  <c r="Q28" i="5"/>
  <c r="AM28" i="5" s="1"/>
  <c r="V28" i="5"/>
  <c r="AR28" i="5" s="1"/>
  <c r="S21" i="5"/>
  <c r="AO21" i="5" s="1"/>
  <c r="V25" i="5"/>
  <c r="AR25" i="5" s="1"/>
  <c r="R25" i="5"/>
  <c r="AN25" i="5" s="1"/>
  <c r="AZ7" i="5"/>
  <c r="I29" i="5"/>
  <c r="H29" i="5"/>
  <c r="AD29" i="5" s="1"/>
  <c r="G29" i="5"/>
  <c r="AC29" i="5" s="1"/>
  <c r="F29" i="5"/>
  <c r="AB29" i="5" s="1"/>
  <c r="D29" i="5"/>
  <c r="Z29" i="5" s="1"/>
  <c r="J26" i="5"/>
  <c r="AF26" i="5" s="1"/>
  <c r="E22" i="5"/>
  <c r="AA22" i="5" s="1"/>
  <c r="D18" i="5"/>
  <c r="Z18" i="5" s="1"/>
  <c r="I13" i="5"/>
  <c r="I26" i="5"/>
  <c r="D22" i="5"/>
  <c r="Z22" i="5" s="1"/>
  <c r="H26" i="5"/>
  <c r="AD26" i="5" s="1"/>
  <c r="J18" i="5"/>
  <c r="AF18" i="5" s="1"/>
  <c r="G13" i="5"/>
  <c r="AC13" i="5" s="1"/>
  <c r="F26" i="5"/>
  <c r="AB26" i="5" s="1"/>
  <c r="I22" i="5"/>
  <c r="E29" i="5"/>
  <c r="AA29" i="5" s="1"/>
  <c r="D26" i="5"/>
  <c r="Z26" i="5" s="1"/>
  <c r="G22" i="5"/>
  <c r="AC22" i="5" s="1"/>
  <c r="F18" i="5"/>
  <c r="AB18" i="5" s="1"/>
  <c r="G26" i="5"/>
  <c r="AC26" i="5" s="1"/>
  <c r="H22" i="5"/>
  <c r="AD22" i="5" s="1"/>
  <c r="I18" i="5"/>
  <c r="J7" i="5"/>
  <c r="AF7" i="5" s="1"/>
  <c r="E26" i="5"/>
  <c r="AA26" i="5" s="1"/>
  <c r="F22" i="5"/>
  <c r="AB22" i="5" s="1"/>
  <c r="H18" i="5"/>
  <c r="AD18" i="5" s="1"/>
  <c r="I7" i="5"/>
  <c r="G18" i="5"/>
  <c r="AC18" i="5" s="1"/>
  <c r="J13" i="5"/>
  <c r="AF13" i="5" s="1"/>
  <c r="H7" i="5"/>
  <c r="AD7" i="5" s="1"/>
  <c r="E18" i="5"/>
  <c r="AA18" i="5" s="1"/>
  <c r="H13" i="5"/>
  <c r="AD13" i="5" s="1"/>
  <c r="G7" i="5"/>
  <c r="AC7" i="5" s="1"/>
  <c r="F13" i="5"/>
  <c r="AB13" i="5" s="1"/>
  <c r="F7" i="5"/>
  <c r="AB7" i="5" s="1"/>
  <c r="E13" i="5"/>
  <c r="AA13" i="5" s="1"/>
  <c r="E7" i="5"/>
  <c r="AA7" i="5" s="1"/>
  <c r="D13" i="5"/>
  <c r="Z13" i="5" s="1"/>
  <c r="D7" i="5"/>
  <c r="Z7" i="5" s="1"/>
  <c r="J29" i="5"/>
  <c r="AF29" i="5" s="1"/>
  <c r="J22" i="5"/>
  <c r="AF22" i="5" s="1"/>
  <c r="B8" i="5"/>
  <c r="AE25" i="5"/>
  <c r="T25" i="5"/>
  <c r="AP25" i="5" s="1"/>
  <c r="U25" i="5"/>
  <c r="AQ25" i="5" s="1"/>
  <c r="Q12" i="5"/>
  <c r="AM12" i="5" s="1"/>
  <c r="AE12" i="5"/>
  <c r="V12" i="5"/>
  <c r="AR12" i="5" s="1"/>
  <c r="R12" i="5"/>
  <c r="AN12" i="5" s="1"/>
  <c r="AE21" i="5"/>
  <c r="U21" i="5"/>
  <c r="AQ21" i="5" s="1"/>
  <c r="Q21" i="5"/>
  <c r="AM21" i="5" s="1"/>
  <c r="T21" i="5"/>
  <c r="AP21" i="5" s="1"/>
  <c r="R21" i="5"/>
  <c r="AN21" i="5" s="1"/>
  <c r="AE28" i="5"/>
  <c r="T28" i="5"/>
  <c r="AP28" i="5" s="1"/>
  <c r="U28" i="5"/>
  <c r="AQ28" i="5" s="1"/>
  <c r="S28" i="5"/>
  <c r="AO28" i="5" s="1"/>
  <c r="BD25" i="5"/>
  <c r="BE24" i="5"/>
  <c r="BF24" i="5" s="1"/>
  <c r="BG24" i="5" s="1"/>
  <c r="S25" i="5"/>
  <c r="AO25" i="5" s="1"/>
  <c r="F8" i="4"/>
  <c r="G7" i="4" s="1"/>
  <c r="BD27" i="3"/>
  <c r="BE26" i="3"/>
  <c r="BF26" i="3" s="1"/>
  <c r="BG26" i="3" s="1"/>
  <c r="BI25" i="5" l="1"/>
  <c r="BJ25" i="5" s="1"/>
  <c r="S7" i="6"/>
  <c r="AO7" i="6" s="1"/>
  <c r="U7" i="6"/>
  <c r="AQ7" i="6" s="1"/>
  <c r="Q7" i="6"/>
  <c r="AM7" i="6" s="1"/>
  <c r="T7" i="6"/>
  <c r="AP7" i="6" s="1"/>
  <c r="V7" i="6"/>
  <c r="AR7" i="6" s="1"/>
  <c r="R7" i="6"/>
  <c r="AN7" i="6" s="1"/>
  <c r="Q22" i="6"/>
  <c r="AM22" i="6" s="1"/>
  <c r="T22" i="6"/>
  <c r="AP22" i="6" s="1"/>
  <c r="S22" i="6"/>
  <c r="AO22" i="6" s="1"/>
  <c r="V22" i="6"/>
  <c r="AR22" i="6" s="1"/>
  <c r="U22" i="6"/>
  <c r="AQ22" i="6" s="1"/>
  <c r="R22" i="6"/>
  <c r="AN22" i="6" s="1"/>
  <c r="Q13" i="6"/>
  <c r="AM13" i="6" s="1"/>
  <c r="T13" i="6"/>
  <c r="AP13" i="6" s="1"/>
  <c r="V13" i="6"/>
  <c r="AR13" i="6" s="1"/>
  <c r="U13" i="6"/>
  <c r="AQ13" i="6" s="1"/>
  <c r="R13" i="6"/>
  <c r="AN13" i="6" s="1"/>
  <c r="S13" i="6"/>
  <c r="AO13" i="6" s="1"/>
  <c r="Q26" i="6"/>
  <c r="AM26" i="6" s="1"/>
  <c r="U26" i="6"/>
  <c r="AQ26" i="6" s="1"/>
  <c r="R26" i="6"/>
  <c r="AN26" i="6" s="1"/>
  <c r="S26" i="6"/>
  <c r="AO26" i="6" s="1"/>
  <c r="T26" i="6"/>
  <c r="AP26" i="6" s="1"/>
  <c r="V26" i="6"/>
  <c r="AR26" i="6" s="1"/>
  <c r="Q18" i="6"/>
  <c r="AM18" i="6" s="1"/>
  <c r="U18" i="6"/>
  <c r="AQ18" i="6" s="1"/>
  <c r="S18" i="6"/>
  <c r="AO18" i="6" s="1"/>
  <c r="T18" i="6"/>
  <c r="AP18" i="6" s="1"/>
  <c r="R18" i="6"/>
  <c r="AN18" i="6" s="1"/>
  <c r="V18" i="6"/>
  <c r="AR18" i="6" s="1"/>
  <c r="Z13" i="6"/>
  <c r="Q29" i="6"/>
  <c r="AM29" i="6" s="1"/>
  <c r="T29" i="6"/>
  <c r="AP29" i="6" s="1"/>
  <c r="S29" i="6"/>
  <c r="AO29" i="6" s="1"/>
  <c r="V29" i="6"/>
  <c r="AR29" i="6" s="1"/>
  <c r="U29" i="6"/>
  <c r="AQ29" i="6" s="1"/>
  <c r="R29" i="6"/>
  <c r="AN29" i="6" s="1"/>
  <c r="J8" i="6"/>
  <c r="AF8" i="6" s="1"/>
  <c r="I14" i="6"/>
  <c r="I30" i="6"/>
  <c r="D8" i="6"/>
  <c r="J14" i="6"/>
  <c r="AF14" i="6" s="1"/>
  <c r="J30" i="6"/>
  <c r="AF30" i="6" s="1"/>
  <c r="E8" i="6"/>
  <c r="AA8" i="6" s="1"/>
  <c r="E19" i="6"/>
  <c r="AA19" i="6" s="1"/>
  <c r="E23" i="6"/>
  <c r="AA23" i="6" s="1"/>
  <c r="F8" i="6"/>
  <c r="AB8" i="6" s="1"/>
  <c r="F19" i="6"/>
  <c r="AB19" i="6" s="1"/>
  <c r="F23" i="6"/>
  <c r="AB23" i="6" s="1"/>
  <c r="D23" i="6"/>
  <c r="Z23" i="6" s="1"/>
  <c r="D14" i="6"/>
  <c r="Z14" i="6" s="1"/>
  <c r="H8" i="6"/>
  <c r="AD8" i="6" s="1"/>
  <c r="F14" i="6"/>
  <c r="AB14" i="6" s="1"/>
  <c r="H19" i="6"/>
  <c r="AD19" i="6" s="1"/>
  <c r="H23" i="6"/>
  <c r="AD23" i="6" s="1"/>
  <c r="F30" i="6"/>
  <c r="AB30" i="6" s="1"/>
  <c r="I8" i="6"/>
  <c r="G14" i="6"/>
  <c r="AC14" i="6" s="1"/>
  <c r="I19" i="6"/>
  <c r="I23" i="6"/>
  <c r="G30" i="6"/>
  <c r="AC30" i="6" s="1"/>
  <c r="D19" i="6"/>
  <c r="Z19" i="6" s="1"/>
  <c r="E30" i="6"/>
  <c r="AA30" i="6" s="1"/>
  <c r="G8" i="6"/>
  <c r="AC8" i="6" s="1"/>
  <c r="H30" i="6"/>
  <c r="AD30" i="6" s="1"/>
  <c r="G19" i="6"/>
  <c r="AC19" i="6" s="1"/>
  <c r="D30" i="6"/>
  <c r="Z30" i="6" s="1"/>
  <c r="E14" i="6"/>
  <c r="AA14" i="6" s="1"/>
  <c r="G23" i="6"/>
  <c r="AC23" i="6" s="1"/>
  <c r="J23" i="6"/>
  <c r="AF23" i="6" s="1"/>
  <c r="H14" i="6"/>
  <c r="AD14" i="6" s="1"/>
  <c r="J19" i="6"/>
  <c r="AF19" i="6" s="1"/>
  <c r="BI25" i="3"/>
  <c r="BJ24" i="3"/>
  <c r="B10" i="7"/>
  <c r="BI26" i="7"/>
  <c r="BJ25" i="7"/>
  <c r="BD26" i="7"/>
  <c r="BE25" i="7"/>
  <c r="BF25" i="7" s="1"/>
  <c r="BG25" i="7" s="1"/>
  <c r="AZ7" i="6"/>
  <c r="BD26" i="6"/>
  <c r="BE25" i="6"/>
  <c r="BF25" i="6" s="1"/>
  <c r="BG25" i="6" s="1"/>
  <c r="AE7" i="6"/>
  <c r="AE26" i="6"/>
  <c r="AE29" i="6"/>
  <c r="BI27" i="6"/>
  <c r="BJ27" i="6" s="1"/>
  <c r="B9" i="6"/>
  <c r="AE18" i="6"/>
  <c r="AE22" i="6"/>
  <c r="AE13" i="6"/>
  <c r="AE7" i="5"/>
  <c r="U7" i="5"/>
  <c r="AQ7" i="5" s="1"/>
  <c r="T7" i="5"/>
  <c r="AP7" i="5" s="1"/>
  <c r="R7" i="5"/>
  <c r="AN7" i="5" s="1"/>
  <c r="Q7" i="5"/>
  <c r="AM7" i="5" s="1"/>
  <c r="S7" i="5"/>
  <c r="AO7" i="5" s="1"/>
  <c r="V7" i="5"/>
  <c r="AR7" i="5" s="1"/>
  <c r="I30" i="5"/>
  <c r="H30" i="5"/>
  <c r="AD30" i="5" s="1"/>
  <c r="G30" i="5"/>
  <c r="AC30" i="5" s="1"/>
  <c r="F30" i="5"/>
  <c r="AB30" i="5" s="1"/>
  <c r="D30" i="5"/>
  <c r="Z30" i="5" s="1"/>
  <c r="F23" i="5"/>
  <c r="AB23" i="5" s="1"/>
  <c r="J19" i="5"/>
  <c r="AF19" i="5" s="1"/>
  <c r="G14" i="5"/>
  <c r="AC14" i="5" s="1"/>
  <c r="E23" i="5"/>
  <c r="AA23" i="5" s="1"/>
  <c r="I19" i="5"/>
  <c r="D23" i="5"/>
  <c r="Z23" i="5" s="1"/>
  <c r="H19" i="5"/>
  <c r="AD19" i="5" s="1"/>
  <c r="E14" i="5"/>
  <c r="AA14" i="5" s="1"/>
  <c r="J23" i="5"/>
  <c r="AF23" i="5" s="1"/>
  <c r="E30" i="5"/>
  <c r="AA30" i="5" s="1"/>
  <c r="H23" i="5"/>
  <c r="AD23" i="5" s="1"/>
  <c r="D19" i="5"/>
  <c r="Z19" i="5" s="1"/>
  <c r="I14" i="5"/>
  <c r="J30" i="5"/>
  <c r="AF30" i="5" s="1"/>
  <c r="D14" i="5"/>
  <c r="Z14" i="5" s="1"/>
  <c r="I8" i="5"/>
  <c r="G19" i="5"/>
  <c r="AC19" i="5" s="1"/>
  <c r="H8" i="5"/>
  <c r="AD8" i="5" s="1"/>
  <c r="F19" i="5"/>
  <c r="AB19" i="5" s="1"/>
  <c r="G8" i="5"/>
  <c r="AC8" i="5" s="1"/>
  <c r="E19" i="5"/>
  <c r="AA19" i="5" s="1"/>
  <c r="F8" i="5"/>
  <c r="AB8" i="5" s="1"/>
  <c r="E8" i="5"/>
  <c r="AA8" i="5" s="1"/>
  <c r="J14" i="5"/>
  <c r="AF14" i="5" s="1"/>
  <c r="D8" i="5"/>
  <c r="Z8" i="5" s="1"/>
  <c r="I23" i="5"/>
  <c r="H14" i="5"/>
  <c r="AD14" i="5" s="1"/>
  <c r="B9" i="5"/>
  <c r="G23" i="5"/>
  <c r="AC23" i="5" s="1"/>
  <c r="F14" i="5"/>
  <c r="AB14" i="5" s="1"/>
  <c r="J8" i="5"/>
  <c r="AF8" i="5" s="1"/>
  <c r="AE26" i="5"/>
  <c r="T26" i="5"/>
  <c r="AP26" i="5" s="1"/>
  <c r="R26" i="5"/>
  <c r="AN26" i="5" s="1"/>
  <c r="S26" i="5"/>
  <c r="AO26" i="5" s="1"/>
  <c r="U26" i="5"/>
  <c r="AQ26" i="5" s="1"/>
  <c r="V26" i="5"/>
  <c r="AR26" i="5" s="1"/>
  <c r="Q26" i="5"/>
  <c r="AM26" i="5" s="1"/>
  <c r="U13" i="5"/>
  <c r="AQ13" i="5" s="1"/>
  <c r="AE13" i="5"/>
  <c r="T13" i="5"/>
  <c r="AP13" i="5" s="1"/>
  <c r="R13" i="5"/>
  <c r="AN13" i="5" s="1"/>
  <c r="Q13" i="5"/>
  <c r="AM13" i="5" s="1"/>
  <c r="S13" i="5"/>
  <c r="AO13" i="5" s="1"/>
  <c r="V13" i="5"/>
  <c r="AR13" i="5" s="1"/>
  <c r="AE29" i="5"/>
  <c r="T29" i="5"/>
  <c r="AP29" i="5" s="1"/>
  <c r="U29" i="5"/>
  <c r="AQ29" i="5" s="1"/>
  <c r="R29" i="5"/>
  <c r="AN29" i="5" s="1"/>
  <c r="S29" i="5"/>
  <c r="AO29" i="5" s="1"/>
  <c r="Q29" i="5"/>
  <c r="AM29" i="5" s="1"/>
  <c r="V29" i="5"/>
  <c r="AR29" i="5" s="1"/>
  <c r="S22" i="5"/>
  <c r="AO22" i="5" s="1"/>
  <c r="R22" i="5"/>
  <c r="AN22" i="5" s="1"/>
  <c r="AE22" i="5"/>
  <c r="V22" i="5"/>
  <c r="AR22" i="5" s="1"/>
  <c r="T22" i="5"/>
  <c r="AP22" i="5" s="1"/>
  <c r="U22" i="5"/>
  <c r="AQ22" i="5" s="1"/>
  <c r="Q22" i="5"/>
  <c r="AM22" i="5" s="1"/>
  <c r="BI26" i="5"/>
  <c r="BJ26" i="5" s="1"/>
  <c r="R18" i="5"/>
  <c r="AN18" i="5" s="1"/>
  <c r="AE18" i="5"/>
  <c r="Q18" i="5"/>
  <c r="AM18" i="5" s="1"/>
  <c r="V18" i="5"/>
  <c r="AR18" i="5" s="1"/>
  <c r="S18" i="5"/>
  <c r="AO18" i="5" s="1"/>
  <c r="U18" i="5"/>
  <c r="AQ18" i="5" s="1"/>
  <c r="T18" i="5"/>
  <c r="AP18" i="5" s="1"/>
  <c r="BD26" i="5"/>
  <c r="BE25" i="5"/>
  <c r="BF25" i="5" s="1"/>
  <c r="BG25" i="5" s="1"/>
  <c r="H7" i="4"/>
  <c r="F9" i="4"/>
  <c r="G8" i="4" s="1"/>
  <c r="BD28" i="3"/>
  <c r="BE27" i="3"/>
  <c r="BF27" i="3" s="1"/>
  <c r="BG27" i="3" s="1"/>
  <c r="BI26" i="3" l="1"/>
  <c r="BJ25" i="3"/>
  <c r="U8" i="6"/>
  <c r="AQ8" i="6" s="1"/>
  <c r="S8" i="6"/>
  <c r="AO8" i="6" s="1"/>
  <c r="V8" i="6"/>
  <c r="AR8" i="6" s="1"/>
  <c r="T8" i="6"/>
  <c r="AP8" i="6" s="1"/>
  <c r="Q8" i="6"/>
  <c r="AM8" i="6" s="1"/>
  <c r="R8" i="6"/>
  <c r="AN8" i="6" s="1"/>
  <c r="F9" i="6"/>
  <c r="AB9" i="6" s="1"/>
  <c r="G9" i="6"/>
  <c r="AC9" i="6" s="1"/>
  <c r="D9" i="6"/>
  <c r="Z9" i="6" s="1"/>
  <c r="H9" i="6"/>
  <c r="AD9" i="6" s="1"/>
  <c r="E15" i="6"/>
  <c r="AA15" i="6" s="1"/>
  <c r="I9" i="6"/>
  <c r="F15" i="6"/>
  <c r="AB15" i="6" s="1"/>
  <c r="H15" i="6"/>
  <c r="AD15" i="6" s="1"/>
  <c r="I15" i="6"/>
  <c r="G15" i="6"/>
  <c r="AC15" i="6" s="1"/>
  <c r="J15" i="6"/>
  <c r="AF15" i="6" s="1"/>
  <c r="D15" i="6"/>
  <c r="Z15" i="6" s="1"/>
  <c r="E9" i="6"/>
  <c r="AA9" i="6" s="1"/>
  <c r="J9" i="6"/>
  <c r="AF9" i="6" s="1"/>
  <c r="Z8" i="6"/>
  <c r="Q30" i="6"/>
  <c r="T30" i="6"/>
  <c r="AP30" i="6" s="1"/>
  <c r="R30" i="6"/>
  <c r="U30" i="6"/>
  <c r="AQ30" i="6" s="1"/>
  <c r="V30" i="6"/>
  <c r="AR30" i="6" s="1"/>
  <c r="S30" i="6"/>
  <c r="Q14" i="6"/>
  <c r="AM14" i="6" s="1"/>
  <c r="R14" i="6"/>
  <c r="AN14" i="6" s="1"/>
  <c r="U14" i="6"/>
  <c r="AQ14" i="6" s="1"/>
  <c r="T14" i="6"/>
  <c r="AP14" i="6" s="1"/>
  <c r="S14" i="6"/>
  <c r="AO14" i="6" s="1"/>
  <c r="V14" i="6"/>
  <c r="AR14" i="6" s="1"/>
  <c r="S19" i="6"/>
  <c r="AO19" i="6" s="1"/>
  <c r="Q19" i="6"/>
  <c r="V19" i="6"/>
  <c r="AR19" i="6" s="1"/>
  <c r="U19" i="6"/>
  <c r="AQ19" i="6" s="1"/>
  <c r="T19" i="6"/>
  <c r="AP19" i="6" s="1"/>
  <c r="R19" i="6"/>
  <c r="AN19" i="6" s="1"/>
  <c r="S23" i="6"/>
  <c r="AO23" i="6" s="1"/>
  <c r="U23" i="6"/>
  <c r="AQ23" i="6" s="1"/>
  <c r="T23" i="6"/>
  <c r="AP23" i="6" s="1"/>
  <c r="R23" i="6"/>
  <c r="AN23" i="6" s="1"/>
  <c r="Q23" i="6"/>
  <c r="V23" i="6"/>
  <c r="AR23" i="6" s="1"/>
  <c r="BJ26" i="7"/>
  <c r="BI27" i="7"/>
  <c r="BD27" i="7"/>
  <c r="BE26" i="7"/>
  <c r="BF26" i="7" s="1"/>
  <c r="BG26" i="7" s="1"/>
  <c r="BI28" i="6"/>
  <c r="BJ28" i="6" s="1"/>
  <c r="AE8" i="6"/>
  <c r="BE26" i="6"/>
  <c r="BF26" i="6" s="1"/>
  <c r="BG26" i="6" s="1"/>
  <c r="BD27" i="6"/>
  <c r="AE23" i="6"/>
  <c r="AE14" i="6"/>
  <c r="B10" i="6"/>
  <c r="AE19" i="6"/>
  <c r="AE30" i="6"/>
  <c r="BI27" i="5"/>
  <c r="BJ27" i="5" s="1"/>
  <c r="E15" i="5"/>
  <c r="AA15" i="5" s="1"/>
  <c r="G15" i="5"/>
  <c r="AC15" i="5" s="1"/>
  <c r="I15" i="5"/>
  <c r="H9" i="5"/>
  <c r="AD9" i="5" s="1"/>
  <c r="H15" i="5"/>
  <c r="AD15" i="5" s="1"/>
  <c r="G9" i="5"/>
  <c r="AC9" i="5" s="1"/>
  <c r="F15" i="5"/>
  <c r="AB15" i="5" s="1"/>
  <c r="F9" i="5"/>
  <c r="AB9" i="5" s="1"/>
  <c r="D15" i="5"/>
  <c r="Z15" i="5" s="1"/>
  <c r="E9" i="5"/>
  <c r="AA9" i="5" s="1"/>
  <c r="B10" i="5"/>
  <c r="D9" i="5"/>
  <c r="Z9" i="5" s="1"/>
  <c r="J9" i="5"/>
  <c r="AF9" i="5" s="1"/>
  <c r="J15" i="5"/>
  <c r="AF15" i="5" s="1"/>
  <c r="I9" i="5"/>
  <c r="S30" i="5"/>
  <c r="R30" i="5"/>
  <c r="Q30" i="5"/>
  <c r="U30" i="5"/>
  <c r="AQ30" i="5" s="1"/>
  <c r="AE30" i="5"/>
  <c r="T30" i="5"/>
  <c r="AP30" i="5" s="1"/>
  <c r="V30" i="5"/>
  <c r="AR30" i="5" s="1"/>
  <c r="BE26" i="5"/>
  <c r="BF26" i="5" s="1"/>
  <c r="BG26" i="5" s="1"/>
  <c r="BD27" i="5"/>
  <c r="AE23" i="5"/>
  <c r="U23" i="5"/>
  <c r="AQ23" i="5" s="1"/>
  <c r="Q23" i="5"/>
  <c r="T23" i="5"/>
  <c r="AP23" i="5" s="1"/>
  <c r="S23" i="5"/>
  <c r="AO23" i="5" s="1"/>
  <c r="R23" i="5"/>
  <c r="AN23" i="5" s="1"/>
  <c r="V23" i="5"/>
  <c r="AR23" i="5" s="1"/>
  <c r="AE8" i="5"/>
  <c r="V8" i="5"/>
  <c r="AR8" i="5" s="1"/>
  <c r="T8" i="5"/>
  <c r="AP8" i="5" s="1"/>
  <c r="S8" i="5"/>
  <c r="AO8" i="5" s="1"/>
  <c r="Q8" i="5"/>
  <c r="AM8" i="5" s="1"/>
  <c r="U8" i="5"/>
  <c r="AQ8" i="5" s="1"/>
  <c r="R8" i="5"/>
  <c r="AN8" i="5" s="1"/>
  <c r="U14" i="5"/>
  <c r="AQ14" i="5" s="1"/>
  <c r="V14" i="5"/>
  <c r="AR14" i="5" s="1"/>
  <c r="AE14" i="5"/>
  <c r="S14" i="5"/>
  <c r="AO14" i="5" s="1"/>
  <c r="T14" i="5"/>
  <c r="AP14" i="5" s="1"/>
  <c r="Q14" i="5"/>
  <c r="AM14" i="5" s="1"/>
  <c r="R14" i="5"/>
  <c r="AN14" i="5" s="1"/>
  <c r="AE19" i="5"/>
  <c r="V19" i="5"/>
  <c r="AR19" i="5" s="1"/>
  <c r="U19" i="5"/>
  <c r="AQ19" i="5" s="1"/>
  <c r="S19" i="5"/>
  <c r="AO19" i="5" s="1"/>
  <c r="Q19" i="5"/>
  <c r="AM19" i="5" s="1"/>
  <c r="T19" i="5"/>
  <c r="AP19" i="5" s="1"/>
  <c r="R19" i="5"/>
  <c r="AN19" i="5" s="1"/>
  <c r="H8" i="4"/>
  <c r="F10" i="4"/>
  <c r="G9" i="4" s="1"/>
  <c r="BD29" i="3"/>
  <c r="BE28" i="3"/>
  <c r="BF28" i="3" s="1"/>
  <c r="BG28" i="3" s="1"/>
  <c r="S15" i="6" l="1"/>
  <c r="AO15" i="6" s="1"/>
  <c r="R15" i="6"/>
  <c r="AN15" i="6" s="1"/>
  <c r="V15" i="6"/>
  <c r="AR15" i="6" s="1"/>
  <c r="Q15" i="6"/>
  <c r="U15" i="6"/>
  <c r="AQ15" i="6" s="1"/>
  <c r="T15" i="6"/>
  <c r="AP15" i="6" s="1"/>
  <c r="Q9" i="6"/>
  <c r="AM9" i="6" s="1"/>
  <c r="AM4" i="6" s="1"/>
  <c r="U9" i="6"/>
  <c r="AQ9" i="6" s="1"/>
  <c r="R9" i="6"/>
  <c r="AN9" i="6" s="1"/>
  <c r="V9" i="6"/>
  <c r="AR9" i="6" s="1"/>
  <c r="T9" i="6"/>
  <c r="AP9" i="6" s="1"/>
  <c r="S9" i="6"/>
  <c r="AO9" i="6" s="1"/>
  <c r="F10" i="6"/>
  <c r="AB10" i="6" s="1"/>
  <c r="AB4" i="6" s="1"/>
  <c r="I10" i="6"/>
  <c r="J10" i="6"/>
  <c r="AF10" i="6" s="1"/>
  <c r="AF4" i="6" s="1"/>
  <c r="D10" i="6"/>
  <c r="Z10" i="6" s="1"/>
  <c r="Z4" i="6" s="1"/>
  <c r="E10" i="6"/>
  <c r="AA10" i="6" s="1"/>
  <c r="AA4" i="6" s="1"/>
  <c r="G10" i="6"/>
  <c r="AC10" i="6" s="1"/>
  <c r="AC4" i="6" s="1"/>
  <c r="H10" i="6"/>
  <c r="AD10" i="6" s="1"/>
  <c r="AD4" i="6" s="1"/>
  <c r="BI27" i="3"/>
  <c r="BJ26" i="3"/>
  <c r="BE27" i="7"/>
  <c r="BF27" i="7" s="1"/>
  <c r="BG27" i="7" s="1"/>
  <c r="BD28" i="7"/>
  <c r="BJ27" i="7"/>
  <c r="BI28" i="7"/>
  <c r="AE15" i="6"/>
  <c r="BI29" i="6"/>
  <c r="BJ29" i="6" s="1"/>
  <c r="AE9" i="6"/>
  <c r="BE27" i="6"/>
  <c r="BF27" i="6" s="1"/>
  <c r="BG27" i="6" s="1"/>
  <c r="BD28" i="6"/>
  <c r="AE9" i="5"/>
  <c r="V9" i="5"/>
  <c r="AR9" i="5" s="1"/>
  <c r="U9" i="5"/>
  <c r="AQ9" i="5" s="1"/>
  <c r="S9" i="5"/>
  <c r="AO9" i="5" s="1"/>
  <c r="R9" i="5"/>
  <c r="AN9" i="5" s="1"/>
  <c r="T9" i="5"/>
  <c r="AP9" i="5" s="1"/>
  <c r="Q9" i="5"/>
  <c r="AM9" i="5" s="1"/>
  <c r="BI28" i="5"/>
  <c r="BJ28" i="5" s="1"/>
  <c r="BD28" i="5"/>
  <c r="BE27" i="5"/>
  <c r="BF27" i="5" s="1"/>
  <c r="BG27" i="5" s="1"/>
  <c r="F10" i="5"/>
  <c r="AB10" i="5" s="1"/>
  <c r="AB4" i="5" s="1"/>
  <c r="E10" i="5"/>
  <c r="AA10" i="5" s="1"/>
  <c r="AA4" i="5" s="1"/>
  <c r="D10" i="5"/>
  <c r="Z10" i="5" s="1"/>
  <c r="Z4" i="5" s="1"/>
  <c r="J10" i="5"/>
  <c r="AF10" i="5" s="1"/>
  <c r="AF4" i="5" s="1"/>
  <c r="I10" i="5"/>
  <c r="H10" i="5"/>
  <c r="AD10" i="5" s="1"/>
  <c r="AD4" i="5" s="1"/>
  <c r="G10" i="5"/>
  <c r="AC10" i="5" s="1"/>
  <c r="AC4" i="5" s="1"/>
  <c r="AE15" i="5"/>
  <c r="T15" i="5"/>
  <c r="AP15" i="5" s="1"/>
  <c r="R15" i="5"/>
  <c r="AN15" i="5" s="1"/>
  <c r="Q15" i="5"/>
  <c r="S15" i="5"/>
  <c r="AO15" i="5" s="1"/>
  <c r="U15" i="5"/>
  <c r="AQ15" i="5" s="1"/>
  <c r="V15" i="5"/>
  <c r="AR15" i="5" s="1"/>
  <c r="H9" i="4"/>
  <c r="F11" i="4"/>
  <c r="BD30" i="3"/>
  <c r="BE29" i="3"/>
  <c r="BF29" i="3" s="1"/>
  <c r="BG29" i="3" s="1"/>
  <c r="Q10" i="6" l="1"/>
  <c r="T10" i="6"/>
  <c r="AP10" i="6" s="1"/>
  <c r="AP4" i="6" s="1"/>
  <c r="R10" i="6"/>
  <c r="U10" i="6"/>
  <c r="AQ10" i="6" s="1"/>
  <c r="AQ4" i="6" s="1"/>
  <c r="V10" i="6"/>
  <c r="AR10" i="6" s="1"/>
  <c r="AR4" i="6" s="1"/>
  <c r="S10" i="6"/>
  <c r="AO10" i="6" s="1"/>
  <c r="AO4" i="6" s="1"/>
  <c r="BI28" i="3"/>
  <c r="BJ27" i="3"/>
  <c r="BJ28" i="7"/>
  <c r="BI29" i="7"/>
  <c r="BE28" i="7"/>
  <c r="BF28" i="7" s="1"/>
  <c r="BG28" i="7" s="1"/>
  <c r="BD29" i="7"/>
  <c r="AN4" i="5"/>
  <c r="AV8" i="5" s="1"/>
  <c r="AM4" i="5"/>
  <c r="AU8" i="5" s="1"/>
  <c r="AT9" i="6"/>
  <c r="AU9" i="6"/>
  <c r="AV9" i="6"/>
  <c r="AW9" i="6"/>
  <c r="AX9" i="6"/>
  <c r="AY9" i="6"/>
  <c r="AZ9" i="6"/>
  <c r="BA9" i="6"/>
  <c r="AN4" i="6"/>
  <c r="AV8" i="6" s="1"/>
  <c r="AU8" i="6"/>
  <c r="BD29" i="6"/>
  <c r="BE28" i="6"/>
  <c r="BF28" i="6" s="1"/>
  <c r="BG28" i="6" s="1"/>
  <c r="AE10" i="6"/>
  <c r="AE4" i="6" s="1"/>
  <c r="BI30" i="6"/>
  <c r="BJ30" i="6" s="1"/>
  <c r="BD29" i="5"/>
  <c r="BE28" i="5"/>
  <c r="BF28" i="5" s="1"/>
  <c r="BG28" i="5" s="1"/>
  <c r="Q10" i="5"/>
  <c r="AE10" i="5"/>
  <c r="AE4" i="5" s="1"/>
  <c r="V10" i="5"/>
  <c r="AR10" i="5" s="1"/>
  <c r="T10" i="5"/>
  <c r="AP10" i="5" s="1"/>
  <c r="S10" i="5"/>
  <c r="AO10" i="5" s="1"/>
  <c r="AO4" i="5" s="1"/>
  <c r="R10" i="5"/>
  <c r="U10" i="5"/>
  <c r="AQ10" i="5" s="1"/>
  <c r="BI29" i="5"/>
  <c r="BJ29" i="5" s="1"/>
  <c r="H10" i="4"/>
  <c r="G10" i="4"/>
  <c r="F12" i="4"/>
  <c r="BD31" i="3"/>
  <c r="BE30" i="3"/>
  <c r="BF30" i="3" s="1"/>
  <c r="BG30" i="3" s="1"/>
  <c r="BI29" i="3" l="1"/>
  <c r="BJ28" i="3"/>
  <c r="BE29" i="7"/>
  <c r="BF29" i="7" s="1"/>
  <c r="BG29" i="7" s="1"/>
  <c r="BD30" i="7"/>
  <c r="BI30" i="7"/>
  <c r="BJ29" i="7"/>
  <c r="AW8" i="5"/>
  <c r="AP4" i="5"/>
  <c r="AX8" i="5" s="1"/>
  <c r="AQ4" i="5"/>
  <c r="AY8" i="5" s="1"/>
  <c r="AR4" i="5"/>
  <c r="BA8" i="5" s="1"/>
  <c r="AY8" i="6"/>
  <c r="AX8" i="6"/>
  <c r="BA8" i="6"/>
  <c r="AW8" i="6"/>
  <c r="BI31" i="6"/>
  <c r="BJ31" i="6" s="1"/>
  <c r="BD30" i="6"/>
  <c r="BE29" i="6"/>
  <c r="BF29" i="6" s="1"/>
  <c r="BG29" i="6" s="1"/>
  <c r="BD30" i="5"/>
  <c r="BE29" i="5"/>
  <c r="BF29" i="5" s="1"/>
  <c r="BG29" i="5" s="1"/>
  <c r="AX9" i="5"/>
  <c r="AW9" i="5"/>
  <c r="AV9" i="5"/>
  <c r="AU9" i="5"/>
  <c r="BA9" i="5"/>
  <c r="AY9" i="5"/>
  <c r="BI30" i="5"/>
  <c r="BJ30" i="5" s="1"/>
  <c r="G11" i="4"/>
  <c r="H11" i="4"/>
  <c r="F13" i="4"/>
  <c r="G12" i="4" s="1"/>
  <c r="BD32" i="3"/>
  <c r="BE31" i="3"/>
  <c r="BF31" i="3" s="1"/>
  <c r="BG31" i="3" s="1"/>
  <c r="BI30" i="3" l="1"/>
  <c r="BJ29" i="3"/>
  <c r="BD31" i="7"/>
  <c r="BE30" i="7"/>
  <c r="BF30" i="7" s="1"/>
  <c r="BG30" i="7" s="1"/>
  <c r="BI31" i="7"/>
  <c r="BJ30" i="7"/>
  <c r="AZ8" i="5"/>
  <c r="AZ8" i="6"/>
  <c r="BD31" i="6"/>
  <c r="BE30" i="6"/>
  <c r="BF30" i="6" s="1"/>
  <c r="BG30" i="6" s="1"/>
  <c r="BI32" i="6"/>
  <c r="BJ32" i="6" s="1"/>
  <c r="AZ9" i="5"/>
  <c r="BI31" i="5"/>
  <c r="BJ31" i="5" s="1"/>
  <c r="BD31" i="5"/>
  <c r="BE30" i="5"/>
  <c r="BF30" i="5" s="1"/>
  <c r="BG30" i="5" s="1"/>
  <c r="H12" i="4"/>
  <c r="F14" i="4"/>
  <c r="G13" i="4" s="1"/>
  <c r="BD33" i="3"/>
  <c r="BE32" i="3"/>
  <c r="BF32" i="3" s="1"/>
  <c r="BG32" i="3" s="1"/>
  <c r="BI31" i="3" l="1"/>
  <c r="BJ30" i="3"/>
  <c r="BI32" i="7"/>
  <c r="BJ31" i="7"/>
  <c r="BD32" i="7"/>
  <c r="BE31" i="7"/>
  <c r="BF31" i="7" s="1"/>
  <c r="BG31" i="7" s="1"/>
  <c r="BI33" i="6"/>
  <c r="BJ33" i="6" s="1"/>
  <c r="BD32" i="6"/>
  <c r="BE31" i="6"/>
  <c r="BF31" i="6" s="1"/>
  <c r="BG31" i="6" s="1"/>
  <c r="BD32" i="5"/>
  <c r="BE31" i="5"/>
  <c r="BF31" i="5" s="1"/>
  <c r="BG31" i="5" s="1"/>
  <c r="BI32" i="5"/>
  <c r="BJ32" i="5" s="1"/>
  <c r="H13" i="4"/>
  <c r="F15" i="4"/>
  <c r="G14" i="4" s="1"/>
  <c r="BD34" i="3"/>
  <c r="BE33" i="3"/>
  <c r="BF33" i="3" s="1"/>
  <c r="BG33" i="3" s="1"/>
  <c r="H14" i="4" l="1"/>
  <c r="BI32" i="3"/>
  <c r="BJ31" i="3"/>
  <c r="BI33" i="7"/>
  <c r="BJ32" i="7"/>
  <c r="BD33" i="7"/>
  <c r="BE32" i="7"/>
  <c r="BF32" i="7" s="1"/>
  <c r="BG32" i="7" s="1"/>
  <c r="BD33" i="6"/>
  <c r="BE32" i="6"/>
  <c r="BF32" i="6" s="1"/>
  <c r="BG32" i="6" s="1"/>
  <c r="BI34" i="6"/>
  <c r="BJ34" i="6" s="1"/>
  <c r="BE32" i="5"/>
  <c r="BF32" i="5" s="1"/>
  <c r="BG32" i="5" s="1"/>
  <c r="BD33" i="5"/>
  <c r="BI33" i="5"/>
  <c r="BJ33" i="5" s="1"/>
  <c r="G15" i="4"/>
  <c r="F16" i="4"/>
  <c r="BD35" i="3"/>
  <c r="BE34" i="3"/>
  <c r="BF34" i="3" s="1"/>
  <c r="BG34" i="3" s="1"/>
  <c r="BI33" i="3" l="1"/>
  <c r="BJ32" i="3"/>
  <c r="BI34" i="7"/>
  <c r="BJ33" i="7"/>
  <c r="BD34" i="7"/>
  <c r="BE33" i="7"/>
  <c r="BF33" i="7" s="1"/>
  <c r="BG33" i="7" s="1"/>
  <c r="BE33" i="6"/>
  <c r="BF33" i="6" s="1"/>
  <c r="BG33" i="6" s="1"/>
  <c r="BD34" i="6"/>
  <c r="BI35" i="6"/>
  <c r="BJ35" i="6" s="1"/>
  <c r="BI34" i="5"/>
  <c r="BJ34" i="5" s="1"/>
  <c r="BE33" i="5"/>
  <c r="BF33" i="5" s="1"/>
  <c r="BG33" i="5" s="1"/>
  <c r="BD34" i="5"/>
  <c r="H15" i="4"/>
  <c r="F17" i="4"/>
  <c r="H16" i="4" s="1"/>
  <c r="BD36" i="3"/>
  <c r="BE35" i="3"/>
  <c r="BF35" i="3" s="1"/>
  <c r="BG35" i="3" s="1"/>
  <c r="BI34" i="3" l="1"/>
  <c r="BJ33" i="3"/>
  <c r="BI35" i="7"/>
  <c r="BJ34" i="7"/>
  <c r="BD35" i="7"/>
  <c r="BE34" i="7"/>
  <c r="BF34" i="7" s="1"/>
  <c r="BG34" i="7" s="1"/>
  <c r="BD35" i="6"/>
  <c r="BE34" i="6"/>
  <c r="BF34" i="6" s="1"/>
  <c r="BG34" i="6" s="1"/>
  <c r="BI36" i="6"/>
  <c r="BJ36" i="6" s="1"/>
  <c r="BD35" i="5"/>
  <c r="BE34" i="5"/>
  <c r="BF34" i="5" s="1"/>
  <c r="BG34" i="5" s="1"/>
  <c r="BI35" i="5"/>
  <c r="BJ35" i="5" s="1"/>
  <c r="G16" i="4"/>
  <c r="F18" i="4"/>
  <c r="G17" i="4" s="1"/>
  <c r="BD37" i="3"/>
  <c r="BE36" i="3"/>
  <c r="BF36" i="3" s="1"/>
  <c r="BG36" i="3" s="1"/>
  <c r="H17" i="4" l="1"/>
  <c r="BI35" i="3"/>
  <c r="BJ34" i="3"/>
  <c r="BI36" i="7"/>
  <c r="BJ35" i="7"/>
  <c r="BD36" i="7"/>
  <c r="BE35" i="7"/>
  <c r="BF35" i="7" s="1"/>
  <c r="BG35" i="7" s="1"/>
  <c r="BD36" i="6"/>
  <c r="BE35" i="6"/>
  <c r="BF35" i="6" s="1"/>
  <c r="BG35" i="6" s="1"/>
  <c r="BI37" i="6"/>
  <c r="BJ37" i="6" s="1"/>
  <c r="BD36" i="5"/>
  <c r="BE35" i="5"/>
  <c r="BF35" i="5" s="1"/>
  <c r="BG35" i="5" s="1"/>
  <c r="BI36" i="5"/>
  <c r="BJ36" i="5" s="1"/>
  <c r="F19" i="4"/>
  <c r="G18" i="4" s="1"/>
  <c r="BD38" i="3"/>
  <c r="BE37" i="3"/>
  <c r="BF37" i="3" s="1"/>
  <c r="BG37" i="3" s="1"/>
  <c r="H18" i="4" l="1"/>
  <c r="I18" i="4" s="1"/>
  <c r="BI36" i="3"/>
  <c r="BJ35" i="3"/>
  <c r="BI37" i="7"/>
  <c r="BJ36" i="7"/>
  <c r="BD37" i="7"/>
  <c r="BE36" i="7"/>
  <c r="BF36" i="7" s="1"/>
  <c r="BG36" i="7" s="1"/>
  <c r="BE36" i="6"/>
  <c r="BF36" i="6" s="1"/>
  <c r="BG36" i="6" s="1"/>
  <c r="BD37" i="6"/>
  <c r="BI38" i="6"/>
  <c r="BJ38" i="6" s="1"/>
  <c r="BE36" i="5"/>
  <c r="BF36" i="5" s="1"/>
  <c r="BG36" i="5" s="1"/>
  <c r="BD37" i="5"/>
  <c r="BI37" i="5"/>
  <c r="BJ37" i="5" s="1"/>
  <c r="F20" i="4"/>
  <c r="G19" i="4" s="1"/>
  <c r="BD39" i="3"/>
  <c r="BE38" i="3"/>
  <c r="BF38" i="3" s="1"/>
  <c r="BG38" i="3" s="1"/>
  <c r="BI37" i="3" l="1"/>
  <c r="BJ36" i="3"/>
  <c r="BI38" i="7"/>
  <c r="BJ37" i="7"/>
  <c r="BD38" i="7"/>
  <c r="BE37" i="7"/>
  <c r="BF37" i="7" s="1"/>
  <c r="BG37" i="7" s="1"/>
  <c r="BE37" i="6"/>
  <c r="BF37" i="6" s="1"/>
  <c r="BG37" i="6" s="1"/>
  <c r="BD38" i="6"/>
  <c r="BI39" i="6"/>
  <c r="BJ39" i="6" s="1"/>
  <c r="BI38" i="5"/>
  <c r="BJ38" i="5" s="1"/>
  <c r="BE37" i="5"/>
  <c r="BF37" i="5" s="1"/>
  <c r="BG37" i="5" s="1"/>
  <c r="BD38" i="5"/>
  <c r="H19" i="4"/>
  <c r="F21" i="4"/>
  <c r="H20" i="4" s="1"/>
  <c r="BD40" i="3"/>
  <c r="BE39" i="3"/>
  <c r="BF39" i="3" s="1"/>
  <c r="BG39" i="3" s="1"/>
  <c r="BI38" i="3" l="1"/>
  <c r="BJ37" i="3"/>
  <c r="BD39" i="7"/>
  <c r="BE38" i="7"/>
  <c r="BF38" i="7" s="1"/>
  <c r="BG38" i="7" s="1"/>
  <c r="BI39" i="7"/>
  <c r="BJ38" i="7"/>
  <c r="BD39" i="6"/>
  <c r="BE38" i="6"/>
  <c r="BF38" i="6" s="1"/>
  <c r="BG38" i="6" s="1"/>
  <c r="BI40" i="6"/>
  <c r="BJ40" i="6" s="1"/>
  <c r="BI39" i="5"/>
  <c r="BJ39" i="5" s="1"/>
  <c r="BD39" i="5"/>
  <c r="BE38" i="5"/>
  <c r="BF38" i="5" s="1"/>
  <c r="BG38" i="5" s="1"/>
  <c r="G20" i="4"/>
  <c r="F22" i="4"/>
  <c r="G21" i="4" s="1"/>
  <c r="BD41" i="3"/>
  <c r="BE40" i="3"/>
  <c r="BF40" i="3" s="1"/>
  <c r="BG40" i="3" s="1"/>
  <c r="BI39" i="3" l="1"/>
  <c r="BJ38" i="3"/>
  <c r="BD40" i="7"/>
  <c r="BE39" i="7"/>
  <c r="BF39" i="7" s="1"/>
  <c r="BG39" i="7" s="1"/>
  <c r="BI40" i="7"/>
  <c r="BJ39" i="7"/>
  <c r="BD40" i="6"/>
  <c r="BE39" i="6"/>
  <c r="BF39" i="6" s="1"/>
  <c r="BG39" i="6" s="1"/>
  <c r="BI41" i="6"/>
  <c r="BJ41" i="6" s="1"/>
  <c r="BD40" i="5"/>
  <c r="BE39" i="5"/>
  <c r="BF39" i="5" s="1"/>
  <c r="BG39" i="5" s="1"/>
  <c r="BI40" i="5"/>
  <c r="BJ40" i="5" s="1"/>
  <c r="H21" i="4"/>
  <c r="F23" i="4"/>
  <c r="BD42" i="3"/>
  <c r="BE41" i="3"/>
  <c r="BF41" i="3" s="1"/>
  <c r="BG41" i="3" s="1"/>
  <c r="BI40" i="3" l="1"/>
  <c r="BJ39" i="3"/>
  <c r="BD41" i="7"/>
  <c r="BE40" i="7"/>
  <c r="BF40" i="7" s="1"/>
  <c r="BG40" i="7" s="1"/>
  <c r="BI41" i="7"/>
  <c r="BJ40" i="7"/>
  <c r="BD41" i="6"/>
  <c r="BE40" i="6"/>
  <c r="BF40" i="6" s="1"/>
  <c r="BG40" i="6" s="1"/>
  <c r="BI42" i="6"/>
  <c r="BJ42" i="6" s="1"/>
  <c r="BE40" i="5"/>
  <c r="BF40" i="5" s="1"/>
  <c r="BG40" i="5" s="1"/>
  <c r="BD41" i="5"/>
  <c r="BI41" i="5"/>
  <c r="BJ41" i="5" s="1"/>
  <c r="H22" i="4"/>
  <c r="G22" i="4"/>
  <c r="F24" i="4"/>
  <c r="BD43" i="3"/>
  <c r="BE42" i="3"/>
  <c r="BF42" i="3" s="1"/>
  <c r="BG42" i="3" s="1"/>
  <c r="BI41" i="3" l="1"/>
  <c r="BJ40" i="3"/>
  <c r="BD42" i="7"/>
  <c r="BE41" i="7"/>
  <c r="BF41" i="7" s="1"/>
  <c r="BG41" i="7" s="1"/>
  <c r="BI42" i="7"/>
  <c r="BJ41" i="7"/>
  <c r="BI43" i="6"/>
  <c r="BJ43" i="6" s="1"/>
  <c r="BE41" i="6"/>
  <c r="BF41" i="6" s="1"/>
  <c r="BG41" i="6" s="1"/>
  <c r="BD42" i="6"/>
  <c r="BI42" i="5"/>
  <c r="BJ42" i="5" s="1"/>
  <c r="BE41" i="5"/>
  <c r="BF41" i="5" s="1"/>
  <c r="BG41" i="5" s="1"/>
  <c r="BD42" i="5"/>
  <c r="H23" i="4"/>
  <c r="G23" i="4"/>
  <c r="F25" i="4"/>
  <c r="BD44" i="3"/>
  <c r="BE43" i="3"/>
  <c r="BF43" i="3" s="1"/>
  <c r="BG43" i="3" s="1"/>
  <c r="BI42" i="3" l="1"/>
  <c r="BJ41" i="3"/>
  <c r="BD43" i="7"/>
  <c r="BE42" i="7"/>
  <c r="BF42" i="7" s="1"/>
  <c r="BG42" i="7" s="1"/>
  <c r="BI43" i="7"/>
  <c r="BJ42" i="7"/>
  <c r="BD43" i="6"/>
  <c r="BE42" i="6"/>
  <c r="BF42" i="6" s="1"/>
  <c r="BG42" i="6" s="1"/>
  <c r="BI44" i="6"/>
  <c r="BJ44" i="6" s="1"/>
  <c r="BD43" i="5"/>
  <c r="BE42" i="5"/>
  <c r="BF42" i="5" s="1"/>
  <c r="BG42" i="5" s="1"/>
  <c r="BI43" i="5"/>
  <c r="BJ43" i="5" s="1"/>
  <c r="H24" i="4"/>
  <c r="G24" i="4"/>
  <c r="F26" i="4"/>
  <c r="G25" i="4" s="1"/>
  <c r="BD45" i="3"/>
  <c r="BE44" i="3"/>
  <c r="BF44" i="3" s="1"/>
  <c r="BG44" i="3" s="1"/>
  <c r="BJ42" i="3" l="1"/>
  <c r="BI43" i="3"/>
  <c r="BD44" i="7"/>
  <c r="BE43" i="7"/>
  <c r="BF43" i="7" s="1"/>
  <c r="BG43" i="7" s="1"/>
  <c r="BI44" i="7"/>
  <c r="BJ43" i="7"/>
  <c r="BI45" i="6"/>
  <c r="BJ45" i="6" s="1"/>
  <c r="BD44" i="6"/>
  <c r="BE43" i="6"/>
  <c r="BF43" i="6" s="1"/>
  <c r="BG43" i="6" s="1"/>
  <c r="BI44" i="5"/>
  <c r="BJ44" i="5" s="1"/>
  <c r="BD44" i="5"/>
  <c r="BE43" i="5"/>
  <c r="BF43" i="5" s="1"/>
  <c r="BG43" i="5" s="1"/>
  <c r="H25" i="4"/>
  <c r="I25" i="4" s="1"/>
  <c r="F27" i="4"/>
  <c r="BD46" i="3"/>
  <c r="BE45" i="3"/>
  <c r="BF45" i="3" s="1"/>
  <c r="BG45" i="3" s="1"/>
  <c r="BJ43" i="3" l="1"/>
  <c r="BI44" i="3"/>
  <c r="BD45" i="7"/>
  <c r="BE44" i="7"/>
  <c r="BF44" i="7" s="1"/>
  <c r="BG44" i="7" s="1"/>
  <c r="BI45" i="7"/>
  <c r="BJ44" i="7"/>
  <c r="BE44" i="6"/>
  <c r="BF44" i="6" s="1"/>
  <c r="BG44" i="6" s="1"/>
  <c r="BD45" i="6"/>
  <c r="BI46" i="6"/>
  <c r="BJ46" i="6" s="1"/>
  <c r="BE44" i="5"/>
  <c r="BF44" i="5" s="1"/>
  <c r="BG44" i="5" s="1"/>
  <c r="BD45" i="5"/>
  <c r="BI45" i="5"/>
  <c r="BJ45" i="5" s="1"/>
  <c r="H26" i="4"/>
  <c r="G26" i="4"/>
  <c r="F28" i="4"/>
  <c r="H27" i="4" s="1"/>
  <c r="BD47" i="3"/>
  <c r="BE46" i="3"/>
  <c r="BF46" i="3" s="1"/>
  <c r="BG46" i="3" s="1"/>
  <c r="BI45" i="3" l="1"/>
  <c r="BJ44" i="3"/>
  <c r="BD46" i="7"/>
  <c r="BE45" i="7"/>
  <c r="BF45" i="7" s="1"/>
  <c r="BG45" i="7" s="1"/>
  <c r="BI46" i="7"/>
  <c r="BJ45" i="7"/>
  <c r="BI47" i="6"/>
  <c r="BJ47" i="6" s="1"/>
  <c r="BE45" i="6"/>
  <c r="BF45" i="6" s="1"/>
  <c r="BG45" i="6" s="1"/>
  <c r="BD46" i="6"/>
  <c r="BI46" i="5"/>
  <c r="BJ46" i="5" s="1"/>
  <c r="BE45" i="5"/>
  <c r="BF45" i="5" s="1"/>
  <c r="BG45" i="5" s="1"/>
  <c r="BD46" i="5"/>
  <c r="G27" i="4"/>
  <c r="F29" i="4"/>
  <c r="BD48" i="3"/>
  <c r="BE47" i="3"/>
  <c r="BF47" i="3" s="1"/>
  <c r="BG47" i="3" s="1"/>
  <c r="BI46" i="3" l="1"/>
  <c r="BJ45" i="3"/>
  <c r="BI47" i="7"/>
  <c r="BJ46" i="7"/>
  <c r="BD47" i="7"/>
  <c r="BE46" i="7"/>
  <c r="BF46" i="7" s="1"/>
  <c r="BG46" i="7" s="1"/>
  <c r="BD47" i="6"/>
  <c r="BE46" i="6"/>
  <c r="BF46" i="6" s="1"/>
  <c r="BG46" i="6" s="1"/>
  <c r="BI48" i="6"/>
  <c r="BJ48" i="6" s="1"/>
  <c r="BD47" i="5"/>
  <c r="BE46" i="5"/>
  <c r="BF46" i="5" s="1"/>
  <c r="BG46" i="5" s="1"/>
  <c r="BI47" i="5"/>
  <c r="BJ47" i="5" s="1"/>
  <c r="H28" i="4"/>
  <c r="G28" i="4"/>
  <c r="F30" i="4"/>
  <c r="G29" i="4" s="1"/>
  <c r="BD49" i="3"/>
  <c r="BE48" i="3"/>
  <c r="BF48" i="3" s="1"/>
  <c r="BG48" i="3" s="1"/>
  <c r="BI47" i="3" l="1"/>
  <c r="BJ46" i="3"/>
  <c r="BI48" i="7"/>
  <c r="BJ47" i="7"/>
  <c r="BD48" i="7"/>
  <c r="BE47" i="7"/>
  <c r="BF47" i="7" s="1"/>
  <c r="BG47" i="7" s="1"/>
  <c r="BI49" i="6"/>
  <c r="BJ49" i="6" s="1"/>
  <c r="BD48" i="6"/>
  <c r="BE47" i="6"/>
  <c r="BF47" i="6" s="1"/>
  <c r="BG47" i="6" s="1"/>
  <c r="BI48" i="5"/>
  <c r="BJ48" i="5" s="1"/>
  <c r="BD48" i="5"/>
  <c r="BE47" i="5"/>
  <c r="BF47" i="5" s="1"/>
  <c r="BG47" i="5" s="1"/>
  <c r="H29" i="4"/>
  <c r="F31" i="4"/>
  <c r="G30" i="4" s="1"/>
  <c r="BD50" i="3"/>
  <c r="BE49" i="3"/>
  <c r="BF49" i="3" s="1"/>
  <c r="BG49" i="3" s="1"/>
  <c r="BI48" i="3" l="1"/>
  <c r="BJ47" i="3"/>
  <c r="BD49" i="7"/>
  <c r="BE48" i="7"/>
  <c r="BF48" i="7" s="1"/>
  <c r="BG48" i="7" s="1"/>
  <c r="BI49" i="7"/>
  <c r="BJ48" i="7"/>
  <c r="BD49" i="6"/>
  <c r="BE48" i="6"/>
  <c r="BF48" i="6" s="1"/>
  <c r="BG48" i="6" s="1"/>
  <c r="BI50" i="6"/>
  <c r="BJ50" i="6" s="1"/>
  <c r="BI49" i="5"/>
  <c r="BJ49" i="5" s="1"/>
  <c r="BE48" i="5"/>
  <c r="BF48" i="5" s="1"/>
  <c r="BG48" i="5" s="1"/>
  <c r="BD49" i="5"/>
  <c r="H30" i="4"/>
  <c r="F32" i="4"/>
  <c r="G31" i="4" s="1"/>
  <c r="BD51" i="3"/>
  <c r="BE50" i="3"/>
  <c r="BF50" i="3" s="1"/>
  <c r="BG50" i="3" s="1"/>
  <c r="BI49" i="3" l="1"/>
  <c r="BJ48" i="3"/>
  <c r="BD50" i="7"/>
  <c r="BE49" i="7"/>
  <c r="BF49" i="7" s="1"/>
  <c r="BG49" i="7" s="1"/>
  <c r="BI50" i="7"/>
  <c r="BJ49" i="7"/>
  <c r="BI51" i="6"/>
  <c r="BJ51" i="6" s="1"/>
  <c r="BE49" i="6"/>
  <c r="BF49" i="6" s="1"/>
  <c r="BG49" i="6" s="1"/>
  <c r="BD50" i="6"/>
  <c r="BE49" i="5"/>
  <c r="BF49" i="5" s="1"/>
  <c r="BG49" i="5" s="1"/>
  <c r="BD50" i="5"/>
  <c r="BI50" i="5"/>
  <c r="BJ50" i="5" s="1"/>
  <c r="H31" i="4"/>
  <c r="F33" i="4"/>
  <c r="BD52" i="3"/>
  <c r="BE51" i="3"/>
  <c r="BF51" i="3" s="1"/>
  <c r="BG51" i="3" s="1"/>
  <c r="BI50" i="3" l="1"/>
  <c r="BJ49" i="3"/>
  <c r="BI51" i="7"/>
  <c r="BJ50" i="7"/>
  <c r="BD51" i="7"/>
  <c r="BE50" i="7"/>
  <c r="BF50" i="7" s="1"/>
  <c r="BG50" i="7" s="1"/>
  <c r="BD51" i="6"/>
  <c r="BE50" i="6"/>
  <c r="BF50" i="6" s="1"/>
  <c r="BG50" i="6" s="1"/>
  <c r="BI52" i="6"/>
  <c r="BJ52" i="6" s="1"/>
  <c r="BI51" i="5"/>
  <c r="BJ51" i="5" s="1"/>
  <c r="BD51" i="5"/>
  <c r="BE50" i="5"/>
  <c r="BF50" i="5" s="1"/>
  <c r="BG50" i="5" s="1"/>
  <c r="H32" i="4"/>
  <c r="G32" i="4"/>
  <c r="F34" i="4"/>
  <c r="BD53" i="3"/>
  <c r="BE52" i="3"/>
  <c r="BF52" i="3" s="1"/>
  <c r="BG52" i="3" s="1"/>
  <c r="BI51" i="3" l="1"/>
  <c r="BJ50" i="3"/>
  <c r="BI52" i="7"/>
  <c r="BJ51" i="7"/>
  <c r="BD52" i="7"/>
  <c r="BE51" i="7"/>
  <c r="BF51" i="7" s="1"/>
  <c r="BG51" i="7" s="1"/>
  <c r="BI53" i="6"/>
  <c r="BJ53" i="6" s="1"/>
  <c r="BD52" i="6"/>
  <c r="BE51" i="6"/>
  <c r="BF51" i="6" s="1"/>
  <c r="BG51" i="6" s="1"/>
  <c r="BI52" i="5"/>
  <c r="BJ52" i="5" s="1"/>
  <c r="BD52" i="5"/>
  <c r="BE51" i="5"/>
  <c r="BF51" i="5" s="1"/>
  <c r="BG51" i="5" s="1"/>
  <c r="H33" i="4"/>
  <c r="G33" i="4"/>
  <c r="F35" i="4"/>
  <c r="BD54" i="3"/>
  <c r="BE53" i="3"/>
  <c r="BF53" i="3" s="1"/>
  <c r="BG53" i="3" s="1"/>
  <c r="BI52" i="3" l="1"/>
  <c r="BJ51" i="3"/>
  <c r="BI53" i="7"/>
  <c r="BJ52" i="7"/>
  <c r="BD53" i="7"/>
  <c r="BE52" i="7"/>
  <c r="BF52" i="7" s="1"/>
  <c r="BG52" i="7" s="1"/>
  <c r="BE52" i="6"/>
  <c r="BF52" i="6" s="1"/>
  <c r="BG52" i="6" s="1"/>
  <c r="BD53" i="6"/>
  <c r="BI54" i="6"/>
  <c r="BJ54" i="6" s="1"/>
  <c r="BI53" i="5"/>
  <c r="BJ53" i="5" s="1"/>
  <c r="BE52" i="5"/>
  <c r="BF52" i="5" s="1"/>
  <c r="BG52" i="5" s="1"/>
  <c r="BD53" i="5"/>
  <c r="H34" i="4"/>
  <c r="G34" i="4"/>
  <c r="F36" i="4"/>
  <c r="BD55" i="3"/>
  <c r="BE54" i="3"/>
  <c r="BF54" i="3" s="1"/>
  <c r="BG54" i="3" s="1"/>
  <c r="BI53" i="3" l="1"/>
  <c r="BJ52" i="3"/>
  <c r="BD54" i="7"/>
  <c r="BE53" i="7"/>
  <c r="BF53" i="7" s="1"/>
  <c r="BG53" i="7" s="1"/>
  <c r="BI54" i="7"/>
  <c r="BJ53" i="7"/>
  <c r="BI55" i="6"/>
  <c r="BJ55" i="6" s="1"/>
  <c r="BE53" i="6"/>
  <c r="BF53" i="6" s="1"/>
  <c r="BG53" i="6" s="1"/>
  <c r="BD54" i="6"/>
  <c r="BE53" i="5"/>
  <c r="BF53" i="5" s="1"/>
  <c r="BG53" i="5" s="1"/>
  <c r="BD54" i="5"/>
  <c r="BI54" i="5"/>
  <c r="BJ54" i="5" s="1"/>
  <c r="H35" i="4"/>
  <c r="G35" i="4"/>
  <c r="F37" i="4"/>
  <c r="BD56" i="3"/>
  <c r="BE55" i="3"/>
  <c r="BF55" i="3" s="1"/>
  <c r="BG55" i="3" s="1"/>
  <c r="BI54" i="3" l="1"/>
  <c r="BJ53" i="3"/>
  <c r="BI55" i="7"/>
  <c r="BJ54" i="7"/>
  <c r="BD55" i="7"/>
  <c r="BE54" i="7"/>
  <c r="BF54" i="7" s="1"/>
  <c r="BG54" i="7" s="1"/>
  <c r="BD55" i="6"/>
  <c r="BE54" i="6"/>
  <c r="BF54" i="6" s="1"/>
  <c r="BG54" i="6" s="1"/>
  <c r="BI56" i="6"/>
  <c r="BJ56" i="6" s="1"/>
  <c r="BI55" i="5"/>
  <c r="BJ55" i="5" s="1"/>
  <c r="BD55" i="5"/>
  <c r="BE54" i="5"/>
  <c r="BF54" i="5" s="1"/>
  <c r="BG54" i="5" s="1"/>
  <c r="H36" i="4"/>
  <c r="G36" i="4"/>
  <c r="F38" i="4"/>
  <c r="BD57" i="3"/>
  <c r="BE56" i="3"/>
  <c r="BF56" i="3" s="1"/>
  <c r="BG56" i="3" s="1"/>
  <c r="BI55" i="3" l="1"/>
  <c r="BJ54" i="3"/>
  <c r="BD56" i="7"/>
  <c r="BE55" i="7"/>
  <c r="BF55" i="7" s="1"/>
  <c r="BG55" i="7" s="1"/>
  <c r="BI56" i="7"/>
  <c r="BJ55" i="7"/>
  <c r="BD56" i="6"/>
  <c r="BE55" i="6"/>
  <c r="BF55" i="6" s="1"/>
  <c r="BG55" i="6" s="1"/>
  <c r="BI57" i="6"/>
  <c r="BJ57" i="6" s="1"/>
  <c r="BI56" i="5"/>
  <c r="BJ56" i="5" s="1"/>
  <c r="BD56" i="5"/>
  <c r="BE55" i="5"/>
  <c r="BF55" i="5" s="1"/>
  <c r="BG55" i="5" s="1"/>
  <c r="H37" i="4"/>
  <c r="G37" i="4"/>
  <c r="F39" i="4"/>
  <c r="BD58" i="3"/>
  <c r="BE57" i="3"/>
  <c r="BF57" i="3" s="1"/>
  <c r="BG57" i="3" s="1"/>
  <c r="BI56" i="3" l="1"/>
  <c r="BJ55" i="3"/>
  <c r="BI57" i="7"/>
  <c r="BJ56" i="7"/>
  <c r="BD57" i="7"/>
  <c r="BE56" i="7"/>
  <c r="BF56" i="7" s="1"/>
  <c r="BG56" i="7" s="1"/>
  <c r="BI58" i="6"/>
  <c r="BJ58" i="6" s="1"/>
  <c r="BD57" i="6"/>
  <c r="BE56" i="6"/>
  <c r="BF56" i="6" s="1"/>
  <c r="BG56" i="6" s="1"/>
  <c r="BI57" i="5"/>
  <c r="BJ57" i="5" s="1"/>
  <c r="BE56" i="5"/>
  <c r="BF56" i="5" s="1"/>
  <c r="BG56" i="5" s="1"/>
  <c r="BD57" i="5"/>
  <c r="F40" i="4"/>
  <c r="F41" i="4" s="1"/>
  <c r="G39" i="4"/>
  <c r="H39" i="4"/>
  <c r="H38" i="4"/>
  <c r="G38" i="4"/>
  <c r="BD59" i="3"/>
  <c r="BE58" i="3"/>
  <c r="BF58" i="3" s="1"/>
  <c r="BG58" i="3" s="1"/>
  <c r="BI57" i="3" l="1"/>
  <c r="BJ56" i="3"/>
  <c r="BI58" i="7"/>
  <c r="BJ57" i="7"/>
  <c r="BD58" i="7"/>
  <c r="BE57" i="7"/>
  <c r="BF57" i="7" s="1"/>
  <c r="BG57" i="7" s="1"/>
  <c r="BI59" i="6"/>
  <c r="BJ59" i="6" s="1"/>
  <c r="BE57" i="6"/>
  <c r="BF57" i="6" s="1"/>
  <c r="BG57" i="6" s="1"/>
  <c r="BD58" i="6"/>
  <c r="BE57" i="5"/>
  <c r="BF57" i="5" s="1"/>
  <c r="BG57" i="5" s="1"/>
  <c r="BD58" i="5"/>
  <c r="BI58" i="5"/>
  <c r="BJ58" i="5" s="1"/>
  <c r="G40" i="4"/>
  <c r="H40" i="4"/>
  <c r="F42" i="4"/>
  <c r="BD60" i="3"/>
  <c r="BE59" i="3"/>
  <c r="BF59" i="3" s="1"/>
  <c r="BG59" i="3" s="1"/>
  <c r="BJ57" i="3" l="1"/>
  <c r="BI58" i="3"/>
  <c r="BD59" i="7"/>
  <c r="BE58" i="7"/>
  <c r="BF58" i="7" s="1"/>
  <c r="BG58" i="7" s="1"/>
  <c r="BI59" i="7"/>
  <c r="BJ58" i="7"/>
  <c r="BI60" i="6"/>
  <c r="BJ60" i="6" s="1"/>
  <c r="BD59" i="6"/>
  <c r="BE58" i="6"/>
  <c r="BF58" i="6" s="1"/>
  <c r="BG58" i="6" s="1"/>
  <c r="BI59" i="5"/>
  <c r="BJ59" i="5" s="1"/>
  <c r="BD59" i="5"/>
  <c r="BE58" i="5"/>
  <c r="BF58" i="5" s="1"/>
  <c r="BG58" i="5" s="1"/>
  <c r="H41" i="4"/>
  <c r="G41" i="4"/>
  <c r="F43" i="4"/>
  <c r="BD61" i="3"/>
  <c r="BE60" i="3"/>
  <c r="BF60" i="3" s="1"/>
  <c r="BG60" i="3" s="1"/>
  <c r="BJ58" i="3" l="1"/>
  <c r="BI59" i="3"/>
  <c r="BI60" i="7"/>
  <c r="BJ59" i="7"/>
  <c r="BD60" i="7"/>
  <c r="BE59" i="7"/>
  <c r="BF59" i="7" s="1"/>
  <c r="BG59" i="7" s="1"/>
  <c r="BD60" i="6"/>
  <c r="BE59" i="6"/>
  <c r="BF59" i="6" s="1"/>
  <c r="BG59" i="6" s="1"/>
  <c r="BI61" i="6"/>
  <c r="BJ61" i="6" s="1"/>
  <c r="BI60" i="5"/>
  <c r="BJ60" i="5" s="1"/>
  <c r="BD60" i="5"/>
  <c r="BE59" i="5"/>
  <c r="BF59" i="5" s="1"/>
  <c r="BG59" i="5" s="1"/>
  <c r="H42" i="4"/>
  <c r="G42" i="4"/>
  <c r="F44" i="4"/>
  <c r="BD62" i="3"/>
  <c r="BE61" i="3"/>
  <c r="BF61" i="3" s="1"/>
  <c r="BG61" i="3" s="1"/>
  <c r="BI60" i="3" l="1"/>
  <c r="BJ59" i="3"/>
  <c r="BD61" i="7"/>
  <c r="BE60" i="7"/>
  <c r="BF60" i="7" s="1"/>
  <c r="BG60" i="7" s="1"/>
  <c r="BI61" i="7"/>
  <c r="BJ60" i="7"/>
  <c r="BE60" i="6"/>
  <c r="BF60" i="6" s="1"/>
  <c r="BG60" i="6" s="1"/>
  <c r="BD61" i="6"/>
  <c r="BI62" i="6"/>
  <c r="BJ62" i="6" s="1"/>
  <c r="BE60" i="5"/>
  <c r="BF60" i="5" s="1"/>
  <c r="BG60" i="5" s="1"/>
  <c r="BD61" i="5"/>
  <c r="BI61" i="5"/>
  <c r="BJ61" i="5" s="1"/>
  <c r="H43" i="4"/>
  <c r="G43" i="4"/>
  <c r="F45" i="4"/>
  <c r="BD63" i="3"/>
  <c r="BE62" i="3"/>
  <c r="BF62" i="3" s="1"/>
  <c r="BG62" i="3" s="1"/>
  <c r="BI61" i="3" l="1"/>
  <c r="BJ60" i="3"/>
  <c r="BI62" i="7"/>
  <c r="BJ61" i="7"/>
  <c r="BD62" i="7"/>
  <c r="BE61" i="7"/>
  <c r="BF61" i="7" s="1"/>
  <c r="BG61" i="7" s="1"/>
  <c r="BI63" i="6"/>
  <c r="BJ63" i="6" s="1"/>
  <c r="BE61" i="6"/>
  <c r="BF61" i="6" s="1"/>
  <c r="BG61" i="6" s="1"/>
  <c r="BD62" i="6"/>
  <c r="BI62" i="5"/>
  <c r="BJ62" i="5" s="1"/>
  <c r="BE61" i="5"/>
  <c r="BF61" i="5" s="1"/>
  <c r="BG61" i="5" s="1"/>
  <c r="BD62" i="5"/>
  <c r="F46" i="4"/>
  <c r="G45" i="4"/>
  <c r="H45" i="4"/>
  <c r="H44" i="4"/>
  <c r="G44" i="4"/>
  <c r="F47" i="4"/>
  <c r="BD64" i="3"/>
  <c r="BE63" i="3"/>
  <c r="BF63" i="3" s="1"/>
  <c r="BG63" i="3" s="1"/>
  <c r="BI62" i="3" l="1"/>
  <c r="BJ61" i="3"/>
  <c r="BI63" i="7"/>
  <c r="BJ62" i="7"/>
  <c r="BD63" i="7"/>
  <c r="BE62" i="7"/>
  <c r="BF62" i="7" s="1"/>
  <c r="BG62" i="7" s="1"/>
  <c r="BD63" i="6"/>
  <c r="BE62" i="6"/>
  <c r="BF62" i="6" s="1"/>
  <c r="BG62" i="6" s="1"/>
  <c r="BI64" i="6"/>
  <c r="BJ64" i="6" s="1"/>
  <c r="BD63" i="5"/>
  <c r="BE62" i="5"/>
  <c r="BF62" i="5" s="1"/>
  <c r="BG62" i="5" s="1"/>
  <c r="BI63" i="5"/>
  <c r="BJ63" i="5" s="1"/>
  <c r="G46" i="4"/>
  <c r="H46" i="4"/>
  <c r="F48" i="4"/>
  <c r="BD65" i="3"/>
  <c r="BE64" i="3"/>
  <c r="BF64" i="3" s="1"/>
  <c r="BG64" i="3" s="1"/>
  <c r="BI63" i="3" l="1"/>
  <c r="BJ62" i="3"/>
  <c r="BD64" i="7"/>
  <c r="BE63" i="7"/>
  <c r="BF63" i="7" s="1"/>
  <c r="BG63" i="7" s="1"/>
  <c r="BI64" i="7"/>
  <c r="BJ63" i="7"/>
  <c r="BI65" i="6"/>
  <c r="BJ65" i="6" s="1"/>
  <c r="BD64" i="6"/>
  <c r="BE63" i="6"/>
  <c r="BF63" i="6" s="1"/>
  <c r="BG63" i="6" s="1"/>
  <c r="BI64" i="5"/>
  <c r="BJ64" i="5" s="1"/>
  <c r="BD64" i="5"/>
  <c r="BE63" i="5"/>
  <c r="BF63" i="5" s="1"/>
  <c r="BG63" i="5" s="1"/>
  <c r="H47" i="4"/>
  <c r="G47" i="4"/>
  <c r="F49" i="4"/>
  <c r="BD66" i="3"/>
  <c r="BE65" i="3"/>
  <c r="BF65" i="3" s="1"/>
  <c r="BG65" i="3" s="1"/>
  <c r="BI64" i="3" l="1"/>
  <c r="BJ63" i="3"/>
  <c r="BI65" i="7"/>
  <c r="BJ64" i="7"/>
  <c r="BD65" i="7"/>
  <c r="BE64" i="7"/>
  <c r="BF64" i="7" s="1"/>
  <c r="BG64" i="7" s="1"/>
  <c r="BI66" i="6"/>
  <c r="BJ66" i="6" s="1"/>
  <c r="BD65" i="6"/>
  <c r="BE64" i="6"/>
  <c r="BF64" i="6" s="1"/>
  <c r="BG64" i="6" s="1"/>
  <c r="BI65" i="5"/>
  <c r="BJ65" i="5" s="1"/>
  <c r="BE64" i="5"/>
  <c r="BF64" i="5" s="1"/>
  <c r="BG64" i="5" s="1"/>
  <c r="BD65" i="5"/>
  <c r="H48" i="4"/>
  <c r="G48" i="4"/>
  <c r="F50" i="4"/>
  <c r="BD67" i="3"/>
  <c r="BE66" i="3"/>
  <c r="BF66" i="3" s="1"/>
  <c r="BG66" i="3" s="1"/>
  <c r="BI65" i="3" l="1"/>
  <c r="BJ64" i="3"/>
  <c r="BD66" i="7"/>
  <c r="BE65" i="7"/>
  <c r="BF65" i="7" s="1"/>
  <c r="BG65" i="7" s="1"/>
  <c r="BI66" i="7"/>
  <c r="BJ65" i="7"/>
  <c r="BE65" i="6"/>
  <c r="BF65" i="6" s="1"/>
  <c r="BG65" i="6" s="1"/>
  <c r="BD66" i="6"/>
  <c r="BI67" i="6"/>
  <c r="BJ67" i="6" s="1"/>
  <c r="BE65" i="5"/>
  <c r="BF65" i="5" s="1"/>
  <c r="BG65" i="5" s="1"/>
  <c r="BD66" i="5"/>
  <c r="BI66" i="5"/>
  <c r="BJ66" i="5" s="1"/>
  <c r="H49" i="4"/>
  <c r="G49" i="4"/>
  <c r="F51" i="4"/>
  <c r="BD68" i="3"/>
  <c r="BE67" i="3"/>
  <c r="BF67" i="3" s="1"/>
  <c r="BG67" i="3" s="1"/>
  <c r="BI66" i="3" l="1"/>
  <c r="BJ65" i="3"/>
  <c r="BI67" i="7"/>
  <c r="BJ66" i="7"/>
  <c r="BD67" i="7"/>
  <c r="BE66" i="7"/>
  <c r="BF66" i="7" s="1"/>
  <c r="BG66" i="7" s="1"/>
  <c r="BI68" i="6"/>
  <c r="BJ68" i="6" s="1"/>
  <c r="BD67" i="6"/>
  <c r="BE66" i="6"/>
  <c r="BF66" i="6" s="1"/>
  <c r="BG66" i="6" s="1"/>
  <c r="BI67" i="5"/>
  <c r="BJ67" i="5" s="1"/>
  <c r="BD67" i="5"/>
  <c r="BE66" i="5"/>
  <c r="BF66" i="5" s="1"/>
  <c r="BG66" i="5" s="1"/>
  <c r="H50" i="4"/>
  <c r="G50" i="4"/>
  <c r="F52" i="4"/>
  <c r="BD69" i="3"/>
  <c r="BE68" i="3"/>
  <c r="BF68" i="3" s="1"/>
  <c r="BG68" i="3" s="1"/>
  <c r="BI67" i="3" l="1"/>
  <c r="BJ66" i="3"/>
  <c r="BI68" i="7"/>
  <c r="BJ67" i="7"/>
  <c r="BD68" i="7"/>
  <c r="BE67" i="7"/>
  <c r="BF67" i="7" s="1"/>
  <c r="BG67" i="7" s="1"/>
  <c r="BD68" i="6"/>
  <c r="BE67" i="6"/>
  <c r="BF67" i="6" s="1"/>
  <c r="BG67" i="6" s="1"/>
  <c r="BI69" i="6"/>
  <c r="BJ69" i="6" s="1"/>
  <c r="BI68" i="5"/>
  <c r="BJ68" i="5" s="1"/>
  <c r="BD68" i="5"/>
  <c r="BE67" i="5"/>
  <c r="BF67" i="5" s="1"/>
  <c r="BG67" i="5" s="1"/>
  <c r="H51" i="4"/>
  <c r="G51" i="4"/>
  <c r="F53" i="4"/>
  <c r="F54" i="4" s="1"/>
  <c r="BD70" i="3"/>
  <c r="BE69" i="3"/>
  <c r="BF69" i="3" s="1"/>
  <c r="BG69" i="3" s="1"/>
  <c r="F55" i="4" l="1"/>
  <c r="H54" i="4"/>
  <c r="G54" i="4"/>
  <c r="BI68" i="3"/>
  <c r="BJ67" i="3"/>
  <c r="BD69" i="7"/>
  <c r="BE68" i="7"/>
  <c r="BF68" i="7" s="1"/>
  <c r="BG68" i="7" s="1"/>
  <c r="BI69" i="7"/>
  <c r="BJ68" i="7"/>
  <c r="BI70" i="6"/>
  <c r="BJ70" i="6" s="1"/>
  <c r="BE68" i="6"/>
  <c r="BF68" i="6" s="1"/>
  <c r="BG68" i="6" s="1"/>
  <c r="BD69" i="6"/>
  <c r="BI69" i="5"/>
  <c r="BJ69" i="5" s="1"/>
  <c r="BE68" i="5"/>
  <c r="BF68" i="5" s="1"/>
  <c r="BG68" i="5" s="1"/>
  <c r="BD69" i="5"/>
  <c r="G53" i="4"/>
  <c r="H53" i="4"/>
  <c r="H52" i="4"/>
  <c r="G52" i="4"/>
  <c r="BD71" i="3"/>
  <c r="BE70" i="3"/>
  <c r="BF70" i="3" s="1"/>
  <c r="BG70" i="3" s="1"/>
  <c r="BI69" i="3" l="1"/>
  <c r="BJ68" i="3"/>
  <c r="F56" i="4"/>
  <c r="BI70" i="7"/>
  <c r="BJ69" i="7"/>
  <c r="BD70" i="7"/>
  <c r="BE69" i="7"/>
  <c r="BF69" i="7" s="1"/>
  <c r="BG69" i="7" s="1"/>
  <c r="BE69" i="6"/>
  <c r="BF69" i="6" s="1"/>
  <c r="BG69" i="6" s="1"/>
  <c r="BD70" i="6"/>
  <c r="BI71" i="6"/>
  <c r="BJ71" i="6" s="1"/>
  <c r="BE69" i="5"/>
  <c r="BF69" i="5" s="1"/>
  <c r="BG69" i="5" s="1"/>
  <c r="BD70" i="5"/>
  <c r="BI70" i="5"/>
  <c r="BJ70" i="5" s="1"/>
  <c r="BD72" i="3"/>
  <c r="BE71" i="3"/>
  <c r="BF71" i="3" s="1"/>
  <c r="BG71" i="3" s="1"/>
  <c r="F57" i="4" l="1"/>
  <c r="G56" i="4" s="1"/>
  <c r="H56" i="4"/>
  <c r="H55" i="4"/>
  <c r="G55" i="4"/>
  <c r="BI70" i="3"/>
  <c r="BJ69" i="3"/>
  <c r="BD71" i="7"/>
  <c r="BE70" i="7"/>
  <c r="BF70" i="7" s="1"/>
  <c r="BG70" i="7" s="1"/>
  <c r="BI71" i="7"/>
  <c r="BJ70" i="7"/>
  <c r="BD71" i="6"/>
  <c r="BE70" i="6"/>
  <c r="BF70" i="6" s="1"/>
  <c r="BG70" i="6" s="1"/>
  <c r="BI72" i="6"/>
  <c r="BJ72" i="6" s="1"/>
  <c r="BI71" i="5"/>
  <c r="BJ71" i="5" s="1"/>
  <c r="BD71" i="5"/>
  <c r="BE70" i="5"/>
  <c r="BF70" i="5" s="1"/>
  <c r="BG70" i="5" s="1"/>
  <c r="BD73" i="3"/>
  <c r="BE72" i="3"/>
  <c r="BF72" i="3" s="1"/>
  <c r="BG72" i="3" s="1"/>
  <c r="BI71" i="3" l="1"/>
  <c r="BJ70" i="3"/>
  <c r="F58" i="4"/>
  <c r="H57" i="4"/>
  <c r="BI72" i="7"/>
  <c r="BJ71" i="7"/>
  <c r="BD72" i="7"/>
  <c r="BE71" i="7"/>
  <c r="BF71" i="7" s="1"/>
  <c r="BG71" i="7" s="1"/>
  <c r="BI73" i="6"/>
  <c r="BJ73" i="6" s="1"/>
  <c r="BD72" i="6"/>
  <c r="BE71" i="6"/>
  <c r="BF71" i="6" s="1"/>
  <c r="BG71" i="6" s="1"/>
  <c r="BD72" i="5"/>
  <c r="BE71" i="5"/>
  <c r="BF71" i="5" s="1"/>
  <c r="BG71" i="5" s="1"/>
  <c r="BI72" i="5"/>
  <c r="BJ72" i="5" s="1"/>
  <c r="BD74" i="3"/>
  <c r="BE73" i="3"/>
  <c r="BF73" i="3" s="1"/>
  <c r="BG73" i="3" s="1"/>
  <c r="F59" i="4" l="1"/>
  <c r="H58" i="4"/>
  <c r="G57" i="4"/>
  <c r="BI72" i="3"/>
  <c r="BJ71" i="3"/>
  <c r="BD73" i="7"/>
  <c r="BE72" i="7"/>
  <c r="BF72" i="7" s="1"/>
  <c r="BG72" i="7" s="1"/>
  <c r="BI73" i="7"/>
  <c r="BJ72" i="7"/>
  <c r="BD73" i="6"/>
  <c r="BE72" i="6"/>
  <c r="BF72" i="6" s="1"/>
  <c r="BG72" i="6" s="1"/>
  <c r="BI74" i="6"/>
  <c r="BJ74" i="6" s="1"/>
  <c r="BI73" i="5"/>
  <c r="BJ73" i="5" s="1"/>
  <c r="BE72" i="5"/>
  <c r="BF72" i="5" s="1"/>
  <c r="BG72" i="5" s="1"/>
  <c r="BD73" i="5"/>
  <c r="BD75" i="3"/>
  <c r="BE74" i="3"/>
  <c r="BF74" i="3" s="1"/>
  <c r="BG74" i="3" s="1"/>
  <c r="BI73" i="3" l="1"/>
  <c r="BJ72" i="3"/>
  <c r="F60" i="4"/>
  <c r="H59" i="4" s="1"/>
  <c r="G58" i="4"/>
  <c r="BI74" i="7"/>
  <c r="BJ73" i="7"/>
  <c r="BD74" i="7"/>
  <c r="BE73" i="7"/>
  <c r="BF73" i="7" s="1"/>
  <c r="BG73" i="7" s="1"/>
  <c r="BI75" i="6"/>
  <c r="BJ75" i="6" s="1"/>
  <c r="BE73" i="6"/>
  <c r="BF73" i="6" s="1"/>
  <c r="BG73" i="6" s="1"/>
  <c r="BD74" i="6"/>
  <c r="BE73" i="5"/>
  <c r="BF73" i="5" s="1"/>
  <c r="BG73" i="5" s="1"/>
  <c r="BD74" i="5"/>
  <c r="BI74" i="5"/>
  <c r="BJ74" i="5" s="1"/>
  <c r="BD76" i="3"/>
  <c r="BE75" i="3"/>
  <c r="BF75" i="3" s="1"/>
  <c r="BG75" i="3" s="1"/>
  <c r="F61" i="4" l="1"/>
  <c r="H60" i="4"/>
  <c r="G60" i="4"/>
  <c r="G59" i="4"/>
  <c r="BI74" i="3"/>
  <c r="BJ73" i="3"/>
  <c r="BD75" i="7"/>
  <c r="BE74" i="7"/>
  <c r="BF74" i="7" s="1"/>
  <c r="BG74" i="7" s="1"/>
  <c r="BI75" i="7"/>
  <c r="BJ74" i="7"/>
  <c r="BD75" i="6"/>
  <c r="BE74" i="6"/>
  <c r="BF74" i="6" s="1"/>
  <c r="BG74" i="6" s="1"/>
  <c r="BI76" i="6"/>
  <c r="BJ76" i="6" s="1"/>
  <c r="BI75" i="5"/>
  <c r="BJ75" i="5" s="1"/>
  <c r="BD75" i="5"/>
  <c r="BE74" i="5"/>
  <c r="BF74" i="5" s="1"/>
  <c r="BG74" i="5" s="1"/>
  <c r="BD77" i="3"/>
  <c r="BE76" i="3"/>
  <c r="BF76" i="3" s="1"/>
  <c r="BG76" i="3" s="1"/>
  <c r="BI75" i="3" l="1"/>
  <c r="BJ74" i="3"/>
  <c r="F62" i="4"/>
  <c r="G61" i="4"/>
  <c r="H61" i="4"/>
  <c r="BI76" i="7"/>
  <c r="BJ75" i="7"/>
  <c r="BD76" i="7"/>
  <c r="BE75" i="7"/>
  <c r="BF75" i="7" s="1"/>
  <c r="BG75" i="7" s="1"/>
  <c r="BI77" i="6"/>
  <c r="BJ77" i="6" s="1"/>
  <c r="BD76" i="6"/>
  <c r="BE75" i="6"/>
  <c r="BF75" i="6" s="1"/>
  <c r="BG75" i="6" s="1"/>
  <c r="BD76" i="5"/>
  <c r="BE75" i="5"/>
  <c r="BF75" i="5" s="1"/>
  <c r="BG75" i="5" s="1"/>
  <c r="BI76" i="5"/>
  <c r="BJ76" i="5" s="1"/>
  <c r="BD78" i="3"/>
  <c r="BE77" i="3"/>
  <c r="BF77" i="3" s="1"/>
  <c r="BG77" i="3" s="1"/>
  <c r="F63" i="4" l="1"/>
  <c r="BI76" i="3"/>
  <c r="BJ75" i="3"/>
  <c r="BD77" i="7"/>
  <c r="BE76" i="7"/>
  <c r="BF76" i="7" s="1"/>
  <c r="BG76" i="7" s="1"/>
  <c r="BI77" i="7"/>
  <c r="BJ76" i="7"/>
  <c r="BE76" i="6"/>
  <c r="BF76" i="6" s="1"/>
  <c r="BG76" i="6" s="1"/>
  <c r="BD77" i="6"/>
  <c r="BI78" i="6"/>
  <c r="BJ78" i="6" s="1"/>
  <c r="BI77" i="5"/>
  <c r="BJ77" i="5" s="1"/>
  <c r="BE76" i="5"/>
  <c r="BF76" i="5" s="1"/>
  <c r="BG76" i="5" s="1"/>
  <c r="BD77" i="5"/>
  <c r="BD79" i="3"/>
  <c r="BE78" i="3"/>
  <c r="BF78" i="3" s="1"/>
  <c r="BG78" i="3" s="1"/>
  <c r="BI77" i="3" l="1"/>
  <c r="BJ76" i="3"/>
  <c r="F64" i="4"/>
  <c r="G63" i="4" s="1"/>
  <c r="H62" i="4"/>
  <c r="G62" i="4"/>
  <c r="BI78" i="7"/>
  <c r="BJ77" i="7"/>
  <c r="BE77" i="7"/>
  <c r="BF77" i="7" s="1"/>
  <c r="BG77" i="7" s="1"/>
  <c r="BD78" i="7"/>
  <c r="BE77" i="6"/>
  <c r="BF77" i="6" s="1"/>
  <c r="BG77" i="6" s="1"/>
  <c r="BD78" i="6"/>
  <c r="BI79" i="6"/>
  <c r="BJ79" i="6" s="1"/>
  <c r="BE77" i="5"/>
  <c r="BF77" i="5" s="1"/>
  <c r="BG77" i="5" s="1"/>
  <c r="BD78" i="5"/>
  <c r="BI78" i="5"/>
  <c r="BJ78" i="5" s="1"/>
  <c r="BD80" i="3"/>
  <c r="BE79" i="3"/>
  <c r="BF79" i="3" s="1"/>
  <c r="BG79" i="3" s="1"/>
  <c r="H63" i="4" l="1"/>
  <c r="F65" i="4"/>
  <c r="H64" i="4"/>
  <c r="BI78" i="3"/>
  <c r="BJ77" i="3"/>
  <c r="BD79" i="7"/>
  <c r="BE78" i="7"/>
  <c r="BF78" i="7" s="1"/>
  <c r="BG78" i="7" s="1"/>
  <c r="BI79" i="7"/>
  <c r="BJ78" i="7"/>
  <c r="BI80" i="6"/>
  <c r="BJ80" i="6" s="1"/>
  <c r="BD79" i="6"/>
  <c r="BE78" i="6"/>
  <c r="BF78" i="6" s="1"/>
  <c r="BG78" i="6" s="1"/>
  <c r="BI79" i="5"/>
  <c r="BJ79" i="5" s="1"/>
  <c r="BD79" i="5"/>
  <c r="BE78" i="5"/>
  <c r="BF78" i="5" s="1"/>
  <c r="BG78" i="5" s="1"/>
  <c r="BD81" i="3"/>
  <c r="BE80" i="3"/>
  <c r="BF80" i="3" s="1"/>
  <c r="BG80" i="3" s="1"/>
  <c r="BI79" i="3" l="1"/>
  <c r="BJ78" i="3"/>
  <c r="F66" i="4"/>
  <c r="H65" i="4" s="1"/>
  <c r="G64" i="4"/>
  <c r="BJ79" i="7"/>
  <c r="BI80" i="7"/>
  <c r="BD80" i="7"/>
  <c r="BE79" i="7"/>
  <c r="BF79" i="7" s="1"/>
  <c r="BG79" i="7" s="1"/>
  <c r="BI81" i="6"/>
  <c r="BJ81" i="6" s="1"/>
  <c r="BD80" i="6"/>
  <c r="BE79" i="6"/>
  <c r="BF79" i="6" s="1"/>
  <c r="BG79" i="6" s="1"/>
  <c r="BI80" i="5"/>
  <c r="BJ80" i="5" s="1"/>
  <c r="BD80" i="5"/>
  <c r="BE79" i="5"/>
  <c r="BF79" i="5" s="1"/>
  <c r="BG79" i="5" s="1"/>
  <c r="BD82" i="3"/>
  <c r="BE81" i="3"/>
  <c r="BF81" i="3" s="1"/>
  <c r="BG81" i="3" s="1"/>
  <c r="F67" i="4" l="1"/>
  <c r="H66" i="4"/>
  <c r="G66" i="4"/>
  <c r="G65" i="4"/>
  <c r="BI80" i="3"/>
  <c r="BJ79" i="3"/>
  <c r="BD81" i="7"/>
  <c r="BE80" i="7"/>
  <c r="BF80" i="7" s="1"/>
  <c r="BG80" i="7" s="1"/>
  <c r="BI81" i="7"/>
  <c r="BJ80" i="7"/>
  <c r="BD81" i="6"/>
  <c r="BE80" i="6"/>
  <c r="BF80" i="6" s="1"/>
  <c r="BG80" i="6" s="1"/>
  <c r="BI82" i="6"/>
  <c r="BJ82" i="6" s="1"/>
  <c r="BE80" i="5"/>
  <c r="BF80" i="5" s="1"/>
  <c r="BG80" i="5" s="1"/>
  <c r="BD81" i="5"/>
  <c r="BI81" i="5"/>
  <c r="BJ81" i="5" s="1"/>
  <c r="BD83" i="3"/>
  <c r="BE82" i="3"/>
  <c r="BF82" i="3" s="1"/>
  <c r="BG82" i="3" s="1"/>
  <c r="BI81" i="3" l="1"/>
  <c r="BJ80" i="3"/>
  <c r="F68" i="4"/>
  <c r="H67" i="4"/>
  <c r="G67" i="4"/>
  <c r="BI82" i="7"/>
  <c r="BJ81" i="7"/>
  <c r="BE81" i="7"/>
  <c r="BF81" i="7" s="1"/>
  <c r="BG81" i="7" s="1"/>
  <c r="BD82" i="7"/>
  <c r="BI83" i="6"/>
  <c r="BJ83" i="6" s="1"/>
  <c r="BE81" i="6"/>
  <c r="BF81" i="6" s="1"/>
  <c r="BG81" i="6" s="1"/>
  <c r="BD82" i="6"/>
  <c r="BE81" i="5"/>
  <c r="BF81" i="5" s="1"/>
  <c r="BG81" i="5" s="1"/>
  <c r="BD82" i="5"/>
  <c r="BI82" i="5"/>
  <c r="BJ82" i="5" s="1"/>
  <c r="BD84" i="3"/>
  <c r="BE83" i="3"/>
  <c r="BF83" i="3" s="1"/>
  <c r="BG83" i="3" s="1"/>
  <c r="F69" i="4" l="1"/>
  <c r="H68" i="4" s="1"/>
  <c r="BI82" i="3"/>
  <c r="BJ81" i="3"/>
  <c r="BD83" i="7"/>
  <c r="BE82" i="7"/>
  <c r="BF82" i="7" s="1"/>
  <c r="BG82" i="7" s="1"/>
  <c r="BI83" i="7"/>
  <c r="BJ82" i="7"/>
  <c r="BD83" i="6"/>
  <c r="BE82" i="6"/>
  <c r="BF82" i="6" s="1"/>
  <c r="BG82" i="6" s="1"/>
  <c r="BI84" i="6"/>
  <c r="BJ84" i="6" s="1"/>
  <c r="BI83" i="5"/>
  <c r="BJ83" i="5" s="1"/>
  <c r="BD83" i="5"/>
  <c r="BE82" i="5"/>
  <c r="BF82" i="5" s="1"/>
  <c r="BG82" i="5" s="1"/>
  <c r="BD85" i="3"/>
  <c r="BE84" i="3"/>
  <c r="BF84" i="3" s="1"/>
  <c r="BG84" i="3" s="1"/>
  <c r="BJ82" i="3" l="1"/>
  <c r="BI83" i="3"/>
  <c r="G68" i="4"/>
  <c r="F70" i="4"/>
  <c r="G69" i="4"/>
  <c r="H69" i="4"/>
  <c r="BJ83" i="7"/>
  <c r="BI84" i="7"/>
  <c r="BD84" i="7"/>
  <c r="BE83" i="7"/>
  <c r="BF83" i="7" s="1"/>
  <c r="BG83" i="7" s="1"/>
  <c r="BI85" i="6"/>
  <c r="BJ85" i="6" s="1"/>
  <c r="BD84" i="6"/>
  <c r="BE83" i="6"/>
  <c r="BF83" i="6" s="1"/>
  <c r="BG83" i="6" s="1"/>
  <c r="BD84" i="5"/>
  <c r="BE83" i="5"/>
  <c r="BF83" i="5" s="1"/>
  <c r="BG83" i="5" s="1"/>
  <c r="BI84" i="5"/>
  <c r="BJ84" i="5" s="1"/>
  <c r="BD86" i="3"/>
  <c r="BE85" i="3"/>
  <c r="BF85" i="3" s="1"/>
  <c r="BG85" i="3" s="1"/>
  <c r="F71" i="4" l="1"/>
  <c r="BI84" i="3"/>
  <c r="BJ83" i="3"/>
  <c r="BD85" i="7"/>
  <c r="BE84" i="7"/>
  <c r="BF84" i="7" s="1"/>
  <c r="BG84" i="7" s="1"/>
  <c r="BI85" i="7"/>
  <c r="BJ84" i="7"/>
  <c r="BI86" i="6"/>
  <c r="BJ86" i="6" s="1"/>
  <c r="BE84" i="6"/>
  <c r="BF84" i="6" s="1"/>
  <c r="BG84" i="6" s="1"/>
  <c r="BD85" i="6"/>
  <c r="BI85" i="5"/>
  <c r="BJ85" i="5" s="1"/>
  <c r="BE84" i="5"/>
  <c r="BF84" i="5" s="1"/>
  <c r="BG84" i="5" s="1"/>
  <c r="BD85" i="5"/>
  <c r="BD87" i="3"/>
  <c r="BE86" i="3"/>
  <c r="BF86" i="3" s="1"/>
  <c r="BG86" i="3" s="1"/>
  <c r="F72" i="4" l="1"/>
  <c r="H71" i="4"/>
  <c r="G71" i="4"/>
  <c r="BI85" i="3"/>
  <c r="BJ84" i="3"/>
  <c r="G70" i="4"/>
  <c r="H70" i="4"/>
  <c r="BI86" i="7"/>
  <c r="BJ85" i="7"/>
  <c r="BE85" i="7"/>
  <c r="BF85" i="7" s="1"/>
  <c r="BG85" i="7" s="1"/>
  <c r="BD86" i="7"/>
  <c r="BE85" i="6"/>
  <c r="BF85" i="6" s="1"/>
  <c r="BG85" i="6" s="1"/>
  <c r="BD86" i="6"/>
  <c r="BI87" i="6"/>
  <c r="BJ87" i="6" s="1"/>
  <c r="BE85" i="5"/>
  <c r="BF85" i="5" s="1"/>
  <c r="BG85" i="5" s="1"/>
  <c r="BD86" i="5"/>
  <c r="BI86" i="5"/>
  <c r="BJ86" i="5" s="1"/>
  <c r="BD88" i="3"/>
  <c r="BE87" i="3"/>
  <c r="BF87" i="3" s="1"/>
  <c r="BG87" i="3" s="1"/>
  <c r="BI86" i="3" l="1"/>
  <c r="BJ85" i="3"/>
  <c r="F73" i="4"/>
  <c r="H72" i="4"/>
  <c r="BD87" i="7"/>
  <c r="BE86" i="7"/>
  <c r="BF86" i="7" s="1"/>
  <c r="BG86" i="7" s="1"/>
  <c r="BI87" i="7"/>
  <c r="BJ86" i="7"/>
  <c r="BD87" i="6"/>
  <c r="BE86" i="6"/>
  <c r="BF86" i="6" s="1"/>
  <c r="BG86" i="6" s="1"/>
  <c r="BI88" i="6"/>
  <c r="BJ88" i="6" s="1"/>
  <c r="BD87" i="5"/>
  <c r="BE86" i="5"/>
  <c r="BF86" i="5" s="1"/>
  <c r="BG86" i="5" s="1"/>
  <c r="BI87" i="5"/>
  <c r="BJ87" i="5" s="1"/>
  <c r="BD89" i="3"/>
  <c r="BE88" i="3"/>
  <c r="BF88" i="3" s="1"/>
  <c r="BG88" i="3" s="1"/>
  <c r="G72" i="4" l="1"/>
  <c r="F74" i="4"/>
  <c r="H73" i="4"/>
  <c r="G73" i="4"/>
  <c r="BI87" i="3"/>
  <c r="BJ86" i="3"/>
  <c r="BJ87" i="7"/>
  <c r="BI88" i="7"/>
  <c r="BD88" i="7"/>
  <c r="BE87" i="7"/>
  <c r="BF87" i="7" s="1"/>
  <c r="BG87" i="7" s="1"/>
  <c r="BI89" i="6"/>
  <c r="BJ89" i="6" s="1"/>
  <c r="BD88" i="6"/>
  <c r="BE87" i="6"/>
  <c r="BF87" i="6" s="1"/>
  <c r="BG87" i="6" s="1"/>
  <c r="BI88" i="5"/>
  <c r="BJ88" i="5" s="1"/>
  <c r="BD88" i="5"/>
  <c r="BE87" i="5"/>
  <c r="BF87" i="5" s="1"/>
  <c r="BG87" i="5" s="1"/>
  <c r="BD90" i="3"/>
  <c r="BE89" i="3"/>
  <c r="BF89" i="3" s="1"/>
  <c r="BG89" i="3" s="1"/>
  <c r="BI88" i="3" l="1"/>
  <c r="BJ87" i="3"/>
  <c r="F75" i="4"/>
  <c r="H74" i="4"/>
  <c r="BI89" i="7"/>
  <c r="BJ88" i="7"/>
  <c r="BD89" i="7"/>
  <c r="BE88" i="7"/>
  <c r="BF88" i="7" s="1"/>
  <c r="BG88" i="7" s="1"/>
  <c r="BD89" i="6"/>
  <c r="BE88" i="6"/>
  <c r="BF88" i="6" s="1"/>
  <c r="BG88" i="6" s="1"/>
  <c r="BI90" i="6"/>
  <c r="BJ90" i="6" s="1"/>
  <c r="BE88" i="5"/>
  <c r="BF88" i="5" s="1"/>
  <c r="BG88" i="5" s="1"/>
  <c r="BD89" i="5"/>
  <c r="BI89" i="5"/>
  <c r="BJ89" i="5" s="1"/>
  <c r="BD91" i="3"/>
  <c r="BE90" i="3"/>
  <c r="BF90" i="3" s="1"/>
  <c r="BG90" i="3" s="1"/>
  <c r="G75" i="4" l="1"/>
  <c r="H75" i="4"/>
  <c r="G74" i="4"/>
  <c r="BI89" i="3"/>
  <c r="BJ88" i="3"/>
  <c r="BE89" i="7"/>
  <c r="BF89" i="7" s="1"/>
  <c r="BG89" i="7" s="1"/>
  <c r="BD90" i="7"/>
  <c r="BI90" i="7"/>
  <c r="BJ89" i="7"/>
  <c r="BI91" i="6"/>
  <c r="BJ91" i="6" s="1"/>
  <c r="BE89" i="6"/>
  <c r="BF89" i="6" s="1"/>
  <c r="BG89" i="6" s="1"/>
  <c r="BD90" i="6"/>
  <c r="BI90" i="5"/>
  <c r="BJ90" i="5" s="1"/>
  <c r="BE89" i="5"/>
  <c r="BF89" i="5" s="1"/>
  <c r="BG89" i="5" s="1"/>
  <c r="BD90" i="5"/>
  <c r="BD92" i="3"/>
  <c r="BE91" i="3"/>
  <c r="BF91" i="3" s="1"/>
  <c r="BG91" i="3" s="1"/>
  <c r="BI90" i="3" l="1"/>
  <c r="BJ89" i="3"/>
  <c r="BI91" i="7"/>
  <c r="BJ90" i="7"/>
  <c r="BD91" i="7"/>
  <c r="BE90" i="7"/>
  <c r="BF90" i="7" s="1"/>
  <c r="BG90" i="7" s="1"/>
  <c r="BD91" i="6"/>
  <c r="BE90" i="6"/>
  <c r="BF90" i="6" s="1"/>
  <c r="BG90" i="6" s="1"/>
  <c r="BI92" i="6"/>
  <c r="BJ92" i="6" s="1"/>
  <c r="BD91" i="5"/>
  <c r="BE90" i="5"/>
  <c r="BF90" i="5" s="1"/>
  <c r="BG90" i="5" s="1"/>
  <c r="BI91" i="5"/>
  <c r="BJ91" i="5" s="1"/>
  <c r="BD93" i="3"/>
  <c r="BE92" i="3"/>
  <c r="BF92" i="3" s="1"/>
  <c r="BG92" i="3" s="1"/>
  <c r="BI91" i="3" l="1"/>
  <c r="BJ90" i="3"/>
  <c r="BD92" i="7"/>
  <c r="BE91" i="7"/>
  <c r="BF91" i="7" s="1"/>
  <c r="BG91" i="7" s="1"/>
  <c r="BJ91" i="7"/>
  <c r="BI92" i="7"/>
  <c r="BI93" i="6"/>
  <c r="BJ93" i="6" s="1"/>
  <c r="BD92" i="6"/>
  <c r="BE91" i="6"/>
  <c r="BF91" i="6" s="1"/>
  <c r="BG91" i="6" s="1"/>
  <c r="BI92" i="5"/>
  <c r="BJ92" i="5" s="1"/>
  <c r="BD92" i="5"/>
  <c r="BE91" i="5"/>
  <c r="BF91" i="5" s="1"/>
  <c r="BG91" i="5" s="1"/>
  <c r="BD94" i="3"/>
  <c r="BE93" i="3"/>
  <c r="BF93" i="3" s="1"/>
  <c r="BG93" i="3" s="1"/>
  <c r="BI92" i="3" l="1"/>
  <c r="BJ91" i="3"/>
  <c r="BI93" i="7"/>
  <c r="BJ92" i="7"/>
  <c r="BD93" i="7"/>
  <c r="BE92" i="7"/>
  <c r="BF92" i="7" s="1"/>
  <c r="BG92" i="7" s="1"/>
  <c r="BE92" i="6"/>
  <c r="BF92" i="6" s="1"/>
  <c r="BG92" i="6" s="1"/>
  <c r="BD93" i="6"/>
  <c r="BI94" i="6"/>
  <c r="BJ94" i="6" s="1"/>
  <c r="BE92" i="5"/>
  <c r="BF92" i="5" s="1"/>
  <c r="BG92" i="5" s="1"/>
  <c r="BD93" i="5"/>
  <c r="BI93" i="5"/>
  <c r="BJ93" i="5" s="1"/>
  <c r="BD95" i="3"/>
  <c r="BE94" i="3"/>
  <c r="BF94" i="3" s="1"/>
  <c r="BG94" i="3" s="1"/>
  <c r="BI93" i="3" l="1"/>
  <c r="BJ92" i="3"/>
  <c r="BE93" i="7"/>
  <c r="BF93" i="7" s="1"/>
  <c r="BG93" i="7" s="1"/>
  <c r="BD94" i="7"/>
  <c r="BI94" i="7"/>
  <c r="BJ93" i="7"/>
  <c r="BI95" i="6"/>
  <c r="BJ95" i="6" s="1"/>
  <c r="BE93" i="6"/>
  <c r="BF93" i="6" s="1"/>
  <c r="BG93" i="6" s="1"/>
  <c r="BD94" i="6"/>
  <c r="BI94" i="5"/>
  <c r="BJ94" i="5" s="1"/>
  <c r="BE93" i="5"/>
  <c r="BF93" i="5" s="1"/>
  <c r="BG93" i="5" s="1"/>
  <c r="BD94" i="5"/>
  <c r="BD96" i="3"/>
  <c r="BE95" i="3"/>
  <c r="BF95" i="3" s="1"/>
  <c r="BG95" i="3" s="1"/>
  <c r="BJ93" i="3" l="1"/>
  <c r="BI94" i="3"/>
  <c r="BI95" i="7"/>
  <c r="BJ94" i="7"/>
  <c r="BD95" i="7"/>
  <c r="BE94" i="7"/>
  <c r="BF94" i="7" s="1"/>
  <c r="BG94" i="7" s="1"/>
  <c r="BD95" i="6"/>
  <c r="BE94" i="6"/>
  <c r="BF94" i="6" s="1"/>
  <c r="BG94" i="6" s="1"/>
  <c r="BI96" i="6"/>
  <c r="BJ96" i="6" s="1"/>
  <c r="BD95" i="5"/>
  <c r="BE94" i="5"/>
  <c r="BF94" i="5" s="1"/>
  <c r="BG94" i="5" s="1"/>
  <c r="BI95" i="5"/>
  <c r="BJ95" i="5" s="1"/>
  <c r="BD97" i="3"/>
  <c r="BE96" i="3"/>
  <c r="BF96" i="3" s="1"/>
  <c r="BG96" i="3" s="1"/>
  <c r="BJ94" i="3" l="1"/>
  <c r="BI95" i="3"/>
  <c r="BD96" i="7"/>
  <c r="BE95" i="7"/>
  <c r="BF95" i="7" s="1"/>
  <c r="BG95" i="7" s="1"/>
  <c r="BJ95" i="7"/>
  <c r="BI96" i="7"/>
  <c r="BJ96" i="7" s="1"/>
  <c r="BD96" i="6"/>
  <c r="BE95" i="6"/>
  <c r="BF95" i="6" s="1"/>
  <c r="BG95" i="6" s="1"/>
  <c r="BI96" i="5"/>
  <c r="BJ96" i="5" s="1"/>
  <c r="BD96" i="5"/>
  <c r="BE95" i="5"/>
  <c r="BF95" i="5" s="1"/>
  <c r="BG95" i="5" s="1"/>
  <c r="BD98" i="3"/>
  <c r="BE97" i="3"/>
  <c r="BF97" i="3" s="1"/>
  <c r="BG97" i="3" s="1"/>
  <c r="BJ95" i="3" l="1"/>
  <c r="BI96" i="3"/>
  <c r="BJ96" i="3" s="1"/>
  <c r="BD97" i="7"/>
  <c r="BE96" i="7"/>
  <c r="BF96" i="7" s="1"/>
  <c r="BG96" i="7" s="1"/>
  <c r="BD97" i="6"/>
  <c r="BE96" i="6"/>
  <c r="BF96" i="6" s="1"/>
  <c r="BG96" i="6" s="1"/>
  <c r="BE96" i="5"/>
  <c r="BF96" i="5" s="1"/>
  <c r="BG96" i="5" s="1"/>
  <c r="BD97" i="5"/>
  <c r="BD99" i="3"/>
  <c r="BE98" i="3"/>
  <c r="BF98" i="3" s="1"/>
  <c r="BG98" i="3" s="1"/>
  <c r="BE97" i="7" l="1"/>
  <c r="BF97" i="7" s="1"/>
  <c r="BG97" i="7" s="1"/>
  <c r="BD98" i="7"/>
  <c r="BE97" i="6"/>
  <c r="BF97" i="6" s="1"/>
  <c r="BG97" i="6" s="1"/>
  <c r="BD98" i="6"/>
  <c r="BE97" i="5"/>
  <c r="BF97" i="5" s="1"/>
  <c r="BG97" i="5" s="1"/>
  <c r="BD98" i="5"/>
  <c r="BD100" i="3"/>
  <c r="BE99" i="3"/>
  <c r="BF99" i="3" s="1"/>
  <c r="BG99" i="3" s="1"/>
  <c r="BD99" i="7" l="1"/>
  <c r="BE98" i="7"/>
  <c r="BF98" i="7" s="1"/>
  <c r="BG98" i="7" s="1"/>
  <c r="BD99" i="6"/>
  <c r="BE98" i="6"/>
  <c r="BF98" i="6" s="1"/>
  <c r="BG98" i="6" s="1"/>
  <c r="BD99" i="5"/>
  <c r="BE98" i="5"/>
  <c r="BF98" i="5" s="1"/>
  <c r="BG98" i="5" s="1"/>
  <c r="BD101" i="3"/>
  <c r="BE100" i="3"/>
  <c r="BF100" i="3" s="1"/>
  <c r="BG100" i="3" s="1"/>
  <c r="BE99" i="7" l="1"/>
  <c r="BF99" i="7" s="1"/>
  <c r="BG99" i="7" s="1"/>
  <c r="BD100" i="7"/>
  <c r="BE99" i="6"/>
  <c r="BF99" i="6" s="1"/>
  <c r="BG99" i="6" s="1"/>
  <c r="BD100" i="6"/>
  <c r="BE99" i="5"/>
  <c r="BF99" i="5" s="1"/>
  <c r="BG99" i="5" s="1"/>
  <c r="BD100" i="5"/>
  <c r="BD102" i="3"/>
  <c r="BE101" i="3"/>
  <c r="BF101" i="3" s="1"/>
  <c r="BG101" i="3" s="1"/>
  <c r="BD101" i="7" l="1"/>
  <c r="BE100" i="7"/>
  <c r="BF100" i="7" s="1"/>
  <c r="BG100" i="7" s="1"/>
  <c r="BD101" i="6"/>
  <c r="BE100" i="6"/>
  <c r="BF100" i="6" s="1"/>
  <c r="BG100" i="6" s="1"/>
  <c r="BD101" i="5"/>
  <c r="BE100" i="5"/>
  <c r="BF100" i="5" s="1"/>
  <c r="BG100" i="5" s="1"/>
  <c r="BD103" i="3"/>
  <c r="BE102" i="3"/>
  <c r="BF102" i="3" s="1"/>
  <c r="BG102" i="3" s="1"/>
  <c r="BE101" i="7" l="1"/>
  <c r="BF101" i="7" s="1"/>
  <c r="BG101" i="7" s="1"/>
  <c r="BD102" i="7"/>
  <c r="BE101" i="6"/>
  <c r="BF101" i="6" s="1"/>
  <c r="BG101" i="6" s="1"/>
  <c r="BD102" i="6"/>
  <c r="BE101" i="5"/>
  <c r="BF101" i="5" s="1"/>
  <c r="BG101" i="5" s="1"/>
  <c r="BD102" i="5"/>
  <c r="BD104" i="3"/>
  <c r="BE103" i="3"/>
  <c r="BF103" i="3" s="1"/>
  <c r="BG103" i="3" s="1"/>
  <c r="BD103" i="7" l="1"/>
  <c r="BE102" i="7"/>
  <c r="BF102" i="7" s="1"/>
  <c r="BG102" i="7" s="1"/>
  <c r="BD103" i="6"/>
  <c r="BE102" i="6"/>
  <c r="BF102" i="6" s="1"/>
  <c r="BG102" i="6" s="1"/>
  <c r="BD103" i="5"/>
  <c r="BE102" i="5"/>
  <c r="BF102" i="5" s="1"/>
  <c r="BG102" i="5" s="1"/>
  <c r="BD105" i="3"/>
  <c r="BE104" i="3"/>
  <c r="BF104" i="3" s="1"/>
  <c r="BG104" i="3" s="1"/>
  <c r="BE103" i="7" l="1"/>
  <c r="BF103" i="7" s="1"/>
  <c r="BG103" i="7" s="1"/>
  <c r="BD104" i="7"/>
  <c r="BE103" i="6"/>
  <c r="BF103" i="6" s="1"/>
  <c r="BG103" i="6" s="1"/>
  <c r="BD104" i="6"/>
  <c r="BE103" i="5"/>
  <c r="BF103" i="5" s="1"/>
  <c r="BG103" i="5" s="1"/>
  <c r="BD104" i="5"/>
  <c r="BD106" i="3"/>
  <c r="BE105" i="3"/>
  <c r="BF105" i="3" s="1"/>
  <c r="BG105" i="3" s="1"/>
  <c r="BD105" i="7" l="1"/>
  <c r="BE104" i="7"/>
  <c r="BF104" i="7" s="1"/>
  <c r="BG104" i="7" s="1"/>
  <c r="BD105" i="6"/>
  <c r="BE104" i="6"/>
  <c r="BF104" i="6" s="1"/>
  <c r="BG104" i="6" s="1"/>
  <c r="BD105" i="5"/>
  <c r="BE104" i="5"/>
  <c r="BF104" i="5" s="1"/>
  <c r="BG104" i="5" s="1"/>
  <c r="BD107" i="3"/>
  <c r="BE106" i="3"/>
  <c r="BF106" i="3" s="1"/>
  <c r="BG106" i="3" s="1"/>
  <c r="BE105" i="7" l="1"/>
  <c r="BF105" i="7" s="1"/>
  <c r="BG105" i="7" s="1"/>
  <c r="BD106" i="7"/>
  <c r="BE105" i="6"/>
  <c r="BF105" i="6" s="1"/>
  <c r="BG105" i="6" s="1"/>
  <c r="BD106" i="6"/>
  <c r="BE105" i="5"/>
  <c r="BF105" i="5" s="1"/>
  <c r="BG105" i="5" s="1"/>
  <c r="BD106" i="5"/>
  <c r="BD108" i="3"/>
  <c r="BE107" i="3"/>
  <c r="BF107" i="3" s="1"/>
  <c r="BG107" i="3" s="1"/>
  <c r="BD107" i="7" l="1"/>
  <c r="BE106" i="7"/>
  <c r="BF106" i="7" s="1"/>
  <c r="BG106" i="7" s="1"/>
  <c r="BD107" i="6"/>
  <c r="BE106" i="6"/>
  <c r="BF106" i="6" s="1"/>
  <c r="BG106" i="6" s="1"/>
  <c r="BD107" i="5"/>
  <c r="BE106" i="5"/>
  <c r="BF106" i="5" s="1"/>
  <c r="BG106" i="5" s="1"/>
  <c r="BD109" i="3"/>
  <c r="BE108" i="3"/>
  <c r="BF108" i="3" s="1"/>
  <c r="BG108" i="3" s="1"/>
  <c r="BE107" i="7" l="1"/>
  <c r="BF107" i="7" s="1"/>
  <c r="BG107" i="7" s="1"/>
  <c r="BD108" i="7"/>
  <c r="BE107" i="6"/>
  <c r="BF107" i="6" s="1"/>
  <c r="BG107" i="6" s="1"/>
  <c r="BD108" i="6"/>
  <c r="BE107" i="5"/>
  <c r="BF107" i="5" s="1"/>
  <c r="BG107" i="5" s="1"/>
  <c r="BD108" i="5"/>
  <c r="BD110" i="3"/>
  <c r="BE109" i="3"/>
  <c r="BF109" i="3" s="1"/>
  <c r="BG109" i="3" s="1"/>
  <c r="BD109" i="7" l="1"/>
  <c r="BE108" i="7"/>
  <c r="BF108" i="7" s="1"/>
  <c r="BG108" i="7" s="1"/>
  <c r="BD109" i="6"/>
  <c r="BE108" i="6"/>
  <c r="BF108" i="6" s="1"/>
  <c r="BG108" i="6" s="1"/>
  <c r="BD109" i="5"/>
  <c r="BE108" i="5"/>
  <c r="BF108" i="5" s="1"/>
  <c r="BG108" i="5" s="1"/>
  <c r="BD111" i="3"/>
  <c r="BE110" i="3"/>
  <c r="BF110" i="3" s="1"/>
  <c r="BG110" i="3" s="1"/>
  <c r="BE109" i="7" l="1"/>
  <c r="BF109" i="7" s="1"/>
  <c r="BG109" i="7" s="1"/>
  <c r="BD110" i="7"/>
  <c r="BE109" i="6"/>
  <c r="BF109" i="6" s="1"/>
  <c r="BG109" i="6" s="1"/>
  <c r="BD110" i="6"/>
  <c r="BE109" i="5"/>
  <c r="BF109" i="5" s="1"/>
  <c r="BG109" i="5" s="1"/>
  <c r="BD110" i="5"/>
  <c r="BD112" i="3"/>
  <c r="BE111" i="3"/>
  <c r="BF111" i="3" s="1"/>
  <c r="BG111" i="3" s="1"/>
  <c r="BD111" i="7" l="1"/>
  <c r="BE110" i="7"/>
  <c r="BF110" i="7" s="1"/>
  <c r="BG110" i="7" s="1"/>
  <c r="BD111" i="6"/>
  <c r="BE110" i="6"/>
  <c r="BF110" i="6" s="1"/>
  <c r="BG110" i="6" s="1"/>
  <c r="BD111" i="5"/>
  <c r="BE110" i="5"/>
  <c r="BF110" i="5" s="1"/>
  <c r="BG110" i="5" s="1"/>
  <c r="BD113" i="3"/>
  <c r="BE112" i="3"/>
  <c r="BF112" i="3" s="1"/>
  <c r="BG112" i="3" s="1"/>
  <c r="BE111" i="7" l="1"/>
  <c r="BF111" i="7" s="1"/>
  <c r="BG111" i="7" s="1"/>
  <c r="BD112" i="7"/>
  <c r="BE111" i="6"/>
  <c r="BF111" i="6" s="1"/>
  <c r="BG111" i="6" s="1"/>
  <c r="BD112" i="6"/>
  <c r="BE111" i="5"/>
  <c r="BF111" i="5" s="1"/>
  <c r="BG111" i="5" s="1"/>
  <c r="BD112" i="5"/>
  <c r="BD114" i="3"/>
  <c r="BE113" i="3"/>
  <c r="BF113" i="3" s="1"/>
  <c r="BG113" i="3" s="1"/>
  <c r="BD113" i="7" l="1"/>
  <c r="BE112" i="7"/>
  <c r="BF112" i="7" s="1"/>
  <c r="BG112" i="7" s="1"/>
  <c r="BD113" i="6"/>
  <c r="BE112" i="6"/>
  <c r="BF112" i="6" s="1"/>
  <c r="BG112" i="6" s="1"/>
  <c r="BD113" i="5"/>
  <c r="BE112" i="5"/>
  <c r="BF112" i="5" s="1"/>
  <c r="BG112" i="5" s="1"/>
  <c r="BD115" i="3"/>
  <c r="BE114" i="3"/>
  <c r="BF114" i="3" s="1"/>
  <c r="BG114" i="3" s="1"/>
  <c r="BE113" i="7" l="1"/>
  <c r="BF113" i="7" s="1"/>
  <c r="BG113" i="7" s="1"/>
  <c r="BD114" i="7"/>
  <c r="BE113" i="6"/>
  <c r="BF113" i="6" s="1"/>
  <c r="BG113" i="6" s="1"/>
  <c r="BD114" i="6"/>
  <c r="BE113" i="5"/>
  <c r="BF113" i="5" s="1"/>
  <c r="BG113" i="5" s="1"/>
  <c r="BD114" i="5"/>
  <c r="BD116" i="3"/>
  <c r="BE115" i="3"/>
  <c r="BF115" i="3" s="1"/>
  <c r="BG115" i="3" s="1"/>
  <c r="BD115" i="7" l="1"/>
  <c r="BE114" i="7"/>
  <c r="BF114" i="7" s="1"/>
  <c r="BG114" i="7" s="1"/>
  <c r="BD115" i="6"/>
  <c r="BE114" i="6"/>
  <c r="BF114" i="6" s="1"/>
  <c r="BG114" i="6" s="1"/>
  <c r="BD115" i="5"/>
  <c r="BE114" i="5"/>
  <c r="BF114" i="5" s="1"/>
  <c r="BG114" i="5" s="1"/>
  <c r="BD117" i="3"/>
  <c r="BE116" i="3"/>
  <c r="BF116" i="3" s="1"/>
  <c r="BG116" i="3" s="1"/>
  <c r="BE115" i="7" l="1"/>
  <c r="BF115" i="7" s="1"/>
  <c r="BG115" i="7" s="1"/>
  <c r="BD116" i="7"/>
  <c r="BE115" i="6"/>
  <c r="BF115" i="6" s="1"/>
  <c r="BG115" i="6" s="1"/>
  <c r="BD116" i="6"/>
  <c r="BE115" i="5"/>
  <c r="BF115" i="5" s="1"/>
  <c r="BG115" i="5" s="1"/>
  <c r="BD116" i="5"/>
  <c r="BD118" i="3"/>
  <c r="BE117" i="3"/>
  <c r="BF117" i="3" s="1"/>
  <c r="BG117" i="3" s="1"/>
  <c r="BD117" i="7" l="1"/>
  <c r="BE116" i="7"/>
  <c r="BF116" i="7" s="1"/>
  <c r="BG116" i="7" s="1"/>
  <c r="BD117" i="6"/>
  <c r="BE116" i="6"/>
  <c r="BF116" i="6" s="1"/>
  <c r="BG116" i="6" s="1"/>
  <c r="BD117" i="5"/>
  <c r="BE116" i="5"/>
  <c r="BF116" i="5" s="1"/>
  <c r="BG116" i="5" s="1"/>
  <c r="BD119" i="3"/>
  <c r="BE118" i="3"/>
  <c r="BF118" i="3" s="1"/>
  <c r="BG118" i="3" s="1"/>
  <c r="BE117" i="7" l="1"/>
  <c r="BF117" i="7" s="1"/>
  <c r="BG117" i="7" s="1"/>
  <c r="BD118" i="7"/>
  <c r="BE117" i="6"/>
  <c r="BF117" i="6" s="1"/>
  <c r="BG117" i="6" s="1"/>
  <c r="BD118" i="6"/>
  <c r="BE117" i="5"/>
  <c r="BF117" i="5" s="1"/>
  <c r="BG117" i="5" s="1"/>
  <c r="BD118" i="5"/>
  <c r="BD120" i="3"/>
  <c r="BE119" i="3"/>
  <c r="BF119" i="3" s="1"/>
  <c r="BG119" i="3" s="1"/>
  <c r="BD119" i="7" l="1"/>
  <c r="BE118" i="7"/>
  <c r="BF118" i="7" s="1"/>
  <c r="BG118" i="7" s="1"/>
  <c r="BD119" i="6"/>
  <c r="BE118" i="6"/>
  <c r="BF118" i="6" s="1"/>
  <c r="BG118" i="6" s="1"/>
  <c r="BD119" i="5"/>
  <c r="BE118" i="5"/>
  <c r="BF118" i="5" s="1"/>
  <c r="BG118" i="5" s="1"/>
  <c r="BD121" i="3"/>
  <c r="BE121" i="3" s="1"/>
  <c r="BF121" i="3" s="1"/>
  <c r="BG121" i="3" s="1"/>
  <c r="BE120" i="3"/>
  <c r="BF120" i="3" s="1"/>
  <c r="BG120" i="3" s="1"/>
  <c r="BE119" i="7" l="1"/>
  <c r="BF119" i="7" s="1"/>
  <c r="BG119" i="7" s="1"/>
  <c r="BD120" i="7"/>
  <c r="BE119" i="6"/>
  <c r="BF119" i="6" s="1"/>
  <c r="BG119" i="6" s="1"/>
  <c r="BD120" i="6"/>
  <c r="BE119" i="5"/>
  <c r="BF119" i="5" s="1"/>
  <c r="BG119" i="5" s="1"/>
  <c r="BD120" i="5"/>
  <c r="BD121" i="7" l="1"/>
  <c r="BE121" i="7" s="1"/>
  <c r="BF121" i="7" s="1"/>
  <c r="BG121" i="7" s="1"/>
  <c r="BE120" i="7"/>
  <c r="BF120" i="7" s="1"/>
  <c r="BG120" i="7" s="1"/>
  <c r="BD121" i="6"/>
  <c r="BE121" i="6" s="1"/>
  <c r="BF121" i="6" s="1"/>
  <c r="BG121" i="6" s="1"/>
  <c r="BE120" i="6"/>
  <c r="BF120" i="6" s="1"/>
  <c r="BG120" i="6" s="1"/>
  <c r="BD121" i="5"/>
  <c r="BE121" i="5" s="1"/>
  <c r="BF121" i="5" s="1"/>
  <c r="BG121" i="5" s="1"/>
  <c r="BE120" i="5"/>
  <c r="BF120" i="5" s="1"/>
  <c r="BG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A6" i="3" l="1"/>
  <c r="AV10" i="3"/>
  <c r="AW10" i="3"/>
  <c r="AX10" i="3"/>
  <c r="AY10" i="3"/>
  <c r="BA10" i="3"/>
  <c r="BA11" i="3" s="1"/>
  <c r="AU10" i="3"/>
  <c r="AU11" i="3" s="1"/>
  <c r="AU6" i="3"/>
  <c r="AV6" i="3"/>
  <c r="AW6" i="3"/>
  <c r="AX6" i="3"/>
  <c r="AY6" i="3"/>
  <c r="AZ6" i="3" s="1"/>
  <c r="S27" i="3"/>
  <c r="B28" i="3"/>
  <c r="B29" i="3" s="1"/>
  <c r="B30" i="3" s="1"/>
  <c r="U24" i="3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AD104" i="1" s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C24" i="8" s="1"/>
  <c r="Y24" i="8" s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26" i="8" s="1"/>
  <c r="Y26" i="8" s="1"/>
  <c r="C86" i="1"/>
  <c r="D85" i="1"/>
  <c r="C85" i="1"/>
  <c r="C84" i="1"/>
  <c r="D84" i="1"/>
  <c r="C83" i="1"/>
  <c r="D83" i="1"/>
  <c r="N82" i="1" s="1"/>
  <c r="B21" i="3"/>
  <c r="B22" i="3" s="1"/>
  <c r="B23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21" i="8" s="1"/>
  <c r="Y21" i="8" s="1"/>
  <c r="C66" i="1"/>
  <c r="D66" i="1"/>
  <c r="N64" i="1" s="1"/>
  <c r="D65" i="1"/>
  <c r="W20" i="7" s="1"/>
  <c r="C65" i="1"/>
  <c r="AF11" i="3"/>
  <c r="AC16" i="3"/>
  <c r="U16" i="3"/>
  <c r="B17" i="3"/>
  <c r="B18" i="3" s="1"/>
  <c r="B19" i="3" s="1"/>
  <c r="B12" i="3"/>
  <c r="B13" i="3" s="1"/>
  <c r="B14" i="3" s="1"/>
  <c r="B15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AB27" i="1" s="1"/>
  <c r="Q27" i="1"/>
  <c r="P27" i="1"/>
  <c r="O27" i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G6" i="3"/>
  <c r="AH6" i="3"/>
  <c r="AI6" i="3"/>
  <c r="AJ6" i="3"/>
  <c r="AK6" i="3"/>
  <c r="AL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AB5" i="1" s="1"/>
  <c r="S5" i="1"/>
  <c r="AC5" i="1" s="1"/>
  <c r="T5" i="1"/>
  <c r="U5" i="1"/>
  <c r="N68" i="1" l="1"/>
  <c r="W27" i="7"/>
  <c r="AH99" i="1"/>
  <c r="M69" i="1"/>
  <c r="W69" i="1" s="1"/>
  <c r="AG82" i="1"/>
  <c r="AH86" i="1"/>
  <c r="E30" i="7"/>
  <c r="G30" i="7"/>
  <c r="H30" i="7"/>
  <c r="J30" i="7"/>
  <c r="D30" i="7"/>
  <c r="F30" i="7"/>
  <c r="I30" i="7"/>
  <c r="AH103" i="1"/>
  <c r="M103" i="1"/>
  <c r="W103" i="1" s="1"/>
  <c r="AH17" i="1"/>
  <c r="W10" i="7"/>
  <c r="H9" i="7"/>
  <c r="E9" i="7"/>
  <c r="I9" i="7"/>
  <c r="F9" i="7"/>
  <c r="G9" i="7"/>
  <c r="J9" i="7"/>
  <c r="D9" i="7"/>
  <c r="AH9" i="1"/>
  <c r="W14" i="7"/>
  <c r="I13" i="7"/>
  <c r="G13" i="7"/>
  <c r="F13" i="7"/>
  <c r="J13" i="7"/>
  <c r="E13" i="7"/>
  <c r="D13" i="7"/>
  <c r="H13" i="7"/>
  <c r="AH29" i="1"/>
  <c r="AG33" i="1"/>
  <c r="AH37" i="1"/>
  <c r="AG49" i="1"/>
  <c r="AH53" i="1"/>
  <c r="W23" i="7"/>
  <c r="I22" i="7"/>
  <c r="AE22" i="7" s="1"/>
  <c r="E22" i="7"/>
  <c r="AA22" i="7" s="1"/>
  <c r="H22" i="7"/>
  <c r="AD22" i="7" s="1"/>
  <c r="D22" i="7"/>
  <c r="G22" i="7"/>
  <c r="F22" i="7"/>
  <c r="J22" i="7"/>
  <c r="AH67" i="1"/>
  <c r="AH71" i="1"/>
  <c r="I24" i="7"/>
  <c r="J24" i="7"/>
  <c r="D24" i="7"/>
  <c r="E24" i="7"/>
  <c r="W25" i="7"/>
  <c r="F24" i="7"/>
  <c r="G24" i="7"/>
  <c r="H24" i="7"/>
  <c r="AH83" i="1"/>
  <c r="AG87" i="1"/>
  <c r="AJ89" i="1"/>
  <c r="AJ87" i="1"/>
  <c r="AJ88" i="1"/>
  <c r="AJ90" i="1"/>
  <c r="AJ86" i="1"/>
  <c r="N84" i="1"/>
  <c r="P87" i="1"/>
  <c r="Z87" i="1" s="1"/>
  <c r="W30" i="7"/>
  <c r="J29" i="7"/>
  <c r="H29" i="7"/>
  <c r="E29" i="7"/>
  <c r="G29" i="7"/>
  <c r="F29" i="7"/>
  <c r="I29" i="7"/>
  <c r="D29" i="7"/>
  <c r="AH102" i="1"/>
  <c r="AH106" i="1"/>
  <c r="N99" i="1"/>
  <c r="N103" i="1"/>
  <c r="AG29" i="1"/>
  <c r="W5" i="7"/>
  <c r="AH15" i="1"/>
  <c r="AG26" i="1"/>
  <c r="AG30" i="1"/>
  <c r="AG34" i="1"/>
  <c r="N46" i="1"/>
  <c r="W16" i="7"/>
  <c r="AH46" i="1"/>
  <c r="N50" i="1"/>
  <c r="X50" i="1" s="1"/>
  <c r="D19" i="7"/>
  <c r="F19" i="7"/>
  <c r="H19" i="7"/>
  <c r="AD19" i="7" s="1"/>
  <c r="E19" i="7"/>
  <c r="J19" i="7"/>
  <c r="G19" i="7"/>
  <c r="I19" i="7"/>
  <c r="AH50" i="1"/>
  <c r="AG54" i="1"/>
  <c r="I23" i="7"/>
  <c r="D23" i="7"/>
  <c r="F23" i="7"/>
  <c r="G23" i="7"/>
  <c r="E23" i="7"/>
  <c r="H23" i="7"/>
  <c r="AD23" i="7" s="1"/>
  <c r="J23" i="7"/>
  <c r="AF23" i="7" s="1"/>
  <c r="AH68" i="1"/>
  <c r="AG72" i="1"/>
  <c r="N70" i="1"/>
  <c r="X70" i="1" s="1"/>
  <c r="AG84" i="1"/>
  <c r="C92" i="1"/>
  <c r="AG90" i="1" s="1"/>
  <c r="P88" i="1"/>
  <c r="Z88" i="1" s="1"/>
  <c r="AG100" i="1"/>
  <c r="F27" i="7"/>
  <c r="AB27" i="7" s="1"/>
  <c r="W28" i="7"/>
  <c r="G27" i="7"/>
  <c r="AC27" i="7" s="1"/>
  <c r="H27" i="7"/>
  <c r="J27" i="7"/>
  <c r="D27" i="7"/>
  <c r="E27" i="7"/>
  <c r="I27" i="7"/>
  <c r="AE27" i="7" s="1"/>
  <c r="AH100" i="1"/>
  <c r="AH107" i="1"/>
  <c r="N100" i="1"/>
  <c r="W22" i="7"/>
  <c r="D21" i="7"/>
  <c r="H21" i="7"/>
  <c r="I21" i="7"/>
  <c r="AE21" i="7" s="1"/>
  <c r="E21" i="7"/>
  <c r="AA21" i="7" s="1"/>
  <c r="J21" i="7"/>
  <c r="AF21" i="7" s="1"/>
  <c r="G21" i="7"/>
  <c r="F21" i="7"/>
  <c r="AB21" i="7" s="1"/>
  <c r="AH66" i="1"/>
  <c r="AG86" i="1"/>
  <c r="N102" i="1"/>
  <c r="J10" i="7"/>
  <c r="D10" i="7"/>
  <c r="F10" i="7"/>
  <c r="AB10" i="7" s="1"/>
  <c r="G10" i="7"/>
  <c r="I10" i="7"/>
  <c r="AE10" i="7" s="1"/>
  <c r="H10" i="7"/>
  <c r="E10" i="7"/>
  <c r="AH10" i="1"/>
  <c r="W12" i="7"/>
  <c r="F11" i="7"/>
  <c r="G11" i="7"/>
  <c r="H11" i="7"/>
  <c r="J11" i="7"/>
  <c r="D11" i="7"/>
  <c r="I11" i="7"/>
  <c r="E11" i="7"/>
  <c r="AH27" i="1"/>
  <c r="W19" i="7"/>
  <c r="E18" i="7"/>
  <c r="AA18" i="7" s="1"/>
  <c r="I18" i="7"/>
  <c r="AE18" i="7" s="1"/>
  <c r="G18" i="7"/>
  <c r="AC18" i="7" s="1"/>
  <c r="J18" i="7"/>
  <c r="F18" i="7"/>
  <c r="D18" i="7"/>
  <c r="H18" i="7"/>
  <c r="AD18" i="7" s="1"/>
  <c r="AH49" i="1"/>
  <c r="AH16" i="1"/>
  <c r="AH33" i="1"/>
  <c r="AG50" i="1"/>
  <c r="W29" i="7"/>
  <c r="E28" i="7"/>
  <c r="I28" i="7"/>
  <c r="J28" i="7"/>
  <c r="H28" i="7"/>
  <c r="F28" i="7"/>
  <c r="D28" i="7"/>
  <c r="G28" i="7"/>
  <c r="AH101" i="1"/>
  <c r="M104" i="1"/>
  <c r="W104" i="1" s="1"/>
  <c r="N108" i="1"/>
  <c r="X108" i="1" s="1"/>
  <c r="AH14" i="1"/>
  <c r="AG27" i="1"/>
  <c r="W15" i="7"/>
  <c r="E14" i="7"/>
  <c r="AA14" i="7" s="1"/>
  <c r="H14" i="7"/>
  <c r="G14" i="7"/>
  <c r="J14" i="7"/>
  <c r="D14" i="7"/>
  <c r="I14" i="7"/>
  <c r="AE14" i="7" s="1"/>
  <c r="F14" i="7"/>
  <c r="AB14" i="7" s="1"/>
  <c r="AH30" i="1"/>
  <c r="AH34" i="1"/>
  <c r="N47" i="1"/>
  <c r="I16" i="7"/>
  <c r="AE16" i="7" s="1"/>
  <c r="J16" i="7"/>
  <c r="AF16" i="7" s="1"/>
  <c r="D16" i="7"/>
  <c r="W17" i="7"/>
  <c r="E16" i="7"/>
  <c r="AA16" i="7" s="1"/>
  <c r="F16" i="7"/>
  <c r="AB16" i="7" s="1"/>
  <c r="G16" i="7"/>
  <c r="AC16" i="7" s="1"/>
  <c r="H16" i="7"/>
  <c r="AD16" i="7" s="1"/>
  <c r="AH47" i="1"/>
  <c r="AG51" i="1"/>
  <c r="AG55" i="1"/>
  <c r="F28" i="3"/>
  <c r="AB28" i="3" s="1"/>
  <c r="J25" i="3"/>
  <c r="E21" i="3"/>
  <c r="AA21" i="3" s="1"/>
  <c r="I17" i="3"/>
  <c r="H12" i="3"/>
  <c r="AD12" i="3" s="1"/>
  <c r="G28" i="3"/>
  <c r="F21" i="3"/>
  <c r="AB21" i="3" s="1"/>
  <c r="I28" i="3"/>
  <c r="E25" i="3"/>
  <c r="AA25" i="3" s="1"/>
  <c r="H21" i="3"/>
  <c r="AD21" i="3" s="1"/>
  <c r="D17" i="3"/>
  <c r="Z17" i="3" s="1"/>
  <c r="D28" i="3"/>
  <c r="Z28" i="3" s="1"/>
  <c r="H25" i="3"/>
  <c r="AD25" i="3" s="1"/>
  <c r="G17" i="3"/>
  <c r="F12" i="3"/>
  <c r="AB12" i="3" s="1"/>
  <c r="E28" i="3"/>
  <c r="AA28" i="3" s="1"/>
  <c r="D21" i="3"/>
  <c r="Z21" i="3" s="1"/>
  <c r="H28" i="3"/>
  <c r="AD28" i="3" s="1"/>
  <c r="D25" i="3"/>
  <c r="Z25" i="3" s="1"/>
  <c r="G21" i="3"/>
  <c r="AC21" i="3" s="1"/>
  <c r="E17" i="3"/>
  <c r="AA17" i="3" s="1"/>
  <c r="J28" i="3"/>
  <c r="F25" i="3"/>
  <c r="AB25" i="3" s="1"/>
  <c r="I21" i="3"/>
  <c r="F17" i="3"/>
  <c r="AB17" i="3" s="1"/>
  <c r="D12" i="3"/>
  <c r="Z12" i="3" s="1"/>
  <c r="I25" i="3"/>
  <c r="Q25" i="3" s="1"/>
  <c r="AM25" i="3" s="1"/>
  <c r="J17" i="3"/>
  <c r="G12" i="3"/>
  <c r="AC12" i="3" s="1"/>
  <c r="I12" i="3"/>
  <c r="V12" i="3" s="1"/>
  <c r="J21" i="3"/>
  <c r="H17" i="3"/>
  <c r="AD17" i="3" s="1"/>
  <c r="E12" i="3"/>
  <c r="AA12" i="3" s="1"/>
  <c r="J12" i="3"/>
  <c r="G25" i="3"/>
  <c r="AC25" i="3" s="1"/>
  <c r="AG68" i="1"/>
  <c r="AH72" i="1"/>
  <c r="W26" i="7"/>
  <c r="E25" i="7"/>
  <c r="AA25" i="7" s="1"/>
  <c r="I25" i="7"/>
  <c r="AE25" i="7" s="1"/>
  <c r="D25" i="7"/>
  <c r="H25" i="7"/>
  <c r="AD25" i="7" s="1"/>
  <c r="F25" i="7"/>
  <c r="AB25" i="7" s="1"/>
  <c r="J25" i="7"/>
  <c r="AF25" i="7" s="1"/>
  <c r="G25" i="7"/>
  <c r="AC25" i="7" s="1"/>
  <c r="AH84" i="1"/>
  <c r="M82" i="1"/>
  <c r="M86" i="1"/>
  <c r="W86" i="1" s="1"/>
  <c r="M90" i="1"/>
  <c r="W90" i="1" s="1"/>
  <c r="AG101" i="1"/>
  <c r="AH104" i="1"/>
  <c r="AG108" i="1"/>
  <c r="M101" i="1"/>
  <c r="W101" i="1" s="1"/>
  <c r="W13" i="7"/>
  <c r="D12" i="7"/>
  <c r="H12" i="7"/>
  <c r="AD12" i="7" s="1"/>
  <c r="G12" i="7"/>
  <c r="AC12" i="7" s="1"/>
  <c r="J12" i="7"/>
  <c r="F12" i="7"/>
  <c r="AB12" i="7" s="1"/>
  <c r="I12" i="7"/>
  <c r="E12" i="7"/>
  <c r="AH28" i="1"/>
  <c r="W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W21" i="7"/>
  <c r="E20" i="7"/>
  <c r="AA20" i="7" s="1"/>
  <c r="F20" i="7"/>
  <c r="AB20" i="7" s="1"/>
  <c r="G20" i="7"/>
  <c r="AC20" i="7" s="1"/>
  <c r="I20" i="7"/>
  <c r="AE20" i="7" s="1"/>
  <c r="J20" i="7"/>
  <c r="AF20" i="7" s="1"/>
  <c r="D20" i="7"/>
  <c r="H20" i="7"/>
  <c r="AD20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W24" i="7"/>
  <c r="AH82" i="1"/>
  <c r="AG37" i="1"/>
  <c r="AH54" i="1"/>
  <c r="AG71" i="1"/>
  <c r="M70" i="1"/>
  <c r="W70" i="1" s="1"/>
  <c r="AH12" i="1"/>
  <c r="N26" i="1"/>
  <c r="W11" i="7"/>
  <c r="AH26" i="1"/>
  <c r="H15" i="7"/>
  <c r="I15" i="7"/>
  <c r="D15" i="7"/>
  <c r="J15" i="7"/>
  <c r="AF15" i="7" s="1"/>
  <c r="E15" i="7"/>
  <c r="AA15" i="7" s="1"/>
  <c r="G15" i="7"/>
  <c r="AC15" i="7" s="1"/>
  <c r="F15" i="7"/>
  <c r="AB15" i="7" s="1"/>
  <c r="AH31" i="1"/>
  <c r="AH35" i="1"/>
  <c r="W18" i="7"/>
  <c r="D17" i="7"/>
  <c r="H17" i="7"/>
  <c r="AD17" i="7" s="1"/>
  <c r="G17" i="7"/>
  <c r="AC17" i="7" s="1"/>
  <c r="E17" i="7"/>
  <c r="I17" i="7"/>
  <c r="AE17" i="7" s="1"/>
  <c r="F17" i="7"/>
  <c r="J17" i="7"/>
  <c r="AH48" i="1"/>
  <c r="AG52" i="1"/>
  <c r="AG56" i="1"/>
  <c r="M65" i="1"/>
  <c r="W65" i="1" s="1"/>
  <c r="AG69" i="1"/>
  <c r="AH73" i="1"/>
  <c r="M68" i="1"/>
  <c r="W68" i="1" s="1"/>
  <c r="M72" i="1"/>
  <c r="W72" i="1" s="1"/>
  <c r="F26" i="7"/>
  <c r="AB26" i="7" s="1"/>
  <c r="I26" i="7"/>
  <c r="AE26" i="7" s="1"/>
  <c r="D26" i="7"/>
  <c r="J26" i="7"/>
  <c r="AF26" i="7" s="1"/>
  <c r="G26" i="7"/>
  <c r="AC26" i="7" s="1"/>
  <c r="E26" i="7"/>
  <c r="AA26" i="7" s="1"/>
  <c r="H26" i="7"/>
  <c r="AD26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6" i="7"/>
  <c r="Y26" i="7" s="1"/>
  <c r="X83" i="1"/>
  <c r="C24" i="7"/>
  <c r="X66" i="1"/>
  <c r="C21" i="7"/>
  <c r="Y21" i="7" s="1"/>
  <c r="C16" i="6"/>
  <c r="Y16" i="6" s="1"/>
  <c r="AZ10" i="3"/>
  <c r="AA101" i="1"/>
  <c r="C28" i="6"/>
  <c r="Y28" i="6" s="1"/>
  <c r="AA103" i="1"/>
  <c r="AA102" i="1"/>
  <c r="C29" i="6"/>
  <c r="Y29" i="6" s="1"/>
  <c r="AA100" i="1"/>
  <c r="C27" i="6"/>
  <c r="Y27" i="6" s="1"/>
  <c r="AA84" i="1"/>
  <c r="C25" i="6"/>
  <c r="Y25" i="6" s="1"/>
  <c r="AA85" i="1"/>
  <c r="C26" i="6"/>
  <c r="Y26" i="6" s="1"/>
  <c r="AA83" i="1"/>
  <c r="C24" i="6"/>
  <c r="Y24" i="6" s="1"/>
  <c r="AA68" i="1"/>
  <c r="C23" i="6"/>
  <c r="Y23" i="6" s="1"/>
  <c r="AA67" i="1"/>
  <c r="C22" i="6"/>
  <c r="Y22" i="6" s="1"/>
  <c r="AA66" i="1"/>
  <c r="C21" i="6"/>
  <c r="Y21" i="6" s="1"/>
  <c r="AA65" i="1"/>
  <c r="C20" i="6"/>
  <c r="Y20" i="6" s="1"/>
  <c r="AA49" i="1"/>
  <c r="C19" i="6"/>
  <c r="Y19" i="6" s="1"/>
  <c r="AA48" i="1"/>
  <c r="C18" i="6"/>
  <c r="Y18" i="6" s="1"/>
  <c r="AA47" i="1"/>
  <c r="C17" i="6"/>
  <c r="Y17" i="6" s="1"/>
  <c r="AA29" i="1"/>
  <c r="C13" i="6"/>
  <c r="Y13" i="6" s="1"/>
  <c r="AA28" i="1"/>
  <c r="C12" i="6"/>
  <c r="Y12" i="6" s="1"/>
  <c r="AA31" i="1"/>
  <c r="C15" i="6"/>
  <c r="Y15" i="6" s="1"/>
  <c r="AA30" i="1"/>
  <c r="C14" i="6"/>
  <c r="Y14" i="6" s="1"/>
  <c r="AA27" i="1"/>
  <c r="C11" i="6"/>
  <c r="Y11" i="6" s="1"/>
  <c r="AA7" i="1"/>
  <c r="C7" i="6"/>
  <c r="AA8" i="1"/>
  <c r="C8" i="6"/>
  <c r="AA9" i="1"/>
  <c r="C9" i="6"/>
  <c r="Y9" i="6" s="1"/>
  <c r="AA10" i="1"/>
  <c r="C10" i="6"/>
  <c r="Y10" i="6" s="1"/>
  <c r="AA6" i="1"/>
  <c r="C6" i="6"/>
  <c r="AA5" i="1"/>
  <c r="C5" i="6"/>
  <c r="C9" i="3"/>
  <c r="C16" i="3"/>
  <c r="Y16" i="3" s="1"/>
  <c r="AY11" i="3"/>
  <c r="AZ11" i="3" s="1"/>
  <c r="AX11" i="3"/>
  <c r="AW11" i="3"/>
  <c r="M64" i="1"/>
  <c r="AH65" i="1"/>
  <c r="AH64" i="1"/>
  <c r="AG65" i="1"/>
  <c r="AG64" i="1"/>
  <c r="Z101" i="1"/>
  <c r="C28" i="3"/>
  <c r="Y28" i="3" s="1"/>
  <c r="Z102" i="1"/>
  <c r="C29" i="3"/>
  <c r="Y29" i="3" s="1"/>
  <c r="Z103" i="1"/>
  <c r="C30" i="3"/>
  <c r="Y30" i="3" s="1"/>
  <c r="Z100" i="1"/>
  <c r="C27" i="3"/>
  <c r="Y27" i="3" s="1"/>
  <c r="Z84" i="1"/>
  <c r="C25" i="3"/>
  <c r="Y25" i="3" s="1"/>
  <c r="Z85" i="1"/>
  <c r="C26" i="3"/>
  <c r="Y26" i="3" s="1"/>
  <c r="Z83" i="1"/>
  <c r="C24" i="3"/>
  <c r="Y24" i="3" s="1"/>
  <c r="Z66" i="1"/>
  <c r="C21" i="3"/>
  <c r="Y21" i="3" s="1"/>
  <c r="Z67" i="1"/>
  <c r="C22" i="3"/>
  <c r="Y22" i="3" s="1"/>
  <c r="Z68" i="1"/>
  <c r="C23" i="3"/>
  <c r="Y23" i="3" s="1"/>
  <c r="Z65" i="1"/>
  <c r="C20" i="3"/>
  <c r="Y20" i="3" s="1"/>
  <c r="Z49" i="1"/>
  <c r="C19" i="3"/>
  <c r="Y19" i="3" s="1"/>
  <c r="Z48" i="1"/>
  <c r="C18" i="3"/>
  <c r="Y18" i="3" s="1"/>
  <c r="Z47" i="1"/>
  <c r="C17" i="3"/>
  <c r="Y17" i="3" s="1"/>
  <c r="Z28" i="1"/>
  <c r="C12" i="3"/>
  <c r="Y12" i="3" s="1"/>
  <c r="Z31" i="1"/>
  <c r="C15" i="3"/>
  <c r="Y15" i="3" s="1"/>
  <c r="Z30" i="1"/>
  <c r="C14" i="3"/>
  <c r="Y14" i="3" s="1"/>
  <c r="Z29" i="1"/>
  <c r="C13" i="3"/>
  <c r="Y13" i="3" s="1"/>
  <c r="Z27" i="1"/>
  <c r="C11" i="3"/>
  <c r="Y11" i="3" s="1"/>
  <c r="Z10" i="1"/>
  <c r="C10" i="3"/>
  <c r="Y10" i="3" s="1"/>
  <c r="Y28" i="1"/>
  <c r="C12" i="5"/>
  <c r="Y12" i="5" s="1"/>
  <c r="Y65" i="1"/>
  <c r="C20" i="5"/>
  <c r="Y20" i="5" s="1"/>
  <c r="Y49" i="1"/>
  <c r="C19" i="5"/>
  <c r="Y19" i="5" s="1"/>
  <c r="Y8" i="1"/>
  <c r="C8" i="5"/>
  <c r="Y8" i="5" s="1"/>
  <c r="Y83" i="1"/>
  <c r="C24" i="5"/>
  <c r="Y24" i="5" s="1"/>
  <c r="Y102" i="1"/>
  <c r="C29" i="5"/>
  <c r="Y29" i="5" s="1"/>
  <c r="Y27" i="1"/>
  <c r="C11" i="5"/>
  <c r="Y11" i="5" s="1"/>
  <c r="Y31" i="1"/>
  <c r="C15" i="5"/>
  <c r="Y15" i="5" s="1"/>
  <c r="Y66" i="1"/>
  <c r="C21" i="5"/>
  <c r="Y21" i="5" s="1"/>
  <c r="Y47" i="1"/>
  <c r="C17" i="5"/>
  <c r="Y17" i="5" s="1"/>
  <c r="Y103" i="1"/>
  <c r="C30" i="5"/>
  <c r="Y30" i="5" s="1"/>
  <c r="Y84" i="1"/>
  <c r="C25" i="5"/>
  <c r="Y25" i="5" s="1"/>
  <c r="Y30" i="1"/>
  <c r="C14" i="5"/>
  <c r="Y14" i="5" s="1"/>
  <c r="Y67" i="1"/>
  <c r="C22" i="5"/>
  <c r="Y22" i="5" s="1"/>
  <c r="C16" i="5"/>
  <c r="Y16" i="5" s="1"/>
  <c r="Y10" i="1"/>
  <c r="C10" i="5"/>
  <c r="Y10" i="5" s="1"/>
  <c r="Y6" i="1"/>
  <c r="C6" i="5"/>
  <c r="Y6" i="5" s="1"/>
  <c r="Y85" i="1"/>
  <c r="C26" i="5"/>
  <c r="Y26" i="5" s="1"/>
  <c r="Y100" i="1"/>
  <c r="C27" i="5"/>
  <c r="Y27" i="5" s="1"/>
  <c r="Y9" i="1"/>
  <c r="C9" i="5"/>
  <c r="Y9" i="5" s="1"/>
  <c r="Y48" i="1"/>
  <c r="C18" i="5"/>
  <c r="Y18" i="5" s="1"/>
  <c r="Y29" i="1"/>
  <c r="C13" i="5"/>
  <c r="Y13" i="5" s="1"/>
  <c r="Y68" i="1"/>
  <c r="C23" i="5"/>
  <c r="Y23" i="5" s="1"/>
  <c r="Y5" i="1"/>
  <c r="C5" i="5"/>
  <c r="Y5" i="5" s="1"/>
  <c r="Y7" i="1"/>
  <c r="C7" i="5"/>
  <c r="Y7" i="5" s="1"/>
  <c r="Y101" i="1"/>
  <c r="C28" i="5"/>
  <c r="Y28" i="5" s="1"/>
  <c r="AV11" i="3"/>
  <c r="S11" i="3"/>
  <c r="AO11" i="3" s="1"/>
  <c r="U20" i="3"/>
  <c r="AQ20" i="3" s="1"/>
  <c r="T24" i="3"/>
  <c r="AP24" i="3" s="1"/>
  <c r="S24" i="3"/>
  <c r="AO24" i="3" s="1"/>
  <c r="T20" i="3"/>
  <c r="AP20" i="3" s="1"/>
  <c r="S20" i="3"/>
  <c r="AO20" i="3" s="1"/>
  <c r="R11" i="3"/>
  <c r="AN11" i="3" s="1"/>
  <c r="Q11" i="3"/>
  <c r="AM11" i="3" s="1"/>
  <c r="T16" i="3"/>
  <c r="AP16" i="3" s="1"/>
  <c r="Q27" i="3"/>
  <c r="AM27" i="3" s="1"/>
  <c r="S16" i="3"/>
  <c r="AO16" i="3" s="1"/>
  <c r="R24" i="3"/>
  <c r="AN24" i="3" s="1"/>
  <c r="R20" i="3"/>
  <c r="AN20" i="3" s="1"/>
  <c r="R16" i="3"/>
  <c r="AN16" i="3" s="1"/>
  <c r="Q24" i="3"/>
  <c r="AM24" i="3" s="1"/>
  <c r="Q20" i="3"/>
  <c r="AM20" i="3" s="1"/>
  <c r="Q16" i="3"/>
  <c r="AM16" i="3" s="1"/>
  <c r="V27" i="3"/>
  <c r="AR27" i="3" s="1"/>
  <c r="V11" i="3"/>
  <c r="AR11" i="3" s="1"/>
  <c r="U27" i="3"/>
  <c r="AQ27" i="3" s="1"/>
  <c r="U11" i="3"/>
  <c r="AQ11" i="3" s="1"/>
  <c r="T27" i="3"/>
  <c r="AP27" i="3" s="1"/>
  <c r="V24" i="3"/>
  <c r="AR24" i="3" s="1"/>
  <c r="V20" i="3"/>
  <c r="AR20" i="3" s="1"/>
  <c r="V16" i="3"/>
  <c r="AR16" i="3" s="1"/>
  <c r="T11" i="3"/>
  <c r="AP11" i="3" s="1"/>
  <c r="R27" i="3"/>
  <c r="AN27" i="3" s="1"/>
  <c r="AQ24" i="3"/>
  <c r="AQ16" i="3"/>
  <c r="AO27" i="3"/>
  <c r="AK5" i="3"/>
  <c r="AJ5" i="3"/>
  <c r="AE16" i="3"/>
  <c r="AD16" i="3"/>
  <c r="AF16" i="3"/>
  <c r="AB16" i="3"/>
  <c r="AA16" i="3"/>
  <c r="AF27" i="3"/>
  <c r="AE27" i="3"/>
  <c r="AC27" i="3"/>
  <c r="AA27" i="3"/>
  <c r="Z27" i="3"/>
  <c r="AA20" i="3"/>
  <c r="AB24" i="3"/>
  <c r="AL5" i="3"/>
  <c r="AA24" i="3"/>
  <c r="AA11" i="3"/>
  <c r="AC28" i="3"/>
  <c r="AI5" i="3"/>
  <c r="Z5" i="3"/>
  <c r="AE11" i="3"/>
  <c r="AF24" i="3"/>
  <c r="AH5" i="3"/>
  <c r="AD11" i="3"/>
  <c r="AC17" i="3"/>
  <c r="Z24" i="3"/>
  <c r="AE24" i="3"/>
  <c r="AG5" i="3"/>
  <c r="AC11" i="3"/>
  <c r="AD24" i="3"/>
  <c r="AB11" i="3"/>
  <c r="AC24" i="3"/>
  <c r="AF20" i="3"/>
  <c r="AD27" i="3"/>
  <c r="AB27" i="3"/>
  <c r="D93" i="1"/>
  <c r="N88" i="1" s="1"/>
  <c r="X88" i="1" s="1"/>
  <c r="AE20" i="3"/>
  <c r="Z20" i="3"/>
  <c r="AD20" i="3"/>
  <c r="AC20" i="3"/>
  <c r="AB20" i="3"/>
  <c r="AB77" i="1"/>
  <c r="Z16" i="3"/>
  <c r="Z11" i="3"/>
  <c r="M51" i="1"/>
  <c r="W51" i="1" s="1"/>
  <c r="N28" i="1"/>
  <c r="C12" i="8" s="1"/>
  <c r="Y12" i="8" s="1"/>
  <c r="M32" i="1"/>
  <c r="W32" i="1" s="1"/>
  <c r="M36" i="1"/>
  <c r="W36" i="1" s="1"/>
  <c r="M47" i="1"/>
  <c r="W47" i="1" s="1"/>
  <c r="N55" i="1"/>
  <c r="X55" i="1" s="1"/>
  <c r="N31" i="1"/>
  <c r="C15" i="8" s="1"/>
  <c r="Y15" i="8" s="1"/>
  <c r="N27" i="1"/>
  <c r="C11" i="8" s="1"/>
  <c r="Y11" i="8" s="1"/>
  <c r="N32" i="1"/>
  <c r="X32" i="1" s="1"/>
  <c r="N36" i="1"/>
  <c r="X36" i="1" s="1"/>
  <c r="N48" i="1"/>
  <c r="C18" i="8" s="1"/>
  <c r="Y18" i="8" s="1"/>
  <c r="M52" i="1"/>
  <c r="W52" i="1" s="1"/>
  <c r="M54" i="1"/>
  <c r="W54" i="1" s="1"/>
  <c r="N29" i="1"/>
  <c r="C13" i="8" s="1"/>
  <c r="Y13" i="8" s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C19" i="8" s="1"/>
  <c r="Y19" i="8" s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C14" i="8" s="1"/>
  <c r="Y14" i="8" s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AB41" i="1"/>
  <c r="AB39" i="1" a="1"/>
  <c r="AB39" i="1" s="1"/>
  <c r="AB40" i="1"/>
  <c r="N16" i="1"/>
  <c r="X16" i="1" s="1"/>
  <c r="N17" i="1"/>
  <c r="X17" i="1" s="1"/>
  <c r="AB19" i="1" a="1"/>
  <c r="AB19" i="1" s="1"/>
  <c r="AB21" i="1"/>
  <c r="AB20" i="1"/>
  <c r="N15" i="1"/>
  <c r="X15" i="1" s="1"/>
  <c r="Y17" i="1"/>
  <c r="AD16" i="1"/>
  <c r="X101" i="1" l="1"/>
  <c r="C28" i="8"/>
  <c r="Y28" i="8" s="1"/>
  <c r="X67" i="1"/>
  <c r="C22" i="8"/>
  <c r="Y22" i="8" s="1"/>
  <c r="X65" i="1"/>
  <c r="C20" i="8"/>
  <c r="Y20" i="8" s="1"/>
  <c r="X47" i="1"/>
  <c r="C17" i="8"/>
  <c r="Y17" i="8" s="1"/>
  <c r="C29" i="7"/>
  <c r="Y29" i="7" s="1"/>
  <c r="C29" i="8"/>
  <c r="Y29" i="8" s="1"/>
  <c r="C27" i="7"/>
  <c r="Y27" i="7" s="1"/>
  <c r="C27" i="8"/>
  <c r="Y27" i="8" s="1"/>
  <c r="C16" i="7"/>
  <c r="Y16" i="7" s="1"/>
  <c r="C16" i="8"/>
  <c r="Y16" i="8" s="1"/>
  <c r="X103" i="1"/>
  <c r="C30" i="8"/>
  <c r="X84" i="1"/>
  <c r="C25" i="8"/>
  <c r="Y25" i="8" s="1"/>
  <c r="X68" i="1"/>
  <c r="C23" i="8"/>
  <c r="Y23" i="8" s="1"/>
  <c r="AC30" i="7"/>
  <c r="AA30" i="7"/>
  <c r="AD30" i="7"/>
  <c r="AE29" i="7"/>
  <c r="AB29" i="7"/>
  <c r="AF29" i="7"/>
  <c r="AD28" i="7"/>
  <c r="AF28" i="7"/>
  <c r="AE28" i="7"/>
  <c r="AB28" i="7"/>
  <c r="AG27" i="7"/>
  <c r="AH27" i="7"/>
  <c r="AI27" i="7"/>
  <c r="AJ27" i="7"/>
  <c r="AK27" i="7"/>
  <c r="AL27" i="7"/>
  <c r="X102" i="1"/>
  <c r="AE25" i="3"/>
  <c r="R25" i="3"/>
  <c r="AN25" i="3" s="1"/>
  <c r="T25" i="3"/>
  <c r="AP25" i="3" s="1"/>
  <c r="U25" i="3"/>
  <c r="AQ25" i="3" s="1"/>
  <c r="V25" i="3"/>
  <c r="AR25" i="3" s="1"/>
  <c r="S25" i="3"/>
  <c r="AO25" i="3" s="1"/>
  <c r="C23" i="7"/>
  <c r="Y23" i="7" s="1"/>
  <c r="C22" i="7"/>
  <c r="Y22" i="7" s="1"/>
  <c r="C30" i="7"/>
  <c r="AA13" i="7"/>
  <c r="AE13" i="7"/>
  <c r="AD13" i="7"/>
  <c r="C17" i="7"/>
  <c r="Y17" i="7" s="1"/>
  <c r="X100" i="1"/>
  <c r="W77" i="1"/>
  <c r="AJ11" i="7"/>
  <c r="AK11" i="7"/>
  <c r="AH11" i="7"/>
  <c r="AL11" i="7"/>
  <c r="AG11" i="7"/>
  <c r="AI11" i="7"/>
  <c r="R28" i="7"/>
  <c r="AN28" i="7" s="1"/>
  <c r="Z28" i="7"/>
  <c r="T28" i="7"/>
  <c r="AP28" i="7" s="1"/>
  <c r="V28" i="7"/>
  <c r="AR28" i="7" s="1"/>
  <c r="Q28" i="7"/>
  <c r="AM28" i="7" s="1"/>
  <c r="U28" i="7"/>
  <c r="AQ28" i="7" s="1"/>
  <c r="S28" i="7"/>
  <c r="AO28" i="7" s="1"/>
  <c r="AF11" i="7"/>
  <c r="Z23" i="7"/>
  <c r="Q23" i="7"/>
  <c r="U23" i="7"/>
  <c r="AQ23" i="7" s="1"/>
  <c r="V23" i="7"/>
  <c r="AR23" i="7" s="1"/>
  <c r="S23" i="7"/>
  <c r="AO23" i="7" s="1"/>
  <c r="R23" i="7"/>
  <c r="AN23" i="7" s="1"/>
  <c r="T23" i="7"/>
  <c r="AP23" i="7" s="1"/>
  <c r="Z24" i="7"/>
  <c r="Q24" i="7"/>
  <c r="AM24" i="7" s="1"/>
  <c r="T24" i="7"/>
  <c r="AP24" i="7" s="1"/>
  <c r="U24" i="7"/>
  <c r="AQ24" i="7" s="1"/>
  <c r="V24" i="7"/>
  <c r="AR24" i="7" s="1"/>
  <c r="R24" i="7"/>
  <c r="AN24" i="7" s="1"/>
  <c r="S24" i="7"/>
  <c r="AO24" i="7" s="1"/>
  <c r="R22" i="7"/>
  <c r="AN22" i="7" s="1"/>
  <c r="T22" i="7"/>
  <c r="AP22" i="7" s="1"/>
  <c r="S22" i="7"/>
  <c r="AO22" i="7" s="1"/>
  <c r="Z22" i="7"/>
  <c r="V22" i="7"/>
  <c r="AR22" i="7" s="1"/>
  <c r="Q22" i="7"/>
  <c r="AM22" i="7" s="1"/>
  <c r="U22" i="7"/>
  <c r="AQ22" i="7" s="1"/>
  <c r="Q30" i="7"/>
  <c r="T30" i="7"/>
  <c r="AP30" i="7" s="1"/>
  <c r="S30" i="7"/>
  <c r="Z30" i="7"/>
  <c r="V30" i="7"/>
  <c r="AR30" i="7" s="1"/>
  <c r="R30" i="7"/>
  <c r="U30" i="7"/>
  <c r="AQ30" i="7" s="1"/>
  <c r="C20" i="7"/>
  <c r="Y20" i="7" s="1"/>
  <c r="Y24" i="7"/>
  <c r="AA17" i="7"/>
  <c r="T20" i="7"/>
  <c r="AP20" i="7" s="1"/>
  <c r="Q20" i="7"/>
  <c r="AM20" i="7" s="1"/>
  <c r="S20" i="7"/>
  <c r="AO20" i="7" s="1"/>
  <c r="U20" i="7"/>
  <c r="AQ20" i="7" s="1"/>
  <c r="Z20" i="7"/>
  <c r="V20" i="7"/>
  <c r="AR20" i="7" s="1"/>
  <c r="R20" i="7"/>
  <c r="AN20" i="7" s="1"/>
  <c r="AF12" i="7"/>
  <c r="AD11" i="7"/>
  <c r="AC10" i="7"/>
  <c r="AC21" i="7"/>
  <c r="AE23" i="7"/>
  <c r="AB19" i="7"/>
  <c r="AF24" i="7"/>
  <c r="AF30" i="7"/>
  <c r="AH6" i="7"/>
  <c r="AJ6" i="7"/>
  <c r="AK6" i="7"/>
  <c r="AL6" i="7"/>
  <c r="AI6" i="7"/>
  <c r="AG6" i="7"/>
  <c r="AL10" i="7"/>
  <c r="AJ10" i="7"/>
  <c r="AK10" i="7"/>
  <c r="C28" i="7"/>
  <c r="Y28" i="7" s="1"/>
  <c r="S25" i="7"/>
  <c r="AO25" i="7" s="1"/>
  <c r="Z25" i="7"/>
  <c r="R25" i="7"/>
  <c r="AN25" i="7" s="1"/>
  <c r="U25" i="7"/>
  <c r="AQ25" i="7" s="1"/>
  <c r="Q25" i="7"/>
  <c r="AM25" i="7" s="1"/>
  <c r="V25" i="7"/>
  <c r="AR25" i="7" s="1"/>
  <c r="T25" i="7"/>
  <c r="AP25" i="7" s="1"/>
  <c r="U10" i="7"/>
  <c r="AQ10" i="7" s="1"/>
  <c r="T10" i="7"/>
  <c r="AP10" i="7" s="1"/>
  <c r="Q10" i="7"/>
  <c r="S10" i="7"/>
  <c r="V10" i="7"/>
  <c r="AR10" i="7" s="1"/>
  <c r="R10" i="7"/>
  <c r="Z10" i="7"/>
  <c r="AD24" i="7"/>
  <c r="S13" i="7"/>
  <c r="AO13" i="7" s="1"/>
  <c r="U13" i="7"/>
  <c r="AQ13" i="7" s="1"/>
  <c r="Z13" i="7"/>
  <c r="V13" i="7"/>
  <c r="AR13" i="7" s="1"/>
  <c r="T13" i="7"/>
  <c r="AP13" i="7" s="1"/>
  <c r="Q13" i="7"/>
  <c r="AM13" i="7" s="1"/>
  <c r="R13" i="7"/>
  <c r="AN13" i="7" s="1"/>
  <c r="U15" i="7"/>
  <c r="AQ15" i="7" s="1"/>
  <c r="Z15" i="7"/>
  <c r="Q15" i="7"/>
  <c r="T15" i="7"/>
  <c r="AP15" i="7" s="1"/>
  <c r="S15" i="7"/>
  <c r="AO15" i="7" s="1"/>
  <c r="R15" i="7"/>
  <c r="AN15" i="7" s="1"/>
  <c r="V15" i="7"/>
  <c r="AR15" i="7" s="1"/>
  <c r="U5" i="7"/>
  <c r="AQ5" i="7" s="1"/>
  <c r="T5" i="7"/>
  <c r="AP5" i="7" s="1"/>
  <c r="S5" i="7"/>
  <c r="AO5" i="7" s="1"/>
  <c r="Q5" i="7"/>
  <c r="AM5" i="7" s="1"/>
  <c r="Z5" i="7"/>
  <c r="R5" i="7"/>
  <c r="AN5" i="7" s="1"/>
  <c r="V5" i="7"/>
  <c r="AR5" i="7" s="1"/>
  <c r="S16" i="7"/>
  <c r="AO16" i="7" s="1"/>
  <c r="V16" i="7"/>
  <c r="AR16" i="7" s="1"/>
  <c r="U16" i="7"/>
  <c r="AQ16" i="7" s="1"/>
  <c r="Z16" i="7"/>
  <c r="T16" i="7"/>
  <c r="AP16" i="7" s="1"/>
  <c r="R16" i="7"/>
  <c r="AN16" i="7" s="1"/>
  <c r="Q16" i="7"/>
  <c r="AM16" i="7" s="1"/>
  <c r="V14" i="7"/>
  <c r="AR14" i="7" s="1"/>
  <c r="Z14" i="7"/>
  <c r="S14" i="7"/>
  <c r="AO14" i="7" s="1"/>
  <c r="T14" i="7"/>
  <c r="AP14" i="7" s="1"/>
  <c r="U14" i="7"/>
  <c r="AQ14" i="7" s="1"/>
  <c r="Q14" i="7"/>
  <c r="AM14" i="7" s="1"/>
  <c r="R14" i="7"/>
  <c r="AN14" i="7" s="1"/>
  <c r="AF10" i="7"/>
  <c r="AE19" i="7"/>
  <c r="C25" i="7"/>
  <c r="Y25" i="7" s="1"/>
  <c r="AH89" i="1"/>
  <c r="AE15" i="7"/>
  <c r="AH88" i="1"/>
  <c r="AF14" i="7"/>
  <c r="AA28" i="7"/>
  <c r="R18" i="7"/>
  <c r="AN18" i="7" s="1"/>
  <c r="U18" i="7"/>
  <c r="AQ18" i="7" s="1"/>
  <c r="T18" i="7"/>
  <c r="AP18" i="7" s="1"/>
  <c r="S18" i="7"/>
  <c r="AO18" i="7" s="1"/>
  <c r="V18" i="7"/>
  <c r="AR18" i="7" s="1"/>
  <c r="Q18" i="7"/>
  <c r="AM18" i="7" s="1"/>
  <c r="Z18" i="7"/>
  <c r="AA11" i="7"/>
  <c r="AD21" i="7"/>
  <c r="V27" i="7"/>
  <c r="AR27" i="7" s="1"/>
  <c r="R27" i="7"/>
  <c r="AN27" i="7" s="1"/>
  <c r="U27" i="7"/>
  <c r="AQ27" i="7" s="1"/>
  <c r="S27" i="7"/>
  <c r="AO27" i="7" s="1"/>
  <c r="Z27" i="7"/>
  <c r="T27" i="7"/>
  <c r="AP27" i="7" s="1"/>
  <c r="Q27" i="7"/>
  <c r="AM27" i="7" s="1"/>
  <c r="AA23" i="7"/>
  <c r="AC19" i="7"/>
  <c r="AC29" i="7"/>
  <c r="AB24" i="7"/>
  <c r="AF22" i="7"/>
  <c r="AF13" i="7"/>
  <c r="M88" i="1"/>
  <c r="W88" i="1" s="1"/>
  <c r="Z19" i="7"/>
  <c r="Q19" i="7"/>
  <c r="R19" i="7"/>
  <c r="AN19" i="7" s="1"/>
  <c r="T19" i="7"/>
  <c r="AP19" i="7" s="1"/>
  <c r="S19" i="7"/>
  <c r="AO19" i="7" s="1"/>
  <c r="V19" i="7"/>
  <c r="AR19" i="7" s="1"/>
  <c r="U19" i="7"/>
  <c r="AQ19" i="7" s="1"/>
  <c r="U29" i="7"/>
  <c r="AQ29" i="7" s="1"/>
  <c r="R29" i="7"/>
  <c r="AN29" i="7" s="1"/>
  <c r="Q29" i="7"/>
  <c r="AM29" i="7" s="1"/>
  <c r="T29" i="7"/>
  <c r="AP29" i="7" s="1"/>
  <c r="S29" i="7"/>
  <c r="AO29" i="7" s="1"/>
  <c r="V29" i="7"/>
  <c r="AR29" i="7" s="1"/>
  <c r="Z29" i="7"/>
  <c r="T26" i="7"/>
  <c r="AP26" i="7" s="1"/>
  <c r="R26" i="7"/>
  <c r="AN26" i="7" s="1"/>
  <c r="V26" i="7"/>
  <c r="AR26" i="7" s="1"/>
  <c r="U26" i="7"/>
  <c r="AQ26" i="7" s="1"/>
  <c r="Z26" i="7"/>
  <c r="S26" i="7"/>
  <c r="AO26" i="7" s="1"/>
  <c r="Q26" i="7"/>
  <c r="AM26" i="7" s="1"/>
  <c r="U9" i="7"/>
  <c r="T9" i="7"/>
  <c r="Q9" i="7"/>
  <c r="S9" i="7"/>
  <c r="R9" i="7"/>
  <c r="V9" i="7"/>
  <c r="T17" i="7"/>
  <c r="AP17" i="7" s="1"/>
  <c r="U17" i="7"/>
  <c r="AQ17" i="7" s="1"/>
  <c r="V17" i="7"/>
  <c r="AR17" i="7" s="1"/>
  <c r="S17" i="7"/>
  <c r="AO17" i="7" s="1"/>
  <c r="Z17" i="7"/>
  <c r="R17" i="7"/>
  <c r="AN17" i="7" s="1"/>
  <c r="Q17" i="7"/>
  <c r="AM17" i="7" s="1"/>
  <c r="N87" i="1"/>
  <c r="X87" i="1" s="1"/>
  <c r="Z12" i="7"/>
  <c r="R12" i="7"/>
  <c r="AN12" i="7" s="1"/>
  <c r="Q12" i="7"/>
  <c r="AM12" i="7" s="1"/>
  <c r="S12" i="7"/>
  <c r="AO12" i="7" s="1"/>
  <c r="V12" i="7"/>
  <c r="AR12" i="7" s="1"/>
  <c r="U12" i="7"/>
  <c r="AQ12" i="7" s="1"/>
  <c r="T12" i="7"/>
  <c r="AP12" i="7" s="1"/>
  <c r="AA27" i="7"/>
  <c r="AH5" i="7"/>
  <c r="AL5" i="7"/>
  <c r="AJ5" i="7"/>
  <c r="AG5" i="7"/>
  <c r="AI5" i="7"/>
  <c r="AK5" i="7"/>
  <c r="AC24" i="7"/>
  <c r="AH90" i="1"/>
  <c r="AF17" i="7"/>
  <c r="AD15" i="7"/>
  <c r="N90" i="1"/>
  <c r="X90" i="1" s="1"/>
  <c r="AA12" i="7"/>
  <c r="AC14" i="7"/>
  <c r="AB18" i="7"/>
  <c r="AE11" i="7"/>
  <c r="AA10" i="7"/>
  <c r="T21" i="7"/>
  <c r="AP21" i="7" s="1"/>
  <c r="Z21" i="7"/>
  <c r="Q21" i="7"/>
  <c r="AM21" i="7" s="1"/>
  <c r="R21" i="7"/>
  <c r="AN21" i="7" s="1"/>
  <c r="V21" i="7"/>
  <c r="AR21" i="7" s="1"/>
  <c r="S21" i="7"/>
  <c r="AO21" i="7" s="1"/>
  <c r="U21" i="7"/>
  <c r="AQ21" i="7" s="1"/>
  <c r="AF27" i="7"/>
  <c r="AG88" i="1"/>
  <c r="AC23" i="7"/>
  <c r="AF19" i="7"/>
  <c r="AA29" i="7"/>
  <c r="AB22" i="7"/>
  <c r="AB13" i="7"/>
  <c r="AE30" i="7"/>
  <c r="N89" i="1"/>
  <c r="X89" i="1" s="1"/>
  <c r="AC11" i="7"/>
  <c r="AE24" i="7"/>
  <c r="G29" i="3"/>
  <c r="AC29" i="3" s="1"/>
  <c r="F22" i="3"/>
  <c r="AB22" i="3" s="1"/>
  <c r="J18" i="3"/>
  <c r="J13" i="3"/>
  <c r="H29" i="3"/>
  <c r="AD29" i="3" s="1"/>
  <c r="D26" i="3"/>
  <c r="Z26" i="3" s="1"/>
  <c r="G22" i="3"/>
  <c r="AC22" i="3" s="1"/>
  <c r="J29" i="3"/>
  <c r="F26" i="3"/>
  <c r="AB26" i="3" s="1"/>
  <c r="I22" i="3"/>
  <c r="E18" i="3"/>
  <c r="AA18" i="3" s="1"/>
  <c r="E13" i="3"/>
  <c r="AA13" i="3" s="1"/>
  <c r="E29" i="3"/>
  <c r="AA29" i="3" s="1"/>
  <c r="I26" i="3"/>
  <c r="D22" i="3"/>
  <c r="Z22" i="3" s="1"/>
  <c r="H18" i="3"/>
  <c r="AD18" i="3" s="1"/>
  <c r="H13" i="3"/>
  <c r="AD13" i="3" s="1"/>
  <c r="H26" i="3"/>
  <c r="AD26" i="3" s="1"/>
  <c r="G18" i="3"/>
  <c r="AC18" i="3" s="1"/>
  <c r="F13" i="3"/>
  <c r="AB13" i="3" s="1"/>
  <c r="J26" i="3"/>
  <c r="I18" i="3"/>
  <c r="G13" i="3"/>
  <c r="I13" i="3"/>
  <c r="F29" i="3"/>
  <c r="AB29" i="3" s="1"/>
  <c r="E22" i="3"/>
  <c r="AA22" i="3" s="1"/>
  <c r="I29" i="3"/>
  <c r="E26" i="3"/>
  <c r="AA26" i="3" s="1"/>
  <c r="H22" i="3"/>
  <c r="AD22" i="3" s="1"/>
  <c r="D18" i="3"/>
  <c r="Z18" i="3" s="1"/>
  <c r="G26" i="3"/>
  <c r="AC26" i="3" s="1"/>
  <c r="J22" i="3"/>
  <c r="F18" i="3"/>
  <c r="AB18" i="3" s="1"/>
  <c r="D13" i="3"/>
  <c r="Z13" i="3" s="1"/>
  <c r="D29" i="3"/>
  <c r="Z29" i="3" s="1"/>
  <c r="AB11" i="7"/>
  <c r="AB17" i="7"/>
  <c r="AE12" i="7"/>
  <c r="AD14" i="7"/>
  <c r="AC28" i="7"/>
  <c r="AH87" i="1"/>
  <c r="AF18" i="7"/>
  <c r="T11" i="7"/>
  <c r="AP11" i="7" s="1"/>
  <c r="Z11" i="7"/>
  <c r="S11" i="7"/>
  <c r="AO11" i="7" s="1"/>
  <c r="R11" i="7"/>
  <c r="AN11" i="7" s="1"/>
  <c r="U11" i="7"/>
  <c r="AQ11" i="7" s="1"/>
  <c r="V11" i="7"/>
  <c r="AR11" i="7" s="1"/>
  <c r="Q11" i="7"/>
  <c r="AM11" i="7" s="1"/>
  <c r="AD10" i="7"/>
  <c r="AD27" i="7"/>
  <c r="AB23" i="7"/>
  <c r="AA19" i="7"/>
  <c r="AD29" i="7"/>
  <c r="AA24" i="7"/>
  <c r="AC22" i="7"/>
  <c r="AC13" i="7"/>
  <c r="AB30" i="7"/>
  <c r="X76" i="1"/>
  <c r="X75" i="1" a="1"/>
  <c r="X75" i="1" s="1"/>
  <c r="X77" i="1"/>
  <c r="X48" i="1"/>
  <c r="C18" i="7"/>
  <c r="Y18" i="7" s="1"/>
  <c r="X49" i="1"/>
  <c r="C19" i="7"/>
  <c r="Y19" i="7" s="1"/>
  <c r="X29" i="1"/>
  <c r="C13" i="7"/>
  <c r="Y13" i="7" s="1"/>
  <c r="X30" i="1"/>
  <c r="C14" i="7"/>
  <c r="Y14" i="7" s="1"/>
  <c r="X28" i="1"/>
  <c r="C12" i="7"/>
  <c r="Y12" i="7" s="1"/>
  <c r="X31" i="1"/>
  <c r="C15" i="7"/>
  <c r="Y15" i="7" s="1"/>
  <c r="X27" i="1"/>
  <c r="C11" i="7"/>
  <c r="Y11" i="7" s="1"/>
  <c r="Y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V21" i="3"/>
  <c r="AR21" i="3" s="1"/>
  <c r="Q21" i="3"/>
  <c r="AM21" i="3" s="1"/>
  <c r="R21" i="3"/>
  <c r="AN21" i="3" s="1"/>
  <c r="S21" i="3"/>
  <c r="AO21" i="3" s="1"/>
  <c r="U21" i="3"/>
  <c r="AQ21" i="3" s="1"/>
  <c r="T21" i="3"/>
  <c r="AP21" i="3" s="1"/>
  <c r="U28" i="3"/>
  <c r="AQ28" i="3" s="1"/>
  <c r="S28" i="3"/>
  <c r="AO28" i="3" s="1"/>
  <c r="V28" i="3"/>
  <c r="AR28" i="3" s="1"/>
  <c r="T28" i="3"/>
  <c r="AP28" i="3" s="1"/>
  <c r="Q28" i="3"/>
  <c r="AM28" i="3" s="1"/>
  <c r="R28" i="3"/>
  <c r="AN28" i="3" s="1"/>
  <c r="U12" i="3"/>
  <c r="AQ12" i="3" s="1"/>
  <c r="S12" i="3"/>
  <c r="AO12" i="3" s="1"/>
  <c r="AR12" i="3"/>
  <c r="Q12" i="3"/>
  <c r="AM12" i="3" s="1"/>
  <c r="T12" i="3"/>
  <c r="AP12" i="3" s="1"/>
  <c r="R12" i="3"/>
  <c r="AN12" i="3" s="1"/>
  <c r="Q17" i="3"/>
  <c r="R17" i="3"/>
  <c r="AN17" i="3" s="1"/>
  <c r="S17" i="3"/>
  <c r="AO17" i="3" s="1"/>
  <c r="V17" i="3"/>
  <c r="AR17" i="3" s="1"/>
  <c r="T17" i="3"/>
  <c r="AP17" i="3" s="1"/>
  <c r="U17" i="3"/>
  <c r="AQ17" i="3" s="1"/>
  <c r="AF12" i="3"/>
  <c r="AF28" i="3"/>
  <c r="AF25" i="3"/>
  <c r="AF17" i="3"/>
  <c r="AF21" i="3"/>
  <c r="AE17" i="3"/>
  <c r="AE28" i="3"/>
  <c r="AE12" i="3"/>
  <c r="AE21" i="3"/>
  <c r="AC13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H30" i="3" l="1"/>
  <c r="AD30" i="3" s="1"/>
  <c r="G23" i="3"/>
  <c r="AC23" i="3" s="1"/>
  <c r="I8" i="3"/>
  <c r="I30" i="3"/>
  <c r="H23" i="3"/>
  <c r="AD23" i="3" s="1"/>
  <c r="J23" i="3"/>
  <c r="F19" i="3"/>
  <c r="AB19" i="3" s="1"/>
  <c r="G14" i="3"/>
  <c r="AC14" i="3" s="1"/>
  <c r="F30" i="3"/>
  <c r="AB30" i="3" s="1"/>
  <c r="E23" i="3"/>
  <c r="AA23" i="3" s="1"/>
  <c r="I19" i="3"/>
  <c r="J14" i="3"/>
  <c r="E30" i="3"/>
  <c r="AA30" i="3" s="1"/>
  <c r="D23" i="3"/>
  <c r="Z23" i="3" s="1"/>
  <c r="G30" i="3"/>
  <c r="AC30" i="3" s="1"/>
  <c r="F23" i="3"/>
  <c r="AB23" i="3" s="1"/>
  <c r="D8" i="3"/>
  <c r="J30" i="3"/>
  <c r="AF30" i="3" s="1"/>
  <c r="I23" i="3"/>
  <c r="D19" i="3"/>
  <c r="Z19" i="3" s="1"/>
  <c r="E19" i="3"/>
  <c r="AA19" i="3" s="1"/>
  <c r="E14" i="3"/>
  <c r="AA14" i="3" s="1"/>
  <c r="H19" i="3"/>
  <c r="AD19" i="3" s="1"/>
  <c r="H14" i="3"/>
  <c r="AD14" i="3" s="1"/>
  <c r="D14" i="3"/>
  <c r="Z14" i="3" s="1"/>
  <c r="J19" i="3"/>
  <c r="I14" i="3"/>
  <c r="G19" i="3"/>
  <c r="AC19" i="3" s="1"/>
  <c r="F14" i="3"/>
  <c r="AB14" i="3" s="1"/>
  <c r="D30" i="3"/>
  <c r="Z30" i="3" s="1"/>
  <c r="X58" i="1" a="1"/>
  <c r="X58" i="1" s="1"/>
  <c r="X59" i="1"/>
  <c r="X60" i="1"/>
  <c r="X40" i="1"/>
  <c r="X39" i="1" a="1"/>
  <c r="X39" i="1" s="1"/>
  <c r="X41" i="1"/>
  <c r="Q29" i="3"/>
  <c r="AM29" i="3" s="1"/>
  <c r="R29" i="3"/>
  <c r="AN29" i="3" s="1"/>
  <c r="S29" i="3"/>
  <c r="AO29" i="3" s="1"/>
  <c r="V29" i="3"/>
  <c r="AR29" i="3" s="1"/>
  <c r="T29" i="3"/>
  <c r="AP29" i="3" s="1"/>
  <c r="U29" i="3"/>
  <c r="AQ29" i="3" s="1"/>
  <c r="Q18" i="3"/>
  <c r="AM18" i="3" s="1"/>
  <c r="R18" i="3"/>
  <c r="AN18" i="3" s="1"/>
  <c r="S18" i="3"/>
  <c r="AO18" i="3" s="1"/>
  <c r="T18" i="3"/>
  <c r="AP18" i="3" s="1"/>
  <c r="U18" i="3"/>
  <c r="AQ18" i="3" s="1"/>
  <c r="V18" i="3"/>
  <c r="AR18" i="3" s="1"/>
  <c r="Q22" i="3"/>
  <c r="AM22" i="3" s="1"/>
  <c r="R22" i="3"/>
  <c r="AN22" i="3" s="1"/>
  <c r="S22" i="3"/>
  <c r="AO22" i="3" s="1"/>
  <c r="T22" i="3"/>
  <c r="AP22" i="3" s="1"/>
  <c r="U22" i="3"/>
  <c r="AQ22" i="3" s="1"/>
  <c r="V22" i="3"/>
  <c r="AR22" i="3" s="1"/>
  <c r="Q26" i="3"/>
  <c r="AM26" i="3" s="1"/>
  <c r="R26" i="3"/>
  <c r="AN26" i="3" s="1"/>
  <c r="S26" i="3"/>
  <c r="AO26" i="3" s="1"/>
  <c r="T26" i="3"/>
  <c r="AP26" i="3" s="1"/>
  <c r="U26" i="3"/>
  <c r="AQ26" i="3" s="1"/>
  <c r="V26" i="3"/>
  <c r="AR26" i="3" s="1"/>
  <c r="U13" i="3"/>
  <c r="AQ13" i="3" s="1"/>
  <c r="V13" i="3"/>
  <c r="AR13" i="3" s="1"/>
  <c r="Q13" i="3"/>
  <c r="AM13" i="3" s="1"/>
  <c r="R13" i="3"/>
  <c r="AN13" i="3" s="1"/>
  <c r="S13" i="3"/>
  <c r="AO13" i="3" s="1"/>
  <c r="T13" i="3"/>
  <c r="AP13" i="3" s="1"/>
  <c r="AF26" i="3"/>
  <c r="AF18" i="3"/>
  <c r="AF13" i="3"/>
  <c r="AF29" i="3"/>
  <c r="AF22" i="3"/>
  <c r="AE22" i="3"/>
  <c r="AE18" i="3"/>
  <c r="AE26" i="3"/>
  <c r="AE13" i="3"/>
  <c r="AE29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AG11" i="1" l="1"/>
  <c r="AG12" i="1"/>
  <c r="F8" i="3"/>
  <c r="C8" i="1"/>
  <c r="AG7" i="1" s="1"/>
  <c r="W8" i="3"/>
  <c r="Z8" i="3" s="1"/>
  <c r="AJ7" i="1"/>
  <c r="J7" i="3"/>
  <c r="I7" i="3"/>
  <c r="D7" i="3"/>
  <c r="E7" i="3"/>
  <c r="G7" i="3"/>
  <c r="AC7" i="3" s="1"/>
  <c r="F7" i="3"/>
  <c r="AB7" i="3" s="1"/>
  <c r="H7" i="3"/>
  <c r="AD7" i="3" s="1"/>
  <c r="AG15" i="1"/>
  <c r="AG13" i="1"/>
  <c r="C7" i="1"/>
  <c r="D7" i="1"/>
  <c r="W7" i="3"/>
  <c r="F5" i="3"/>
  <c r="AB5" i="3" s="1"/>
  <c r="G5" i="3"/>
  <c r="AC5" i="3" s="1"/>
  <c r="H5" i="3"/>
  <c r="AD5" i="3" s="1"/>
  <c r="I5" i="3"/>
  <c r="J5" i="3"/>
  <c r="AF5" i="3" s="1"/>
  <c r="E5" i="3"/>
  <c r="AA5" i="3" s="1"/>
  <c r="AJ5" i="1"/>
  <c r="AJ4" i="1"/>
  <c r="AJ6" i="1"/>
  <c r="F6" i="3"/>
  <c r="AB6" i="3" s="1"/>
  <c r="G6" i="3"/>
  <c r="AC6" i="3" s="1"/>
  <c r="E6" i="3"/>
  <c r="AA6" i="3" s="1"/>
  <c r="I6" i="3"/>
  <c r="J6" i="3"/>
  <c r="AF6" i="3" s="1"/>
  <c r="H6" i="3"/>
  <c r="AD6" i="3" s="1"/>
  <c r="D6" i="3"/>
  <c r="Z6" i="3" s="1"/>
  <c r="C9" i="1"/>
  <c r="AG8" i="1" s="1"/>
  <c r="W9" i="3"/>
  <c r="AJ8" i="1"/>
  <c r="AG14" i="1"/>
  <c r="AG16" i="1"/>
  <c r="F15" i="3"/>
  <c r="AB15" i="3" s="1"/>
  <c r="D15" i="3"/>
  <c r="Z15" i="3" s="1"/>
  <c r="I15" i="3"/>
  <c r="G15" i="3"/>
  <c r="AC15" i="3" s="1"/>
  <c r="J9" i="3"/>
  <c r="H15" i="3"/>
  <c r="AD15" i="3" s="1"/>
  <c r="J15" i="3"/>
  <c r="D9" i="3"/>
  <c r="E9" i="3"/>
  <c r="AA9" i="3" s="1"/>
  <c r="G9" i="3"/>
  <c r="H9" i="3"/>
  <c r="I9" i="3"/>
  <c r="E15" i="3"/>
  <c r="AA15" i="3" s="1"/>
  <c r="F9" i="3"/>
  <c r="M9" i="1"/>
  <c r="W9" i="1" s="1"/>
  <c r="AG9" i="1"/>
  <c r="M17" i="1"/>
  <c r="W17" i="1" s="1"/>
  <c r="AG17" i="1"/>
  <c r="E8" i="3"/>
  <c r="J8" i="3"/>
  <c r="G8" i="3"/>
  <c r="AC8" i="3" s="1"/>
  <c r="Q14" i="3"/>
  <c r="AM14" i="3" s="1"/>
  <c r="R14" i="3"/>
  <c r="AN14" i="3" s="1"/>
  <c r="S14" i="3"/>
  <c r="AO14" i="3" s="1"/>
  <c r="T14" i="3"/>
  <c r="AP14" i="3" s="1"/>
  <c r="U14" i="3"/>
  <c r="AQ14" i="3" s="1"/>
  <c r="V14" i="3"/>
  <c r="AR14" i="3" s="1"/>
  <c r="U8" i="3"/>
  <c r="V8" i="3"/>
  <c r="AR8" i="3" s="1"/>
  <c r="T8" i="3"/>
  <c r="AP8" i="3" s="1"/>
  <c r="Q8" i="3"/>
  <c r="R8" i="3"/>
  <c r="S8" i="3"/>
  <c r="S23" i="3"/>
  <c r="AO23" i="3" s="1"/>
  <c r="T23" i="3"/>
  <c r="AP23" i="3" s="1"/>
  <c r="U23" i="3"/>
  <c r="AQ23" i="3" s="1"/>
  <c r="V23" i="3"/>
  <c r="AR23" i="3" s="1"/>
  <c r="Q23" i="3"/>
  <c r="R23" i="3"/>
  <c r="AN23" i="3" s="1"/>
  <c r="S19" i="3"/>
  <c r="AO19" i="3" s="1"/>
  <c r="T19" i="3"/>
  <c r="AP19" i="3" s="1"/>
  <c r="U19" i="3"/>
  <c r="AQ19" i="3" s="1"/>
  <c r="V19" i="3"/>
  <c r="AR19" i="3" s="1"/>
  <c r="Q19" i="3"/>
  <c r="AM19" i="3" s="1"/>
  <c r="R19" i="3"/>
  <c r="AN19" i="3" s="1"/>
  <c r="Q30" i="3"/>
  <c r="R30" i="3"/>
  <c r="S30" i="3"/>
  <c r="T30" i="3"/>
  <c r="AP30" i="3" s="1"/>
  <c r="U30" i="3"/>
  <c r="AQ30" i="3" s="1"/>
  <c r="V30" i="3"/>
  <c r="AR30" i="3" s="1"/>
  <c r="AF19" i="3"/>
  <c r="AF23" i="3"/>
  <c r="AF14" i="3"/>
  <c r="AE14" i="3"/>
  <c r="AE23" i="3"/>
  <c r="AE19" i="3"/>
  <c r="AE30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Y6" i="6" s="1"/>
  <c r="D8" i="1"/>
  <c r="P7" i="1"/>
  <c r="D9" i="1"/>
  <c r="P8" i="1"/>
  <c r="Z9" i="1"/>
  <c r="N14" i="1"/>
  <c r="AH9" i="3" l="1"/>
  <c r="AG9" i="3"/>
  <c r="AJ9" i="3"/>
  <c r="AK9" i="3"/>
  <c r="AL9" i="3"/>
  <c r="AI9" i="3"/>
  <c r="Y9" i="3"/>
  <c r="M7" i="1"/>
  <c r="W7" i="1" s="1"/>
  <c r="AQ8" i="3"/>
  <c r="AG5" i="1"/>
  <c r="M6" i="1"/>
  <c r="W6" i="1" s="1"/>
  <c r="AA8" i="3"/>
  <c r="AH7" i="3"/>
  <c r="AG7" i="3"/>
  <c r="AJ7" i="3"/>
  <c r="AL7" i="3"/>
  <c r="AL4" i="3" s="1"/>
  <c r="BA7" i="3" s="1"/>
  <c r="AI7" i="3"/>
  <c r="AK7" i="3"/>
  <c r="AA7" i="3"/>
  <c r="W9" i="7"/>
  <c r="J8" i="7"/>
  <c r="E8" i="7"/>
  <c r="I8" i="7"/>
  <c r="G8" i="7"/>
  <c r="AC8" i="7" s="1"/>
  <c r="D8" i="7"/>
  <c r="H8" i="7"/>
  <c r="F8" i="7"/>
  <c r="AB8" i="7" s="1"/>
  <c r="AH8" i="1"/>
  <c r="M5" i="1"/>
  <c r="W5" i="1" s="1"/>
  <c r="AB8" i="3"/>
  <c r="AD9" i="3"/>
  <c r="W7" i="7"/>
  <c r="E6" i="7"/>
  <c r="AA6" i="7" s="1"/>
  <c r="I6" i="7"/>
  <c r="AE6" i="7" s="1"/>
  <c r="G6" i="7"/>
  <c r="AC6" i="7" s="1"/>
  <c r="F6" i="7"/>
  <c r="AB6" i="7" s="1"/>
  <c r="J6" i="7"/>
  <c r="AF6" i="7" s="1"/>
  <c r="D6" i="7"/>
  <c r="H6" i="7"/>
  <c r="AD6" i="7" s="1"/>
  <c r="AH6" i="1"/>
  <c r="I5" i="7"/>
  <c r="AE5" i="7" s="1"/>
  <c r="AH4" i="1"/>
  <c r="E5" i="7"/>
  <c r="AA5" i="7" s="1"/>
  <c r="J5" i="7"/>
  <c r="AF5" i="7" s="1"/>
  <c r="G5" i="7"/>
  <c r="AC5" i="7" s="1"/>
  <c r="AH5" i="1"/>
  <c r="F5" i="7"/>
  <c r="AB5" i="7" s="1"/>
  <c r="H5" i="7"/>
  <c r="AD5" i="7" s="1"/>
  <c r="Z7" i="3"/>
  <c r="AO8" i="3"/>
  <c r="AG6" i="1"/>
  <c r="S7" i="3"/>
  <c r="AO7" i="3" s="1"/>
  <c r="T7" i="3"/>
  <c r="AP7" i="3" s="1"/>
  <c r="U7" i="3"/>
  <c r="AQ7" i="3" s="1"/>
  <c r="V7" i="3"/>
  <c r="AR7" i="3" s="1"/>
  <c r="Q7" i="3"/>
  <c r="AM7" i="3" s="1"/>
  <c r="R7" i="3"/>
  <c r="AN7" i="3" s="1"/>
  <c r="AE7" i="3"/>
  <c r="AG4" i="1"/>
  <c r="E10" i="3"/>
  <c r="F10" i="3"/>
  <c r="AB10" i="3" s="1"/>
  <c r="G10" i="3"/>
  <c r="D10" i="3"/>
  <c r="Z10" i="3" s="1"/>
  <c r="I10" i="3"/>
  <c r="J10" i="3"/>
  <c r="H10" i="3"/>
  <c r="AD10" i="3" s="1"/>
  <c r="AC9" i="3"/>
  <c r="W8" i="7"/>
  <c r="F7" i="7"/>
  <c r="J7" i="7"/>
  <c r="H7" i="7"/>
  <c r="G7" i="7"/>
  <c r="AC7" i="7" s="1"/>
  <c r="D7" i="7"/>
  <c r="I7" i="7"/>
  <c r="E7" i="7"/>
  <c r="AH7" i="1"/>
  <c r="AE8" i="3"/>
  <c r="AN8" i="3"/>
  <c r="T6" i="3"/>
  <c r="AP6" i="3" s="1"/>
  <c r="U6" i="3"/>
  <c r="AQ6" i="3" s="1"/>
  <c r="V6" i="3"/>
  <c r="AR6" i="3" s="1"/>
  <c r="S6" i="3"/>
  <c r="AO6" i="3" s="1"/>
  <c r="AE6" i="3"/>
  <c r="Q6" i="3"/>
  <c r="AM6" i="3" s="1"/>
  <c r="R6" i="3"/>
  <c r="AN6" i="3" s="1"/>
  <c r="AF7" i="3"/>
  <c r="Z9" i="3"/>
  <c r="AF8" i="3"/>
  <c r="AM8" i="3"/>
  <c r="R5" i="3"/>
  <c r="AN5" i="3" s="1"/>
  <c r="Q5" i="3"/>
  <c r="AM5" i="3" s="1"/>
  <c r="V5" i="3"/>
  <c r="AR5" i="3" s="1"/>
  <c r="U5" i="3"/>
  <c r="AQ5" i="3" s="1"/>
  <c r="AE5" i="3"/>
  <c r="S5" i="3"/>
  <c r="AO5" i="3" s="1"/>
  <c r="T5" i="3"/>
  <c r="AP5" i="3" s="1"/>
  <c r="AI8" i="3"/>
  <c r="AL8" i="3"/>
  <c r="AK8" i="3"/>
  <c r="AJ8" i="3"/>
  <c r="AG8" i="3"/>
  <c r="AH8" i="3"/>
  <c r="AD8" i="3"/>
  <c r="C8" i="3"/>
  <c r="Y8" i="3" s="1"/>
  <c r="Y8" i="6"/>
  <c r="C7" i="3"/>
  <c r="Y7" i="3" s="1"/>
  <c r="Y7" i="6"/>
  <c r="C5" i="3"/>
  <c r="Y5" i="3" s="1"/>
  <c r="Y5" i="6"/>
  <c r="Z6" i="1"/>
  <c r="C6" i="3"/>
  <c r="Y6" i="3" s="1"/>
  <c r="Q9" i="3"/>
  <c r="AM9" i="3" s="1"/>
  <c r="R9" i="3"/>
  <c r="AN9" i="3" s="1"/>
  <c r="V9" i="3"/>
  <c r="AR9" i="3" s="1"/>
  <c r="S9" i="3"/>
  <c r="AO9" i="3" s="1"/>
  <c r="U9" i="3"/>
  <c r="AQ9" i="3" s="1"/>
  <c r="T9" i="3"/>
  <c r="AP9" i="3" s="1"/>
  <c r="S15" i="3"/>
  <c r="AO15" i="3" s="1"/>
  <c r="T15" i="3"/>
  <c r="AP15" i="3" s="1"/>
  <c r="U15" i="3"/>
  <c r="AQ15" i="3" s="1"/>
  <c r="V15" i="3"/>
  <c r="AR15" i="3" s="1"/>
  <c r="R15" i="3"/>
  <c r="AN15" i="3" s="1"/>
  <c r="Q15" i="3"/>
  <c r="AF9" i="3"/>
  <c r="AF15" i="3"/>
  <c r="AE9" i="3"/>
  <c r="AE15" i="3"/>
  <c r="AA10" i="3"/>
  <c r="AA4" i="3" s="1"/>
  <c r="AB9" i="3"/>
  <c r="N4" i="1"/>
  <c r="Z8" i="1"/>
  <c r="Z7" i="1"/>
  <c r="Z5" i="1"/>
  <c r="X14" i="1"/>
  <c r="N13" i="1"/>
  <c r="AM4" i="3" l="1"/>
  <c r="AU8" i="3" s="1"/>
  <c r="W20" i="1"/>
  <c r="W19" i="1" a="1"/>
  <c r="W19" i="1" s="1"/>
  <c r="Z4" i="3"/>
  <c r="AD4" i="3"/>
  <c r="AD7" i="7"/>
  <c r="AE8" i="7"/>
  <c r="AJ4" i="3"/>
  <c r="AX7" i="3" s="1"/>
  <c r="AF7" i="7"/>
  <c r="Z6" i="7"/>
  <c r="Q6" i="7"/>
  <c r="AM6" i="7" s="1"/>
  <c r="S6" i="7"/>
  <c r="AO6" i="7" s="1"/>
  <c r="V6" i="7"/>
  <c r="AR6" i="7" s="1"/>
  <c r="T6" i="7"/>
  <c r="AP6" i="7" s="1"/>
  <c r="R6" i="7"/>
  <c r="AN6" i="7" s="1"/>
  <c r="U6" i="7"/>
  <c r="AQ6" i="7" s="1"/>
  <c r="AA8" i="7"/>
  <c r="AG4" i="3"/>
  <c r="AU7" i="3" s="1"/>
  <c r="AB7" i="7"/>
  <c r="AF8" i="7"/>
  <c r="AH4" i="3"/>
  <c r="AV7" i="3" s="1"/>
  <c r="AK8" i="7"/>
  <c r="AL8" i="7"/>
  <c r="AG8" i="7"/>
  <c r="AH8" i="7"/>
  <c r="AI8" i="7"/>
  <c r="AJ8" i="7"/>
  <c r="AI9" i="7"/>
  <c r="AH9" i="7"/>
  <c r="AG9" i="7"/>
  <c r="AK9" i="7"/>
  <c r="AL9" i="7"/>
  <c r="AJ9" i="7"/>
  <c r="AF9" i="7"/>
  <c r="AA9" i="7"/>
  <c r="AE9" i="7"/>
  <c r="AD9" i="7"/>
  <c r="Z9" i="7"/>
  <c r="AC9" i="7"/>
  <c r="AC4" i="7" s="1"/>
  <c r="AB9" i="7"/>
  <c r="AQ9" i="7"/>
  <c r="AR9" i="7"/>
  <c r="AM9" i="7"/>
  <c r="AP9" i="7"/>
  <c r="AO9" i="7"/>
  <c r="AN9" i="7"/>
  <c r="AA7" i="7"/>
  <c r="AJ7" i="7"/>
  <c r="AJ4" i="7" s="1"/>
  <c r="AX7" i="7" s="1"/>
  <c r="AK7" i="7"/>
  <c r="AL7" i="7"/>
  <c r="AG7" i="7"/>
  <c r="AG4" i="7" s="1"/>
  <c r="AU7" i="7" s="1"/>
  <c r="AH7" i="7"/>
  <c r="AH4" i="7" s="1"/>
  <c r="AV7" i="7" s="1"/>
  <c r="AI7" i="7"/>
  <c r="AE7" i="7"/>
  <c r="AD8" i="7"/>
  <c r="AK4" i="3"/>
  <c r="AY7" i="3" s="1"/>
  <c r="AZ7" i="3" s="1"/>
  <c r="W21" i="1"/>
  <c r="T7" i="7"/>
  <c r="AP7" i="7" s="1"/>
  <c r="Q7" i="7"/>
  <c r="AM7" i="7" s="1"/>
  <c r="S7" i="7"/>
  <c r="AO7" i="7" s="1"/>
  <c r="U7" i="7"/>
  <c r="AQ7" i="7" s="1"/>
  <c r="R7" i="7"/>
  <c r="AN7" i="7" s="1"/>
  <c r="Z7" i="7"/>
  <c r="V7" i="7"/>
  <c r="AR7" i="7" s="1"/>
  <c r="Q8" i="7"/>
  <c r="AM8" i="7" s="1"/>
  <c r="Z8" i="7"/>
  <c r="V8" i="7"/>
  <c r="AR8" i="7" s="1"/>
  <c r="U8" i="7"/>
  <c r="AQ8" i="7" s="1"/>
  <c r="S8" i="7"/>
  <c r="AO8" i="7" s="1"/>
  <c r="T8" i="7"/>
  <c r="AP8" i="7" s="1"/>
  <c r="R8" i="7"/>
  <c r="AN8" i="7" s="1"/>
  <c r="AI4" i="3"/>
  <c r="AW7" i="3" s="1"/>
  <c r="Y4" i="3"/>
  <c r="AN4" i="3"/>
  <c r="AV8" i="3" s="1"/>
  <c r="AB4" i="3"/>
  <c r="Y4" i="6"/>
  <c r="Q10" i="3"/>
  <c r="R10" i="3"/>
  <c r="S10" i="3"/>
  <c r="AO10" i="3" s="1"/>
  <c r="AO4" i="3" s="1"/>
  <c r="T10" i="3"/>
  <c r="AP10" i="3" s="1"/>
  <c r="U10" i="3"/>
  <c r="AQ10" i="3" s="1"/>
  <c r="V10" i="3"/>
  <c r="AR10" i="3" s="1"/>
  <c r="AF10" i="3"/>
  <c r="AF4" i="3" s="1"/>
  <c r="AE10" i="3"/>
  <c r="AE4" i="3" s="1"/>
  <c r="AC10" i="3"/>
  <c r="AC4" i="3" s="1"/>
  <c r="Z19" i="1" a="1"/>
  <c r="Z19" i="1" s="1"/>
  <c r="Z20" i="1"/>
  <c r="Z21" i="1"/>
  <c r="X13" i="1"/>
  <c r="N12" i="1"/>
  <c r="AD4" i="7" l="1"/>
  <c r="AB4" i="7"/>
  <c r="AA4" i="7"/>
  <c r="AF4" i="7"/>
  <c r="AE4" i="7"/>
  <c r="Z4" i="7"/>
  <c r="AI4" i="7"/>
  <c r="AW7" i="7" s="1"/>
  <c r="AQ4" i="7"/>
  <c r="AY8" i="7" s="1"/>
  <c r="AN4" i="7"/>
  <c r="AV8" i="7" s="1"/>
  <c r="AP4" i="7"/>
  <c r="AX8" i="7" s="1"/>
  <c r="AL4" i="7"/>
  <c r="BA7" i="7" s="1"/>
  <c r="AM4" i="7"/>
  <c r="AU8" i="7" s="1"/>
  <c r="AR4" i="7"/>
  <c r="BA8" i="7" s="1"/>
  <c r="AK4" i="7"/>
  <c r="AY7" i="7" s="1"/>
  <c r="AO4" i="7"/>
  <c r="AW8" i="7" s="1"/>
  <c r="AR4" i="3"/>
  <c r="BA8" i="3" s="1"/>
  <c r="AP4" i="3"/>
  <c r="AX8" i="3" s="1"/>
  <c r="AW8" i="3"/>
  <c r="AQ4" i="3"/>
  <c r="AY8" i="3" s="1"/>
  <c r="AU9" i="3"/>
  <c r="AV9" i="3"/>
  <c r="AW9" i="3"/>
  <c r="AX9" i="3"/>
  <c r="AY9" i="3"/>
  <c r="BA9" i="3"/>
  <c r="X12" i="1"/>
  <c r="N11" i="1"/>
  <c r="AZ8" i="7" l="1"/>
  <c r="AZ7" i="7"/>
  <c r="AU9" i="7"/>
  <c r="AT9" i="7"/>
  <c r="AZ9" i="7"/>
  <c r="AW9" i="7"/>
  <c r="AV9" i="7"/>
  <c r="BA9" i="7"/>
  <c r="AY9" i="7"/>
  <c r="AX9" i="7"/>
  <c r="AZ8" i="3"/>
  <c r="AZ9" i="3"/>
  <c r="X11" i="1"/>
  <c r="N10" i="1"/>
  <c r="C10" i="7" l="1"/>
  <c r="Y10" i="7" s="1"/>
  <c r="C10" i="8"/>
  <c r="Y10" i="8" s="1"/>
  <c r="X10" i="1"/>
  <c r="N9" i="1"/>
  <c r="C9" i="7" l="1"/>
  <c r="Y9" i="7" s="1"/>
  <c r="C9" i="8"/>
  <c r="Y9" i="8" s="1"/>
  <c r="X9" i="1"/>
  <c r="N8" i="1"/>
  <c r="C8" i="7" l="1"/>
  <c r="Y8" i="7" s="1"/>
  <c r="C8" i="8"/>
  <c r="Y8" i="8" s="1"/>
  <c r="X8" i="1"/>
  <c r="N7" i="1"/>
  <c r="C7" i="7" l="1"/>
  <c r="Y7" i="7" s="1"/>
  <c r="C7" i="8"/>
  <c r="Y7" i="8" s="1"/>
  <c r="X7" i="1"/>
  <c r="N6" i="1"/>
  <c r="C6" i="7" l="1"/>
  <c r="Y6" i="7" s="1"/>
  <c r="C6" i="8"/>
  <c r="Y6" i="8" s="1"/>
  <c r="X6" i="1"/>
  <c r="N5" i="1" l="1"/>
  <c r="C5" i="7" l="1"/>
  <c r="Y5" i="7" s="1"/>
  <c r="Y4" i="7" s="1"/>
  <c r="C5" i="8"/>
  <c r="Y5" i="8" s="1"/>
  <c r="Y4" i="8" s="1"/>
  <c r="X5" i="1"/>
  <c r="X19" i="1" l="1" a="1"/>
  <c r="X19" i="1" s="1"/>
  <c r="X21" i="1"/>
  <c r="X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<sst xmlns="http://schemas.openxmlformats.org/spreadsheetml/2006/main" count="732" uniqueCount="181">
  <si>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</si>
  <si>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</si>
  <si>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</si>
  <si>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</si>
  <si>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</si>
  <si>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</si>
  <si>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</si>
  <si>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</si>
  <si>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</si>
  <si>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</si>
  <si>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</si>
  <si>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</si>
  <si>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</si>
  <si>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</si>
  <si>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</si>
  <si>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</si>
  <si>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</si>
  <si>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</si>
  <si>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</si>
  <si>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</si>
  <si>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</si>
  <si>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</si>
  <si>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</si>
  <si>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</si>
  <si>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</si>
  <si>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</si>
  <si>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</si>
  <si>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</si>
  <si>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</si>
  <si>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</si>
  <si>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</si>
  <si>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</si>
  <si>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</si>
  <si>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</si>
  <si>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</si>
  <si>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</si>
  <si>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</si>
  <si>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</si>
  <si>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</si>
  <si>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</si>
  <si>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</si>
  <si>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</si>
  <si>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</si>
  <si>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</si>
  <si>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</si>
  <si>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</si>
  <si>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</si>
  <si>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</si>
  <si>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</si>
  <si>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</si>
  <si>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</si>
  <si>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</si>
  <si>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</si>
  <si>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</si>
  <si>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</si>
  <si>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</si>
  <si>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</si>
  <si>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</si>
  <si>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</si>
  <si>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</si>
  <si>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</si>
  <si>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</si>
  <si>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</si>
  <si>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</si>
  <si>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</si>
  <si>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</si>
  <si>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</si>
  <si>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</si>
  <si>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</si>
  <si>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</si>
  <si>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</si>
  <si>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</si>
  <si>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</si>
  <si>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</si>
  <si>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</si>
  <si>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</si>
  <si>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</si>
  <si>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</si>
  <si>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</si>
  <si>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</si>
  <si>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</si>
  <si>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</si>
  <si>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</si>
  <si>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</si>
  <si>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</si>
  <si>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</si>
  <si>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</si>
  <si>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</si>
  <si>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</si>
  <si>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</si>
  <si>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</si>
  <si>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</si>
  <si>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</si>
  <si>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</si>
  <si>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</si>
  <si>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</si>
  <si>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</si>
  <si>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</si>
  <si>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</si>
  <si>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</si>
  <si>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</si>
  <si>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</si>
  <si>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</si>
  <si>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</si>
  <si>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</si>
  <si>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</si>
  <si>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</si>
  <si>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</si>
  <si>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</si>
  <si>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</si>
  <si>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</si>
  <si>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</si>
  <si>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</si>
  <si>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</si>
  <si>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</si>
  <si>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</si>
  <si>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</si>
  <si>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</si>
  <si>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</si>
  <si>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</si>
  <si>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</si>
  <si>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</si>
  <si>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</si>
  <si>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</si>
  <si>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</si>
  <si>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</si>
  <si>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</si>
  <si>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</si>
  <si>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</si>
  <si>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</si>
  <si>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</si>
  <si>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</si>
  <si>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</si>
  <si>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</si>
  <si>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</si>
  <si>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</si>
  <si>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</si>
  <si>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</si>
  <si>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</si>
  <si>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</si>
  <si>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</si>
  <si>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</si>
  <si>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</si>
  <si>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</si>
  <si>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</si>
  <si>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</si>
  <si>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</si>
  <si>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</si>
  <si>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</si>
  <si>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</si>
  <si>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</si>
  <si>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History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</si>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</sst>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ALP'!$AU$7:$BA$7</c:f>
              <c:numCache>
                <c:formatCode>General</c:formatCode>
                <c:ptCount val="7"/>
                <c:pt idx="0">
                  <c:v>5.0152735405826752</c:v>
                </c:pt>
                <c:pt idx="1">
                  <c:v>4.2333470034774914</c:v>
                </c:pt>
                <c:pt idx="2">
                  <c:v>3.5638415602642413</c:v>
                </c:pt>
                <c:pt idx="3">
                  <c:v>2.9049267757810302</c:v>
                </c:pt>
                <c:pt idx="4">
                  <c:v>2.8918063773239768</c:v>
                </c:pt>
                <c:pt idx="5">
                  <c:v>2.4495928561977003</c:v>
                </c:pt>
                <c:pt idx="6">
                  <c:v>2.0073793350714242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ALP'!$AU$8:$BA$8</c:f>
              <c:numCache>
                <c:formatCode>General</c:formatCode>
                <c:ptCount val="7"/>
                <c:pt idx="0">
                  <c:v>4.7448188645672147</c:v>
                </c:pt>
                <c:pt idx="1">
                  <c:v>4.1043988736397417</c:v>
                </c:pt>
                <c:pt idx="2">
                  <c:v>3.4834015118782307</c:v>
                </c:pt>
                <c:pt idx="3">
                  <c:v>2.8335571414151031</c:v>
                </c:pt>
                <c:pt idx="4">
                  <c:v>2.8495753978803804</c:v>
                </c:pt>
                <c:pt idx="5">
                  <c:v>2.4258389256682005</c:v>
                </c:pt>
                <c:pt idx="6">
                  <c:v>2.0021024534560201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ALP'!$AU$9:$BA$9</c:f>
              <c:numCache>
                <c:formatCode>General</c:formatCode>
                <c:ptCount val="7"/>
                <c:pt idx="0">
                  <c:v>6.1199352599083987</c:v>
                </c:pt>
                <c:pt idx="1">
                  <c:v>6.1199352599083987</c:v>
                </c:pt>
                <c:pt idx="2">
                  <c:v>6.1199352599083987</c:v>
                </c:pt>
                <c:pt idx="3">
                  <c:v>6.1199352599083987</c:v>
                </c:pt>
                <c:pt idx="4">
                  <c:v>6.1199352599083987</c:v>
                </c:pt>
                <c:pt idx="5">
                  <c:v>6.1199352599083987</c:v>
                </c:pt>
                <c:pt idx="6">
                  <c:v>6.1199352599083987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ALP'!$AT$6:$BA$6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ALP'!$AT$11:$BA$11</c:f>
              <c:numCache>
                <c:formatCode>General</c:formatCode>
                <c:ptCount val="8"/>
                <c:pt idx="1">
                  <c:v>0.77</c:v>
                </c:pt>
                <c:pt idx="2">
                  <c:v>0.82</c:v>
                </c:pt>
                <c:pt idx="3">
                  <c:v>0.86</c:v>
                </c:pt>
                <c:pt idx="4">
                  <c:v>0.89333333333333342</c:v>
                </c:pt>
                <c:pt idx="5">
                  <c:v>0.93124999999999991</c:v>
                </c:pt>
                <c:pt idx="6">
                  <c:v>0.95062499999999994</c:v>
                </c:pt>
                <c:pt idx="7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ALP'!$BI$22:$BI$97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ALP'!$BJ$22:$BJ$97</c:f>
              <c:numCache>
                <c:formatCode>General</c:formatCode>
                <c:ptCount val="76"/>
                <c:pt idx="0">
                  <c:v>0.98</c:v>
                </c:pt>
                <c:pt idx="1">
                  <c:v>0.97890206411945546</c:v>
                </c:pt>
                <c:pt idx="2">
                  <c:v>0.97778172138420594</c:v>
                </c:pt>
                <c:pt idx="3">
                  <c:v>0.97663827879874499</c:v>
                </c:pt>
                <c:pt idx="4">
                  <c:v>0.97547101449275364</c:v>
                </c:pt>
                <c:pt idx="5">
                  <c:v>0.97427917620137305</c:v>
                </c:pt>
                <c:pt idx="6">
                  <c:v>0.97306197964847363</c:v>
                </c:pt>
                <c:pt idx="7">
                  <c:v>0.97181860682561949</c:v>
                </c:pt>
                <c:pt idx="8">
                  <c:v>0.97054820415879017</c:v>
                </c:pt>
                <c:pt idx="9">
                  <c:v>0.96924988055422845</c:v>
                </c:pt>
                <c:pt idx="10">
                  <c:v>0.9679227053140097</c:v>
                </c:pt>
                <c:pt idx="11">
                  <c:v>0.96656570591108948</c:v>
                </c:pt>
                <c:pt idx="12">
                  <c:v>0.96517786561264829</c:v>
                </c:pt>
                <c:pt idx="13">
                  <c:v>0.96375812093953028</c:v>
                </c:pt>
                <c:pt idx="14">
                  <c:v>0.96230535894843272</c:v>
                </c:pt>
                <c:pt idx="15">
                  <c:v>0.96081841432225068</c:v>
                </c:pt>
                <c:pt idx="16">
                  <c:v>0.95929606625258801</c:v>
                </c:pt>
                <c:pt idx="17">
                  <c:v>0.95773703509690944</c:v>
                </c:pt>
                <c:pt idx="18">
                  <c:v>0.95613997879109225</c:v>
                </c:pt>
                <c:pt idx="19">
                  <c:v>0.9545034889962426</c:v>
                </c:pt>
                <c:pt idx="20">
                  <c:v>0.95282608695652171</c:v>
                </c:pt>
                <c:pt idx="21">
                  <c:v>0.95110621904237758</c:v>
                </c:pt>
                <c:pt idx="22">
                  <c:v>0.94934225195094757</c:v>
                </c:pt>
                <c:pt idx="23">
                  <c:v>0.94753246753246756</c:v>
                </c:pt>
                <c:pt idx="24">
                  <c:v>0.94567505720823797</c:v>
                </c:pt>
                <c:pt idx="25">
                  <c:v>0.94376811594202903</c:v>
                </c:pt>
                <c:pt idx="26">
                  <c:v>0.94180963572267917</c:v>
                </c:pt>
                <c:pt idx="27">
                  <c:v>0.93979749851101846</c:v>
                </c:pt>
                <c:pt idx="28">
                  <c:v>0.93772946859903383</c:v>
                </c:pt>
                <c:pt idx="29">
                  <c:v>0.93560318432333123</c:v>
                </c:pt>
                <c:pt idx="30">
                  <c:v>0.93341614906832293</c:v>
                </c:pt>
                <c:pt idx="31">
                  <c:v>0.93116572148708254</c:v>
                </c:pt>
                <c:pt idx="32">
                  <c:v>0.92884910485933503</c:v>
                </c:pt>
                <c:pt idx="33">
                  <c:v>0.9264633354964309</c:v>
                </c:pt>
                <c:pt idx="34">
                  <c:v>0.92400527009222655</c:v>
                </c:pt>
                <c:pt idx="35">
                  <c:v>0.92147157190635454</c:v>
                </c:pt>
                <c:pt idx="36">
                  <c:v>0.91885869565217393</c:v>
                </c:pt>
                <c:pt idx="37">
                  <c:v>0.91616287094547966</c:v>
                </c:pt>
                <c:pt idx="38">
                  <c:v>0.91338008415147265</c:v>
                </c:pt>
                <c:pt idx="39">
                  <c:v>0.91050605844618671</c:v>
                </c:pt>
                <c:pt idx="40">
                  <c:v>0.90753623188405796</c:v>
                </c:pt>
                <c:pt idx="41">
                  <c:v>0.9044657332350774</c:v>
                </c:pt>
                <c:pt idx="42">
                  <c:v>0.90128935532233889</c:v>
                </c:pt>
                <c:pt idx="43">
                  <c:v>0.89800152555301294</c:v>
                </c:pt>
                <c:pt idx="44">
                  <c:v>0.89459627329192548</c:v>
                </c:pt>
                <c:pt idx="45">
                  <c:v>0.89106719367588938</c:v>
                </c:pt>
                <c:pt idx="46">
                  <c:v>0.88740740740740742</c:v>
                </c:pt>
                <c:pt idx="47">
                  <c:v>0.88360951599671866</c:v>
                </c:pt>
                <c:pt idx="48">
                  <c:v>0.87966555183946493</c:v>
                </c:pt>
                <c:pt idx="49">
                  <c:v>0.87556692242114242</c:v>
                </c:pt>
                <c:pt idx="50">
                  <c:v>0.87130434782608701</c:v>
                </c:pt>
                <c:pt idx="51">
                  <c:v>0.86686779059449881</c:v>
                </c:pt>
                <c:pt idx="52">
                  <c:v>0.86224637681159433</c:v>
                </c:pt>
                <c:pt idx="53">
                  <c:v>0.85742830712303442</c:v>
                </c:pt>
                <c:pt idx="54">
                  <c:v>0.8524007561436675</c:v>
                </c:pt>
                <c:pt idx="55">
                  <c:v>0.84714975845410645</c:v>
                </c:pt>
                <c:pt idx="56">
                  <c:v>0.84166007905138362</c:v>
                </c:pt>
                <c:pt idx="57">
                  <c:v>0.83591506572295282</c:v>
                </c:pt>
                <c:pt idx="58">
                  <c:v>0.82989648033126318</c:v>
                </c:pt>
                <c:pt idx="59">
                  <c:v>0.82358430540827188</c:v>
                </c:pt>
                <c:pt idx="60">
                  <c:v>0.8169565217391308</c:v>
                </c:pt>
                <c:pt idx="61">
                  <c:v>0.80998885172798263</c:v>
                </c:pt>
                <c:pt idx="62">
                  <c:v>0.80265446224256343</c:v>
                </c:pt>
                <c:pt idx="63">
                  <c:v>0.79492361927144595</c:v>
                </c:pt>
                <c:pt idx="64">
                  <c:v>0.78676328502415527</c:v>
                </c:pt>
                <c:pt idx="65">
                  <c:v>0.77813664596273358</c:v>
                </c:pt>
                <c:pt idx="66">
                  <c:v>0.76900255754475777</c:v>
                </c:pt>
                <c:pt idx="67">
                  <c:v>0.75931488801054092</c:v>
                </c:pt>
                <c:pt idx="68">
                  <c:v>0.74902173913043568</c:v>
                </c:pt>
                <c:pt idx="69">
                  <c:v>0.73806451612903323</c:v>
                </c:pt>
                <c:pt idx="70">
                  <c:v>0.72637681159420397</c:v>
                </c:pt>
                <c:pt idx="71">
                  <c:v>0.71388305847076583</c:v>
                </c:pt>
                <c:pt idx="72">
                  <c:v>0.70049689440993923</c:v>
                </c:pt>
                <c:pt idx="73">
                  <c:v>0.68611916264090334</c:v>
                </c:pt>
                <c:pt idx="74">
                  <c:v>0.67063545150501835</c:v>
                </c:pt>
                <c:pt idx="75">
                  <c:v>0.65564524510653044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LNP'!$AU$7:$BA$7</c:f>
              <c:numCache>
                <c:formatCode>General</c:formatCode>
                <c:ptCount val="7"/>
                <c:pt idx="0">
                  <c:v>4.8061881933081798</c:v>
                </c:pt>
                <c:pt idx="1">
                  <c:v>4.3774005583391782</c:v>
                </c:pt>
                <c:pt idx="2">
                  <c:v>4.3142790307947818</c:v>
                </c:pt>
                <c:pt idx="3">
                  <c:v>3.896959037966623</c:v>
                </c:pt>
                <c:pt idx="4">
                  <c:v>2.9440597878079915</c:v>
                </c:pt>
                <c:pt idx="5">
                  <c:v>2.3746764655660906</c:v>
                </c:pt>
                <c:pt idx="6">
                  <c:v>1.8052931433241899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LNP'!$AU$8:$BA$8</c:f>
              <c:numCache>
                <c:formatCode>General</c:formatCode>
                <c:ptCount val="7"/>
                <c:pt idx="0">
                  <c:v>4.4600982218064846</c:v>
                </c:pt>
                <c:pt idx="1">
                  <c:v>4.0560922407288666</c:v>
                </c:pt>
                <c:pt idx="2">
                  <c:v>3.8372492801253113</c:v>
                </c:pt>
                <c:pt idx="3">
                  <c:v>3.6163520214587748</c:v>
                </c:pt>
                <c:pt idx="4">
                  <c:v>2.7961787661570732</c:v>
                </c:pt>
                <c:pt idx="5">
                  <c:v>2.287539328904499</c:v>
                </c:pt>
                <c:pt idx="6">
                  <c:v>1.778899891651925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LNP'!$AU$9:$BA$9</c:f>
              <c:numCache>
                <c:formatCode>General</c:formatCode>
                <c:ptCount val="7"/>
                <c:pt idx="0">
                  <c:v>5.6008553891118789</c:v>
                </c:pt>
                <c:pt idx="1">
                  <c:v>5.6008553891118789</c:v>
                </c:pt>
                <c:pt idx="2">
                  <c:v>5.6008553891118789</c:v>
                </c:pt>
                <c:pt idx="3">
                  <c:v>5.6008553891118789</c:v>
                </c:pt>
                <c:pt idx="4">
                  <c:v>5.6008553891118789</c:v>
                </c:pt>
                <c:pt idx="5">
                  <c:v>5.6008553891118789</c:v>
                </c:pt>
                <c:pt idx="6">
                  <c:v>5.6008553891118789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LNP'!$AT$6:$BA$6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LNP'!$AT$11:$BA$11</c:f>
              <c:numCache>
                <c:formatCode>General</c:formatCode>
                <c:ptCount val="8"/>
                <c:pt idx="1">
                  <c:v>0.61</c:v>
                </c:pt>
                <c:pt idx="2">
                  <c:v>0.65333333333333332</c:v>
                </c:pt>
                <c:pt idx="3">
                  <c:v>0.70000000000000007</c:v>
                </c:pt>
                <c:pt idx="4">
                  <c:v>0.75</c:v>
                </c:pt>
                <c:pt idx="5">
                  <c:v>0.8587499999999999</c:v>
                </c:pt>
                <c:pt idx="6">
                  <c:v>0.90437499999999993</c:v>
                </c:pt>
                <c:pt idx="7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LNP'!$BI$22:$BI$97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LNP'!$BJ$22:$BJ$97</c:f>
              <c:numCache>
                <c:formatCode>General</c:formatCode>
                <c:ptCount val="76"/>
                <c:pt idx="0">
                  <c:v>0.96</c:v>
                </c:pt>
                <c:pt idx="1">
                  <c:v>0.95791492910758969</c:v>
                </c:pt>
                <c:pt idx="2">
                  <c:v>0.95579124579124586</c:v>
                </c:pt>
                <c:pt idx="3">
                  <c:v>0.95362786745964312</c:v>
                </c:pt>
                <c:pt idx="4">
                  <c:v>0.95142367066895372</c:v>
                </c:pt>
                <c:pt idx="5">
                  <c:v>0.94917748917748912</c:v>
                </c:pt>
                <c:pt idx="6">
                  <c:v>0.94688811188811184</c:v>
                </c:pt>
                <c:pt idx="7">
                  <c:v>0.94455428067078551</c:v>
                </c:pt>
                <c:pt idx="8">
                  <c:v>0.94217468805704097</c:v>
                </c:pt>
                <c:pt idx="9">
                  <c:v>0.93974797479747973</c:v>
                </c:pt>
                <c:pt idx="10">
                  <c:v>0.93727272727272726</c:v>
                </c:pt>
                <c:pt idx="11">
                  <c:v>0.93474747474747477</c:v>
                </c:pt>
                <c:pt idx="12">
                  <c:v>0.93217068645640078</c:v>
                </c:pt>
                <c:pt idx="13">
                  <c:v>0.92954076850984069</c:v>
                </c:pt>
                <c:pt idx="14">
                  <c:v>0.92685606060606052</c:v>
                </c:pt>
                <c:pt idx="15">
                  <c:v>0.92411483253588522</c:v>
                </c:pt>
                <c:pt idx="16">
                  <c:v>0.92131528046421662</c:v>
                </c:pt>
                <c:pt idx="17">
                  <c:v>0.91845552297165201</c:v>
                </c:pt>
                <c:pt idx="18">
                  <c:v>0.91553359683794455</c:v>
                </c:pt>
                <c:pt idx="19">
                  <c:v>0.91254745254745262</c:v>
                </c:pt>
                <c:pt idx="20">
                  <c:v>0.90949494949494947</c:v>
                </c:pt>
                <c:pt idx="21">
                  <c:v>0.90637385086823286</c:v>
                </c:pt>
                <c:pt idx="22">
                  <c:v>0.90318181818181809</c:v>
                </c:pt>
                <c:pt idx="23">
                  <c:v>0.89991640543364682</c:v>
                </c:pt>
                <c:pt idx="24">
                  <c:v>0.89657505285412253</c:v>
                </c:pt>
                <c:pt idx="25">
                  <c:v>0.89315508021390377</c:v>
                </c:pt>
                <c:pt idx="26">
                  <c:v>0.88965367965367959</c:v>
                </c:pt>
                <c:pt idx="27">
                  <c:v>0.88606790799561885</c:v>
                </c:pt>
                <c:pt idx="28">
                  <c:v>0.8823946784922394</c:v>
                </c:pt>
                <c:pt idx="29">
                  <c:v>0.87863075196408524</c:v>
                </c:pt>
                <c:pt idx="30">
                  <c:v>0.87477272727272726</c:v>
                </c:pt>
                <c:pt idx="31">
                  <c:v>0.87081703107019559</c:v>
                </c:pt>
                <c:pt idx="32">
                  <c:v>0.86675990675990677</c:v>
                </c:pt>
                <c:pt idx="33">
                  <c:v>0.86259740259740258</c:v>
                </c:pt>
                <c:pt idx="34">
                  <c:v>0.8583253588516746</c:v>
                </c:pt>
                <c:pt idx="35">
                  <c:v>0.85393939393939389</c:v>
                </c:pt>
                <c:pt idx="36">
                  <c:v>0.84943488943488932</c:v>
                </c:pt>
                <c:pt idx="37">
                  <c:v>0.84480697384806969</c:v>
                </c:pt>
                <c:pt idx="38">
                  <c:v>0.84005050505050494</c:v>
                </c:pt>
                <c:pt idx="39">
                  <c:v>0.83516005121638914</c:v>
                </c:pt>
                <c:pt idx="40">
                  <c:v>0.83012987012987005</c:v>
                </c:pt>
                <c:pt idx="41">
                  <c:v>0.82495388669301706</c:v>
                </c:pt>
                <c:pt idx="42">
                  <c:v>0.81962566844919782</c:v>
                </c:pt>
                <c:pt idx="43">
                  <c:v>0.81413839891451834</c:v>
                </c:pt>
                <c:pt idx="44">
                  <c:v>0.80848484848484847</c:v>
                </c:pt>
                <c:pt idx="45">
                  <c:v>0.80265734265734268</c:v>
                </c:pt>
                <c:pt idx="46">
                  <c:v>0.79664772727272726</c:v>
                </c:pt>
                <c:pt idx="47">
                  <c:v>0.79044733044733051</c:v>
                </c:pt>
                <c:pt idx="48">
                  <c:v>0.78404692082111449</c:v>
                </c:pt>
                <c:pt idx="49">
                  <c:v>0.77743666169895698</c:v>
                </c:pt>
                <c:pt idx="50">
                  <c:v>0.77060606060606074</c:v>
                </c:pt>
                <c:pt idx="51">
                  <c:v>0.76354391371340535</c:v>
                </c:pt>
                <c:pt idx="52">
                  <c:v>0.75623824451410671</c:v>
                </c:pt>
                <c:pt idx="53">
                  <c:v>0.74867623604465727</c:v>
                </c:pt>
                <c:pt idx="54">
                  <c:v>0.74084415584415608</c:v>
                </c:pt>
                <c:pt idx="55">
                  <c:v>0.732727272727273</c:v>
                </c:pt>
                <c:pt idx="56">
                  <c:v>0.72430976430976468</c:v>
                </c:pt>
                <c:pt idx="57">
                  <c:v>0.71557461406518053</c:v>
                </c:pt>
                <c:pt idx="58">
                  <c:v>0.70650349650349686</c:v>
                </c:pt>
                <c:pt idx="59">
                  <c:v>0.69707664884135523</c:v>
                </c:pt>
                <c:pt idx="60">
                  <c:v>0.68727272727272781</c:v>
                </c:pt>
                <c:pt idx="61">
                  <c:v>0.67706864564007485</c:v>
                </c:pt>
                <c:pt idx="62">
                  <c:v>0.66643939393939466</c:v>
                </c:pt>
                <c:pt idx="63">
                  <c:v>0.65535783365570666</c:v>
                </c:pt>
                <c:pt idx="64">
                  <c:v>0.64379446640316285</c:v>
                </c:pt>
                <c:pt idx="65">
                  <c:v>0.63171717171717257</c:v>
                </c:pt>
                <c:pt idx="66">
                  <c:v>0.61909090909091014</c:v>
                </c:pt>
                <c:pt idx="67">
                  <c:v>0.60587737843551903</c:v>
                </c:pt>
                <c:pt idx="68">
                  <c:v>0.59203463203463313</c:v>
                </c:pt>
                <c:pt idx="69">
                  <c:v>0.57751662971175288</c:v>
                </c:pt>
                <c:pt idx="70">
                  <c:v>0.5622727272727287</c:v>
                </c:pt>
                <c:pt idx="71">
                  <c:v>0.54624708624708784</c:v>
                </c:pt>
                <c:pt idx="72">
                  <c:v>0.52937799043062372</c:v>
                </c:pt>
                <c:pt idx="73">
                  <c:v>0.51159705159705338</c:v>
                </c:pt>
                <c:pt idx="74">
                  <c:v>0.49282828282828484</c:v>
                </c:pt>
                <c:pt idx="75">
                  <c:v>0.47502201502201491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GRN'!$AU$7:$BA$7</c:f>
              <c:numCache>
                <c:formatCode>General</c:formatCode>
                <c:ptCount val="7"/>
                <c:pt idx="0">
                  <c:v>2.9311753425697491</c:v>
                </c:pt>
                <c:pt idx="1">
                  <c:v>2.2901397943745216</c:v>
                </c:pt>
                <c:pt idx="2">
                  <c:v>2.1571446147370117</c:v>
                </c:pt>
                <c:pt idx="3">
                  <c:v>2.0679128790192483</c:v>
                </c:pt>
                <c:pt idx="4">
                  <c:v>1.8575584793684163</c:v>
                </c:pt>
                <c:pt idx="5">
                  <c:v>1.7054118597148933</c:v>
                </c:pt>
                <c:pt idx="6">
                  <c:v>1.55326524006137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GRN'!$AU$8:$BA$8</c:f>
              <c:numCache>
                <c:formatCode>General</c:formatCode>
                <c:ptCount val="7"/>
                <c:pt idx="0">
                  <c:v>1.8762859674756485</c:v>
                </c:pt>
                <c:pt idx="1">
                  <c:v>1.6506178549847461</c:v>
                </c:pt>
                <c:pt idx="2">
                  <c:v>1.5778132536168175</c:v>
                </c:pt>
                <c:pt idx="3">
                  <c:v>1.5431964335499764</c:v>
                </c:pt>
                <c:pt idx="4">
                  <c:v>1.4459689277583849</c:v>
                </c:pt>
                <c:pt idx="5">
                  <c:v>1.4063815413078529</c:v>
                </c:pt>
                <c:pt idx="6">
                  <c:v>1.3667941548573206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GRN'!$AU$9:$BA$9</c:f>
              <c:numCache>
                <c:formatCode>General</c:formatCode>
                <c:ptCount val="7"/>
                <c:pt idx="0">
                  <c:v>1.9564528341638323</c:v>
                </c:pt>
                <c:pt idx="1">
                  <c:v>1.9564528341638323</c:v>
                </c:pt>
                <c:pt idx="2">
                  <c:v>1.9564528341638323</c:v>
                </c:pt>
                <c:pt idx="3">
                  <c:v>1.9564528341638323</c:v>
                </c:pt>
                <c:pt idx="4">
                  <c:v>1.9564528341638323</c:v>
                </c:pt>
                <c:pt idx="5">
                  <c:v>1.9564528341638323</c:v>
                </c:pt>
                <c:pt idx="6">
                  <c:v>1.9564528341638323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GRN'!$AT$6:$BA$6</c:f>
              <c:numCache>
                <c:formatCode>General</c:formatCode>
                <c:ptCount val="8"/>
                <c:pt idx="0">
                  <c:v>6.9</c:v>
                </c:pt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GRN'!$AT$11:$BA$11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0.26333333333333336</c:v>
                </c:pt>
                <c:pt idx="3">
                  <c:v>0.38666666666666666</c:v>
                </c:pt>
                <c:pt idx="4">
                  <c:v>0.45999999999999996</c:v>
                </c:pt>
                <c:pt idx="5">
                  <c:v>0.56000000000000005</c:v>
                </c:pt>
                <c:pt idx="6">
                  <c:v>0.60499999999999998</c:v>
                </c:pt>
                <c:pt idx="7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GRN'!$BI$22:$BI$97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GRN'!$BJ$22:$BJ$97</c:f>
              <c:numCache>
                <c:formatCode>General</c:formatCode>
                <c:ptCount val="76"/>
                <c:pt idx="0">
                  <c:v>0.65999999999999992</c:v>
                </c:pt>
                <c:pt idx="1">
                  <c:v>0.65789540145217296</c:v>
                </c:pt>
                <c:pt idx="2">
                  <c:v>0.65574069341511199</c:v>
                </c:pt>
                <c:pt idx="3">
                  <c:v>0.65353406470245923</c:v>
                </c:pt>
                <c:pt idx="4">
                  <c:v>0.65127361577730269</c:v>
                </c:pt>
                <c:pt idx="5">
                  <c:v>0.64895735329843851</c:v>
                </c:pt>
                <c:pt idx="6">
                  <c:v>0.64658318425760286</c:v>
                </c:pt>
                <c:pt idx="7">
                  <c:v>0.64414890967142946</c:v>
                </c:pt>
                <c:pt idx="8">
                  <c:v>0.64165221778817483</c:v>
                </c:pt>
                <c:pt idx="9">
                  <c:v>0.63909067676509534</c:v>
                </c:pt>
                <c:pt idx="10">
                  <c:v>0.63646172676772428</c:v>
                </c:pt>
                <c:pt idx="11">
                  <c:v>0.63376267143709009</c:v>
                </c:pt>
                <c:pt idx="12">
                  <c:v>0.63099066866508724</c:v>
                </c:pt>
                <c:pt idx="13">
                  <c:v>0.62814272061165977</c:v>
                </c:pt>
                <c:pt idx="14">
                  <c:v>0.62521566289008146</c:v>
                </c:pt>
                <c:pt idx="15">
                  <c:v>0.62220615283831793</c:v>
                </c:pt>
                <c:pt idx="16">
                  <c:v>0.61911065678507538</c:v>
                </c:pt>
                <c:pt idx="17">
                  <c:v>0.61592543620855045</c:v>
                </c:pt>
                <c:pt idx="18">
                  <c:v>0.61264653267389235</c:v>
                </c:pt>
                <c:pt idx="19">
                  <c:v>0.60926975142178197</c:v>
                </c:pt>
                <c:pt idx="20">
                  <c:v>0.60579064346506206</c:v>
                </c:pt>
                <c:pt idx="21">
                  <c:v>0.60220448603275079</c:v>
                </c:pt>
                <c:pt idx="22">
                  <c:v>0.59850626118067973</c:v>
                </c:pt>
                <c:pt idx="23">
                  <c:v>0.59469063236505093</c:v>
                </c:pt>
                <c:pt idx="24">
                  <c:v>0.59075191874891797</c:v>
                </c:pt>
                <c:pt idx="25">
                  <c:v>0.58668406698143638</c:v>
                </c:pt>
                <c:pt idx="26">
                  <c:v>0.58248062015503865</c:v>
                </c:pt>
                <c:pt idx="27">
                  <c:v>0.5781346836057123</c:v>
                </c:pt>
                <c:pt idx="28">
                  <c:v>0.5736388871753747</c:v>
                </c:pt>
                <c:pt idx="29">
                  <c:v>0.56898534350186725</c:v>
                </c:pt>
                <c:pt idx="30">
                  <c:v>0.56416560184002029</c:v>
                </c:pt>
                <c:pt idx="31">
                  <c:v>0.55917059684501536</c:v>
                </c:pt>
                <c:pt idx="32">
                  <c:v>0.55399059166501019</c:v>
                </c:pt>
                <c:pt idx="33">
                  <c:v>0.54861511459141987</c:v>
                </c:pt>
                <c:pt idx="34">
                  <c:v>0.5430328883996145</c:v>
                </c:pt>
                <c:pt idx="35">
                  <c:v>0.53723175137675805</c:v>
                </c:pt>
                <c:pt idx="36">
                  <c:v>0.53119856887298744</c:v>
                </c:pt>
                <c:pt idx="37">
                  <c:v>0.52491913402212398</c:v>
                </c:pt>
                <c:pt idx="38">
                  <c:v>0.51837805605247445</c:v>
                </c:pt>
                <c:pt idx="39">
                  <c:v>0.51155863433943571</c:v>
                </c:pt>
                <c:pt idx="40">
                  <c:v>0.50444271603017798</c:v>
                </c:pt>
                <c:pt idx="41">
                  <c:v>0.49701053468495315</c:v>
                </c:pt>
                <c:pt idx="42">
                  <c:v>0.48924052691494535</c:v>
                </c:pt>
                <c:pt idx="43">
                  <c:v>0.48110912343470474</c:v>
                </c:pt>
                <c:pt idx="44">
                  <c:v>0.47259051026492876</c:v>
                </c:pt>
                <c:pt idx="45">
                  <c:v>0.46365635498931018</c:v>
                </c:pt>
                <c:pt idx="46">
                  <c:v>0.45427549194991057</c:v>
                </c:pt>
                <c:pt idx="47">
                  <c:v>0.44441355901105456</c:v>
                </c:pt>
                <c:pt idx="48">
                  <c:v>0.43403257697015357</c:v>
                </c:pt>
                <c:pt idx="49">
                  <c:v>0.42309046076487949</c:v>
                </c:pt>
                <c:pt idx="50">
                  <c:v>0.41154044921486804</c:v>
                </c:pt>
                <c:pt idx="51">
                  <c:v>0.39933043700485582</c:v>
                </c:pt>
                <c:pt idx="52">
                  <c:v>0.38640218878249</c:v>
                </c:pt>
                <c:pt idx="53">
                  <c:v>0.37269041036482936</c:v>
                </c:pt>
                <c:pt idx="54">
                  <c:v>0.35812164579606481</c:v>
                </c:pt>
                <c:pt idx="55">
                  <c:v>0.3426129609325414</c:v>
                </c:pt>
                <c:pt idx="56">
                  <c:v>0.32607036374478293</c:v>
                </c:pt>
                <c:pt idx="57">
                  <c:v>0.30838689778545503</c:v>
                </c:pt>
                <c:pt idx="58">
                  <c:v>0.28944032711474654</c:v>
                </c:pt>
                <c:pt idx="59">
                  <c:v>0.26909030676472634</c:v>
                </c:pt>
                <c:pt idx="60">
                  <c:v>0.2471749002339354</c:v>
                </c:pt>
                <c:pt idx="61">
                  <c:v>0.22350626118068107</c:v>
                </c:pt>
                <c:pt idx="62">
                  <c:v>0.19786523553965574</c:v>
                </c:pt>
                <c:pt idx="63">
                  <c:v>0.16999455549506282</c:v>
                </c:pt>
                <c:pt idx="64">
                  <c:v>0.13959017726459788</c:v>
                </c:pt>
                <c:pt idx="65">
                  <c:v>0.10629014396456493</c:v>
                </c:pt>
                <c:pt idx="66">
                  <c:v>6.9660107334528654E-2</c:v>
                </c:pt>
                <c:pt idx="67">
                  <c:v>2.917427737501499E-2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xOTH'!$AU$7:$BA$7</c:f>
              <c:numCache>
                <c:formatCode>General</c:formatCode>
                <c:ptCount val="7"/>
                <c:pt idx="0">
                  <c:v>3.7025831108999721</c:v>
                </c:pt>
                <c:pt idx="1">
                  <c:v>3.1045260418370542</c:v>
                </c:pt>
                <c:pt idx="2">
                  <c:v>2.8303141593718433</c:v>
                </c:pt>
                <c:pt idx="3">
                  <c:v>3.2519202742511193</c:v>
                </c:pt>
                <c:pt idx="4">
                  <c:v>2.5153245912099083</c:v>
                </c:pt>
                <c:pt idx="5">
                  <c:v>2.3407935390829957</c:v>
                </c:pt>
                <c:pt idx="6">
                  <c:v>2.1662624869560831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xOTH'!$AU$8:$BA$8</c:f>
              <c:numCache>
                <c:formatCode>General</c:formatCode>
                <c:ptCount val="7"/>
                <c:pt idx="0">
                  <c:v>2.4067759263771031</c:v>
                </c:pt>
                <c:pt idx="1">
                  <c:v>2.1222372804294167</c:v>
                </c:pt>
                <c:pt idx="2">
                  <c:v>2.0350809813716864</c:v>
                </c:pt>
                <c:pt idx="3">
                  <c:v>2.1221169996523943</c:v>
                </c:pt>
                <c:pt idx="4">
                  <c:v>1.6453213530743702</c:v>
                </c:pt>
                <c:pt idx="5">
                  <c:v>1.6660579834816112</c:v>
                </c:pt>
                <c:pt idx="6">
                  <c:v>1.6867946138888521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xOTH'!$AU$9:$BA$9</c:f>
              <c:numCache>
                <c:formatCode>General</c:formatCode>
                <c:ptCount val="7"/>
                <c:pt idx="0">
                  <c:v>2.3952766019814926</c:v>
                </c:pt>
                <c:pt idx="1">
                  <c:v>2.3952766019814926</c:v>
                </c:pt>
                <c:pt idx="2">
                  <c:v>2.3952766019814926</c:v>
                </c:pt>
                <c:pt idx="3">
                  <c:v>2.3952766019814926</c:v>
                </c:pt>
                <c:pt idx="4">
                  <c:v>2.3952766019814926</c:v>
                </c:pt>
                <c:pt idx="5">
                  <c:v>2.3952766019814926</c:v>
                </c:pt>
                <c:pt idx="6">
                  <c:v>2.3952766019814926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xOTH'!$AT$6:$BA$6</c:f>
              <c:numCache>
                <c:formatCode>General</c:formatCode>
                <c:ptCount val="8"/>
                <c:pt idx="0">
                  <c:v>6.9</c:v>
                </c:pt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xOTH'!$AT$11:$BA$11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0.26333333333333336</c:v>
                </c:pt>
                <c:pt idx="3">
                  <c:v>0.38666666666666666</c:v>
                </c:pt>
                <c:pt idx="4">
                  <c:v>0.45999999999999996</c:v>
                </c:pt>
                <c:pt idx="5">
                  <c:v>0.56000000000000005</c:v>
                </c:pt>
                <c:pt idx="6">
                  <c:v>0.60499999999999998</c:v>
                </c:pt>
                <c:pt idx="7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xOTH'!$BI$22:$BI$97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xOTH'!$BJ$22:$BJ$97</c:f>
              <c:numCache>
                <c:formatCode>General</c:formatCode>
                <c:ptCount val="76"/>
                <c:pt idx="0">
                  <c:v>0.65999999999999992</c:v>
                </c:pt>
                <c:pt idx="1">
                  <c:v>0.65789540145217296</c:v>
                </c:pt>
                <c:pt idx="2">
                  <c:v>0.65574069341511199</c:v>
                </c:pt>
                <c:pt idx="3">
                  <c:v>0.65353406470245923</c:v>
                </c:pt>
                <c:pt idx="4">
                  <c:v>0.65127361577730269</c:v>
                </c:pt>
                <c:pt idx="5">
                  <c:v>0.64895735329843851</c:v>
                </c:pt>
                <c:pt idx="6">
                  <c:v>0.64658318425760286</c:v>
                </c:pt>
                <c:pt idx="7">
                  <c:v>0.64414890967142946</c:v>
                </c:pt>
                <c:pt idx="8">
                  <c:v>0.64165221778817483</c:v>
                </c:pt>
                <c:pt idx="9">
                  <c:v>0.63909067676509534</c:v>
                </c:pt>
                <c:pt idx="10">
                  <c:v>0.63646172676772428</c:v>
                </c:pt>
                <c:pt idx="11">
                  <c:v>0.63376267143709009</c:v>
                </c:pt>
                <c:pt idx="12">
                  <c:v>0.63099066866508724</c:v>
                </c:pt>
                <c:pt idx="13">
                  <c:v>0.62814272061165977</c:v>
                </c:pt>
                <c:pt idx="14">
                  <c:v>0.62521566289008146</c:v>
                </c:pt>
                <c:pt idx="15">
                  <c:v>0.62220615283831793</c:v>
                </c:pt>
                <c:pt idx="16">
                  <c:v>0.61911065678507538</c:v>
                </c:pt>
                <c:pt idx="17">
                  <c:v>0.61592543620855045</c:v>
                </c:pt>
                <c:pt idx="18">
                  <c:v>0.61264653267389235</c:v>
                </c:pt>
                <c:pt idx="19">
                  <c:v>0.60926975142178197</c:v>
                </c:pt>
                <c:pt idx="20">
                  <c:v>0.60579064346506206</c:v>
                </c:pt>
                <c:pt idx="21">
                  <c:v>0.60220448603275079</c:v>
                </c:pt>
                <c:pt idx="22">
                  <c:v>0.59850626118067973</c:v>
                </c:pt>
                <c:pt idx="23">
                  <c:v>0.59469063236505093</c:v>
                </c:pt>
                <c:pt idx="24">
                  <c:v>0.59075191874891797</c:v>
                </c:pt>
                <c:pt idx="25">
                  <c:v>0.58668406698143638</c:v>
                </c:pt>
                <c:pt idx="26">
                  <c:v>0.58248062015503865</c:v>
                </c:pt>
                <c:pt idx="27">
                  <c:v>0.5781346836057123</c:v>
                </c:pt>
                <c:pt idx="28">
                  <c:v>0.5736388871753747</c:v>
                </c:pt>
                <c:pt idx="29">
                  <c:v>0.56898534350186725</c:v>
                </c:pt>
                <c:pt idx="30">
                  <c:v>0.56416560184002029</c:v>
                </c:pt>
                <c:pt idx="31">
                  <c:v>0.55917059684501536</c:v>
                </c:pt>
                <c:pt idx="32">
                  <c:v>0.55399059166501019</c:v>
                </c:pt>
                <c:pt idx="33">
                  <c:v>0.54861511459141987</c:v>
                </c:pt>
                <c:pt idx="34">
                  <c:v>0.5430328883996145</c:v>
                </c:pt>
                <c:pt idx="35">
                  <c:v>0.53723175137675805</c:v>
                </c:pt>
                <c:pt idx="36">
                  <c:v>0.53119856887298744</c:v>
                </c:pt>
                <c:pt idx="37">
                  <c:v>0.52491913402212398</c:v>
                </c:pt>
                <c:pt idx="38">
                  <c:v>0.51837805605247445</c:v>
                </c:pt>
                <c:pt idx="39">
                  <c:v>0.51155863433943571</c:v>
                </c:pt>
                <c:pt idx="40">
                  <c:v>0.50444271603017798</c:v>
                </c:pt>
                <c:pt idx="41">
                  <c:v>0.49701053468495315</c:v>
                </c:pt>
                <c:pt idx="42">
                  <c:v>0.48924052691494535</c:v>
                </c:pt>
                <c:pt idx="43">
                  <c:v>0.48110912343470474</c:v>
                </c:pt>
                <c:pt idx="44">
                  <c:v>0.47259051026492876</c:v>
                </c:pt>
                <c:pt idx="45">
                  <c:v>0.46365635498931018</c:v>
                </c:pt>
                <c:pt idx="46">
                  <c:v>0.45427549194991057</c:v>
                </c:pt>
                <c:pt idx="47">
                  <c:v>0.44441355901105456</c:v>
                </c:pt>
                <c:pt idx="48">
                  <c:v>0.43403257697015357</c:v>
                </c:pt>
                <c:pt idx="49">
                  <c:v>0.42309046076487949</c:v>
                </c:pt>
                <c:pt idx="50">
                  <c:v>0.41154044921486804</c:v>
                </c:pt>
                <c:pt idx="51">
                  <c:v>0.39933043700485582</c:v>
                </c:pt>
                <c:pt idx="52">
                  <c:v>0.38640218878249</c:v>
                </c:pt>
                <c:pt idx="53">
                  <c:v>0.37269041036482936</c:v>
                </c:pt>
                <c:pt idx="54">
                  <c:v>0.35812164579606481</c:v>
                </c:pt>
                <c:pt idx="55">
                  <c:v>0.3426129609325414</c:v>
                </c:pt>
                <c:pt idx="56">
                  <c:v>0.32607036374478293</c:v>
                </c:pt>
                <c:pt idx="57">
                  <c:v>0.30838689778545503</c:v>
                </c:pt>
                <c:pt idx="58">
                  <c:v>0.28944032711474654</c:v>
                </c:pt>
                <c:pt idx="59">
                  <c:v>0.26909030676472634</c:v>
                </c:pt>
                <c:pt idx="60">
                  <c:v>0.2471749002339354</c:v>
                </c:pt>
                <c:pt idx="61">
                  <c:v>0.22350626118068107</c:v>
                </c:pt>
                <c:pt idx="62">
                  <c:v>0.19786523553965574</c:v>
                </c:pt>
                <c:pt idx="63">
                  <c:v>0.16999455549506282</c:v>
                </c:pt>
                <c:pt idx="64">
                  <c:v>0.13959017726459788</c:v>
                </c:pt>
                <c:pt idx="65">
                  <c:v>0.10629014396456493</c:v>
                </c:pt>
                <c:pt idx="66">
                  <c:v>6.9660107334528654E-2</c:v>
                </c:pt>
                <c:pt idx="67">
                  <c:v>2.917427737501499E-2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OTH'!$AU$7:$BA$7</c:f>
              <c:numCache>
                <c:formatCode>General</c:formatCode>
                <c:ptCount val="7"/>
                <c:pt idx="0">
                  <c:v>12.595342487640117</c:v>
                </c:pt>
                <c:pt idx="1">
                  <c:v>12.355162551203712</c:v>
                </c:pt>
                <c:pt idx="2">
                  <c:v>12.355162551203712</c:v>
                </c:pt>
                <c:pt idx="3">
                  <c:v>12.223739198788559</c:v>
                </c:pt>
                <c:pt idx="4">
                  <c:v>12.223739198788559</c:v>
                </c:pt>
                <c:pt idx="5">
                  <c:v>11.836528138085942</c:v>
                </c:pt>
                <c:pt idx="6">
                  <c:v>11.449317077383327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OTH'!$AU$8:$BA$8</c:f>
              <c:numCache>
                <c:formatCode>General</c:formatCode>
                <c:ptCount val="7"/>
                <c:pt idx="0">
                  <c:v>6.2032233172609148</c:v>
                </c:pt>
                <c:pt idx="1">
                  <c:v>7.1495232440119159</c:v>
                </c:pt>
                <c:pt idx="2">
                  <c:v>7.6210157000231922</c:v>
                </c:pt>
                <c:pt idx="3">
                  <c:v>8.1848046921155611</c:v>
                </c:pt>
                <c:pt idx="4">
                  <c:v>8.6163084502364118</c:v>
                </c:pt>
                <c:pt idx="5">
                  <c:v>8.6889583588558779</c:v>
                </c:pt>
                <c:pt idx="6">
                  <c:v>8.7616082674753439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OTH'!$AU$6:$BA$6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OTH'!$AU$9:$BA$9</c:f>
              <c:numCache>
                <c:formatCode>General</c:formatCode>
                <c:ptCount val="7"/>
                <c:pt idx="0">
                  <c:v>5.3470311676380096</c:v>
                </c:pt>
                <c:pt idx="1">
                  <c:v>5.3470311676380096</c:v>
                </c:pt>
                <c:pt idx="2">
                  <c:v>5.3470311676380096</c:v>
                </c:pt>
                <c:pt idx="3">
                  <c:v>5.3470311676380096</c:v>
                </c:pt>
                <c:pt idx="4">
                  <c:v>5.3470311676380096</c:v>
                </c:pt>
                <c:pt idx="5">
                  <c:v>5.3470311676380096</c:v>
                </c:pt>
                <c:pt idx="6">
                  <c:v>5.3470311676380096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OTH'!$AT$6:$BA$6</c:f>
              <c:numCache>
                <c:formatCode>General</c:formatCode>
                <c:ptCount val="8"/>
                <c:pt idx="0">
                  <c:v>6.9</c:v>
                </c:pt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OTH'!$AT$11:$BA$11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0.26333333333333336</c:v>
                </c:pt>
                <c:pt idx="3">
                  <c:v>0.38666666666666666</c:v>
                </c:pt>
                <c:pt idx="4">
                  <c:v>0.45999999999999996</c:v>
                </c:pt>
                <c:pt idx="5">
                  <c:v>0.56000000000000005</c:v>
                </c:pt>
                <c:pt idx="6">
                  <c:v>0.60499999999999998</c:v>
                </c:pt>
                <c:pt idx="7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OTH'!$BI$22:$BI$97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OTH'!$BJ$22:$BJ$97</c:f>
              <c:numCache>
                <c:formatCode>General</c:formatCode>
                <c:ptCount val="76"/>
                <c:pt idx="0">
                  <c:v>0.65999999999999992</c:v>
                </c:pt>
                <c:pt idx="1">
                  <c:v>0.65789540145217296</c:v>
                </c:pt>
                <c:pt idx="2">
                  <c:v>0.65574069341511199</c:v>
                </c:pt>
                <c:pt idx="3">
                  <c:v>0.65353406470245923</c:v>
                </c:pt>
                <c:pt idx="4">
                  <c:v>0.65127361577730269</c:v>
                </c:pt>
                <c:pt idx="5">
                  <c:v>0.64895735329843851</c:v>
                </c:pt>
                <c:pt idx="6">
                  <c:v>0.64658318425760286</c:v>
                </c:pt>
                <c:pt idx="7">
                  <c:v>0.64414890967142946</c:v>
                </c:pt>
                <c:pt idx="8">
                  <c:v>0.64165221778817483</c:v>
                </c:pt>
                <c:pt idx="9">
                  <c:v>0.63909067676509534</c:v>
                </c:pt>
                <c:pt idx="10">
                  <c:v>0.63646172676772428</c:v>
                </c:pt>
                <c:pt idx="11">
                  <c:v>0.63376267143709009</c:v>
                </c:pt>
                <c:pt idx="12">
                  <c:v>0.63099066866508724</c:v>
                </c:pt>
                <c:pt idx="13">
                  <c:v>0.62814272061165977</c:v>
                </c:pt>
                <c:pt idx="14">
                  <c:v>0.62521566289008146</c:v>
                </c:pt>
                <c:pt idx="15">
                  <c:v>0.62220615283831793</c:v>
                </c:pt>
                <c:pt idx="16">
                  <c:v>0.61911065678507538</c:v>
                </c:pt>
                <c:pt idx="17">
                  <c:v>0.61592543620855045</c:v>
                </c:pt>
                <c:pt idx="18">
                  <c:v>0.61264653267389235</c:v>
                </c:pt>
                <c:pt idx="19">
                  <c:v>0.60926975142178197</c:v>
                </c:pt>
                <c:pt idx="20">
                  <c:v>0.60579064346506206</c:v>
                </c:pt>
                <c:pt idx="21">
                  <c:v>0.60220448603275079</c:v>
                </c:pt>
                <c:pt idx="22">
                  <c:v>0.59850626118067973</c:v>
                </c:pt>
                <c:pt idx="23">
                  <c:v>0.59469063236505093</c:v>
                </c:pt>
                <c:pt idx="24">
                  <c:v>0.59075191874891797</c:v>
                </c:pt>
                <c:pt idx="25">
                  <c:v>0.58668406698143638</c:v>
                </c:pt>
                <c:pt idx="26">
                  <c:v>0.58248062015503865</c:v>
                </c:pt>
                <c:pt idx="27">
                  <c:v>0.5781346836057123</c:v>
                </c:pt>
                <c:pt idx="28">
                  <c:v>0.5736388871753747</c:v>
                </c:pt>
                <c:pt idx="29">
                  <c:v>0.56898534350186725</c:v>
                </c:pt>
                <c:pt idx="30">
                  <c:v>0.56416560184002029</c:v>
                </c:pt>
                <c:pt idx="31">
                  <c:v>0.55917059684501536</c:v>
                </c:pt>
                <c:pt idx="32">
                  <c:v>0.55399059166501019</c:v>
                </c:pt>
                <c:pt idx="33">
                  <c:v>0.54861511459141987</c:v>
                </c:pt>
                <c:pt idx="34">
                  <c:v>0.5430328883996145</c:v>
                </c:pt>
                <c:pt idx="35">
                  <c:v>0.53723175137675805</c:v>
                </c:pt>
                <c:pt idx="36">
                  <c:v>0.53119856887298744</c:v>
                </c:pt>
                <c:pt idx="37">
                  <c:v>0.52491913402212398</c:v>
                </c:pt>
                <c:pt idx="38">
                  <c:v>0.51837805605247445</c:v>
                </c:pt>
                <c:pt idx="39">
                  <c:v>0.51155863433943571</c:v>
                </c:pt>
                <c:pt idx="40">
                  <c:v>0.50444271603017798</c:v>
                </c:pt>
                <c:pt idx="41">
                  <c:v>0.49701053468495315</c:v>
                </c:pt>
                <c:pt idx="42">
                  <c:v>0.48924052691494535</c:v>
                </c:pt>
                <c:pt idx="43">
                  <c:v>0.48110912343470474</c:v>
                </c:pt>
                <c:pt idx="44">
                  <c:v>0.47259051026492876</c:v>
                </c:pt>
                <c:pt idx="45">
                  <c:v>0.46365635498931018</c:v>
                </c:pt>
                <c:pt idx="46">
                  <c:v>0.45427549194991057</c:v>
                </c:pt>
                <c:pt idx="47">
                  <c:v>0.44441355901105456</c:v>
                </c:pt>
                <c:pt idx="48">
                  <c:v>0.43403257697015357</c:v>
                </c:pt>
                <c:pt idx="49">
                  <c:v>0.42309046076487949</c:v>
                </c:pt>
                <c:pt idx="50">
                  <c:v>0.41154044921486804</c:v>
                </c:pt>
                <c:pt idx="51">
                  <c:v>0.39933043700485582</c:v>
                </c:pt>
                <c:pt idx="52">
                  <c:v>0.38640218878249</c:v>
                </c:pt>
                <c:pt idx="53">
                  <c:v>0.37269041036482936</c:v>
                </c:pt>
                <c:pt idx="54">
                  <c:v>0.35812164579606481</c:v>
                </c:pt>
                <c:pt idx="55">
                  <c:v>0.3426129609325414</c:v>
                </c:pt>
                <c:pt idx="56">
                  <c:v>0.32607036374478293</c:v>
                </c:pt>
                <c:pt idx="57">
                  <c:v>0.30838689778545503</c:v>
                </c:pt>
                <c:pt idx="58">
                  <c:v>0.28944032711474654</c:v>
                </c:pt>
                <c:pt idx="59">
                  <c:v>0.26909030676472634</c:v>
                </c:pt>
                <c:pt idx="60">
                  <c:v>0.2471749002339354</c:v>
                </c:pt>
                <c:pt idx="61">
                  <c:v>0.22350626118068107</c:v>
                </c:pt>
                <c:pt idx="62">
                  <c:v>0.19786523553965574</c:v>
                </c:pt>
                <c:pt idx="63">
                  <c:v>0.16999455549506282</c:v>
                </c:pt>
                <c:pt idx="64">
                  <c:v>0.13959017726459788</c:v>
                </c:pt>
                <c:pt idx="65">
                  <c:v>0.10629014396456493</c:v>
                </c:pt>
                <c:pt idx="66">
                  <c:v>6.9660107334528654E-2</c:v>
                </c:pt>
                <c:pt idx="67">
                  <c:v>2.917427737501499E-2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2.0004000800160032E-4</c:v>
                </c:pt>
                <c:pt idx="17">
                  <c:v>2.0004000800160032E-4</c:v>
                </c:pt>
                <c:pt idx="18">
                  <c:v>4.0008001600320064E-4</c:v>
                </c:pt>
                <c:pt idx="19">
                  <c:v>1.0002000400080016E-3</c:v>
                </c:pt>
                <c:pt idx="20">
                  <c:v>2.0004000800160032E-4</c:v>
                </c:pt>
                <c:pt idx="21">
                  <c:v>2.0004000800160032E-3</c:v>
                </c:pt>
                <c:pt idx="22">
                  <c:v>4.4008801760352066E-3</c:v>
                </c:pt>
                <c:pt idx="23">
                  <c:v>5.4010802160432084E-3</c:v>
                </c:pt>
                <c:pt idx="24">
                  <c:v>8.8017603520704132E-3</c:v>
                </c:pt>
                <c:pt idx="25">
                  <c:v>1.1202240448089618E-2</c:v>
                </c:pt>
                <c:pt idx="26">
                  <c:v>2.1404280856171236E-2</c:v>
                </c:pt>
                <c:pt idx="27">
                  <c:v>2.6605321064212841E-2</c:v>
                </c:pt>
                <c:pt idx="28">
                  <c:v>3.8807761552310464E-2</c:v>
                </c:pt>
                <c:pt idx="29">
                  <c:v>5.3010602120424084E-2</c:v>
                </c:pt>
                <c:pt idx="30">
                  <c:v>5.7611522304460892E-2</c:v>
                </c:pt>
                <c:pt idx="31">
                  <c:v>7.2614522904580911E-2</c:v>
                </c:pt>
                <c:pt idx="32">
                  <c:v>8.021604320864173E-2</c:v>
                </c:pt>
                <c:pt idx="33">
                  <c:v>8.9817963592718542E-2</c:v>
                </c:pt>
                <c:pt idx="34">
                  <c:v>8.2416483296659335E-2</c:v>
                </c:pt>
                <c:pt idx="35">
                  <c:v>8.6017203440688139E-2</c:v>
                </c:pt>
                <c:pt idx="36">
                  <c:v>7.8015603120624125E-2</c:v>
                </c:pt>
                <c:pt idx="37">
                  <c:v>6.4812962592518508E-2</c:v>
                </c:pt>
                <c:pt idx="38">
                  <c:v>6.0412082416483298E-2</c:v>
                </c:pt>
                <c:pt idx="39">
                  <c:v>4.6609321864372874E-2</c:v>
                </c:pt>
                <c:pt idx="40">
                  <c:v>3.6207241448289657E-2</c:v>
                </c:pt>
                <c:pt idx="41">
                  <c:v>2.2404480896179236E-2</c:v>
                </c:pt>
                <c:pt idx="42">
                  <c:v>1.7403480696139229E-2</c:v>
                </c:pt>
                <c:pt idx="43">
                  <c:v>1.3802760552110422E-2</c:v>
                </c:pt>
                <c:pt idx="44">
                  <c:v>6.6013202640528108E-3</c:v>
                </c:pt>
                <c:pt idx="45">
                  <c:v>3.6007201440288058E-3</c:v>
                </c:pt>
                <c:pt idx="46">
                  <c:v>2.2004400880176033E-3</c:v>
                </c:pt>
                <c:pt idx="47">
                  <c:v>1.6003200640128026E-3</c:v>
                </c:pt>
                <c:pt idx="48">
                  <c:v>1.2002400480096019E-3</c:v>
                </c:pt>
                <c:pt idx="49">
                  <c:v>6.0012002400480096E-4</c:v>
                </c:pt>
                <c:pt idx="50">
                  <c:v>1.2002400480096019E-3</c:v>
                </c:pt>
                <c:pt idx="51">
                  <c:v>4.0008001600320064E-4</c:v>
                </c:pt>
                <c:pt idx="52">
                  <c:v>2.0004000800160032E-4</c:v>
                </c:pt>
                <c:pt idx="53">
                  <c:v>2.0004000800160032E-4</c:v>
                </c:pt>
                <c:pt idx="54">
                  <c:v>0</c:v>
                </c:pt>
                <c:pt idx="55">
                  <c:v>0</c:v>
                </c:pt>
                <c:pt idx="56">
                  <c:v>2.0004000800160032E-4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28575</xdr:colOff>
      <xdr:row>11</xdr:row>
      <xdr:rowOff>109537</xdr:rowOff>
    </xdr:from>
    <xdr:to>
      <xdr:col>54</xdr:col>
      <xdr:colOff>333375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4762</xdr:colOff>
      <xdr:row>5</xdr:row>
      <xdr:rowOff>14287</xdr:rowOff>
    </xdr:from>
    <xdr:to>
      <xdr:col>63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28575</xdr:colOff>
      <xdr:row>11</xdr:row>
      <xdr:rowOff>109537</xdr:rowOff>
    </xdr:from>
    <xdr:to>
      <xdr:col>54</xdr:col>
      <xdr:colOff>333375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4762</xdr:colOff>
      <xdr:row>5</xdr:row>
      <xdr:rowOff>14287</xdr:rowOff>
    </xdr:from>
    <xdr:to>
      <xdr:col>63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28575</xdr:colOff>
      <xdr:row>11</xdr:row>
      <xdr:rowOff>109537</xdr:rowOff>
    </xdr:from>
    <xdr:to>
      <xdr:col>54</xdr:col>
      <xdr:colOff>333375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4762</xdr:colOff>
      <xdr:row>5</xdr:row>
      <xdr:rowOff>14287</xdr:rowOff>
    </xdr:from>
    <xdr:to>
      <xdr:col>63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28575</xdr:colOff>
      <xdr:row>11</xdr:row>
      <xdr:rowOff>109537</xdr:rowOff>
    </xdr:from>
    <xdr:to>
      <xdr:col>54</xdr:col>
      <xdr:colOff>333375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4762</xdr:colOff>
      <xdr:row>5</xdr:row>
      <xdr:rowOff>14287</xdr:rowOff>
    </xdr:from>
    <xdr:to>
      <xdr:col>63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28575</xdr:colOff>
      <xdr:row>11</xdr:row>
      <xdr:rowOff>109537</xdr:rowOff>
    </xdr:from>
    <xdr:to>
      <xdr:col>54</xdr:col>
      <xdr:colOff>333375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4762</xdr:colOff>
      <xdr:row>5</xdr:row>
      <xdr:rowOff>14287</xdr:rowOff>
    </xdr:from>
    <xdr:to>
      <xdr:col>63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4"/>
  <sheetViews>
    <sheetView workbookViewId="0">
      <selection activeCell="C5" sqref="C5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31" t="s">
        <v>32</v>
      </c>
      <c r="B1" s="31"/>
      <c r="C1" s="31"/>
      <c r="D1">
        <v>6</v>
      </c>
    </row>
    <row r="2" spans="1:42" x14ac:dyDescent="0.25">
      <c r="C2" s="28" t="s">
        <v>30</v>
      </c>
      <c r="D2" s="29"/>
      <c r="E2" s="29"/>
      <c r="F2" s="29"/>
      <c r="G2" s="29"/>
      <c r="H2" s="29"/>
      <c r="I2" s="29"/>
      <c r="J2" s="29"/>
      <c r="K2" s="29"/>
      <c r="L2" s="30"/>
      <c r="M2" s="28" t="s">
        <v>38</v>
      </c>
      <c r="N2" s="29"/>
      <c r="O2" s="29"/>
      <c r="P2" s="29"/>
      <c r="Q2" s="29"/>
      <c r="R2" s="29"/>
      <c r="S2" s="29"/>
      <c r="T2" s="29"/>
      <c r="U2" s="29"/>
      <c r="V2" s="30"/>
      <c r="W2" s="28" t="s">
        <v>33</v>
      </c>
      <c r="X2" s="29"/>
      <c r="Y2" s="29"/>
      <c r="Z2" s="29"/>
      <c r="AA2" s="29"/>
      <c r="AB2" s="29"/>
      <c r="AC2" s="29"/>
      <c r="AD2" s="29"/>
      <c r="AE2" s="29"/>
      <c r="AF2" s="30"/>
      <c r="AG2" s="28" t="s">
        <v>152</v>
      </c>
      <c r="AH2" s="29"/>
      <c r="AI2" s="29"/>
      <c r="AJ2" s="29"/>
      <c r="AK2" s="29"/>
      <c r="AL2" s="29"/>
      <c r="AM2" s="29"/>
      <c r="AN2" s="29"/>
      <c r="AO2" s="29"/>
      <c r="AP2" s="30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26" t="s">
        <v>34</v>
      </c>
      <c r="U19" s="26"/>
      <c r="V19" s="27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26" t="s">
        <v>34</v>
      </c>
      <c r="AO19" s="26"/>
      <c r="AP19" s="27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26" t="s">
        <v>35</v>
      </c>
      <c r="U20" s="26"/>
      <c r="V20" s="27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26" t="s">
        <v>35</v>
      </c>
      <c r="AO20" s="26"/>
      <c r="AP20" s="27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26" t="s">
        <v>37</v>
      </c>
      <c r="U21" s="26"/>
      <c r="V21" s="27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26" t="s">
        <v>37</v>
      </c>
      <c r="AO21" s="26"/>
      <c r="AP21" s="27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K26" s="6"/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26" t="s">
        <v>34</v>
      </c>
      <c r="U39" s="26"/>
      <c r="V39" s="27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26" t="s">
        <v>35</v>
      </c>
      <c r="U40" s="26"/>
      <c r="V40" s="27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26"/>
      <c r="AO40" s="26"/>
      <c r="AP40" s="27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26" t="s">
        <v>37</v>
      </c>
      <c r="U41" s="26"/>
      <c r="V41" s="27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26"/>
      <c r="AO41" s="26"/>
      <c r="AP41" s="27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26" t="s">
        <v>34</v>
      </c>
      <c r="U58" s="26"/>
      <c r="V58" s="27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26" t="s">
        <v>35</v>
      </c>
      <c r="U59" s="26"/>
      <c r="V59" s="27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26" t="s">
        <v>37</v>
      </c>
      <c r="U60" s="26"/>
      <c r="V60" s="27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26" t="s">
        <v>34</v>
      </c>
      <c r="U75" s="26"/>
      <c r="V75" s="27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26" t="s">
        <v>35</v>
      </c>
      <c r="U76" s="26"/>
      <c r="V76" s="27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26" t="s">
        <v>37</v>
      </c>
      <c r="U77" s="26"/>
      <c r="V77" s="27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  <mergeCell ref="AN40:AP40"/>
    <mergeCell ref="T19:V19"/>
    <mergeCell ref="T20:V20"/>
    <mergeCell ref="C2:L2"/>
    <mergeCell ref="M2:V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dimension ref="A1:BJ121"/>
  <sheetViews>
    <sheetView topLeftCell="AR1" workbookViewId="0">
      <selection activeCell="BJ22" sqref="BJ22"/>
    </sheetView>
  </sheetViews>
  <sheetFormatPr defaultRowHeight="15" x14ac:dyDescent="0.25"/>
  <cols>
    <col min="2" max="2" width="2.7109375" customWidth="1"/>
    <col min="3" max="3" width="9.140625" style="14"/>
    <col min="4" max="10" width="6.42578125" customWidth="1"/>
    <col min="11" max="11" width="6.42578125" style="14" customWidth="1"/>
    <col min="12" max="12" width="6.42578125" customWidth="1"/>
    <col min="16" max="16" width="6.140625" customWidth="1"/>
    <col min="17" max="17" width="9.28515625" style="14" customWidth="1"/>
    <col min="18" max="21" width="9.28515625" style="6" customWidth="1"/>
    <col min="22" max="22" width="9.28515625" style="2" customWidth="1"/>
    <col min="23" max="23" width="7.140625" style="2" customWidth="1"/>
    <col min="25" max="25" width="9.140625" style="14"/>
    <col min="26" max="32" width="6" customWidth="1"/>
    <col min="33" max="33" width="9.140625" style="14"/>
    <col min="39" max="39" width="9.5703125" style="14" customWidth="1"/>
    <col min="40" max="40" width="9.5703125" style="6" customWidth="1"/>
    <col min="41" max="43" width="9.140625" style="6"/>
    <col min="44" max="44" width="9.140625" style="2"/>
  </cols>
  <sheetData>
    <row r="1" spans="1:53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2"/>
      <c r="S1" s="12"/>
      <c r="T1" s="12"/>
      <c r="U1" s="12"/>
      <c r="V1" s="7"/>
      <c r="W1" s="17"/>
      <c r="X1" s="18"/>
      <c r="Y1" s="31" t="s">
        <v>47</v>
      </c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53" x14ac:dyDescent="0.25">
      <c r="A2" s="1"/>
      <c r="B2" s="1"/>
      <c r="C2" s="32" t="s">
        <v>87</v>
      </c>
      <c r="D2" s="26"/>
      <c r="E2" s="26"/>
      <c r="F2" s="26"/>
      <c r="G2" s="26"/>
      <c r="H2" s="26"/>
      <c r="I2" s="26"/>
      <c r="J2" s="27"/>
      <c r="K2" s="13"/>
      <c r="L2" s="1"/>
      <c r="M2" s="1"/>
      <c r="N2" s="1"/>
      <c r="O2" s="1"/>
      <c r="P2" s="1"/>
      <c r="Q2" s="13" t="s">
        <v>141</v>
      </c>
      <c r="R2" s="12"/>
      <c r="S2" s="12"/>
      <c r="T2" s="12"/>
      <c r="U2" s="12"/>
      <c r="V2" s="7"/>
      <c r="W2" s="7"/>
      <c r="Y2" s="19"/>
      <c r="Z2" s="26" t="s">
        <v>87</v>
      </c>
      <c r="AA2" s="26"/>
      <c r="AB2" s="26"/>
      <c r="AC2" s="26"/>
      <c r="AD2" s="26"/>
      <c r="AE2" s="26"/>
      <c r="AF2" s="1"/>
      <c r="AG2" s="19"/>
      <c r="AH2" s="11"/>
      <c r="AI2" s="11"/>
      <c r="AJ2" s="11"/>
      <c r="AK2" s="11"/>
      <c r="AL2" s="11"/>
      <c r="AM2" s="32" t="s">
        <v>141</v>
      </c>
      <c r="AN2" s="33"/>
      <c r="AO2" s="33"/>
      <c r="AP2" s="33"/>
      <c r="AQ2" s="33"/>
      <c r="AR2" s="27"/>
    </row>
    <row r="3" spans="1:53" x14ac:dyDescent="0.25">
      <c r="A3" t="s">
        <v>0</v>
      </c>
      <c r="B3" t="s">
        <v>86</v>
      </c>
      <c r="C3" s="14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4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4" t="s">
        <v>142</v>
      </c>
      <c r="R3" s="6" t="s">
        <v>143</v>
      </c>
      <c r="S3" s="6" t="s">
        <v>144</v>
      </c>
      <c r="T3" s="6" t="s">
        <v>147</v>
      </c>
      <c r="U3" s="6" t="s">
        <v>148</v>
      </c>
      <c r="V3" s="2" t="s">
        <v>149</v>
      </c>
      <c r="W3" s="2" t="s">
        <v>89</v>
      </c>
      <c r="Y3" s="14" t="s">
        <v>40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 s="14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s="14" t="s">
        <v>142</v>
      </c>
      <c r="AN3" s="3" t="s">
        <v>145</v>
      </c>
      <c r="AO3" s="6" t="s">
        <v>146</v>
      </c>
      <c r="AP3" s="6" t="s">
        <v>147</v>
      </c>
      <c r="AQ3" s="6" t="s">
        <v>148</v>
      </c>
      <c r="AR3" s="2" t="s">
        <v>149</v>
      </c>
    </row>
    <row r="4" spans="1:53" s="10" customFormat="1" x14ac:dyDescent="0.25">
      <c r="A4" s="10" t="s">
        <v>85</v>
      </c>
      <c r="C4" s="15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5"/>
      <c r="Q4" s="15">
        <v>0.77</v>
      </c>
      <c r="R4" s="10">
        <v>0.82</v>
      </c>
      <c r="S4" s="10">
        <v>0.87</v>
      </c>
      <c r="T4" s="10">
        <v>0.89</v>
      </c>
      <c r="U4" s="10">
        <v>0.92</v>
      </c>
      <c r="V4" s="16">
        <v>0.97</v>
      </c>
      <c r="W4" s="16"/>
      <c r="Y4" s="15">
        <f ca="1">SQRT(SUMSQ(Y5:Y1001)/COUNT(Y5:Y1001))</f>
        <v>6.8135325154153028</v>
      </c>
      <c r="Z4" s="10">
        <f t="shared" ref="Z4:AR4" ca="1" si="0">SQRT(SUMSQ(Z5:Z1001)/COUNT(Z5:Z1001))</f>
        <v>6.5437980032770193</v>
      </c>
      <c r="AA4" s="10">
        <f t="shared" ca="1" si="0"/>
        <v>6.5254117907195361</v>
      </c>
      <c r="AB4" s="10">
        <f t="shared" ca="1" si="0"/>
        <v>6.5130258043558475</v>
      </c>
      <c r="AC4" s="10">
        <f t="shared" ca="1" si="0"/>
        <v>6.4358453624093661</v>
      </c>
      <c r="AD4" s="10">
        <f t="shared" ca="1" si="0"/>
        <v>6.0584821658436976</v>
      </c>
      <c r="AE4" s="10">
        <f t="shared" ca="1" si="0"/>
        <v>6.1199352599083987</v>
      </c>
      <c r="AF4" s="10">
        <f t="shared" ca="1" si="0"/>
        <v>6.638373560758847</v>
      </c>
      <c r="AG4" s="15">
        <f t="shared" si="0"/>
        <v>5.0152735405826752</v>
      </c>
      <c r="AH4" s="10">
        <f t="shared" si="0"/>
        <v>4.2333470034774914</v>
      </c>
      <c r="AI4" s="10">
        <f t="shared" si="0"/>
        <v>3.5638415602642413</v>
      </c>
      <c r="AJ4" s="10">
        <f t="shared" si="0"/>
        <v>2.9049267757810302</v>
      </c>
      <c r="AK4" s="10">
        <f t="shared" si="0"/>
        <v>2.8918063773239768</v>
      </c>
      <c r="AL4" s="10">
        <f t="shared" si="0"/>
        <v>2.0073793350714242</v>
      </c>
      <c r="AM4" s="15">
        <f t="shared" ca="1" si="0"/>
        <v>4.7448188645672147</v>
      </c>
      <c r="AN4" s="10">
        <f t="shared" ca="1" si="0"/>
        <v>4.1043988736397417</v>
      </c>
      <c r="AO4" s="10">
        <f t="shared" ca="1" si="0"/>
        <v>3.4834015118782307</v>
      </c>
      <c r="AP4" s="10">
        <f t="shared" ca="1" si="0"/>
        <v>2.8335571414151031</v>
      </c>
      <c r="AQ4" s="10">
        <f t="shared" ca="1" si="0"/>
        <v>2.8495753978803804</v>
      </c>
      <c r="AR4" s="16">
        <f t="shared" ca="1" si="0"/>
        <v>2.0021024534560201</v>
      </c>
    </row>
    <row r="5" spans="1:53" x14ac:dyDescent="0.25">
      <c r="A5" t="s">
        <v>7</v>
      </c>
      <c r="B5">
        <v>0</v>
      </c>
      <c r="C5" s="14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4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14">
        <f t="shared" ref="Q5:Q30" ca="1" si="1">K5*Q$4+$I5*(1-Q$4)</f>
        <v>36.204483333333336</v>
      </c>
      <c r="R5" s="6">
        <f t="shared" ref="R5:R30" ca="1" si="2">L5*R$4+$I5*(1-R$4)</f>
        <v>36.596499999999999</v>
      </c>
      <c r="S5" s="6">
        <f t="shared" ref="S5:S30" ca="1" si="3">M5*S$4+$I5*(1-S$4)</f>
        <v>38.455916666666667</v>
      </c>
      <c r="T5" s="6">
        <f t="shared" ref="T5:T30" ca="1" si="4">N5*T$4+$I5*(1-T$4)</f>
        <v>37.766083333333327</v>
      </c>
      <c r="U5" s="6">
        <f t="shared" ref="U5:U30" ca="1" si="5">O5*U$4+$I5*(1-U$4)</f>
        <v>36.855333333333334</v>
      </c>
      <c r="V5" s="2">
        <f t="shared" ref="V5:V30" ca="1" si="6">P5*V$4+$I5*(1-V$4)</f>
        <v>36.083549999999995</v>
      </c>
      <c r="W5" s="2">
        <f>'Historical Trends'!E5</f>
        <v>33.44</v>
      </c>
      <c r="Y5" s="14">
        <f t="shared" ref="Y5:AH9" ca="1" si="7">C5-$W5</f>
        <v>0.68266666666664833</v>
      </c>
      <c r="Z5">
        <f t="shared" ca="1" si="7"/>
        <v>1.2899999999999991</v>
      </c>
      <c r="AA5">
        <f t="shared" ca="1" si="7"/>
        <v>0.61500000000000199</v>
      </c>
      <c r="AB5">
        <f t="shared" ca="1" si="7"/>
        <v>1.9266666666666694</v>
      </c>
      <c r="AC5">
        <f t="shared" ca="1" si="7"/>
        <v>3.9299999999999997</v>
      </c>
      <c r="AD5">
        <f t="shared" ca="1" si="7"/>
        <v>3.9819999999999993</v>
      </c>
      <c r="AE5">
        <f t="shared" ca="1" si="7"/>
        <v>4.0516666666666694</v>
      </c>
      <c r="AF5">
        <f t="shared" ca="1" si="7"/>
        <v>4.4242857142857162</v>
      </c>
      <c r="AG5" s="14">
        <f t="shared" si="7"/>
        <v>2.3800000000000026</v>
      </c>
      <c r="AH5">
        <f t="shared" si="7"/>
        <v>2.9600000000000009</v>
      </c>
      <c r="AI5">
        <f t="shared" ref="AI5:AR9" si="8">M5-$W5</f>
        <v>5.1600000000000037</v>
      </c>
      <c r="AJ5">
        <f t="shared" si="8"/>
        <v>4.3599999999999994</v>
      </c>
      <c r="AK5">
        <f t="shared" si="8"/>
        <v>3.3599999999999994</v>
      </c>
      <c r="AL5">
        <f t="shared" si="8"/>
        <v>2.6000000000000014</v>
      </c>
      <c r="AM5" s="14">
        <f t="shared" ca="1" si="8"/>
        <v>2.7644833333333381</v>
      </c>
      <c r="AN5" s="6">
        <f t="shared" ca="1" si="8"/>
        <v>3.1565000000000012</v>
      </c>
      <c r="AO5" s="6">
        <f t="shared" ca="1" si="8"/>
        <v>5.0159166666666692</v>
      </c>
      <c r="AP5" s="6">
        <f t="shared" ca="1" si="8"/>
        <v>4.3260833333333295</v>
      </c>
      <c r="AQ5" s="6">
        <f t="shared" ca="1" si="8"/>
        <v>3.4153333333333364</v>
      </c>
      <c r="AR5" s="2">
        <f t="shared" ca="1" si="8"/>
        <v>2.6435499999999976</v>
      </c>
    </row>
    <row r="6" spans="1:53" x14ac:dyDescent="0.25">
      <c r="A6" t="s">
        <v>9</v>
      </c>
      <c r="B6">
        <f>B5+1</f>
        <v>1</v>
      </c>
      <c r="C6" s="14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4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14">
        <f t="shared" ca="1" si="1"/>
        <v>38.704933333333329</v>
      </c>
      <c r="R6" s="6">
        <f t="shared" ca="1" si="2"/>
        <v>38.069599999999994</v>
      </c>
      <c r="S6" s="6">
        <f t="shared" ca="1" si="3"/>
        <v>34.587666666666664</v>
      </c>
      <c r="T6" s="6">
        <f t="shared" ca="1" si="4"/>
        <v>35.977733333333333</v>
      </c>
      <c r="U6" s="6">
        <f t="shared" ca="1" si="5"/>
        <v>36.080533333333335</v>
      </c>
      <c r="V6" s="2">
        <f t="shared" ca="1" si="6"/>
        <v>35.602766666666668</v>
      </c>
      <c r="W6" s="2">
        <f>'Historical Trends'!E6</f>
        <v>34.729999999999997</v>
      </c>
      <c r="Y6" s="14">
        <f t="shared" ca="1" si="7"/>
        <v>0.91666666666665009</v>
      </c>
      <c r="Z6">
        <f t="shared" ca="1" si="7"/>
        <v>-1.3499999999999943</v>
      </c>
      <c r="AA6">
        <f t="shared" ca="1" si="7"/>
        <v>0.9550000000000054</v>
      </c>
      <c r="AB6">
        <f t="shared" ca="1" si="7"/>
        <v>3.5200000000000031</v>
      </c>
      <c r="AC6">
        <f t="shared" ca="1" si="7"/>
        <v>3.365000000000002</v>
      </c>
      <c r="AD6">
        <f t="shared" ca="1" si="7"/>
        <v>3.3140000000000001</v>
      </c>
      <c r="AE6">
        <f t="shared" ca="1" si="7"/>
        <v>3.6566666666666663</v>
      </c>
      <c r="AF6">
        <f t="shared" ca="1" si="7"/>
        <v>3.7085714285714317</v>
      </c>
      <c r="AG6" s="14">
        <f t="shared" si="7"/>
        <v>4.07</v>
      </c>
      <c r="AH6">
        <f t="shared" si="7"/>
        <v>3.2700000000000031</v>
      </c>
      <c r="AI6">
        <f t="shared" si="8"/>
        <v>-0.71000000000000085</v>
      </c>
      <c r="AJ6">
        <f t="shared" si="8"/>
        <v>0.95000000000000284</v>
      </c>
      <c r="AK6">
        <f t="shared" si="8"/>
        <v>1.1500000000000057</v>
      </c>
      <c r="AL6">
        <f t="shared" si="8"/>
        <v>0.78666666666666885</v>
      </c>
      <c r="AM6" s="14">
        <f t="shared" ca="1" si="8"/>
        <v>3.9749333333333325</v>
      </c>
      <c r="AN6" s="6">
        <f t="shared" ca="1" si="8"/>
        <v>3.3395999999999972</v>
      </c>
      <c r="AO6" s="6">
        <f t="shared" ca="1" si="8"/>
        <v>-0.1423333333333332</v>
      </c>
      <c r="AP6" s="6">
        <f t="shared" ca="1" si="8"/>
        <v>1.2477333333333362</v>
      </c>
      <c r="AQ6" s="6">
        <f t="shared" ca="1" si="8"/>
        <v>1.3505333333333382</v>
      </c>
      <c r="AR6" s="2">
        <f t="shared" ca="1" si="8"/>
        <v>0.87276666666667069</v>
      </c>
      <c r="AS6" t="s">
        <v>150</v>
      </c>
      <c r="AU6">
        <f>LN(730)</f>
        <v>6.5930445341424369</v>
      </c>
      <c r="AV6">
        <f>LN(365)</f>
        <v>5.8998973535824915</v>
      </c>
      <c r="AW6">
        <f>LN(182)</f>
        <v>5.2040066870767951</v>
      </c>
      <c r="AX6">
        <f>LN(90)</f>
        <v>4.499809670330265</v>
      </c>
      <c r="AY6">
        <f>LN(30)</f>
        <v>3.4011973816621555</v>
      </c>
      <c r="AZ6">
        <f t="shared" ref="AZ6:AZ11" si="9">AVERAGE(AY6,BA6)</f>
        <v>2.0471722811110502</v>
      </c>
      <c r="BA6">
        <f>LN(2)</f>
        <v>0.69314718055994529</v>
      </c>
    </row>
    <row r="7" spans="1:53" x14ac:dyDescent="0.25">
      <c r="A7" t="s">
        <v>10</v>
      </c>
      <c r="B7">
        <f>B6+1</f>
        <v>2</v>
      </c>
      <c r="C7" s="14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4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14">
        <f t="shared" ca="1" si="1"/>
        <v>31.056783333333335</v>
      </c>
      <c r="R7" s="6">
        <f t="shared" ca="1" si="2"/>
        <v>33.802700000000002</v>
      </c>
      <c r="S7" s="6">
        <f t="shared" ca="1" si="3"/>
        <v>32.946616666666664</v>
      </c>
      <c r="T7" s="6">
        <f t="shared" ca="1" si="4"/>
        <v>32.444983333333333</v>
      </c>
      <c r="U7" s="6">
        <f t="shared" ca="1" si="5"/>
        <v>38.249733333333339</v>
      </c>
      <c r="V7" s="2">
        <f t="shared" ca="1" si="6"/>
        <v>33.654049999999998</v>
      </c>
      <c r="W7" s="2">
        <f>'Historical Trends'!E7</f>
        <v>33.380000000000003</v>
      </c>
      <c r="Y7" s="14">
        <f t="shared" ca="1" si="7"/>
        <v>6.493790697674406</v>
      </c>
      <c r="Z7">
        <f t="shared" ca="1" si="7"/>
        <v>4.6099999999999994</v>
      </c>
      <c r="AA7">
        <f t="shared" ca="1" si="7"/>
        <v>7.3049999999999997</v>
      </c>
      <c r="AB7">
        <f t="shared" ca="1" si="7"/>
        <v>6.2866666666666617</v>
      </c>
      <c r="AC7">
        <f t="shared" ca="1" si="7"/>
        <v>5.8299999999999983</v>
      </c>
      <c r="AD7">
        <f t="shared" ca="1" si="7"/>
        <v>6.0079999999999956</v>
      </c>
      <c r="AE7">
        <f t="shared" ca="1" si="7"/>
        <v>5.9016666666666637</v>
      </c>
      <c r="AF7">
        <f t="shared" ca="1" si="7"/>
        <v>6.7071428571428555</v>
      </c>
      <c r="AG7" s="14">
        <f t="shared" si="7"/>
        <v>-4.7800000000000011</v>
      </c>
      <c r="AH7">
        <f t="shared" si="7"/>
        <v>-0.78000000000000114</v>
      </c>
      <c r="AI7">
        <f t="shared" si="8"/>
        <v>-1.3800000000000026</v>
      </c>
      <c r="AJ7">
        <f t="shared" si="8"/>
        <v>-1.7800000000000011</v>
      </c>
      <c r="AK7">
        <f t="shared" si="8"/>
        <v>4.7800000000000011</v>
      </c>
      <c r="AL7">
        <f t="shared" si="8"/>
        <v>0.10000000000000142</v>
      </c>
      <c r="AM7" s="14">
        <f t="shared" ca="1" si="8"/>
        <v>-2.3232166666666672</v>
      </c>
      <c r="AN7" s="6">
        <f t="shared" ca="1" si="8"/>
        <v>0.42269999999999897</v>
      </c>
      <c r="AO7" s="6">
        <f t="shared" ca="1" si="8"/>
        <v>-0.43338333333333878</v>
      </c>
      <c r="AP7" s="6">
        <f t="shared" ca="1" si="8"/>
        <v>-0.93501666666666949</v>
      </c>
      <c r="AQ7" s="6">
        <f t="shared" ca="1" si="8"/>
        <v>4.8697333333333361</v>
      </c>
      <c r="AR7" s="2">
        <f t="shared" ca="1" si="8"/>
        <v>0.27404999999999546</v>
      </c>
      <c r="AS7" t="s">
        <v>151</v>
      </c>
      <c r="AU7">
        <f>AG4</f>
        <v>5.0152735405826752</v>
      </c>
      <c r="AV7">
        <f>AH4</f>
        <v>4.2333470034774914</v>
      </c>
      <c r="AW7">
        <f>AI4</f>
        <v>3.5638415602642413</v>
      </c>
      <c r="AX7">
        <f>AJ4</f>
        <v>2.9049267757810302</v>
      </c>
      <c r="AY7">
        <f>AK4</f>
        <v>2.8918063773239768</v>
      </c>
      <c r="AZ7">
        <f t="shared" si="9"/>
        <v>2.4495928561977003</v>
      </c>
      <c r="BA7">
        <f>AL4</f>
        <v>2.0073793350714242</v>
      </c>
    </row>
    <row r="8" spans="1:53" x14ac:dyDescent="0.25">
      <c r="A8" t="s">
        <v>11</v>
      </c>
      <c r="B8">
        <f>B7+1</f>
        <v>3</v>
      </c>
      <c r="C8" s="14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4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14">
        <f t="shared" ca="1" si="1"/>
        <v>44.258433333333329</v>
      </c>
      <c r="R8" s="6">
        <f t="shared" ca="1" si="2"/>
        <v>43.194600000000001</v>
      </c>
      <c r="S8" s="6">
        <f t="shared" ca="1" si="3"/>
        <v>40.926766666666666</v>
      </c>
      <c r="T8" s="6">
        <f t="shared" ca="1" si="4"/>
        <v>39.514033333333337</v>
      </c>
      <c r="U8" s="6">
        <f t="shared" ca="1" si="5"/>
        <v>38.378933333333336</v>
      </c>
      <c r="V8" s="2">
        <f t="shared" ca="1" si="6"/>
        <v>37.917900000000003</v>
      </c>
      <c r="W8" s="2">
        <f>'Historical Trends'!E8</f>
        <v>37.99</v>
      </c>
      <c r="Y8" s="14">
        <f t="shared" ca="1" si="7"/>
        <v>1.1510135970333479</v>
      </c>
      <c r="Z8">
        <f t="shared" ca="1" si="7"/>
        <v>5.3900000000000006</v>
      </c>
      <c r="AA8">
        <f t="shared" ca="1" si="7"/>
        <v>2.5150000000000006</v>
      </c>
      <c r="AB8">
        <f t="shared" ca="1" si="7"/>
        <v>1.6266666666666652</v>
      </c>
      <c r="AC8">
        <f t="shared" ca="1" si="7"/>
        <v>1.7475000000000023</v>
      </c>
      <c r="AD8">
        <f t="shared" ca="1" si="7"/>
        <v>1.5500000000000043</v>
      </c>
      <c r="AE8">
        <f t="shared" ca="1" si="7"/>
        <v>2.4466666666666654</v>
      </c>
      <c r="AF8">
        <f t="shared" ca="1" si="7"/>
        <v>2.3042857142857116</v>
      </c>
      <c r="AG8" s="14">
        <f t="shared" si="7"/>
        <v>7.4099999999999966</v>
      </c>
      <c r="AH8">
        <f t="shared" si="7"/>
        <v>5.8099999999999952</v>
      </c>
      <c r="AI8">
        <f t="shared" si="8"/>
        <v>3.009999999999998</v>
      </c>
      <c r="AJ8">
        <f t="shared" si="8"/>
        <v>1.4099999999999966</v>
      </c>
      <c r="AK8">
        <f t="shared" si="8"/>
        <v>0.21000000000000085</v>
      </c>
      <c r="AL8">
        <f t="shared" si="8"/>
        <v>-0.15000000000000568</v>
      </c>
      <c r="AM8" s="14">
        <f t="shared" ca="1" si="8"/>
        <v>6.2684333333333271</v>
      </c>
      <c r="AN8" s="6">
        <f t="shared" ca="1" si="8"/>
        <v>5.2045999999999992</v>
      </c>
      <c r="AO8" s="6">
        <f t="shared" ca="1" si="8"/>
        <v>2.9367666666666636</v>
      </c>
      <c r="AP8" s="6">
        <f t="shared" ca="1" si="8"/>
        <v>1.5240333333333353</v>
      </c>
      <c r="AQ8" s="6">
        <f t="shared" ca="1" si="8"/>
        <v>0.38893333333333402</v>
      </c>
      <c r="AR8" s="2">
        <f t="shared" ca="1" si="8"/>
        <v>-7.2099999999998943E-2</v>
      </c>
      <c r="AU8">
        <f ca="1">AM4</f>
        <v>4.7448188645672147</v>
      </c>
      <c r="AV8">
        <f ca="1">AN4</f>
        <v>4.1043988736397417</v>
      </c>
      <c r="AW8">
        <f ca="1">AO4</f>
        <v>3.4834015118782307</v>
      </c>
      <c r="AX8">
        <f ca="1">AP4</f>
        <v>2.8335571414151031</v>
      </c>
      <c r="AY8">
        <f ca="1">AQ4</f>
        <v>2.8495753978803804</v>
      </c>
      <c r="AZ8">
        <f t="shared" ca="1" si="9"/>
        <v>2.4258389256682005</v>
      </c>
      <c r="BA8">
        <f ca="1">AR4</f>
        <v>2.0021024534560201</v>
      </c>
    </row>
    <row r="9" spans="1:53" x14ac:dyDescent="0.25">
      <c r="A9" t="s">
        <v>12</v>
      </c>
      <c r="B9">
        <f>B8+1</f>
        <v>4</v>
      </c>
      <c r="C9" s="14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4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14">
        <f t="shared" ca="1" si="1"/>
        <v>38.717399999999998</v>
      </c>
      <c r="R9" s="6">
        <f t="shared" ca="1" si="2"/>
        <v>40.288400000000003</v>
      </c>
      <c r="S9" s="6">
        <f t="shared" ca="1" si="3"/>
        <v>47.453400000000002</v>
      </c>
      <c r="T9" s="6">
        <f t="shared" ca="1" si="4"/>
        <v>45.4938</v>
      </c>
      <c r="U9" s="6">
        <f t="shared" ca="1" si="5"/>
        <v>47.1584</v>
      </c>
      <c r="V9" s="2">
        <f t="shared" ca="1" si="6"/>
        <v>45.328400000000002</v>
      </c>
      <c r="W9" s="2">
        <f>'Historical Trends'!E9</f>
        <v>43.38</v>
      </c>
      <c r="Y9" s="14">
        <f t="shared" ca="1" si="7"/>
        <v>-6.6030303030303301</v>
      </c>
      <c r="Z9">
        <f t="shared" ca="1" si="7"/>
        <v>-5.75</v>
      </c>
      <c r="AA9">
        <f t="shared" ca="1" si="7"/>
        <v>-5.6450000000000031</v>
      </c>
      <c r="AB9">
        <f t="shared" ca="1" si="7"/>
        <v>-4.8566666666666691</v>
      </c>
      <c r="AC9">
        <f t="shared" ca="1" si="7"/>
        <v>-4.8000000000000043</v>
      </c>
      <c r="AD9">
        <f t="shared" ca="1" si="7"/>
        <v>-3.5320000000000036</v>
      </c>
      <c r="AE9">
        <f t="shared" ca="1" si="7"/>
        <v>-3.6000000000000014</v>
      </c>
      <c r="AF9">
        <f t="shared" ca="1" si="7"/>
        <v>-2.7257142857142895</v>
      </c>
      <c r="AG9" s="14">
        <f t="shared" si="7"/>
        <v>-4.980000000000004</v>
      </c>
      <c r="AH9">
        <f t="shared" si="7"/>
        <v>-2.980000000000004</v>
      </c>
      <c r="AI9">
        <f t="shared" si="8"/>
        <v>5.2199999999999989</v>
      </c>
      <c r="AJ9">
        <f t="shared" si="8"/>
        <v>2.8200000000000003</v>
      </c>
      <c r="AK9">
        <f t="shared" si="8"/>
        <v>4.4199999999999946</v>
      </c>
      <c r="AL9">
        <f t="shared" si="8"/>
        <v>2.1199999999999974</v>
      </c>
      <c r="AM9" s="14">
        <f t="shared" ca="1" si="8"/>
        <v>-4.6626000000000047</v>
      </c>
      <c r="AN9" s="6">
        <f t="shared" ca="1" si="8"/>
        <v>-3.0915999999999997</v>
      </c>
      <c r="AO9" s="6">
        <f t="shared" ca="1" si="8"/>
        <v>4.0733999999999995</v>
      </c>
      <c r="AP9" s="6">
        <f t="shared" ca="1" si="8"/>
        <v>2.1137999999999977</v>
      </c>
      <c r="AQ9" s="6">
        <f t="shared" ca="1" si="8"/>
        <v>3.7783999999999978</v>
      </c>
      <c r="AR9" s="2">
        <f t="shared" ca="1" si="8"/>
        <v>1.9483999999999995</v>
      </c>
      <c r="AU9">
        <f t="shared" ref="AU9:BA9" ca="1" si="10">$AE$4</f>
        <v>6.1199352599083987</v>
      </c>
      <c r="AV9">
        <f t="shared" ca="1" si="10"/>
        <v>6.1199352599083987</v>
      </c>
      <c r="AW9">
        <f t="shared" ca="1" si="10"/>
        <v>6.1199352599083987</v>
      </c>
      <c r="AX9">
        <f t="shared" ca="1" si="10"/>
        <v>6.1199352599083987</v>
      </c>
      <c r="AY9">
        <f t="shared" ca="1" si="10"/>
        <v>6.1199352599083987</v>
      </c>
      <c r="AZ9">
        <f t="shared" ca="1" si="9"/>
        <v>6.1199352599083987</v>
      </c>
      <c r="BA9">
        <f t="shared" ca="1" si="10"/>
        <v>6.1199352599083987</v>
      </c>
    </row>
    <row r="10" spans="1:53" x14ac:dyDescent="0.25">
      <c r="A10" t="s">
        <v>14</v>
      </c>
      <c r="B10">
        <f>B9+1</f>
        <v>5</v>
      </c>
      <c r="C10" s="14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14">
        <f t="shared" ca="1" si="1"/>
        <v>9.4664166666666674</v>
      </c>
      <c r="R10" s="6">
        <f t="shared" ca="1" si="2"/>
        <v>7.4085000000000027</v>
      </c>
      <c r="S10" s="6">
        <f t="shared" ca="1" si="3"/>
        <v>42.41258333333333</v>
      </c>
      <c r="T10" s="6">
        <f t="shared" ca="1" si="4"/>
        <v>41.195416666666674</v>
      </c>
      <c r="U10" s="6">
        <f t="shared" ca="1" si="5"/>
        <v>39.724666666666664</v>
      </c>
      <c r="V10" s="2">
        <f t="shared" ca="1" si="6"/>
        <v>39.840749999999993</v>
      </c>
      <c r="W10" s="2">
        <f>'Historical Trends'!E10</f>
        <v>37.630000000000003</v>
      </c>
      <c r="Y10" s="14">
        <f t="shared" ref="Y10:Y30" ca="1" si="11">C10-$W10</f>
        <v>-1.0194313967862243</v>
      </c>
      <c r="Z10">
        <f t="shared" ref="Z10:Z30" ca="1" si="12">D10-$W10</f>
        <v>0.21000000000000085</v>
      </c>
      <c r="AA10">
        <f t="shared" ref="AA10:AA30" ca="1" si="13">E10-$W10</f>
        <v>1.3399999999999963</v>
      </c>
      <c r="AB10">
        <f t="shared" ref="AB10:AB30" ca="1" si="14">F10-$W10</f>
        <v>1.2666666666666657</v>
      </c>
      <c r="AC10">
        <f t="shared" ref="AC10:AC30" ca="1" si="15">G10-$W10</f>
        <v>2.7725000000000009</v>
      </c>
      <c r="AD10">
        <f t="shared" ref="AD10:AD30" ca="1" si="16">H10-$W10</f>
        <v>2.5799999999999983</v>
      </c>
      <c r="AE10">
        <f t="shared" ref="AE10:AE30" ca="1" si="17">I10-$W10</f>
        <v>3.528333333333336</v>
      </c>
      <c r="AF10">
        <f t="shared" ref="AF10:AF30" ca="1" si="18">J10-$W10</f>
        <v>4.4414285714285668</v>
      </c>
      <c r="AI10">
        <f t="shared" ref="AI10:AI29" si="19">M10-$W10</f>
        <v>4.9699999999999989</v>
      </c>
      <c r="AJ10">
        <f t="shared" ref="AJ10:AJ29" si="20">N10-$W10</f>
        <v>3.5700000000000003</v>
      </c>
      <c r="AK10">
        <f t="shared" ref="AK10:AK29" si="21">O10-$W10</f>
        <v>1.9699999999999989</v>
      </c>
      <c r="AL10">
        <f t="shared" ref="AL10:AL29" si="22">P10-$W10</f>
        <v>2.1699999999999946</v>
      </c>
      <c r="AO10" s="6">
        <f t="shared" ref="AO10:AO29" ca="1" si="23">S10-$W10</f>
        <v>4.7825833333333279</v>
      </c>
      <c r="AP10" s="6">
        <f t="shared" ref="AP10:AP29" ca="1" si="24">T10-$W10</f>
        <v>3.5654166666666711</v>
      </c>
      <c r="AQ10" s="6">
        <f t="shared" ref="AQ10:AQ29" ca="1" si="25">U10-$W10</f>
        <v>2.0946666666666616</v>
      </c>
      <c r="AR10" s="2">
        <f t="shared" ref="AR10:AR29" ca="1" si="26">V10-$W10</f>
        <v>2.2107499999999902</v>
      </c>
      <c r="AU10">
        <f>Q4</f>
        <v>0.77</v>
      </c>
      <c r="AV10">
        <f>R4</f>
        <v>0.82</v>
      </c>
      <c r="AW10">
        <f>S4</f>
        <v>0.87</v>
      </c>
      <c r="AX10">
        <f>T4</f>
        <v>0.89</v>
      </c>
      <c r="AY10">
        <f>U4</f>
        <v>0.92</v>
      </c>
      <c r="AZ10">
        <f t="shared" si="9"/>
        <v>0.94500000000000006</v>
      </c>
      <c r="BA10">
        <f>V4</f>
        <v>0.97</v>
      </c>
    </row>
    <row r="11" spans="1:53" x14ac:dyDescent="0.25">
      <c r="A11" t="s">
        <v>49</v>
      </c>
      <c r="B11">
        <v>0</v>
      </c>
      <c r="C11" s="14">
        <f ca="1">'Historical Trends'!O27</f>
        <v>29.854091470951971</v>
      </c>
      <c r="D11">
        <f ca="1">AVERAGE(OFFSET('Historical Trends'!$E$28,$B5,0,'Polling Correlations - ALP'!D$4,1))</f>
        <v>37.47</v>
      </c>
      <c r="E11">
        <f ca="1">AVERAGE(OFFSET('Historical Trends'!$E$28,$B5,0,'Polling Correlations - ALP'!E$4,1))</f>
        <v>32.064999999999998</v>
      </c>
      <c r="F11">
        <f ca="1">AVERAGE(OFFSET('Historical Trends'!$E$28,$B5,0,'Polling Correlations - ALP'!F$4,1))</f>
        <v>35.46</v>
      </c>
      <c r="G11">
        <f ca="1">AVERAGE(OFFSET('Historical Trends'!$E$28,$B5,0,'Polling Correlations - ALP'!G$4,1))</f>
        <v>38.325000000000003</v>
      </c>
      <c r="H11">
        <f ca="1">AVERAGE(OFFSET('Historical Trends'!$E$28,$B5,0,'Polling Correlations - ALP'!H$4,1))</f>
        <v>40.061999999999998</v>
      </c>
      <c r="I11">
        <f ca="1">AVERAGE(OFFSET('Historical Trends'!$E$28,$B5,0,'Polling Correlations - ALP'!I$4,1))</f>
        <v>41.548333333333332</v>
      </c>
      <c r="J11">
        <f ca="1">AVERAGE(OFFSET('Historical Trends'!$E$28,$B5,0,'Polling Correlations - ALP'!J$4,1))</f>
        <v>41.164285714285711</v>
      </c>
      <c r="K11" s="14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14">
        <f t="shared" ca="1" si="1"/>
        <v>40.448516666666663</v>
      </c>
      <c r="R11" s="6">
        <f t="shared" ca="1" si="2"/>
        <v>37.474299999999999</v>
      </c>
      <c r="S11" s="6">
        <f t="shared" ca="1" si="3"/>
        <v>35.137883333333335</v>
      </c>
      <c r="T11" s="6">
        <f t="shared" ca="1" si="4"/>
        <v>34.97271666666667</v>
      </c>
      <c r="U11" s="6">
        <f t="shared" ca="1" si="5"/>
        <v>35.155866666666668</v>
      </c>
      <c r="V11" s="2">
        <f t="shared" ca="1" si="6"/>
        <v>34.692050000000009</v>
      </c>
      <c r="W11" s="2">
        <f>'Historical Trends'!E27</f>
        <v>35.43</v>
      </c>
      <c r="Y11" s="14">
        <f t="shared" ca="1" si="11"/>
        <v>-5.5759085290480286</v>
      </c>
      <c r="Z11">
        <f t="shared" ca="1" si="12"/>
        <v>2.0399999999999991</v>
      </c>
      <c r="AA11">
        <f t="shared" ca="1" si="13"/>
        <v>-3.365000000000002</v>
      </c>
      <c r="AB11">
        <f t="shared" ca="1" si="14"/>
        <v>3.0000000000001137E-2</v>
      </c>
      <c r="AC11">
        <f t="shared" ca="1" si="15"/>
        <v>2.8950000000000031</v>
      </c>
      <c r="AD11">
        <f t="shared" ca="1" si="16"/>
        <v>4.6319999999999979</v>
      </c>
      <c r="AE11">
        <f t="shared" ca="1" si="17"/>
        <v>6.1183333333333323</v>
      </c>
      <c r="AF11">
        <f t="shared" ca="1" si="18"/>
        <v>5.7342857142857113</v>
      </c>
      <c r="AG11" s="14">
        <f t="shared" ref="AG11:AH14" si="27">K11-$W11</f>
        <v>4.6899999999999977</v>
      </c>
      <c r="AH11">
        <f t="shared" si="27"/>
        <v>1.1499999999999986</v>
      </c>
      <c r="AI11">
        <f t="shared" si="19"/>
        <v>-1.25</v>
      </c>
      <c r="AJ11">
        <f t="shared" si="20"/>
        <v>-1.269999999999996</v>
      </c>
      <c r="AK11">
        <f t="shared" si="21"/>
        <v>-0.82999999999999829</v>
      </c>
      <c r="AL11">
        <f t="shared" si="22"/>
        <v>-0.94999999999999574</v>
      </c>
      <c r="AM11" s="14">
        <f t="shared" ref="AM11:AN14" ca="1" si="28">Q11-$W11</f>
        <v>5.0185166666666632</v>
      </c>
      <c r="AN11" s="6">
        <f t="shared" ca="1" si="28"/>
        <v>2.0442999999999998</v>
      </c>
      <c r="AO11" s="6">
        <f t="shared" ca="1" si="23"/>
        <v>-0.29211666666666503</v>
      </c>
      <c r="AP11" s="6">
        <f t="shared" ca="1" si="24"/>
        <v>-0.45728333333332927</v>
      </c>
      <c r="AQ11" s="6">
        <f t="shared" ca="1" si="25"/>
        <v>-0.27413333333333156</v>
      </c>
      <c r="AR11" s="2">
        <f t="shared" ca="1" si="26"/>
        <v>-0.73794999999999078</v>
      </c>
      <c r="AU11">
        <f>AU10</f>
        <v>0.77</v>
      </c>
      <c r="AV11">
        <f>AVERAGE(AU10:AW10)</f>
        <v>0.82</v>
      </c>
      <c r="AW11">
        <f>AVERAGE(AV10:AX10)</f>
        <v>0.86</v>
      </c>
      <c r="AX11">
        <f>AVERAGE(AW10:AY10)</f>
        <v>0.89333333333333342</v>
      </c>
      <c r="AY11">
        <f>AVERAGE(AX10:BA10)</f>
        <v>0.93124999999999991</v>
      </c>
      <c r="AZ11">
        <f t="shared" si="9"/>
        <v>0.95062499999999994</v>
      </c>
      <c r="BA11">
        <f>BA10</f>
        <v>0.97</v>
      </c>
    </row>
    <row r="12" spans="1:53" x14ac:dyDescent="0.25">
      <c r="A12" t="s">
        <v>51</v>
      </c>
      <c r="B12">
        <f>B11+1</f>
        <v>1</v>
      </c>
      <c r="C12" s="14">
        <f ca="1">'Historical Trends'!O28</f>
        <v>33.264090909090783</v>
      </c>
      <c r="D12">
        <f ca="1">AVERAGE(OFFSET('Historical Trends'!$E$28,$B6,0,'Polling Correlations - ALP'!D$4,1))</f>
        <v>26.66</v>
      </c>
      <c r="E12">
        <f ca="1">AVERAGE(OFFSET('Historical Trends'!$E$28,$B6,0,'Polling Correlations - ALP'!E$4,1))</f>
        <v>34.454999999999998</v>
      </c>
      <c r="F12">
        <f ca="1">AVERAGE(OFFSET('Historical Trends'!$E$28,$B6,0,'Polling Correlations - ALP'!F$4,1))</f>
        <v>38.61</v>
      </c>
      <c r="G12">
        <f ca="1">AVERAGE(OFFSET('Historical Trends'!$E$28,$B6,0,'Polling Correlations - ALP'!G$4,1))</f>
        <v>40.71</v>
      </c>
      <c r="H12">
        <f ca="1">AVERAGE(OFFSET('Historical Trends'!$E$28,$B6,0,'Polling Correlations - ALP'!H$4,1))</f>
        <v>42.363999999999997</v>
      </c>
      <c r="I12">
        <f ca="1">AVERAGE(OFFSET('Historical Trends'!$E$28,$B6,0,'Polling Correlations - ALP'!I$4,1))</f>
        <v>41.78</v>
      </c>
      <c r="J12">
        <f ca="1">AVERAGE(OFFSET('Historical Trends'!$E$28,$B6,0,'Polling Correlations - ALP'!J$4,1))</f>
        <v>41.938571428571429</v>
      </c>
      <c r="K12" s="14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14">
        <f t="shared" ca="1" si="1"/>
        <v>34.665199999999999</v>
      </c>
      <c r="R12" s="6">
        <f t="shared" ca="1" si="2"/>
        <v>33.006</v>
      </c>
      <c r="S12" s="6">
        <f t="shared" ca="1" si="3"/>
        <v>35.2898</v>
      </c>
      <c r="T12" s="6">
        <f t="shared" ca="1" si="4"/>
        <v>35.354199999999999</v>
      </c>
      <c r="U12" s="6">
        <f t="shared" ca="1" si="5"/>
        <v>37.18</v>
      </c>
      <c r="V12" s="2">
        <f t="shared" ca="1" si="6"/>
        <v>37.667199999999994</v>
      </c>
      <c r="W12" s="2">
        <f>'Historical Trends'!E28</f>
        <v>37.47</v>
      </c>
      <c r="Y12" s="14">
        <f t="shared" ca="1" si="11"/>
        <v>-4.2059090909092163</v>
      </c>
      <c r="Z12">
        <f t="shared" ca="1" si="12"/>
        <v>-10.809999999999999</v>
      </c>
      <c r="AA12">
        <f t="shared" ca="1" si="13"/>
        <v>-3.0150000000000006</v>
      </c>
      <c r="AB12">
        <f t="shared" ca="1" si="14"/>
        <v>1.1400000000000006</v>
      </c>
      <c r="AC12" s="6">
        <f t="shared" ca="1" si="15"/>
        <v>3.240000000000002</v>
      </c>
      <c r="AD12">
        <f t="shared" ca="1" si="16"/>
        <v>4.8939999999999984</v>
      </c>
      <c r="AE12">
        <f t="shared" ca="1" si="17"/>
        <v>4.3100000000000023</v>
      </c>
      <c r="AF12">
        <f t="shared" ca="1" si="18"/>
        <v>4.4685714285714297</v>
      </c>
      <c r="AG12" s="14">
        <f t="shared" si="27"/>
        <v>-4.93</v>
      </c>
      <c r="AH12">
        <f t="shared" si="27"/>
        <v>-6.389999999999997</v>
      </c>
      <c r="AI12">
        <f t="shared" si="19"/>
        <v>-3.1499999999999986</v>
      </c>
      <c r="AJ12">
        <f t="shared" si="20"/>
        <v>-2.9099999999999966</v>
      </c>
      <c r="AK12">
        <f t="shared" si="21"/>
        <v>-0.68999999999999773</v>
      </c>
      <c r="AL12">
        <f t="shared" si="22"/>
        <v>7.0000000000000284E-2</v>
      </c>
      <c r="AM12" s="14">
        <f t="shared" ca="1" si="28"/>
        <v>-2.8048000000000002</v>
      </c>
      <c r="AN12" s="6">
        <f t="shared" ca="1" si="28"/>
        <v>-4.4639999999999986</v>
      </c>
      <c r="AO12" s="6">
        <f t="shared" ca="1" si="23"/>
        <v>-2.1801999999999992</v>
      </c>
      <c r="AP12" s="6">
        <f t="shared" ca="1" si="24"/>
        <v>-2.1158000000000001</v>
      </c>
      <c r="AQ12" s="6">
        <f t="shared" ca="1" si="25"/>
        <v>-0.28999999999999915</v>
      </c>
      <c r="AR12" s="2">
        <f t="shared" ca="1" si="26"/>
        <v>0.19719999999999516</v>
      </c>
    </row>
    <row r="13" spans="1:53" x14ac:dyDescent="0.25">
      <c r="A13" t="s">
        <v>52</v>
      </c>
      <c r="B13">
        <f>B12+1</f>
        <v>2</v>
      </c>
      <c r="C13" s="14">
        <f ca="1">'Historical Trends'!O29</f>
        <v>46.550000000000011</v>
      </c>
      <c r="D13">
        <f ca="1">AVERAGE(OFFSET('Historical Trends'!$E$28,$B7,0,'Polling Correlations - ALP'!D$4,1))</f>
        <v>42.25</v>
      </c>
      <c r="E13">
        <f ca="1">AVERAGE(OFFSET('Historical Trends'!$E$28,$B7,0,'Polling Correlations - ALP'!E$4,1))</f>
        <v>44.585000000000001</v>
      </c>
      <c r="F13">
        <f ca="1">AVERAGE(OFFSET('Historical Trends'!$E$28,$B7,0,'Polling Correlations - ALP'!F$4,1))</f>
        <v>45.393333333333338</v>
      </c>
      <c r="G13">
        <f ca="1">AVERAGE(OFFSET('Historical Trends'!$E$28,$B7,0,'Polling Correlations - ALP'!G$4,1))</f>
        <v>46.29</v>
      </c>
      <c r="H13">
        <f ca="1">AVERAGE(OFFSET('Historical Trends'!$E$28,$B7,0,'Polling Correlations - ALP'!H$4,1))</f>
        <v>44.803999999999995</v>
      </c>
      <c r="I13">
        <f ca="1">AVERAGE(OFFSET('Historical Trends'!$E$28,$B7,0,'Polling Correlations - ALP'!I$4,1))</f>
        <v>44.484999999999992</v>
      </c>
      <c r="J13">
        <f ca="1">AVERAGE(OFFSET('Historical Trends'!$E$28,$B7,0,'Polling Correlations - ALP'!J$4,1))</f>
        <v>45.091428571428573</v>
      </c>
      <c r="K13" s="14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14">
        <f t="shared" ca="1" si="1"/>
        <v>35.795549999999999</v>
      </c>
      <c r="R13" s="6">
        <f t="shared" ca="1" si="2"/>
        <v>33.591300000000004</v>
      </c>
      <c r="S13" s="6">
        <f t="shared" ca="1" si="3"/>
        <v>32.231049999999996</v>
      </c>
      <c r="T13" s="6">
        <f t="shared" ca="1" si="4"/>
        <v>30.52535</v>
      </c>
      <c r="U13" s="6">
        <f t="shared" ca="1" si="5"/>
        <v>31.342799999999997</v>
      </c>
      <c r="V13" s="2">
        <f t="shared" ca="1" si="6"/>
        <v>30.434549999999998</v>
      </c>
      <c r="W13" s="2">
        <f>'Historical Trends'!E29</f>
        <v>26.66</v>
      </c>
      <c r="Y13" s="14">
        <f t="shared" ca="1" si="11"/>
        <v>19.890000000000011</v>
      </c>
      <c r="Z13">
        <f t="shared" ca="1" si="12"/>
        <v>15.59</v>
      </c>
      <c r="AA13">
        <f t="shared" ca="1" si="13"/>
        <v>17.925000000000001</v>
      </c>
      <c r="AB13">
        <f t="shared" ca="1" si="14"/>
        <v>18.733333333333338</v>
      </c>
      <c r="AC13">
        <f t="shared" ca="1" si="15"/>
        <v>19.63</v>
      </c>
      <c r="AD13">
        <f t="shared" ca="1" si="16"/>
        <v>18.143999999999995</v>
      </c>
      <c r="AE13">
        <f t="shared" ca="1" si="17"/>
        <v>17.824999999999992</v>
      </c>
      <c r="AF13">
        <f t="shared" ca="1" si="18"/>
        <v>18.431428571428572</v>
      </c>
      <c r="AG13" s="14">
        <f t="shared" si="27"/>
        <v>6.5400000000000027</v>
      </c>
      <c r="AH13">
        <f t="shared" si="27"/>
        <v>4.5399999999999991</v>
      </c>
      <c r="AI13">
        <f t="shared" si="19"/>
        <v>3.7399999999999984</v>
      </c>
      <c r="AJ13">
        <f t="shared" si="20"/>
        <v>2.1400000000000006</v>
      </c>
      <c r="AK13">
        <f t="shared" si="21"/>
        <v>3.5399999999999991</v>
      </c>
      <c r="AL13">
        <f t="shared" si="22"/>
        <v>3.34</v>
      </c>
      <c r="AM13" s="14">
        <f t="shared" ca="1" si="28"/>
        <v>9.1355499999999985</v>
      </c>
      <c r="AN13" s="6">
        <f t="shared" ca="1" si="28"/>
        <v>6.9313000000000038</v>
      </c>
      <c r="AO13" s="6">
        <f t="shared" ca="1" si="23"/>
        <v>5.5710499999999961</v>
      </c>
      <c r="AP13" s="6">
        <f t="shared" ca="1" si="24"/>
        <v>3.8653499999999994</v>
      </c>
      <c r="AQ13" s="6">
        <f t="shared" ca="1" si="25"/>
        <v>4.6827999999999967</v>
      </c>
      <c r="AR13" s="2">
        <f t="shared" ca="1" si="26"/>
        <v>3.7745499999999979</v>
      </c>
    </row>
    <row r="14" spans="1:53" x14ac:dyDescent="0.25">
      <c r="A14" t="s">
        <v>53</v>
      </c>
      <c r="B14">
        <f>B13+1</f>
        <v>3</v>
      </c>
      <c r="C14" s="14">
        <f ca="1">'Historical Trends'!O30</f>
        <v>46.832232558139538</v>
      </c>
      <c r="D14">
        <f ca="1">AVERAGE(OFFSET('Historical Trends'!$E$28,$B8,0,'Polling Correlations - ALP'!D$4,1))</f>
        <v>46.92</v>
      </c>
      <c r="E14">
        <f ca="1">AVERAGE(OFFSET('Historical Trends'!$E$28,$B8,0,'Polling Correlations - ALP'!E$4,1))</f>
        <v>46.965000000000003</v>
      </c>
      <c r="F14">
        <f ca="1">AVERAGE(OFFSET('Historical Trends'!$E$28,$B8,0,'Polling Correlations - ALP'!F$4,1))</f>
        <v>47.636666666666663</v>
      </c>
      <c r="G14">
        <f ca="1">AVERAGE(OFFSET('Historical Trends'!$E$28,$B8,0,'Polling Correlations - ALP'!G$4,1))</f>
        <v>45.442499999999995</v>
      </c>
      <c r="H14">
        <f ca="1">AVERAGE(OFFSET('Historical Trends'!$E$28,$B8,0,'Polling Correlations - ALP'!H$4,1))</f>
        <v>44.931999999999995</v>
      </c>
      <c r="I14">
        <f ca="1">AVERAGE(OFFSET('Historical Trends'!$E$28,$B8,0,'Polling Correlations - ALP'!I$4,1))</f>
        <v>45.564999999999998</v>
      </c>
      <c r="J14">
        <f ca="1">AVERAGE(OFFSET('Historical Trends'!$E$28,$B8,0,'Polling Correlations - ALP'!J$4,1))</f>
        <v>46.244285714285709</v>
      </c>
      <c r="K14" s="14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14">
        <f t="shared" ca="1" si="1"/>
        <v>45.899950000000004</v>
      </c>
      <c r="R14" s="6">
        <f t="shared" ca="1" si="2"/>
        <v>48.655033333333336</v>
      </c>
      <c r="S14" s="6">
        <f t="shared" ca="1" si="3"/>
        <v>43.623450000000005</v>
      </c>
      <c r="T14" s="6">
        <f t="shared" ca="1" si="4"/>
        <v>43.875483333333328</v>
      </c>
      <c r="U14" s="6">
        <f t="shared" ca="1" si="5"/>
        <v>43.205199999999998</v>
      </c>
      <c r="V14" s="2">
        <f t="shared" ca="1" si="6"/>
        <v>41.460283333333336</v>
      </c>
      <c r="W14" s="2">
        <f>'Historical Trends'!E30</f>
        <v>42.25</v>
      </c>
      <c r="Y14" s="14">
        <f t="shared" ca="1" si="11"/>
        <v>4.5822325581395376</v>
      </c>
      <c r="Z14">
        <f t="shared" ca="1" si="12"/>
        <v>4.6700000000000017</v>
      </c>
      <c r="AA14">
        <f t="shared" ca="1" si="13"/>
        <v>4.7150000000000034</v>
      </c>
      <c r="AB14">
        <f t="shared" ca="1" si="14"/>
        <v>5.3866666666666632</v>
      </c>
      <c r="AC14">
        <f t="shared" ca="1" si="15"/>
        <v>3.1924999999999955</v>
      </c>
      <c r="AD14">
        <f t="shared" ca="1" si="16"/>
        <v>2.6819999999999951</v>
      </c>
      <c r="AE14">
        <f t="shared" ca="1" si="17"/>
        <v>3.3149999999999977</v>
      </c>
      <c r="AF14">
        <f t="shared" ca="1" si="18"/>
        <v>3.9942857142857093</v>
      </c>
      <c r="AG14" s="14">
        <f t="shared" si="27"/>
        <v>3.75</v>
      </c>
      <c r="AH14">
        <f t="shared" si="27"/>
        <v>7.0833333333333357</v>
      </c>
      <c r="AI14">
        <f t="shared" si="19"/>
        <v>1.0833333333333357</v>
      </c>
      <c r="AJ14">
        <f t="shared" si="20"/>
        <v>1.4166666666666643</v>
      </c>
      <c r="AK14">
        <f t="shared" si="21"/>
        <v>0.75</v>
      </c>
      <c r="AL14">
        <f t="shared" si="22"/>
        <v>-0.9166666666666643</v>
      </c>
      <c r="AM14" s="14">
        <f t="shared" ca="1" si="28"/>
        <v>3.649950000000004</v>
      </c>
      <c r="AN14" s="6">
        <f t="shared" ca="1" si="28"/>
        <v>6.4050333333333356</v>
      </c>
      <c r="AO14" s="6">
        <f t="shared" ca="1" si="23"/>
        <v>1.3734500000000054</v>
      </c>
      <c r="AP14" s="6">
        <f t="shared" ca="1" si="24"/>
        <v>1.6254833333333281</v>
      </c>
      <c r="AQ14" s="6">
        <f t="shared" ca="1" si="25"/>
        <v>0.95519999999999783</v>
      </c>
      <c r="AR14" s="2">
        <f t="shared" ca="1" si="26"/>
        <v>-0.78971666666666351</v>
      </c>
    </row>
    <row r="15" spans="1:53" x14ac:dyDescent="0.25">
      <c r="A15" t="s">
        <v>54</v>
      </c>
      <c r="B15">
        <f>B14+1</f>
        <v>4</v>
      </c>
      <c r="C15" s="14">
        <f ca="1">'Historical Trends'!O31</f>
        <v>44.337523809523816</v>
      </c>
      <c r="D15">
        <f ca="1">AVERAGE(OFFSET('Historical Trends'!$E$28,$B9,0,'Polling Correlations - ALP'!D$4,1))</f>
        <v>47.01</v>
      </c>
      <c r="E15">
        <f ca="1">AVERAGE(OFFSET('Historical Trends'!$E$28,$B9,0,'Polling Correlations - ALP'!E$4,1))</f>
        <v>47.994999999999997</v>
      </c>
      <c r="F15">
        <f ca="1">AVERAGE(OFFSET('Historical Trends'!$E$28,$B9,0,'Polling Correlations - ALP'!F$4,1))</f>
        <v>44.949999999999996</v>
      </c>
      <c r="G15">
        <f ca="1">AVERAGE(OFFSET('Historical Trends'!$E$28,$B9,0,'Polling Correlations - ALP'!G$4,1))</f>
        <v>44.435000000000002</v>
      </c>
      <c r="H15">
        <f ca="1">AVERAGE(OFFSET('Historical Trends'!$E$28,$B9,0,'Polling Correlations - ALP'!H$4,1))</f>
        <v>45.293999999999997</v>
      </c>
      <c r="I15">
        <f ca="1">AVERAGE(OFFSET('Historical Trends'!$E$28,$B9,0,'Polling Correlations - ALP'!I$4,1))</f>
        <v>46.131666666666668</v>
      </c>
      <c r="J15">
        <f ca="1">AVERAGE(OFFSET('Historical Trends'!$E$28,$B9,0,'Polling Correlations - ALP'!J$4,1))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14">
        <f t="shared" ca="1" si="1"/>
        <v>10.610283333333333</v>
      </c>
      <c r="R15" s="6">
        <f t="shared" ca="1" si="2"/>
        <v>43.290366666666671</v>
      </c>
      <c r="S15" s="6">
        <f t="shared" ca="1" si="3"/>
        <v>41.087116666666674</v>
      </c>
      <c r="T15" s="6">
        <f t="shared" ca="1" si="4"/>
        <v>40.971150000000002</v>
      </c>
      <c r="U15" s="6">
        <f t="shared" ca="1" si="5"/>
        <v>42.330533333333335</v>
      </c>
      <c r="V15" s="2">
        <f t="shared" ca="1" si="6"/>
        <v>46.973949999999995</v>
      </c>
      <c r="W15" s="2">
        <f>'Historical Trends'!E31</f>
        <v>46.92</v>
      </c>
      <c r="Y15" s="14">
        <f t="shared" ca="1" si="11"/>
        <v>-2.5824761904761857</v>
      </c>
      <c r="Z15">
        <f t="shared" ca="1" si="12"/>
        <v>8.9999999999996305E-2</v>
      </c>
      <c r="AA15">
        <f t="shared" ca="1" si="13"/>
        <v>1.0749999999999957</v>
      </c>
      <c r="AB15">
        <f t="shared" ca="1" si="14"/>
        <v>-1.970000000000006</v>
      </c>
      <c r="AC15">
        <f t="shared" ca="1" si="15"/>
        <v>-2.4849999999999994</v>
      </c>
      <c r="AD15">
        <f t="shared" ca="1" si="16"/>
        <v>-1.6260000000000048</v>
      </c>
      <c r="AE15">
        <f t="shared" ca="1" si="17"/>
        <v>-0.788333333333334</v>
      </c>
      <c r="AF15">
        <f t="shared" ca="1" si="18"/>
        <v>-1.4757142857142824</v>
      </c>
      <c r="AH15">
        <f t="shared" ref="AH15:AH29" si="29">L15-$W15</f>
        <v>-4.2533333333333374</v>
      </c>
      <c r="AI15">
        <f t="shared" si="19"/>
        <v>-6.586666666666666</v>
      </c>
      <c r="AJ15">
        <f t="shared" si="20"/>
        <v>-6.586666666666666</v>
      </c>
      <c r="AK15">
        <f t="shared" si="21"/>
        <v>-4.9200000000000017</v>
      </c>
      <c r="AL15">
        <f t="shared" si="22"/>
        <v>7.9999999999998295E-2</v>
      </c>
      <c r="AN15" s="6">
        <f t="shared" ref="AN15:AN29" ca="1" si="30">R15-$W15</f>
        <v>-3.6296333333333308</v>
      </c>
      <c r="AO15" s="6">
        <f t="shared" ca="1" si="23"/>
        <v>-5.8328833333333279</v>
      </c>
      <c r="AP15" s="6">
        <f t="shared" ca="1" si="24"/>
        <v>-5.9488500000000002</v>
      </c>
      <c r="AQ15" s="6">
        <f t="shared" ca="1" si="25"/>
        <v>-4.5894666666666666</v>
      </c>
      <c r="AR15" s="2">
        <f t="shared" ca="1" si="26"/>
        <v>5.3949999999993281E-2</v>
      </c>
    </row>
    <row r="16" spans="1:53" x14ac:dyDescent="0.25">
      <c r="A16" t="s">
        <v>48</v>
      </c>
      <c r="B16">
        <v>0</v>
      </c>
      <c r="C16" s="14">
        <f ca="1">'Historical Trends'!O46</f>
        <v>27.761999999999944</v>
      </c>
      <c r="D16">
        <f ca="1">AVERAGE(OFFSET('Historical Trends'!$E$48,$B5,0,'Polling Correlations - ALP'!D$4,1))</f>
        <v>34.08</v>
      </c>
      <c r="E16">
        <f ca="1">AVERAGE(OFFSET('Historical Trends'!$E$48,$B5,0,'Polling Correlations - ALP'!E$4,1))</f>
        <v>29.814999999999998</v>
      </c>
      <c r="F16">
        <f ca="1">AVERAGE(OFFSET('Historical Trends'!$E$48,$B5,0,'Polling Correlations - ALP'!F$4,1))</f>
        <v>32.869999999999997</v>
      </c>
      <c r="G16">
        <f ca="1">AVERAGE(OFFSET('Historical Trends'!$E$48,$B5,0,'Polling Correlations - ALP'!G$4,1))</f>
        <v>35.322499999999998</v>
      </c>
      <c r="H16">
        <f ca="1">AVERAGE(OFFSET('Historical Trends'!$E$48,$B5,0,'Polling Correlations - ALP'!H$4,1))</f>
        <v>36.700000000000003</v>
      </c>
      <c r="I16">
        <f ca="1">AVERAGE(OFFSET('Historical Trends'!$E$48,$B5,0,'Polling Correlations - ALP'!I$4,1))</f>
        <v>37.46</v>
      </c>
      <c r="J16">
        <f ca="1">AVERAGE(OFFSET('Historical Trends'!$E$48,$B5,0,'Polling Correlations - ALP'!J$4,1))</f>
        <v>37.687142857142859</v>
      </c>
      <c r="K16" s="14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14">
        <f t="shared" ca="1" si="1"/>
        <v>33.769133333333329</v>
      </c>
      <c r="R16" s="6">
        <f t="shared" ca="1" si="2"/>
        <v>36.153466666666667</v>
      </c>
      <c r="S16" s="6">
        <f t="shared" ca="1" si="3"/>
        <v>34.4788</v>
      </c>
      <c r="T16" s="6">
        <f t="shared" ca="1" si="4"/>
        <v>35.555399999999999</v>
      </c>
      <c r="U16" s="6">
        <f t="shared" ca="1" si="5"/>
        <v>36.116800000000005</v>
      </c>
      <c r="V16" s="2">
        <f t="shared" ca="1" si="6"/>
        <v>36.199000000000005</v>
      </c>
      <c r="W16" s="2">
        <f>'Historical Trends'!E47</f>
        <v>33.31</v>
      </c>
      <c r="Y16" s="14">
        <f t="shared" ca="1" si="11"/>
        <v>-5.5480000000000587</v>
      </c>
      <c r="Z16">
        <f t="shared" ca="1" si="12"/>
        <v>0.76999999999999602</v>
      </c>
      <c r="AA16">
        <f t="shared" ca="1" si="13"/>
        <v>-3.4950000000000045</v>
      </c>
      <c r="AB16">
        <f t="shared" ca="1" si="14"/>
        <v>-0.44000000000000483</v>
      </c>
      <c r="AC16">
        <f t="shared" ca="1" si="15"/>
        <v>2.0124999999999957</v>
      </c>
      <c r="AD16">
        <f t="shared" ca="1" si="16"/>
        <v>3.3900000000000006</v>
      </c>
      <c r="AE16">
        <f t="shared" ca="1" si="17"/>
        <v>4.1499999999999986</v>
      </c>
      <c r="AF16">
        <f t="shared" ca="1" si="18"/>
        <v>4.3771428571428572</v>
      </c>
      <c r="AG16" s="14">
        <f t="shared" ref="AG16:AG22" si="31">K16-$W16</f>
        <v>-0.64333333333333798</v>
      </c>
      <c r="AH16">
        <f t="shared" si="29"/>
        <v>2.5566666666666649</v>
      </c>
      <c r="AI16">
        <f t="shared" si="19"/>
        <v>0.72333333333332916</v>
      </c>
      <c r="AJ16">
        <f t="shared" si="20"/>
        <v>2.009999999999998</v>
      </c>
      <c r="AK16">
        <f t="shared" si="21"/>
        <v>2.6899999999999977</v>
      </c>
      <c r="AL16">
        <f t="shared" si="22"/>
        <v>2.8500000000000014</v>
      </c>
      <c r="AM16" s="14">
        <f ca="1">Q16-$W16</f>
        <v>0.45913333333332673</v>
      </c>
      <c r="AN16" s="6">
        <f t="shared" ca="1" si="30"/>
        <v>2.8434666666666644</v>
      </c>
      <c r="AO16" s="6">
        <f t="shared" ca="1" si="23"/>
        <v>1.1687999999999974</v>
      </c>
      <c r="AP16" s="6">
        <f t="shared" ca="1" si="24"/>
        <v>2.2453999999999965</v>
      </c>
      <c r="AQ16" s="6">
        <f t="shared" ca="1" si="25"/>
        <v>2.8068000000000026</v>
      </c>
      <c r="AR16" s="2">
        <f t="shared" ca="1" si="26"/>
        <v>2.8890000000000029</v>
      </c>
    </row>
    <row r="17" spans="1:62" x14ac:dyDescent="0.25">
      <c r="A17" t="s">
        <v>70</v>
      </c>
      <c r="B17">
        <f>B16+1</f>
        <v>1</v>
      </c>
      <c r="C17" s="14">
        <f ca="1">'Historical Trends'!O47</f>
        <v>28.501999999999953</v>
      </c>
      <c r="D17">
        <f ca="1">AVERAGE(OFFSET('Historical Trends'!$E$48,$B6,0,'Polling Correlations - ALP'!D$4,1))</f>
        <v>25.55</v>
      </c>
      <c r="E17">
        <f ca="1">AVERAGE(OFFSET('Historical Trends'!$E$48,$B6,0,'Polling Correlations - ALP'!E$4,1))</f>
        <v>32.265000000000001</v>
      </c>
      <c r="F17">
        <f ca="1">AVERAGE(OFFSET('Historical Trends'!$E$48,$B6,0,'Polling Correlations - ALP'!F$4,1))</f>
        <v>35.736666666666672</v>
      </c>
      <c r="G17">
        <f ca="1">AVERAGE(OFFSET('Historical Trends'!$E$48,$B6,0,'Polling Correlations - ALP'!G$4,1))</f>
        <v>37.355000000000004</v>
      </c>
      <c r="H17">
        <f ca="1">AVERAGE(OFFSET('Historical Trends'!$E$48,$B6,0,'Polling Correlations - ALP'!H$4,1))</f>
        <v>38.136000000000003</v>
      </c>
      <c r="I17">
        <f ca="1">AVERAGE(OFFSET('Historical Trends'!$E$48,$B6,0,'Polling Correlations - ALP'!I$4,1))</f>
        <v>38.288333333333334</v>
      </c>
      <c r="J17">
        <f ca="1">AVERAGE(OFFSET('Historical Trends'!$E$48,$B6,0,'Polling Correlations - ALP'!J$4,1))</f>
        <v>38.315714285714293</v>
      </c>
      <c r="K17" s="14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14">
        <f t="shared" ca="1" si="1"/>
        <v>30.05831666666667</v>
      </c>
      <c r="R17" s="6">
        <f t="shared" ca="1" si="2"/>
        <v>32.1479</v>
      </c>
      <c r="S17" s="6">
        <f t="shared" ca="1" si="3"/>
        <v>35.079483333333336</v>
      </c>
      <c r="T17" s="6">
        <f t="shared" ca="1" si="4"/>
        <v>35.005716666666665</v>
      </c>
      <c r="U17" s="6">
        <f t="shared" ca="1" si="5"/>
        <v>35.999066666666664</v>
      </c>
      <c r="V17" s="2">
        <f t="shared" ca="1" si="6"/>
        <v>34.865850000000009</v>
      </c>
      <c r="W17" s="2">
        <f>'Historical Trends'!E48</f>
        <v>34.08</v>
      </c>
      <c r="Y17" s="14">
        <f t="shared" ca="1" si="11"/>
        <v>-5.5780000000000456</v>
      </c>
      <c r="Z17">
        <f t="shared" ca="1" si="12"/>
        <v>-8.5299999999999976</v>
      </c>
      <c r="AA17">
        <f t="shared" ca="1" si="13"/>
        <v>-1.8149999999999977</v>
      </c>
      <c r="AB17">
        <f t="shared" ca="1" si="14"/>
        <v>1.6566666666666734</v>
      </c>
      <c r="AC17">
        <f t="shared" ca="1" si="15"/>
        <v>3.2750000000000057</v>
      </c>
      <c r="AD17">
        <f t="shared" ca="1" si="16"/>
        <v>4.0560000000000045</v>
      </c>
      <c r="AE17">
        <f t="shared" ca="1" si="17"/>
        <v>4.2083333333333357</v>
      </c>
      <c r="AF17">
        <f t="shared" ca="1" si="18"/>
        <v>4.2357142857142946</v>
      </c>
      <c r="AG17" s="14">
        <f t="shared" si="31"/>
        <v>-6.4799999999999969</v>
      </c>
      <c r="AH17">
        <f t="shared" si="29"/>
        <v>-3.2799999999999976</v>
      </c>
      <c r="AI17">
        <f t="shared" si="19"/>
        <v>0.52000000000000313</v>
      </c>
      <c r="AJ17">
        <f t="shared" si="20"/>
        <v>0.52000000000000313</v>
      </c>
      <c r="AK17">
        <f t="shared" si="21"/>
        <v>1.7199999999999989</v>
      </c>
      <c r="AL17">
        <f t="shared" si="22"/>
        <v>0.68000000000000682</v>
      </c>
      <c r="AM17" s="14" t="s">
        <v>174</v>
      </c>
      <c r="AN17" s="6">
        <f t="shared" ca="1" si="30"/>
        <v>-1.9320999999999984</v>
      </c>
      <c r="AO17" s="6">
        <f t="shared" ca="1" si="23"/>
        <v>0.9994833333333375</v>
      </c>
      <c r="AP17" s="6">
        <f t="shared" ca="1" si="24"/>
        <v>0.9257166666666663</v>
      </c>
      <c r="AQ17" s="6">
        <f t="shared" ca="1" si="25"/>
        <v>1.9190666666666658</v>
      </c>
      <c r="AR17" s="2">
        <f t="shared" ca="1" si="26"/>
        <v>0.7858500000000106</v>
      </c>
    </row>
    <row r="18" spans="1:62" x14ac:dyDescent="0.25">
      <c r="A18" t="s">
        <v>72</v>
      </c>
      <c r="B18">
        <f>B17+1</f>
        <v>2</v>
      </c>
      <c r="C18" s="14">
        <f ca="1">'Historical Trends'!O48</f>
        <v>30.901333333333469</v>
      </c>
      <c r="D18">
        <f ca="1">AVERAGE(OFFSET('Historical Trends'!$E$48,$B7,0,'Polling Correlations - ALP'!D$4,1))</f>
        <v>38.979999999999997</v>
      </c>
      <c r="E18">
        <f ca="1">AVERAGE(OFFSET('Historical Trends'!$E$48,$B7,0,'Polling Correlations - ALP'!E$4,1))</f>
        <v>40.83</v>
      </c>
      <c r="F18">
        <f ca="1">AVERAGE(OFFSET('Historical Trends'!$E$48,$B7,0,'Polling Correlations - ALP'!F$4,1))</f>
        <v>41.29</v>
      </c>
      <c r="G18">
        <f ca="1">AVERAGE(OFFSET('Historical Trends'!$E$48,$B7,0,'Polling Correlations - ALP'!G$4,1))</f>
        <v>41.282499999999999</v>
      </c>
      <c r="H18">
        <f ca="1">AVERAGE(OFFSET('Historical Trends'!$E$48,$B7,0,'Polling Correlations - ALP'!H$4,1))</f>
        <v>40.835999999999999</v>
      </c>
      <c r="I18">
        <f ca="1">AVERAGE(OFFSET('Historical Trends'!$E$48,$B7,0,'Polling Correlations - ALP'!I$4,1))</f>
        <v>40.443333333333335</v>
      </c>
      <c r="J18">
        <f ca="1">AVERAGE(OFFSET('Historical Trends'!$E$48,$B7,0,'Polling Correlations - ALP'!J$4,1))</f>
        <v>41.632857142857141</v>
      </c>
      <c r="K18" s="14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14">
        <f t="shared" ca="1" si="1"/>
        <v>32.401966666666667</v>
      </c>
      <c r="R18" s="6">
        <f t="shared" ca="1" si="2"/>
        <v>30.7318</v>
      </c>
      <c r="S18" s="6">
        <f t="shared" ca="1" si="3"/>
        <v>29.617633333333334</v>
      </c>
      <c r="T18" s="6">
        <f t="shared" ca="1" si="4"/>
        <v>27.23276666666667</v>
      </c>
      <c r="U18" s="6">
        <f t="shared" ca="1" si="5"/>
        <v>24.579466666666665</v>
      </c>
      <c r="V18" s="2">
        <f t="shared" ca="1" si="6"/>
        <v>23.717299999999998</v>
      </c>
      <c r="W18" s="2">
        <f>'Historical Trends'!E49</f>
        <v>25.55</v>
      </c>
      <c r="Y18" s="14">
        <f t="shared" ca="1" si="11"/>
        <v>5.3513333333334678</v>
      </c>
      <c r="Z18">
        <f t="shared" ca="1" si="12"/>
        <v>13.429999999999996</v>
      </c>
      <c r="AA18">
        <f t="shared" ca="1" si="13"/>
        <v>15.279999999999998</v>
      </c>
      <c r="AB18">
        <f t="shared" ca="1" si="14"/>
        <v>15.739999999999998</v>
      </c>
      <c r="AC18">
        <f t="shared" ca="1" si="15"/>
        <v>15.732499999999998</v>
      </c>
      <c r="AD18">
        <f t="shared" ca="1" si="16"/>
        <v>15.285999999999998</v>
      </c>
      <c r="AE18">
        <f t="shared" ca="1" si="17"/>
        <v>14.893333333333334</v>
      </c>
      <c r="AF18">
        <f t="shared" ca="1" si="18"/>
        <v>16.08285714285714</v>
      </c>
      <c r="AG18" s="14">
        <f t="shared" si="31"/>
        <v>4.4499999999999993</v>
      </c>
      <c r="AH18">
        <f t="shared" si="29"/>
        <v>3.0500000000000007</v>
      </c>
      <c r="AI18">
        <f t="shared" si="19"/>
        <v>2.4499999999999993</v>
      </c>
      <c r="AJ18">
        <f t="shared" si="20"/>
        <v>5.0000000000000711E-2</v>
      </c>
      <c r="AK18">
        <f t="shared" si="21"/>
        <v>-2.3500000000000014</v>
      </c>
      <c r="AL18">
        <f t="shared" si="22"/>
        <v>-2.3500000000000014</v>
      </c>
      <c r="AM18" s="14">
        <f ca="1">Q18-$W18</f>
        <v>6.8519666666666659</v>
      </c>
      <c r="AN18" s="6">
        <f t="shared" ca="1" si="30"/>
        <v>5.1817999999999991</v>
      </c>
      <c r="AO18" s="6">
        <f t="shared" ca="1" si="23"/>
        <v>4.0676333333333332</v>
      </c>
      <c r="AP18" s="6">
        <f t="shared" ca="1" si="24"/>
        <v>1.6827666666666694</v>
      </c>
      <c r="AQ18" s="6">
        <f t="shared" ca="1" si="25"/>
        <v>-0.97053333333333569</v>
      </c>
      <c r="AR18" s="2">
        <f t="shared" ca="1" si="26"/>
        <v>-1.8327000000000027</v>
      </c>
    </row>
    <row r="19" spans="1:62" x14ac:dyDescent="0.25">
      <c r="A19" t="s">
        <v>73</v>
      </c>
      <c r="B19">
        <f>B18+1</f>
        <v>3</v>
      </c>
      <c r="C19" s="14">
        <f ca="1">'Historical Trends'!O49</f>
        <v>41.860255591054312</v>
      </c>
      <c r="D19">
        <f ca="1">AVERAGE(OFFSET('Historical Trends'!$E$48,$B8,0,'Polling Correlations - ALP'!D$4,1))</f>
        <v>42.68</v>
      </c>
      <c r="E19">
        <f ca="1">AVERAGE(OFFSET('Historical Trends'!$E$48,$B8,0,'Polling Correlations - ALP'!E$4,1))</f>
        <v>42.445</v>
      </c>
      <c r="F19">
        <f ca="1">AVERAGE(OFFSET('Historical Trends'!$E$48,$B8,0,'Polling Correlations - ALP'!F$4,1))</f>
        <v>42.050000000000004</v>
      </c>
      <c r="G19">
        <f ca="1">AVERAGE(OFFSET('Historical Trends'!$E$48,$B8,0,'Polling Correlations - ALP'!G$4,1))</f>
        <v>41.3</v>
      </c>
      <c r="H19">
        <f ca="1">AVERAGE(OFFSET('Historical Trends'!$E$48,$B8,0,'Polling Correlations - ALP'!H$4,1))</f>
        <v>40.735999999999997</v>
      </c>
      <c r="I19">
        <f ca="1">AVERAGE(OFFSET('Historical Trends'!$E$48,$B8,0,'Polling Correlations - ALP'!I$4,1))</f>
        <v>42.074999999999996</v>
      </c>
      <c r="J19">
        <f ca="1">AVERAGE(OFFSET('Historical Trends'!$E$48,$B8,0,'Polling Correlations - ALP'!J$4,1))</f>
        <v>44.025714285714287</v>
      </c>
      <c r="K19" s="14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14">
        <f t="shared" ca="1" si="1"/>
        <v>37.551250000000003</v>
      </c>
      <c r="R19" s="6">
        <f t="shared" ca="1" si="2"/>
        <v>37.421499999999995</v>
      </c>
      <c r="S19" s="6">
        <f t="shared" ca="1" si="3"/>
        <v>39.921749999999996</v>
      </c>
      <c r="T19" s="6">
        <f t="shared" ca="1" si="4"/>
        <v>37.914250000000003</v>
      </c>
      <c r="U19" s="6">
        <f t="shared" ca="1" si="5"/>
        <v>42.190000000000005</v>
      </c>
      <c r="V19" s="2">
        <f t="shared" ca="1" si="6"/>
        <v>43.166250000000005</v>
      </c>
      <c r="W19" s="2">
        <f>'Historical Trends'!E50</f>
        <v>38.979999999999997</v>
      </c>
      <c r="Y19" s="14">
        <f t="shared" ca="1" si="11"/>
        <v>2.8802555910543148</v>
      </c>
      <c r="Z19">
        <f t="shared" ca="1" si="12"/>
        <v>3.7000000000000028</v>
      </c>
      <c r="AA19">
        <f t="shared" ca="1" si="13"/>
        <v>3.4650000000000034</v>
      </c>
      <c r="AB19">
        <f t="shared" ca="1" si="14"/>
        <v>3.0700000000000074</v>
      </c>
      <c r="AC19">
        <f t="shared" ca="1" si="15"/>
        <v>2.3200000000000003</v>
      </c>
      <c r="AD19">
        <f t="shared" ca="1" si="16"/>
        <v>1.7560000000000002</v>
      </c>
      <c r="AE19">
        <f t="shared" ca="1" si="17"/>
        <v>3.0949999999999989</v>
      </c>
      <c r="AF19">
        <f t="shared" ca="1" si="18"/>
        <v>5.0457142857142898</v>
      </c>
      <c r="AG19" s="14">
        <f t="shared" si="31"/>
        <v>-2.779999999999994</v>
      </c>
      <c r="AH19">
        <f t="shared" si="29"/>
        <v>-2.5799999999999983</v>
      </c>
      <c r="AI19">
        <f t="shared" si="19"/>
        <v>0.62000000000000455</v>
      </c>
      <c r="AJ19">
        <f t="shared" si="20"/>
        <v>-1.5799999999999983</v>
      </c>
      <c r="AK19">
        <f t="shared" si="21"/>
        <v>3.220000000000006</v>
      </c>
      <c r="AL19">
        <f t="shared" si="22"/>
        <v>4.220000000000006</v>
      </c>
      <c r="AM19" s="14">
        <f ca="1">Q19-$W19</f>
        <v>-1.4287499999999937</v>
      </c>
      <c r="AN19" s="6">
        <f t="shared" ca="1" si="30"/>
        <v>-1.5585000000000022</v>
      </c>
      <c r="AO19" s="6">
        <f t="shared" ca="1" si="23"/>
        <v>0.94174999999999898</v>
      </c>
      <c r="AP19" s="6">
        <f t="shared" ca="1" si="24"/>
        <v>-1.0657499999999942</v>
      </c>
      <c r="AQ19" s="6">
        <f t="shared" ca="1" si="25"/>
        <v>3.210000000000008</v>
      </c>
      <c r="AR19" s="2">
        <f t="shared" ca="1" si="26"/>
        <v>4.1862500000000082</v>
      </c>
    </row>
    <row r="20" spans="1:62" x14ac:dyDescent="0.25">
      <c r="A20" t="s">
        <v>91</v>
      </c>
      <c r="B20">
        <v>0</v>
      </c>
      <c r="C20" s="14">
        <f ca="1">'Historical Trends'!O65</f>
        <v>35.85866810655159</v>
      </c>
      <c r="D20">
        <f ca="1">AVERAGE(OFFSET('Historical Trends'!$E$66,$B5,0,'Polling Correlations - ALP'!D$4,1))</f>
        <v>38.1</v>
      </c>
      <c r="E20">
        <f ca="1">AVERAGE(OFFSET('Historical Trends'!$E$66,$B5,0,'Polling Correlations - ALP'!E$4,1))</f>
        <v>37.174999999999997</v>
      </c>
      <c r="F20">
        <f ca="1">AVERAGE(OFFSET('Historical Trends'!$E$66,$B5,0,'Polling Correlations - ALP'!F$4,1))</f>
        <v>39.136666666666663</v>
      </c>
      <c r="G20">
        <f ca="1">AVERAGE(OFFSET('Historical Trends'!$E$66,$B5,0,'Polling Correlations - ALP'!G$4,1))</f>
        <v>41.34</v>
      </c>
      <c r="H20">
        <f ca="1">AVERAGE(OFFSET('Historical Trends'!$E$66,$B5,0,'Polling Correlations - ALP'!H$4,1))</f>
        <v>42.186</v>
      </c>
      <c r="I20">
        <f ca="1">AVERAGE(OFFSET('Historical Trends'!$E$66,$B5,0,'Polling Correlations - ALP'!I$4,1))</f>
        <v>42.343333333333334</v>
      </c>
      <c r="J20">
        <f ca="1">AVERAGE(OFFSET('Historical Trends'!$E$66,$B5,0,'Polling Correlations - ALP'!J$4,1))</f>
        <v>41.781428571428577</v>
      </c>
      <c r="K20" s="14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14">
        <f t="shared" ca="1" si="1"/>
        <v>38.783366666666666</v>
      </c>
      <c r="R20" s="6">
        <f t="shared" ca="1" si="2"/>
        <v>36.698999999999998</v>
      </c>
      <c r="S20" s="6">
        <f t="shared" ca="1" si="3"/>
        <v>38.216633333333334</v>
      </c>
      <c r="T20" s="6">
        <f t="shared" ca="1" si="4"/>
        <v>37.712366666666668</v>
      </c>
      <c r="U20" s="6">
        <f t="shared" ca="1" si="5"/>
        <v>38.986866666666671</v>
      </c>
      <c r="V20" s="2">
        <f t="shared" ca="1" si="6"/>
        <v>40.691099999999999</v>
      </c>
      <c r="W20" s="2">
        <f>'Historical Trends'!E65</f>
        <v>42.86</v>
      </c>
      <c r="Y20" s="14">
        <f t="shared" ca="1" si="11"/>
        <v>-7.001331893448409</v>
      </c>
      <c r="Z20">
        <f t="shared" ca="1" si="12"/>
        <v>-4.759999999999998</v>
      </c>
      <c r="AA20">
        <f t="shared" ca="1" si="13"/>
        <v>-5.6850000000000023</v>
      </c>
      <c r="AB20">
        <f t="shared" ca="1" si="14"/>
        <v>-3.7233333333333363</v>
      </c>
      <c r="AC20">
        <f t="shared" ca="1" si="15"/>
        <v>-1.519999999999996</v>
      </c>
      <c r="AD20">
        <f t="shared" ca="1" si="16"/>
        <v>-0.67399999999999949</v>
      </c>
      <c r="AE20">
        <f t="shared" ca="1" si="17"/>
        <v>-0.51666666666666572</v>
      </c>
      <c r="AF20">
        <f t="shared" ca="1" si="18"/>
        <v>-1.0785714285714221</v>
      </c>
      <c r="AG20" s="14">
        <f t="shared" si="31"/>
        <v>-5.1400000000000006</v>
      </c>
      <c r="AH20">
        <f t="shared" si="29"/>
        <v>-7.3999999999999986</v>
      </c>
      <c r="AI20">
        <f t="shared" si="19"/>
        <v>-5.259999999999998</v>
      </c>
      <c r="AJ20">
        <f t="shared" si="20"/>
        <v>-5.7199999999999989</v>
      </c>
      <c r="AK20">
        <f t="shared" si="21"/>
        <v>-4.164999999999992</v>
      </c>
      <c r="AL20">
        <f t="shared" si="22"/>
        <v>-2.2199999999999989</v>
      </c>
      <c r="AM20" s="14">
        <f ca="1">Q20-$W20</f>
        <v>-4.0766333333333336</v>
      </c>
      <c r="AN20" s="6">
        <f t="shared" ca="1" si="30"/>
        <v>-6.1610000000000014</v>
      </c>
      <c r="AO20" s="6">
        <f t="shared" ca="1" si="23"/>
        <v>-4.6433666666666653</v>
      </c>
      <c r="AP20" s="6">
        <f t="shared" ca="1" si="24"/>
        <v>-5.1476333333333315</v>
      </c>
      <c r="AQ20" s="6">
        <f t="shared" ca="1" si="25"/>
        <v>-3.8731333333333282</v>
      </c>
      <c r="AR20" s="2">
        <f t="shared" ca="1" si="26"/>
        <v>-2.1689000000000007</v>
      </c>
    </row>
    <row r="21" spans="1:62" x14ac:dyDescent="0.25">
      <c r="A21" t="s">
        <v>92</v>
      </c>
      <c r="B21">
        <f>B20+1</f>
        <v>1</v>
      </c>
      <c r="C21" s="14">
        <f ca="1">'Historical Trends'!O66</f>
        <v>41.145026902382796</v>
      </c>
      <c r="D21">
        <f ca="1">AVERAGE(OFFSET('Historical Trends'!$E$66,$B6,0,'Polling Correlations - ALP'!D$4,1))</f>
        <v>36.25</v>
      </c>
      <c r="E21">
        <f ca="1">AVERAGE(OFFSET('Historical Trends'!$E$66,$B6,0,'Polling Correlations - ALP'!E$4,1))</f>
        <v>39.655000000000001</v>
      </c>
      <c r="F21">
        <f ca="1">AVERAGE(OFFSET('Historical Trends'!$E$66,$B6,0,'Polling Correlations - ALP'!F$4,1))</f>
        <v>42.42</v>
      </c>
      <c r="G21">
        <f ca="1">AVERAGE(OFFSET('Historical Trends'!$E$66,$B6,0,'Polling Correlations - ALP'!G$4,1))</f>
        <v>43.207500000000003</v>
      </c>
      <c r="H21">
        <f ca="1">AVERAGE(OFFSET('Historical Trends'!$E$66,$B6,0,'Polling Correlations - ALP'!H$4,1))</f>
        <v>43.192</v>
      </c>
      <c r="I21">
        <f ca="1">AVERAGE(OFFSET('Historical Trends'!$E$66,$B6,0,'Polling Correlations - ALP'!I$4,1))</f>
        <v>42.395000000000003</v>
      </c>
      <c r="J21">
        <f ca="1">AVERAGE(OFFSET('Historical Trends'!$E$66,$B6,0,'Polling Correlations - ALP'!J$4,1))</f>
        <v>42.988571428571433</v>
      </c>
      <c r="K21" s="14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14">
        <f t="shared" ca="1" si="1"/>
        <v>37.470849999999999</v>
      </c>
      <c r="R21" s="6">
        <f t="shared" ca="1" si="2"/>
        <v>38.430300000000003</v>
      </c>
      <c r="S21" s="6">
        <f t="shared" ca="1" si="3"/>
        <v>38.362550000000006</v>
      </c>
      <c r="T21" s="6">
        <f t="shared" ca="1" si="4"/>
        <v>38.483449999999998</v>
      </c>
      <c r="U21" s="6">
        <f t="shared" ca="1" si="5"/>
        <v>38.259599999999999</v>
      </c>
      <c r="V21" s="2">
        <f t="shared" ca="1" si="6"/>
        <v>38.966049999999996</v>
      </c>
      <c r="W21" s="2">
        <f>'Historical Trends'!E66</f>
        <v>38.1</v>
      </c>
      <c r="Y21" s="14">
        <f t="shared" ca="1" si="11"/>
        <v>3.0450269023827943</v>
      </c>
      <c r="Z21">
        <f t="shared" ca="1" si="12"/>
        <v>-1.8500000000000014</v>
      </c>
      <c r="AA21">
        <f t="shared" ca="1" si="13"/>
        <v>1.5549999999999997</v>
      </c>
      <c r="AB21">
        <f t="shared" ca="1" si="14"/>
        <v>4.32</v>
      </c>
      <c r="AC21">
        <f t="shared" ca="1" si="15"/>
        <v>5.1075000000000017</v>
      </c>
      <c r="AD21">
        <f t="shared" ca="1" si="16"/>
        <v>5.0919999999999987</v>
      </c>
      <c r="AE21">
        <f t="shared" ca="1" si="17"/>
        <v>4.2950000000000017</v>
      </c>
      <c r="AF21">
        <f t="shared" ca="1" si="18"/>
        <v>4.8885714285714315</v>
      </c>
      <c r="AG21" s="14">
        <f t="shared" si="31"/>
        <v>-2.1000000000000014</v>
      </c>
      <c r="AH21">
        <f t="shared" si="29"/>
        <v>-0.53999999999999915</v>
      </c>
      <c r="AI21">
        <f t="shared" si="19"/>
        <v>-0.33999999999999631</v>
      </c>
      <c r="AJ21">
        <f t="shared" si="20"/>
        <v>-0.10000000000000142</v>
      </c>
      <c r="AK21">
        <f t="shared" si="21"/>
        <v>-0.20000000000000284</v>
      </c>
      <c r="AL21">
        <f t="shared" si="22"/>
        <v>0.75999999999999801</v>
      </c>
      <c r="AM21" s="14">
        <f ca="1">Q21-$W21</f>
        <v>-0.62915000000000276</v>
      </c>
      <c r="AN21" s="6">
        <f t="shared" ca="1" si="30"/>
        <v>0.33030000000000115</v>
      </c>
      <c r="AO21" s="6">
        <f t="shared" ca="1" si="23"/>
        <v>0.2625500000000045</v>
      </c>
      <c r="AP21" s="6">
        <f t="shared" ca="1" si="24"/>
        <v>0.38344999999999629</v>
      </c>
      <c r="AQ21" s="6">
        <f t="shared" ca="1" si="25"/>
        <v>0.15959999999999752</v>
      </c>
      <c r="AR21" s="2">
        <f t="shared" ca="1" si="26"/>
        <v>0.86604999999999421</v>
      </c>
      <c r="BD21" t="s">
        <v>153</v>
      </c>
      <c r="BE21" t="s">
        <v>155</v>
      </c>
      <c r="BF21" t="s">
        <v>154</v>
      </c>
      <c r="BG21" t="s">
        <v>157</v>
      </c>
      <c r="BI21" t="s">
        <v>155</v>
      </c>
      <c r="BJ21" t="s">
        <v>156</v>
      </c>
    </row>
    <row r="22" spans="1:62" x14ac:dyDescent="0.25">
      <c r="A22" t="s">
        <v>93</v>
      </c>
      <c r="B22">
        <f>B21+1</f>
        <v>2</v>
      </c>
      <c r="C22" s="14">
        <f ca="1">'Historical Trends'!O67</f>
        <v>45.306518063028449</v>
      </c>
      <c r="D22">
        <f ca="1">AVERAGE(OFFSET('Historical Trends'!$E$66,$B7,0,'Polling Correlations - ALP'!D$4,1))</f>
        <v>43.06</v>
      </c>
      <c r="E22">
        <f ca="1">AVERAGE(OFFSET('Historical Trends'!$E$66,$B7,0,'Polling Correlations - ALP'!E$4,1))</f>
        <v>45.505000000000003</v>
      </c>
      <c r="F22">
        <f ca="1">AVERAGE(OFFSET('Historical Trends'!$E$66,$B7,0,'Polling Correlations - ALP'!F$4,1))</f>
        <v>45.526666666666671</v>
      </c>
      <c r="G22">
        <f ca="1">AVERAGE(OFFSET('Historical Trends'!$E$66,$B7,0,'Polling Correlations - ALP'!G$4,1))</f>
        <v>44.927500000000002</v>
      </c>
      <c r="H22">
        <f ca="1">AVERAGE(OFFSET('Historical Trends'!$E$66,$B7,0,'Polling Correlations - ALP'!H$4,1))</f>
        <v>43.624000000000002</v>
      </c>
      <c r="I22">
        <f ca="1">AVERAGE(OFFSET('Historical Trends'!$E$66,$B7,0,'Polling Correlations - ALP'!I$4,1))</f>
        <v>44.111666666666672</v>
      </c>
      <c r="J22">
        <f ca="1">AVERAGE(OFFSET('Historical Trends'!$E$66,$B7,0,'Polling Correlations - ALP'!J$4,1))</f>
        <v>44.954285714285717</v>
      </c>
      <c r="K22" s="14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14">
        <f t="shared" ca="1" si="1"/>
        <v>42.023683333333338</v>
      </c>
      <c r="R22" s="6">
        <f t="shared" ca="1" si="2"/>
        <v>43.856099999999998</v>
      </c>
      <c r="S22" s="6">
        <f t="shared" ca="1" si="3"/>
        <v>40.534516666666661</v>
      </c>
      <c r="T22" s="6">
        <f t="shared" ca="1" si="4"/>
        <v>38.316283333333331</v>
      </c>
      <c r="U22" s="6">
        <f t="shared" ca="1" si="5"/>
        <v>37.936933333333336</v>
      </c>
      <c r="V22" s="2">
        <f t="shared" ca="1" si="6"/>
        <v>35.855350000000001</v>
      </c>
      <c r="W22" s="2">
        <f>'Historical Trends'!E67</f>
        <v>36.25</v>
      </c>
      <c r="Y22" s="14">
        <f t="shared" ca="1" si="11"/>
        <v>9.0565180630284488</v>
      </c>
      <c r="Z22">
        <f t="shared" ca="1" si="12"/>
        <v>6.8100000000000023</v>
      </c>
      <c r="AA22">
        <f t="shared" ca="1" si="13"/>
        <v>9.2550000000000026</v>
      </c>
      <c r="AB22">
        <f t="shared" ca="1" si="14"/>
        <v>9.2766666666666708</v>
      </c>
      <c r="AC22">
        <f t="shared" ca="1" si="15"/>
        <v>8.677500000000002</v>
      </c>
      <c r="AD22">
        <f t="shared" ca="1" si="16"/>
        <v>7.3740000000000023</v>
      </c>
      <c r="AE22">
        <f t="shared" ca="1" si="17"/>
        <v>7.8616666666666717</v>
      </c>
      <c r="AF22">
        <f t="shared" ca="1" si="18"/>
        <v>8.7042857142857173</v>
      </c>
      <c r="AG22" s="14">
        <f t="shared" si="31"/>
        <v>5.1499999999999986</v>
      </c>
      <c r="AH22">
        <f t="shared" si="29"/>
        <v>7.5499999999999972</v>
      </c>
      <c r="AI22">
        <f t="shared" si="19"/>
        <v>3.75</v>
      </c>
      <c r="AJ22">
        <f t="shared" si="20"/>
        <v>1.3500000000000014</v>
      </c>
      <c r="AK22">
        <f t="shared" si="21"/>
        <v>1.1499999999999986</v>
      </c>
      <c r="AL22">
        <f t="shared" si="22"/>
        <v>-0.64999999999999858</v>
      </c>
      <c r="AM22" s="14">
        <f ca="1">Q22-$W22</f>
        <v>5.7736833333333379</v>
      </c>
      <c r="AN22" s="6">
        <f t="shared" ca="1" si="30"/>
        <v>7.6060999999999979</v>
      </c>
      <c r="AO22" s="6">
        <f t="shared" ca="1" si="23"/>
        <v>4.2845166666666614</v>
      </c>
      <c r="AP22" s="6">
        <f t="shared" ca="1" si="24"/>
        <v>2.066283333333331</v>
      </c>
      <c r="AQ22" s="6">
        <f t="shared" ca="1" si="25"/>
        <v>1.6869333333333358</v>
      </c>
      <c r="AR22" s="2">
        <f t="shared" ca="1" si="26"/>
        <v>-0.39464999999999861</v>
      </c>
      <c r="BD22">
        <v>1</v>
      </c>
      <c r="BE22">
        <f>LN(BD22)</f>
        <v>0</v>
      </c>
      <c r="BF22">
        <f>MAX(0,(0.94+1/(8.3*0.97))-1/((8.3-MIN(8.2,BE22)) * 0.97))</f>
        <v>0.94</v>
      </c>
      <c r="BG22">
        <f>1-(BF22/0.94)^10</f>
        <v>0</v>
      </c>
      <c r="BI22">
        <f>0</f>
        <v>0</v>
      </c>
      <c r="BJ22">
        <f>MAX(0,(0.98+1/(10*0.92))-1/((10-BI22) * 0.92))</f>
        <v>0.98</v>
      </c>
    </row>
    <row r="23" spans="1:62" x14ac:dyDescent="0.25">
      <c r="A23" t="s">
        <v>94</v>
      </c>
      <c r="B23">
        <f>B22+1</f>
        <v>3</v>
      </c>
      <c r="C23" s="14">
        <f ca="1">'Historical Trends'!O68</f>
        <v>44.231687500000021</v>
      </c>
      <c r="D23">
        <f ca="1">AVERAGE(OFFSET('Historical Trends'!$E$66,$B8,0,'Polling Correlations - ALP'!D$4,1))</f>
        <v>47.95</v>
      </c>
      <c r="E23">
        <f ca="1">AVERAGE(OFFSET('Historical Trends'!$E$66,$B8,0,'Polling Correlations - ALP'!E$4,1))</f>
        <v>46.760000000000005</v>
      </c>
      <c r="F23">
        <f ca="1">AVERAGE(OFFSET('Historical Trends'!$E$66,$B8,0,'Polling Correlations - ALP'!F$4,1))</f>
        <v>45.550000000000004</v>
      </c>
      <c r="G23">
        <f ca="1">AVERAGE(OFFSET('Historical Trends'!$E$66,$B8,0,'Polling Correlations - ALP'!G$4,1))</f>
        <v>43.765000000000001</v>
      </c>
      <c r="H23">
        <f ca="1">AVERAGE(OFFSET('Historical Trends'!$E$66,$B8,0,'Polling Correlations - ALP'!H$4,1))</f>
        <v>44.322000000000003</v>
      </c>
      <c r="I23">
        <f ca="1">AVERAGE(OFFSET('Historical Trends'!$E$66,$B8,0,'Polling Correlations - ALP'!I$4,1))</f>
        <v>45.27</v>
      </c>
      <c r="J23">
        <f ca="1">AVERAGE(OFFSET('Historical Trends'!$E$66,$B8,0,'Polling Correlations - ALP'!J$4,1))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14">
        <f t="shared" ca="1" si="1"/>
        <v>10.412100000000001</v>
      </c>
      <c r="R23" s="6">
        <f t="shared" ca="1" si="2"/>
        <v>43.4086</v>
      </c>
      <c r="S23" s="6">
        <f t="shared" ca="1" si="3"/>
        <v>43.295099999999998</v>
      </c>
      <c r="T23" s="6">
        <f t="shared" ca="1" si="4"/>
        <v>44.495699999999999</v>
      </c>
      <c r="U23" s="6">
        <f t="shared" ca="1" si="5"/>
        <v>43.9176</v>
      </c>
      <c r="V23" s="2">
        <f t="shared" ca="1" si="6"/>
        <v>42.874099999999999</v>
      </c>
      <c r="W23" s="2">
        <f>'Historical Trends'!E68</f>
        <v>43.06</v>
      </c>
      <c r="Y23" s="14">
        <f t="shared" ca="1" si="11"/>
        <v>1.1716875000000186</v>
      </c>
      <c r="Z23">
        <f t="shared" ca="1" si="12"/>
        <v>4.8900000000000006</v>
      </c>
      <c r="AA23">
        <f t="shared" ca="1" si="13"/>
        <v>3.7000000000000028</v>
      </c>
      <c r="AB23">
        <f t="shared" ca="1" si="14"/>
        <v>2.490000000000002</v>
      </c>
      <c r="AC23">
        <f t="shared" ca="1" si="15"/>
        <v>0.70499999999999829</v>
      </c>
      <c r="AD23">
        <f t="shared" ca="1" si="16"/>
        <v>1.2620000000000005</v>
      </c>
      <c r="AE23">
        <f t="shared" ca="1" si="17"/>
        <v>2.2100000000000009</v>
      </c>
      <c r="AF23">
        <f t="shared" ca="1" si="18"/>
        <v>2.8871428571428552</v>
      </c>
      <c r="AH23">
        <f t="shared" si="29"/>
        <v>-6.0000000000002274E-2</v>
      </c>
      <c r="AI23">
        <f t="shared" si="19"/>
        <v>-6.0000000000002274E-2</v>
      </c>
      <c r="AJ23">
        <f t="shared" si="20"/>
        <v>1.3399999999999963</v>
      </c>
      <c r="AK23">
        <f t="shared" si="21"/>
        <v>0.73999999999999488</v>
      </c>
      <c r="AL23">
        <f t="shared" si="22"/>
        <v>-0.26000000000000512</v>
      </c>
      <c r="AN23" s="6">
        <f t="shared" ca="1" si="30"/>
        <v>0.34859999999999758</v>
      </c>
      <c r="AO23" s="6">
        <f t="shared" ca="1" si="23"/>
        <v>0.23509999999999565</v>
      </c>
      <c r="AP23" s="6">
        <f t="shared" ca="1" si="24"/>
        <v>1.4356999999999971</v>
      </c>
      <c r="AQ23" s="6">
        <f t="shared" ca="1" si="25"/>
        <v>0.85759999999999792</v>
      </c>
      <c r="AR23" s="2">
        <f t="shared" ca="1" si="26"/>
        <v>-0.18590000000000373</v>
      </c>
      <c r="BD23">
        <f>BD22+1</f>
        <v>2</v>
      </c>
      <c r="BE23">
        <f t="shared" ref="BE23:BE86" si="32">LN(BD23)</f>
        <v>0.69314718055994529</v>
      </c>
      <c r="BF23">
        <f t="shared" ref="BF23:BF86" si="33">MAX(0,(0.94+1/(8.3*0.97))-1/((8.3-MIN(8.2,BE23)) * 0.97))</f>
        <v>0.92868197572765254</v>
      </c>
      <c r="BG23">
        <f t="shared" ref="BG23:BG86" si="34">1-(BF23/0.94)^10</f>
        <v>0.1140858660754307</v>
      </c>
      <c r="BI23">
        <f>BI22+0.1</f>
        <v>0.1</v>
      </c>
      <c r="BJ23">
        <f t="shared" ref="BJ23:BJ86" si="35">MAX(0,(0.98+1/(10*0.92))-1/((10-BI23) * 0.92))</f>
        <v>0.97890206411945546</v>
      </c>
    </row>
    <row r="24" spans="1:62" x14ac:dyDescent="0.25">
      <c r="A24" t="s">
        <v>106</v>
      </c>
      <c r="B24">
        <v>0</v>
      </c>
      <c r="C24" s="14">
        <f ca="1">'Historical Trends'!O83</f>
        <v>35.400201421800972</v>
      </c>
      <c r="D24">
        <f ca="1">AVERAGE(OFFSET('Historical Trends'!$E$84,$B5,0,'Polling Correlations - ALP'!D$4,1))</f>
        <v>33.130000000000003</v>
      </c>
      <c r="E24">
        <f ca="1">AVERAGE(OFFSET('Historical Trends'!$E$84,$B5,0,'Polling Correlations - ALP'!E$4,1))</f>
        <v>34.484999999999999</v>
      </c>
      <c r="F24">
        <f ca="1">AVERAGE(OFFSET('Historical Trends'!$E$84,$B5,0,'Polling Correlations - ALP'!F$4,1))</f>
        <v>36.949999999999996</v>
      </c>
      <c r="G24">
        <f ca="1">AVERAGE(OFFSET('Historical Trends'!$E$84,$B5,0,'Polling Correlations - ALP'!G$4,1))</f>
        <v>37.022500000000001</v>
      </c>
      <c r="H24">
        <f ca="1">AVERAGE(OFFSET('Historical Trends'!$E$84,$B5,0,'Polling Correlations - ALP'!H$4,1))</f>
        <v>36.781999999999996</v>
      </c>
      <c r="I24">
        <f ca="1">AVERAGE(OFFSET('Historical Trends'!$E$84,$B5,0,'Polling Correlations - ALP'!I$4,1))</f>
        <v>36.831666666666671</v>
      </c>
      <c r="J24">
        <f ca="1">AVERAGE(OFFSET('Historical Trends'!$E$84,$B5,0,'Polling Correlations - ALP'!J$4,1))</f>
        <v>37.635714285714286</v>
      </c>
      <c r="K24" s="14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14">
        <f t="shared" ca="1" si="1"/>
        <v>32.957283333333336</v>
      </c>
      <c r="R24" s="6">
        <f t="shared" ca="1" si="2"/>
        <v>36.969700000000003</v>
      </c>
      <c r="S24" s="6">
        <f t="shared" ca="1" si="3"/>
        <v>38.439716666666669</v>
      </c>
      <c r="T24" s="6">
        <f t="shared" ca="1" si="4"/>
        <v>37.373083333333327</v>
      </c>
      <c r="U24" s="6">
        <f t="shared" ca="1" si="5"/>
        <v>36.471333333333334</v>
      </c>
      <c r="V24" s="2">
        <f t="shared" ca="1" si="6"/>
        <v>38.546950000000002</v>
      </c>
      <c r="W24" s="2">
        <f>'Historical Trends'!E83</f>
        <v>42.2</v>
      </c>
      <c r="Y24" s="14">
        <f t="shared" ca="1" si="11"/>
        <v>-6.7997985781990309</v>
      </c>
      <c r="Z24">
        <f t="shared" ca="1" si="12"/>
        <v>-9.07</v>
      </c>
      <c r="AA24">
        <f t="shared" ca="1" si="13"/>
        <v>-7.7150000000000034</v>
      </c>
      <c r="AB24">
        <f t="shared" ca="1" si="14"/>
        <v>-5.2500000000000071</v>
      </c>
      <c r="AC24">
        <f t="shared" ca="1" si="15"/>
        <v>-5.177500000000002</v>
      </c>
      <c r="AD24">
        <f t="shared" ca="1" si="16"/>
        <v>-5.4180000000000064</v>
      </c>
      <c r="AE24">
        <f t="shared" ca="1" si="17"/>
        <v>-5.3683333333333323</v>
      </c>
      <c r="AF24">
        <f t="shared" ca="1" si="18"/>
        <v>-4.5642857142857167</v>
      </c>
      <c r="AG24" s="14">
        <f t="shared" ref="AG24:AG29" si="36">K24-$W24</f>
        <v>-10.400000000000002</v>
      </c>
      <c r="AH24">
        <f t="shared" si="29"/>
        <v>-5.2000000000000028</v>
      </c>
      <c r="AI24">
        <f t="shared" si="19"/>
        <v>-3.5200000000000031</v>
      </c>
      <c r="AJ24">
        <f t="shared" si="20"/>
        <v>-4.7600000000000051</v>
      </c>
      <c r="AK24">
        <f t="shared" si="21"/>
        <v>-5.7600000000000051</v>
      </c>
      <c r="AL24">
        <f t="shared" si="22"/>
        <v>-3.6000000000000014</v>
      </c>
      <c r="AM24" s="14">
        <f t="shared" ref="AM24:AM29" ca="1" si="37">Q24-$W24</f>
        <v>-9.2427166666666665</v>
      </c>
      <c r="AN24" s="6">
        <f t="shared" ca="1" si="30"/>
        <v>-5.2302999999999997</v>
      </c>
      <c r="AO24" s="6">
        <f t="shared" ca="1" si="23"/>
        <v>-3.7602833333333336</v>
      </c>
      <c r="AP24" s="6">
        <f t="shared" ca="1" si="24"/>
        <v>-4.8269166666666763</v>
      </c>
      <c r="AQ24" s="6">
        <f t="shared" ca="1" si="25"/>
        <v>-5.728666666666669</v>
      </c>
      <c r="AR24" s="2">
        <f t="shared" ca="1" si="26"/>
        <v>-3.6530500000000004</v>
      </c>
      <c r="BD24">
        <f t="shared" ref="BD24:BD31" si="38">BD23+1</f>
        <v>3</v>
      </c>
      <c r="BE24">
        <f t="shared" si="32"/>
        <v>1.0986122886681098</v>
      </c>
      <c r="BF24">
        <f t="shared" si="33"/>
        <v>0.92105134307880865</v>
      </c>
      <c r="BG24">
        <f t="shared" si="34"/>
        <v>0.18424477193938826</v>
      </c>
      <c r="BI24">
        <f t="shared" ref="BI24:BI87" si="39">BI23+0.1</f>
        <v>0.2</v>
      </c>
      <c r="BJ24">
        <f t="shared" si="35"/>
        <v>0.97778172138420594</v>
      </c>
    </row>
    <row r="25" spans="1:62" x14ac:dyDescent="0.25">
      <c r="A25" t="s">
        <v>107</v>
      </c>
      <c r="B25">
        <f>B24+1</f>
        <v>1</v>
      </c>
      <c r="C25" s="14">
        <f ca="1">'Historical Trends'!O84</f>
        <v>36.795954773869369</v>
      </c>
      <c r="D25">
        <f ca="1">AVERAGE(OFFSET('Historical Trends'!$E$84,$B6,0,'Polling Correlations - ALP'!D$4,1))</f>
        <v>35.840000000000003</v>
      </c>
      <c r="E25">
        <f ca="1">AVERAGE(OFFSET('Historical Trends'!$E$84,$B6,0,'Polling Correlations - ALP'!E$4,1))</f>
        <v>38.86</v>
      </c>
      <c r="F25">
        <f ca="1">AVERAGE(OFFSET('Historical Trends'!$E$84,$B6,0,'Polling Correlations - ALP'!F$4,1))</f>
        <v>38.32</v>
      </c>
      <c r="G25">
        <f ca="1">AVERAGE(OFFSET('Historical Trends'!$E$84,$B6,0,'Polling Correlations - ALP'!G$4,1))</f>
        <v>37.695</v>
      </c>
      <c r="H25">
        <f ca="1">AVERAGE(OFFSET('Historical Trends'!$E$84,$B6,0,'Polling Correlations - ALP'!H$4,1))</f>
        <v>37.572000000000003</v>
      </c>
      <c r="I25">
        <f ca="1">AVERAGE(OFFSET('Historical Trends'!$E$84,$B6,0,'Polling Correlations - ALP'!I$4,1))</f>
        <v>38.38666666666667</v>
      </c>
      <c r="J25">
        <f ca="1">AVERAGE(OFFSET('Historical Trends'!$E$84,$B6,0,'Polling Correlations - ALP'!J$4,1))</f>
        <v>40.47428571428572</v>
      </c>
      <c r="K25" s="14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14">
        <f t="shared" ca="1" si="1"/>
        <v>31.672266666666665</v>
      </c>
      <c r="R25" s="6">
        <f t="shared" ca="1" si="2"/>
        <v>32.329599999999999</v>
      </c>
      <c r="S25" s="6">
        <f t="shared" ca="1" si="3"/>
        <v>33.99026666666667</v>
      </c>
      <c r="T25" s="6">
        <f t="shared" ca="1" si="4"/>
        <v>32.405866666666668</v>
      </c>
      <c r="U25" s="6">
        <f t="shared" ca="1" si="5"/>
        <v>32.510933333333334</v>
      </c>
      <c r="V25" s="2">
        <f t="shared" ca="1" si="6"/>
        <v>32.579599999999999</v>
      </c>
      <c r="W25" s="2">
        <f>'Historical Trends'!E84</f>
        <v>33.130000000000003</v>
      </c>
      <c r="Y25" s="14">
        <f t="shared" ca="1" si="11"/>
        <v>3.6659547738693661</v>
      </c>
      <c r="Z25">
        <f t="shared" ca="1" si="12"/>
        <v>2.7100000000000009</v>
      </c>
      <c r="AA25">
        <f t="shared" ca="1" si="13"/>
        <v>5.7299999999999969</v>
      </c>
      <c r="AB25">
        <f t="shared" ca="1" si="14"/>
        <v>5.1899999999999977</v>
      </c>
      <c r="AC25">
        <f t="shared" ca="1" si="15"/>
        <v>4.5649999999999977</v>
      </c>
      <c r="AD25">
        <f t="shared" ca="1" si="16"/>
        <v>4.4420000000000002</v>
      </c>
      <c r="AE25">
        <f t="shared" ca="1" si="17"/>
        <v>5.2566666666666677</v>
      </c>
      <c r="AF25">
        <f t="shared" ca="1" si="18"/>
        <v>7.3442857142857179</v>
      </c>
      <c r="AG25" s="14">
        <f t="shared" si="36"/>
        <v>-3.4633333333333347</v>
      </c>
      <c r="AH25">
        <f t="shared" si="29"/>
        <v>-2.1300000000000026</v>
      </c>
      <c r="AI25">
        <f t="shared" si="19"/>
        <v>0.20333333333333314</v>
      </c>
      <c r="AJ25">
        <f t="shared" si="20"/>
        <v>-1.4633333333333347</v>
      </c>
      <c r="AK25">
        <f t="shared" si="21"/>
        <v>-1.1300000000000026</v>
      </c>
      <c r="AL25">
        <f t="shared" si="22"/>
        <v>-0.73000000000000398</v>
      </c>
      <c r="AM25" s="14">
        <f t="shared" ca="1" si="37"/>
        <v>-1.4577333333333371</v>
      </c>
      <c r="AN25" s="6">
        <f t="shared" ca="1" si="30"/>
        <v>-0.80040000000000333</v>
      </c>
      <c r="AO25" s="6">
        <f t="shared" ca="1" si="23"/>
        <v>0.86026666666666785</v>
      </c>
      <c r="AP25" s="6">
        <f t="shared" ca="1" si="24"/>
        <v>-0.72413333333333441</v>
      </c>
      <c r="AQ25" s="6">
        <f t="shared" ca="1" si="25"/>
        <v>-0.61906666666666865</v>
      </c>
      <c r="AR25" s="2">
        <f t="shared" ca="1" si="26"/>
        <v>-0.55040000000000333</v>
      </c>
      <c r="BD25">
        <f t="shared" si="38"/>
        <v>4</v>
      </c>
      <c r="BE25">
        <f t="shared" si="32"/>
        <v>1.3862943611198906</v>
      </c>
      <c r="BF25">
        <f t="shared" si="33"/>
        <v>0.91509452980976436</v>
      </c>
      <c r="BG25">
        <f t="shared" si="34"/>
        <v>0.23549372110487321</v>
      </c>
      <c r="BI25">
        <f t="shared" si="39"/>
        <v>0.30000000000000004</v>
      </c>
      <c r="BJ25">
        <f t="shared" si="35"/>
        <v>0.97663827879874499</v>
      </c>
    </row>
    <row r="26" spans="1:62" x14ac:dyDescent="0.25">
      <c r="A26" t="s">
        <v>108</v>
      </c>
      <c r="B26">
        <f>B25+1</f>
        <v>2</v>
      </c>
      <c r="C26" s="14">
        <f ca="1">'Historical Trends'!O85</f>
        <v>34.804108527131575</v>
      </c>
      <c r="D26">
        <f ca="1">AVERAGE(OFFSET('Historical Trends'!$E$84,$B7,0,'Polling Correlations - ALP'!D$4,1))</f>
        <v>41.88</v>
      </c>
      <c r="E26">
        <f ca="1">AVERAGE(OFFSET('Historical Trends'!$E$84,$B7,0,'Polling Correlations - ALP'!E$4,1))</f>
        <v>39.56</v>
      </c>
      <c r="F26">
        <f ca="1">AVERAGE(OFFSET('Historical Trends'!$E$84,$B7,0,'Polling Correlations - ALP'!F$4,1))</f>
        <v>38.313333333333333</v>
      </c>
      <c r="G26">
        <f ca="1">AVERAGE(OFFSET('Historical Trends'!$E$84,$B7,0,'Polling Correlations - ALP'!G$4,1))</f>
        <v>38.004999999999995</v>
      </c>
      <c r="H26">
        <f ca="1">AVERAGE(OFFSET('Historical Trends'!$E$84,$B7,0,'Polling Correlations - ALP'!H$4,1))</f>
        <v>38.896000000000001</v>
      </c>
      <c r="I26">
        <f ca="1">AVERAGE(OFFSET('Historical Trends'!$E$84,$B7,0,'Polling Correlations - ALP'!I$4,1))</f>
        <v>41.246666666666663</v>
      </c>
      <c r="J26">
        <f ca="1">AVERAGE(OFFSET('Historical Trends'!$E$84,$B7,0,'Polling Correlations - ALP'!J$4,1))</f>
        <v>42.948571428571427</v>
      </c>
      <c r="K26" s="14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14">
        <f t="shared" ca="1" si="1"/>
        <v>41.826733333333337</v>
      </c>
      <c r="R26" s="6">
        <f t="shared" ca="1" si="2"/>
        <v>42.13773333333333</v>
      </c>
      <c r="S26" s="6">
        <f t="shared" ca="1" si="3"/>
        <v>41.902066666666663</v>
      </c>
      <c r="T26" s="6">
        <f t="shared" ca="1" si="4"/>
        <v>41.027133333333332</v>
      </c>
      <c r="U26" s="6">
        <f t="shared" ca="1" si="5"/>
        <v>41.019733333333328</v>
      </c>
      <c r="V26" s="2">
        <f t="shared" ca="1" si="6"/>
        <v>39.714066666666668</v>
      </c>
      <c r="W26" s="2">
        <f>'Historical Trends'!E85</f>
        <v>35.840000000000003</v>
      </c>
      <c r="Y26" s="14">
        <f t="shared" ca="1" si="11"/>
        <v>-1.0358914728684283</v>
      </c>
      <c r="Z26">
        <f t="shared" ca="1" si="12"/>
        <v>6.0399999999999991</v>
      </c>
      <c r="AA26">
        <f t="shared" ca="1" si="13"/>
        <v>3.7199999999999989</v>
      </c>
      <c r="AB26">
        <f t="shared" ca="1" si="14"/>
        <v>2.4733333333333292</v>
      </c>
      <c r="AC26">
        <f t="shared" ca="1" si="15"/>
        <v>2.164999999999992</v>
      </c>
      <c r="AD26">
        <f t="shared" ca="1" si="16"/>
        <v>3.0559999999999974</v>
      </c>
      <c r="AE26">
        <f t="shared" ca="1" si="17"/>
        <v>5.4066666666666592</v>
      </c>
      <c r="AF26">
        <f t="shared" ca="1" si="18"/>
        <v>7.1085714285714232</v>
      </c>
      <c r="AG26" s="14">
        <f t="shared" si="36"/>
        <v>6.1599999999999966</v>
      </c>
      <c r="AH26">
        <f t="shared" si="29"/>
        <v>6.4933333333333323</v>
      </c>
      <c r="AI26">
        <f t="shared" si="19"/>
        <v>6.1599999999999966</v>
      </c>
      <c r="AJ26">
        <f t="shared" si="20"/>
        <v>5.1599999999999966</v>
      </c>
      <c r="AK26">
        <f t="shared" si="21"/>
        <v>5.1599999999999966</v>
      </c>
      <c r="AL26">
        <f t="shared" si="22"/>
        <v>3.8266666666666609</v>
      </c>
      <c r="AM26" s="14">
        <f t="shared" ca="1" si="37"/>
        <v>5.9867333333333335</v>
      </c>
      <c r="AN26" s="6">
        <f t="shared" ca="1" si="30"/>
        <v>6.2977333333333263</v>
      </c>
      <c r="AO26" s="6">
        <f t="shared" ca="1" si="23"/>
        <v>6.0620666666666594</v>
      </c>
      <c r="AP26" s="6">
        <f t="shared" ca="1" si="24"/>
        <v>5.1871333333333283</v>
      </c>
      <c r="AQ26" s="6">
        <f t="shared" ca="1" si="25"/>
        <v>5.1797333333333242</v>
      </c>
      <c r="AR26" s="2">
        <f t="shared" ca="1" si="26"/>
        <v>3.8740666666666641</v>
      </c>
      <c r="BD26">
        <f t="shared" si="38"/>
        <v>5</v>
      </c>
      <c r="BE26">
        <f t="shared" si="32"/>
        <v>1.6094379124341003</v>
      </c>
      <c r="BF26">
        <f t="shared" si="33"/>
        <v>0.91012129326662006</v>
      </c>
      <c r="BG26">
        <f t="shared" si="34"/>
        <v>0.27604059116565138</v>
      </c>
      <c r="BI26">
        <f t="shared" si="39"/>
        <v>0.4</v>
      </c>
      <c r="BJ26">
        <f t="shared" si="35"/>
        <v>0.97547101449275364</v>
      </c>
    </row>
    <row r="27" spans="1:62" x14ac:dyDescent="0.25">
      <c r="A27" t="s">
        <v>124</v>
      </c>
      <c r="B27" s="2">
        <v>0</v>
      </c>
      <c r="C27" s="14">
        <f ca="1">'Historical Trends'!O100</f>
        <v>41.019499999999994</v>
      </c>
      <c r="D27">
        <f ca="1">AVERAGE(OFFSET('Historical Trends'!$E$101,$B5,0,'Polling Correlations - ALP'!D$4,1))</f>
        <v>35.799999999999997</v>
      </c>
      <c r="E27">
        <f ca="1">AVERAGE(OFFSET('Historical Trends'!$E$101,$B5,0,'Polling Correlations - ALP'!E$4,1))</f>
        <v>36.634999999999998</v>
      </c>
      <c r="F27">
        <f ca="1">AVERAGE(OFFSET('Historical Trends'!$E$101,$B5,0,'Polling Correlations - ALP'!F$4,1))</f>
        <v>39.496666666666663</v>
      </c>
      <c r="G27">
        <f ca="1">AVERAGE(OFFSET('Historical Trends'!$E$101,$B5,0,'Polling Correlations - ALP'!G$4,1))</f>
        <v>38.707499999999996</v>
      </c>
      <c r="H27">
        <f ca="1">AVERAGE(OFFSET('Historical Trends'!$E$101,$B5,0,'Polling Correlations - ALP'!H$4,1))</f>
        <v>37.997999999999998</v>
      </c>
      <c r="I27">
        <f ca="1">AVERAGE(OFFSET('Historical Trends'!$E$101,$B5,0,'Polling Correlations - ALP'!I$4,1))</f>
        <v>36.726666666666667</v>
      </c>
      <c r="J27">
        <f ca="1">AVERAGE(OFFSET('Historical Trends'!$E$101,$B5,0,'Polling Correlations - ALP'!J$4,1))</f>
        <v>37.207142857142856</v>
      </c>
      <c r="K27" s="14">
        <f>AVERAGE(35,28,39)</f>
        <v>34</v>
      </c>
      <c r="L27">
        <f>AVERAGE(35,36,35)</f>
        <v>35.333333333333336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14">
        <f t="shared" ca="1" si="1"/>
        <v>34.627133333333333</v>
      </c>
      <c r="R27" s="6">
        <f t="shared" ca="1" si="2"/>
        <v>35.584133333333334</v>
      </c>
      <c r="S27" s="6">
        <f t="shared" ca="1" si="3"/>
        <v>34.702466666666666</v>
      </c>
      <c r="T27" s="6">
        <f t="shared" ca="1" si="4"/>
        <v>34.299933333333335</v>
      </c>
      <c r="U27" s="6">
        <f t="shared" ca="1" si="5"/>
        <v>30.924533333333333</v>
      </c>
      <c r="V27" s="2">
        <f t="shared" ca="1" si="6"/>
        <v>30.609199999999998</v>
      </c>
      <c r="W27" s="2">
        <f>'Historical Trends'!E100</f>
        <v>32.799999999999997</v>
      </c>
      <c r="Y27" s="14">
        <f t="shared" ca="1" si="11"/>
        <v>8.2194999999999965</v>
      </c>
      <c r="Z27">
        <f t="shared" ca="1" si="12"/>
        <v>3</v>
      </c>
      <c r="AA27">
        <f t="shared" ca="1" si="13"/>
        <v>3.8350000000000009</v>
      </c>
      <c r="AB27">
        <f t="shared" ca="1" si="14"/>
        <v>6.6966666666666654</v>
      </c>
      <c r="AC27">
        <f t="shared" ca="1" si="15"/>
        <v>5.9074999999999989</v>
      </c>
      <c r="AD27">
        <f t="shared" ca="1" si="16"/>
        <v>5.1980000000000004</v>
      </c>
      <c r="AE27">
        <f t="shared" ca="1" si="17"/>
        <v>3.9266666666666694</v>
      </c>
      <c r="AF27">
        <f t="shared" ca="1" si="18"/>
        <v>4.4071428571428584</v>
      </c>
      <c r="AG27" s="14">
        <f t="shared" si="36"/>
        <v>1.2000000000000028</v>
      </c>
      <c r="AH27">
        <f t="shared" si="29"/>
        <v>2.5333333333333385</v>
      </c>
      <c r="AI27">
        <f t="shared" si="19"/>
        <v>1.6000000000000014</v>
      </c>
      <c r="AJ27">
        <f t="shared" si="20"/>
        <v>1.2000000000000028</v>
      </c>
      <c r="AK27">
        <f t="shared" si="21"/>
        <v>-2.379999999999999</v>
      </c>
      <c r="AL27">
        <f t="shared" si="22"/>
        <v>-2.379999999999999</v>
      </c>
      <c r="AM27" s="14">
        <f t="shared" ca="1" si="37"/>
        <v>1.8271333333333359</v>
      </c>
      <c r="AN27" s="6">
        <f t="shared" ca="1" si="30"/>
        <v>2.7841333333333367</v>
      </c>
      <c r="AO27" s="6">
        <f t="shared" ca="1" si="23"/>
        <v>1.902466666666669</v>
      </c>
      <c r="AP27" s="6">
        <f t="shared" ca="1" si="24"/>
        <v>1.4999333333333382</v>
      </c>
      <c r="AQ27" s="6">
        <f t="shared" ca="1" si="25"/>
        <v>-1.8754666666666644</v>
      </c>
      <c r="AR27" s="2">
        <f t="shared" ca="1" si="26"/>
        <v>-2.1907999999999994</v>
      </c>
      <c r="BD27">
        <f t="shared" si="38"/>
        <v>6</v>
      </c>
      <c r="BE27">
        <f t="shared" si="32"/>
        <v>1.791759469228055</v>
      </c>
      <c r="BF27">
        <f t="shared" si="33"/>
        <v>0.90580471036790178</v>
      </c>
      <c r="BG27">
        <f t="shared" si="34"/>
        <v>0.30965336588943237</v>
      </c>
      <c r="BI27">
        <f t="shared" si="39"/>
        <v>0.5</v>
      </c>
      <c r="BJ27">
        <f t="shared" si="35"/>
        <v>0.97427917620137305</v>
      </c>
    </row>
    <row r="28" spans="1:62" x14ac:dyDescent="0.25">
      <c r="A28" t="s">
        <v>125</v>
      </c>
      <c r="B28" s="2">
        <f>B27+1</f>
        <v>1</v>
      </c>
      <c r="C28" s="14">
        <f ca="1">'Historical Trends'!O101</f>
        <v>40.728257217847784</v>
      </c>
      <c r="D28">
        <f ca="1">AVERAGE(OFFSET('Historical Trends'!$E$101,$B6,0,'Polling Correlations - ALP'!D$4,1))</f>
        <v>37.47</v>
      </c>
      <c r="E28">
        <f ca="1">AVERAGE(OFFSET('Historical Trends'!$E$101,$B6,0,'Polling Correlations - ALP'!E$4,1))</f>
        <v>41.344999999999999</v>
      </c>
      <c r="F28">
        <f ca="1">AVERAGE(OFFSET('Historical Trends'!$E$101,$B6,0,'Polling Correlations - ALP'!F$4,1))</f>
        <v>39.676666666666669</v>
      </c>
      <c r="G28">
        <f ca="1">AVERAGE(OFFSET('Historical Trends'!$E$101,$B6,0,'Polling Correlations - ALP'!G$4,1))</f>
        <v>38.547499999999999</v>
      </c>
      <c r="H28">
        <f ca="1">AVERAGE(OFFSET('Historical Trends'!$E$101,$B6,0,'Polling Correlations - ALP'!H$4,1))</f>
        <v>36.911999999999999</v>
      </c>
      <c r="I28">
        <f ca="1">AVERAGE(OFFSET('Historical Trends'!$E$101,$B6,0,'Polling Correlations - ALP'!I$4,1))</f>
        <v>37.44166666666667</v>
      </c>
      <c r="J28">
        <f ca="1">AVERAGE(OFFSET('Historical Trends'!$E$101,$B6,0,'Polling Correlations - ALP'!J$4,1))</f>
        <v>38.977142857142859</v>
      </c>
      <c r="K28" s="14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14">
        <f t="shared" ca="1" si="1"/>
        <v>35.818250000000006</v>
      </c>
      <c r="R28" s="6">
        <f t="shared" ca="1" si="2"/>
        <v>34.072833333333335</v>
      </c>
      <c r="S28" s="6">
        <f t="shared" ca="1" si="3"/>
        <v>32.417416666666668</v>
      </c>
      <c r="T28" s="6">
        <f t="shared" ca="1" si="4"/>
        <v>34.081916666666665</v>
      </c>
      <c r="U28" s="6">
        <f t="shared" ca="1" si="5"/>
        <v>34.275333333333336</v>
      </c>
      <c r="V28" s="2">
        <f t="shared" ca="1" si="6"/>
        <v>34.426583333333333</v>
      </c>
      <c r="W28" s="2">
        <f>'Historical Trends'!E101</f>
        <v>35.799999999999997</v>
      </c>
      <c r="Y28" s="14">
        <f t="shared" ca="1" si="11"/>
        <v>4.9282572178477864</v>
      </c>
      <c r="Z28">
        <f t="shared" ca="1" si="12"/>
        <v>1.6700000000000017</v>
      </c>
      <c r="AA28">
        <f t="shared" ca="1" si="13"/>
        <v>5.5450000000000017</v>
      </c>
      <c r="AB28">
        <f t="shared" ca="1" si="14"/>
        <v>3.8766666666666723</v>
      </c>
      <c r="AC28">
        <f t="shared" ca="1" si="15"/>
        <v>2.7475000000000023</v>
      </c>
      <c r="AD28">
        <f t="shared" ca="1" si="16"/>
        <v>1.1120000000000019</v>
      </c>
      <c r="AE28">
        <f t="shared" ca="1" si="17"/>
        <v>1.6416666666666728</v>
      </c>
      <c r="AF28">
        <f t="shared" ca="1" si="18"/>
        <v>3.1771428571428615</v>
      </c>
      <c r="AG28" s="14">
        <f t="shared" si="36"/>
        <v>-0.46666666666666146</v>
      </c>
      <c r="AH28">
        <f t="shared" si="29"/>
        <v>-2.4666666666666615</v>
      </c>
      <c r="AI28">
        <f t="shared" si="19"/>
        <v>-4.1333333333333293</v>
      </c>
      <c r="AJ28">
        <f t="shared" si="20"/>
        <v>-2.1333333333333329</v>
      </c>
      <c r="AK28">
        <f t="shared" si="21"/>
        <v>-1.7999999999999972</v>
      </c>
      <c r="AL28">
        <f t="shared" si="22"/>
        <v>-1.4666666666666615</v>
      </c>
      <c r="AM28" s="14">
        <f t="shared" ca="1" si="37"/>
        <v>1.8250000000008981E-2</v>
      </c>
      <c r="AN28" s="6">
        <f t="shared" ca="1" si="30"/>
        <v>-1.7271666666666619</v>
      </c>
      <c r="AO28" s="6">
        <f t="shared" ca="1" si="23"/>
        <v>-3.3825833333333293</v>
      </c>
      <c r="AP28" s="6">
        <f t="shared" ca="1" si="24"/>
        <v>-1.7180833333333325</v>
      </c>
      <c r="AQ28" s="6">
        <f t="shared" ca="1" si="25"/>
        <v>-1.5246666666666613</v>
      </c>
      <c r="AR28" s="2">
        <f t="shared" ca="1" si="26"/>
        <v>-1.3734166666666638</v>
      </c>
      <c r="BD28">
        <f t="shared" si="38"/>
        <v>7</v>
      </c>
      <c r="BE28">
        <f t="shared" si="32"/>
        <v>1.9459101490553132</v>
      </c>
      <c r="BF28">
        <f t="shared" si="33"/>
        <v>0.90196183089833593</v>
      </c>
      <c r="BG28">
        <f t="shared" si="34"/>
        <v>0.33838847910654657</v>
      </c>
      <c r="BI28">
        <f t="shared" si="39"/>
        <v>0.6</v>
      </c>
      <c r="BJ28">
        <f t="shared" si="35"/>
        <v>0.97306197964847363</v>
      </c>
    </row>
    <row r="29" spans="1:62" x14ac:dyDescent="0.25">
      <c r="A29" t="s">
        <v>127</v>
      </c>
      <c r="B29" s="2">
        <f>B28+1</f>
        <v>2</v>
      </c>
      <c r="C29" s="14">
        <f ca="1">'Historical Trends'!O102</f>
        <v>37.378617021276625</v>
      </c>
      <c r="D29">
        <f ca="1">AVERAGE(OFFSET('Historical Trends'!$E$101,$B7,0,'Polling Correlations - ALP'!D$4,1))</f>
        <v>45.22</v>
      </c>
      <c r="E29">
        <f ca="1">AVERAGE(OFFSET('Historical Trends'!$E$101,$B7,0,'Polling Correlations - ALP'!E$4,1))</f>
        <v>40.78</v>
      </c>
      <c r="F29">
        <f ca="1">AVERAGE(OFFSET('Historical Trends'!$E$101,$B7,0,'Polling Correlations - ALP'!F$4,1))</f>
        <v>38.906666666666666</v>
      </c>
      <c r="G29">
        <f ca="1">AVERAGE(OFFSET('Historical Trends'!$E$101,$B7,0,'Polling Correlations - ALP'!G$4,1))</f>
        <v>36.772500000000001</v>
      </c>
      <c r="H29">
        <f ca="1">AVERAGE(OFFSET('Historical Trends'!$E$101,$B7,0,'Polling Correlations - ALP'!H$4,1))</f>
        <v>37.436</v>
      </c>
      <c r="I29">
        <f ca="1">AVERAGE(OFFSET('Historical Trends'!$E$101,$B7,0,'Polling Correlations - ALP'!I$4,1))</f>
        <v>39.228333333333332</v>
      </c>
      <c r="J29">
        <f ca="1">AVERAGE(OFFSET('Historical Trends'!$E$101,$B7,0,'Polling Correlations - ALP'!J$4,1))</f>
        <v>40.23571428571428</v>
      </c>
      <c r="K29" s="14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14">
        <f t="shared" ca="1" si="1"/>
        <v>42.645850000000003</v>
      </c>
      <c r="R29" s="6">
        <f t="shared" ca="1" si="2"/>
        <v>39.587766666666667</v>
      </c>
      <c r="S29" s="6">
        <f t="shared" ca="1" si="3"/>
        <v>43.089683333333326</v>
      </c>
      <c r="T29" s="6">
        <f t="shared" ca="1" si="4"/>
        <v>40.864450000000005</v>
      </c>
      <c r="U29" s="6">
        <f t="shared" ca="1" si="5"/>
        <v>39.324933333333334</v>
      </c>
      <c r="V29" s="2">
        <f t="shared" ca="1" si="6"/>
        <v>36.517183333333328</v>
      </c>
      <c r="W29" s="2">
        <f>'Historical Trends'!E102</f>
        <v>37.47</v>
      </c>
      <c r="Y29" s="14">
        <f t="shared" ca="1" si="11"/>
        <v>-9.1382978723373753E-2</v>
      </c>
      <c r="Z29">
        <f t="shared" ca="1" si="12"/>
        <v>7.75</v>
      </c>
      <c r="AA29">
        <f t="shared" ca="1" si="13"/>
        <v>3.3100000000000023</v>
      </c>
      <c r="AB29">
        <f t="shared" ca="1" si="14"/>
        <v>1.4366666666666674</v>
      </c>
      <c r="AC29">
        <f t="shared" ca="1" si="15"/>
        <v>-0.69749999999999801</v>
      </c>
      <c r="AD29">
        <f t="shared" ca="1" si="16"/>
        <v>-3.399999999999892E-2</v>
      </c>
      <c r="AE29">
        <f t="shared" ca="1" si="17"/>
        <v>1.7583333333333329</v>
      </c>
      <c r="AF29">
        <f t="shared" ca="1" si="18"/>
        <v>2.7657142857142816</v>
      </c>
      <c r="AG29" s="14">
        <f t="shared" si="36"/>
        <v>6.1966666666666654</v>
      </c>
      <c r="AH29">
        <f t="shared" si="29"/>
        <v>2.1966666666666654</v>
      </c>
      <c r="AI29">
        <f t="shared" si="19"/>
        <v>6.1966666666666654</v>
      </c>
      <c r="AJ29">
        <f t="shared" si="20"/>
        <v>3.5966666666666711</v>
      </c>
      <c r="AK29">
        <f t="shared" si="21"/>
        <v>1.8633333333333368</v>
      </c>
      <c r="AL29">
        <f t="shared" si="22"/>
        <v>-1.0366666666666688</v>
      </c>
      <c r="AM29" s="14">
        <f t="shared" ca="1" si="37"/>
        <v>5.1758500000000041</v>
      </c>
      <c r="AN29" s="6">
        <f t="shared" ca="1" si="30"/>
        <v>2.1177666666666681</v>
      </c>
      <c r="AO29" s="6">
        <f t="shared" ca="1" si="23"/>
        <v>5.6196833333333274</v>
      </c>
      <c r="AP29" s="6">
        <f t="shared" ca="1" si="24"/>
        <v>3.3944500000000062</v>
      </c>
      <c r="AQ29" s="6">
        <f t="shared" ca="1" si="25"/>
        <v>1.8549333333333351</v>
      </c>
      <c r="AR29" s="2">
        <f t="shared" ca="1" si="26"/>
        <v>-0.95281666666667064</v>
      </c>
      <c r="BD29">
        <f t="shared" si="38"/>
        <v>8</v>
      </c>
      <c r="BE29">
        <f t="shared" si="32"/>
        <v>2.0794415416798357</v>
      </c>
      <c r="BF29">
        <f t="shared" si="33"/>
        <v>0.89847902784446509</v>
      </c>
      <c r="BG29">
        <f t="shared" si="34"/>
        <v>0.36349633700567485</v>
      </c>
      <c r="BI29">
        <f t="shared" si="39"/>
        <v>0.7</v>
      </c>
      <c r="BJ29">
        <f t="shared" si="35"/>
        <v>0.97181860682561949</v>
      </c>
    </row>
    <row r="30" spans="1:62" x14ac:dyDescent="0.25">
      <c r="A30" t="s">
        <v>128</v>
      </c>
      <c r="B30" s="2">
        <f>B29+1</f>
        <v>3</v>
      </c>
      <c r="C30" s="14">
        <f ca="1">'Historical Trends'!O103</f>
        <v>29.332440758293842</v>
      </c>
      <c r="D30">
        <f ca="1">AVERAGE(OFFSET('Historical Trends'!$E$101,$B8,0,'Polling Correlations - ALP'!D$4,1))</f>
        <v>36.340000000000003</v>
      </c>
      <c r="E30">
        <f ca="1">AVERAGE(OFFSET('Historical Trends'!$E$101,$B8,0,'Polling Correlations - ALP'!E$4,1))</f>
        <v>35.75</v>
      </c>
      <c r="F30">
        <f ca="1">AVERAGE(OFFSET('Historical Trends'!$E$101,$B8,0,'Polling Correlations - ALP'!F$4,1))</f>
        <v>33.956666666666671</v>
      </c>
      <c r="G30">
        <f ca="1">AVERAGE(OFFSET('Historical Trends'!$E$101,$B8,0,'Polling Correlations - ALP'!G$4,1))</f>
        <v>35.49</v>
      </c>
      <c r="H30">
        <f ca="1">AVERAGE(OFFSET('Historical Trends'!$E$101,$B8,0,'Polling Correlations - ALP'!H$4,1))</f>
        <v>38.03</v>
      </c>
      <c r="I30">
        <f ca="1">AVERAGE(OFFSET('Historical Trends'!$E$101,$B8,0,'Polling Correlations - ALP'!I$4,1))</f>
        <v>39.405000000000001</v>
      </c>
      <c r="J30">
        <f ca="1">AVERAGE(OFFSET('Historical Trends'!$E$101,$B8,0,'Polling Correlations - ALP'!J$4,1))</f>
        <v>39.612857142857145</v>
      </c>
      <c r="N30">
        <f>AVERAGE(46,45)</f>
        <v>45.5</v>
      </c>
      <c r="O30">
        <f>AVERAGE(44,49,46)</f>
        <v>46.333333333333336</v>
      </c>
      <c r="P30">
        <f>AVERAGE(46,44,44)</f>
        <v>44.666666666666664</v>
      </c>
      <c r="Q30" s="14">
        <f t="shared" ca="1" si="1"/>
        <v>9.0631500000000003</v>
      </c>
      <c r="R30" s="6">
        <f t="shared" ca="1" si="2"/>
        <v>7.092900000000002</v>
      </c>
      <c r="S30" s="6">
        <f t="shared" ca="1" si="3"/>
        <v>5.1226500000000001</v>
      </c>
      <c r="T30" s="6">
        <f t="shared" ca="1" si="4"/>
        <v>44.829549999999998</v>
      </c>
      <c r="U30" s="6">
        <f t="shared" ca="1" si="5"/>
        <v>45.779066666666672</v>
      </c>
      <c r="V30" s="2">
        <f t="shared" ca="1" si="6"/>
        <v>44.508816666666661</v>
      </c>
      <c r="W30" s="2">
        <f>'Historical Trends'!E103</f>
        <v>45.22</v>
      </c>
      <c r="Y30" s="14">
        <f t="shared" ca="1" si="11"/>
        <v>-15.887559241706157</v>
      </c>
      <c r="Z30">
        <f t="shared" ca="1" si="12"/>
        <v>-8.8799999999999955</v>
      </c>
      <c r="AA30">
        <f t="shared" ca="1" si="13"/>
        <v>-9.4699999999999989</v>
      </c>
      <c r="AB30">
        <f t="shared" ca="1" si="14"/>
        <v>-11.263333333333328</v>
      </c>
      <c r="AC30">
        <f t="shared" ca="1" si="15"/>
        <v>-9.7299999999999969</v>
      </c>
      <c r="AD30">
        <f t="shared" ca="1" si="16"/>
        <v>-7.1899999999999977</v>
      </c>
      <c r="AE30">
        <f t="shared" ca="1" si="17"/>
        <v>-5.8149999999999977</v>
      </c>
      <c r="AF30">
        <f t="shared" ca="1" si="18"/>
        <v>-5.6071428571428541</v>
      </c>
      <c r="AJ30">
        <f>N30-$W30</f>
        <v>0.28000000000000114</v>
      </c>
      <c r="AK30">
        <f>O30-$W30</f>
        <v>1.1133333333333368</v>
      </c>
      <c r="AL30">
        <f>P30-$W30</f>
        <v>-0.55333333333333456</v>
      </c>
      <c r="AP30" s="6">
        <f ca="1">T30-$W30</f>
        <v>-0.3904500000000013</v>
      </c>
      <c r="AQ30" s="6">
        <f ca="1">U30-$W30</f>
        <v>0.55906666666667348</v>
      </c>
      <c r="AR30" s="2">
        <f ca="1">V30-$W30</f>
        <v>-0.71118333333333794</v>
      </c>
      <c r="BD30">
        <f t="shared" si="38"/>
        <v>9</v>
      </c>
      <c r="BE30">
        <f t="shared" si="32"/>
        <v>2.1972245773362196</v>
      </c>
      <c r="BF30">
        <f t="shared" si="33"/>
        <v>0.89528046973783304</v>
      </c>
      <c r="BG30">
        <f t="shared" si="34"/>
        <v>0.38579609965964168</v>
      </c>
      <c r="BI30">
        <f t="shared" si="39"/>
        <v>0.79999999999999993</v>
      </c>
      <c r="BJ30">
        <f t="shared" si="35"/>
        <v>0.97054820415879017</v>
      </c>
    </row>
    <row r="31" spans="1:62" x14ac:dyDescent="0.25">
      <c r="BD31">
        <f t="shared" si="38"/>
        <v>10</v>
      </c>
      <c r="BE31">
        <f t="shared" si="32"/>
        <v>2.3025850929940459</v>
      </c>
      <c r="BF31">
        <f t="shared" si="33"/>
        <v>0.89231280613779884</v>
      </c>
      <c r="BG31">
        <f t="shared" si="34"/>
        <v>0.4058546225073032</v>
      </c>
      <c r="BI31">
        <f t="shared" si="39"/>
        <v>0.89999999999999991</v>
      </c>
      <c r="BJ31">
        <f t="shared" si="35"/>
        <v>0.96924988055422845</v>
      </c>
    </row>
    <row r="32" spans="1:62" x14ac:dyDescent="0.25">
      <c r="BD32">
        <f>BD31+5</f>
        <v>15</v>
      </c>
      <c r="BE32">
        <f t="shared" si="32"/>
        <v>2.7080502011022101</v>
      </c>
      <c r="BF32">
        <f t="shared" si="33"/>
        <v>0.879848893553969</v>
      </c>
      <c r="BG32">
        <f t="shared" si="34"/>
        <v>0.4838185582782154</v>
      </c>
      <c r="BI32">
        <f t="shared" si="39"/>
        <v>0.99999999999999989</v>
      </c>
      <c r="BJ32">
        <f t="shared" si="35"/>
        <v>0.9679227053140097</v>
      </c>
    </row>
    <row r="33" spans="56:62" x14ac:dyDescent="0.25">
      <c r="BD33">
        <f t="shared" ref="BD33:BD39" si="40">BD32+5</f>
        <v>20</v>
      </c>
      <c r="BE33">
        <f t="shared" si="32"/>
        <v>2.9957322735539909</v>
      </c>
      <c r="BF33">
        <f t="shared" si="33"/>
        <v>0.86984999035138133</v>
      </c>
      <c r="BG33">
        <f t="shared" si="34"/>
        <v>0.53956842999097721</v>
      </c>
      <c r="BI33">
        <f t="shared" si="39"/>
        <v>1.0999999999999999</v>
      </c>
      <c r="BJ33">
        <f t="shared" si="35"/>
        <v>0.96656570591108948</v>
      </c>
    </row>
    <row r="34" spans="56:62" x14ac:dyDescent="0.25">
      <c r="BD34">
        <f t="shared" si="40"/>
        <v>25</v>
      </c>
      <c r="BE34">
        <f t="shared" si="32"/>
        <v>3.2188758248682006</v>
      </c>
      <c r="BF34">
        <f t="shared" si="33"/>
        <v>0.86131452190275737</v>
      </c>
      <c r="BG34">
        <f t="shared" si="34"/>
        <v>0.5828049378614828</v>
      </c>
      <c r="BI34">
        <f t="shared" si="39"/>
        <v>1.2</v>
      </c>
      <c r="BJ34">
        <f t="shared" si="35"/>
        <v>0.96517786561264829</v>
      </c>
    </row>
    <row r="35" spans="56:62" x14ac:dyDescent="0.25">
      <c r="BD35">
        <f t="shared" si="40"/>
        <v>30</v>
      </c>
      <c r="BE35">
        <f t="shared" si="32"/>
        <v>3.4011973816621555</v>
      </c>
      <c r="BF35">
        <f t="shared" si="33"/>
        <v>0.85376331210823564</v>
      </c>
      <c r="BG35">
        <f t="shared" si="34"/>
        <v>0.61797098580623311</v>
      </c>
      <c r="BI35">
        <f t="shared" si="39"/>
        <v>1.3</v>
      </c>
      <c r="BJ35">
        <f t="shared" si="35"/>
        <v>0.96375812093953028</v>
      </c>
    </row>
    <row r="36" spans="56:62" x14ac:dyDescent="0.25">
      <c r="BD36">
        <f t="shared" si="40"/>
        <v>35</v>
      </c>
      <c r="BE36">
        <f t="shared" si="32"/>
        <v>3.5553480614894135</v>
      </c>
      <c r="BF36">
        <f t="shared" si="33"/>
        <v>0.84692609437819422</v>
      </c>
      <c r="BG36">
        <f t="shared" si="34"/>
        <v>0.64748580981932835</v>
      </c>
      <c r="BI36">
        <f t="shared" si="39"/>
        <v>1.4000000000000001</v>
      </c>
      <c r="BJ36">
        <f t="shared" si="35"/>
        <v>0.96230535894843272</v>
      </c>
    </row>
    <row r="37" spans="56:62" x14ac:dyDescent="0.25">
      <c r="BD37">
        <f t="shared" si="40"/>
        <v>40</v>
      </c>
      <c r="BE37">
        <f t="shared" si="32"/>
        <v>3.6888794541139363</v>
      </c>
      <c r="BF37">
        <f t="shared" si="33"/>
        <v>0.84063391913611418</v>
      </c>
      <c r="BG37">
        <f t="shared" si="34"/>
        <v>0.67281712840632812</v>
      </c>
      <c r="BI37">
        <f t="shared" si="39"/>
        <v>1.5000000000000002</v>
      </c>
      <c r="BJ37">
        <f t="shared" si="35"/>
        <v>0.96081841432225068</v>
      </c>
    </row>
    <row r="38" spans="56:62" x14ac:dyDescent="0.25">
      <c r="BD38">
        <f t="shared" si="40"/>
        <v>45</v>
      </c>
      <c r="BE38">
        <f t="shared" si="32"/>
        <v>3.8066624897703196</v>
      </c>
      <c r="BF38">
        <f t="shared" si="33"/>
        <v>0.8347734080477065</v>
      </c>
      <c r="BG38">
        <f t="shared" si="34"/>
        <v>0.6949243646841885</v>
      </c>
      <c r="BI38">
        <f t="shared" si="39"/>
        <v>1.6000000000000003</v>
      </c>
      <c r="BJ38">
        <f t="shared" si="35"/>
        <v>0.95929606625258801</v>
      </c>
    </row>
    <row r="39" spans="56:62" x14ac:dyDescent="0.25">
      <c r="BD39">
        <f t="shared" si="40"/>
        <v>50</v>
      </c>
      <c r="BE39">
        <f t="shared" si="32"/>
        <v>3.912023005428146</v>
      </c>
      <c r="BF39">
        <f t="shared" si="33"/>
        <v>0.82926440807702773</v>
      </c>
      <c r="BG39">
        <f t="shared" si="34"/>
        <v>0.71447001455916515</v>
      </c>
      <c r="BI39">
        <f t="shared" si="39"/>
        <v>1.7000000000000004</v>
      </c>
      <c r="BJ39">
        <f t="shared" si="35"/>
        <v>0.95773703509690944</v>
      </c>
    </row>
    <row r="40" spans="56:62" x14ac:dyDescent="0.25">
      <c r="BD40">
        <f>BD39+10</f>
        <v>60</v>
      </c>
      <c r="BE40">
        <f t="shared" si="32"/>
        <v>4.0943445622221004</v>
      </c>
      <c r="BF40">
        <f t="shared" si="33"/>
        <v>0.81907923870333688</v>
      </c>
      <c r="BG40">
        <f t="shared" si="34"/>
        <v>0.74766316959566648</v>
      </c>
      <c r="BI40">
        <f t="shared" si="39"/>
        <v>1.8000000000000005</v>
      </c>
      <c r="BJ40">
        <f t="shared" si="35"/>
        <v>0.95613997879109225</v>
      </c>
    </row>
    <row r="41" spans="56:62" x14ac:dyDescent="0.25">
      <c r="BD41">
        <f t="shared" ref="BD41:BD54" si="41">BD40+10</f>
        <v>70</v>
      </c>
      <c r="BE41">
        <f t="shared" si="32"/>
        <v>4.2484952420493594</v>
      </c>
      <c r="BF41">
        <f t="shared" si="33"/>
        <v>0.80975263189700109</v>
      </c>
      <c r="BG41">
        <f t="shared" si="34"/>
        <v>0.77496755104351545</v>
      </c>
      <c r="BI41">
        <f t="shared" si="39"/>
        <v>1.9000000000000006</v>
      </c>
      <c r="BJ41">
        <f t="shared" si="35"/>
        <v>0.9545034889962426</v>
      </c>
    </row>
    <row r="42" spans="56:62" x14ac:dyDescent="0.25">
      <c r="BD42">
        <f t="shared" si="41"/>
        <v>80</v>
      </c>
      <c r="BE42">
        <f t="shared" si="32"/>
        <v>4.3820266346738812</v>
      </c>
      <c r="BF42">
        <f t="shared" si="33"/>
        <v>0.80108034151045548</v>
      </c>
      <c r="BG42">
        <f t="shared" si="34"/>
        <v>0.79793913541597239</v>
      </c>
      <c r="BI42">
        <f t="shared" si="39"/>
        <v>2.0000000000000004</v>
      </c>
      <c r="BJ42">
        <f t="shared" si="35"/>
        <v>0.95282608695652171</v>
      </c>
    </row>
    <row r="43" spans="56:62" x14ac:dyDescent="0.25">
      <c r="BD43">
        <f t="shared" si="41"/>
        <v>90</v>
      </c>
      <c r="BE43">
        <f t="shared" si="32"/>
        <v>4.499809670330265</v>
      </c>
      <c r="BF43">
        <f t="shared" si="33"/>
        <v>0.79292496189577877</v>
      </c>
      <c r="BG43">
        <f t="shared" si="34"/>
        <v>0.81759263741514543</v>
      </c>
      <c r="BI43">
        <f t="shared" si="39"/>
        <v>2.1000000000000005</v>
      </c>
      <c r="BJ43">
        <f t="shared" si="35"/>
        <v>0.95110621904237758</v>
      </c>
    </row>
    <row r="44" spans="56:62" x14ac:dyDescent="0.25">
      <c r="BD44">
        <f t="shared" si="41"/>
        <v>100</v>
      </c>
      <c r="BE44">
        <f t="shared" si="32"/>
        <v>4.6051701859880918</v>
      </c>
      <c r="BF44">
        <f t="shared" si="33"/>
        <v>0.78518914172563514</v>
      </c>
      <c r="BG44">
        <f t="shared" si="34"/>
        <v>0.83462711013196844</v>
      </c>
      <c r="BI44">
        <f t="shared" si="39"/>
        <v>2.2000000000000006</v>
      </c>
      <c r="BJ44">
        <f t="shared" si="35"/>
        <v>0.94934225195094757</v>
      </c>
    </row>
    <row r="45" spans="56:62" x14ac:dyDescent="0.25">
      <c r="BD45">
        <f t="shared" si="41"/>
        <v>110</v>
      </c>
      <c r="BE45">
        <f t="shared" si="32"/>
        <v>4.7004803657924166</v>
      </c>
      <c r="BF45">
        <f t="shared" si="33"/>
        <v>0.77780111311839573</v>
      </c>
      <c r="BG45">
        <f t="shared" si="34"/>
        <v>0.84954484676076014</v>
      </c>
      <c r="BI45">
        <f t="shared" si="39"/>
        <v>2.3000000000000007</v>
      </c>
      <c r="BJ45">
        <f t="shared" si="35"/>
        <v>0.94753246753246756</v>
      </c>
    </row>
    <row r="46" spans="56:62" x14ac:dyDescent="0.25">
      <c r="BD46">
        <f t="shared" si="41"/>
        <v>120</v>
      </c>
      <c r="BE46">
        <f t="shared" si="32"/>
        <v>4.7874917427820458</v>
      </c>
      <c r="BF46">
        <f t="shared" si="33"/>
        <v>0.77070627637324507</v>
      </c>
      <c r="BG46">
        <f t="shared" si="34"/>
        <v>0.86271900397276902</v>
      </c>
      <c r="BI46">
        <f t="shared" si="39"/>
        <v>2.4000000000000008</v>
      </c>
      <c r="BJ46">
        <f t="shared" si="35"/>
        <v>0.94567505720823797</v>
      </c>
    </row>
    <row r="47" spans="56:62" x14ac:dyDescent="0.25">
      <c r="BD47">
        <f t="shared" si="41"/>
        <v>130</v>
      </c>
      <c r="BE47">
        <f t="shared" si="32"/>
        <v>4.8675344504555822</v>
      </c>
      <c r="BF47">
        <f t="shared" si="33"/>
        <v>0.76386201641897999</v>
      </c>
      <c r="BG47">
        <f t="shared" si="34"/>
        <v>0.87443441809294398</v>
      </c>
      <c r="BI47">
        <f t="shared" si="39"/>
        <v>2.5000000000000009</v>
      </c>
      <c r="BJ47">
        <f t="shared" si="35"/>
        <v>0.94376811594202903</v>
      </c>
    </row>
    <row r="48" spans="56:62" x14ac:dyDescent="0.25">
      <c r="BD48">
        <f t="shared" si="41"/>
        <v>140</v>
      </c>
      <c r="BE48">
        <f t="shared" si="32"/>
        <v>4.9416424226093039</v>
      </c>
      <c r="BF48">
        <f t="shared" si="33"/>
        <v>0.7572343586762027</v>
      </c>
      <c r="BG48">
        <f t="shared" si="34"/>
        <v>0.88491344827388807</v>
      </c>
      <c r="BI48">
        <f t="shared" si="39"/>
        <v>2.600000000000001</v>
      </c>
      <c r="BJ48">
        <f t="shared" si="35"/>
        <v>0.94180963572267917</v>
      </c>
    </row>
    <row r="49" spans="56:62" x14ac:dyDescent="0.25">
      <c r="BD49">
        <f t="shared" si="41"/>
        <v>150</v>
      </c>
      <c r="BE49">
        <f t="shared" si="32"/>
        <v>5.0106352940962555</v>
      </c>
      <c r="BF49">
        <f t="shared" si="33"/>
        <v>0.75079572787420124</v>
      </c>
      <c r="BG49">
        <f t="shared" si="34"/>
        <v>0.89433299656138121</v>
      </c>
      <c r="BI49">
        <f t="shared" si="39"/>
        <v>2.7000000000000011</v>
      </c>
      <c r="BJ49">
        <f t="shared" si="35"/>
        <v>0.93979749851101846</v>
      </c>
    </row>
    <row r="50" spans="56:62" x14ac:dyDescent="0.25">
      <c r="BD50">
        <f t="shared" si="41"/>
        <v>160</v>
      </c>
      <c r="BE50">
        <f t="shared" si="32"/>
        <v>5.0751738152338266</v>
      </c>
      <c r="BF50">
        <f t="shared" si="33"/>
        <v>0.74452339735186701</v>
      </c>
      <c r="BG50">
        <f t="shared" si="34"/>
        <v>0.90283609332738779</v>
      </c>
      <c r="BI50">
        <f t="shared" si="39"/>
        <v>2.8000000000000012</v>
      </c>
      <c r="BJ50">
        <f t="shared" si="35"/>
        <v>0.93772946859903383</v>
      </c>
    </row>
    <row r="51" spans="56:62" x14ac:dyDescent="0.25">
      <c r="BD51">
        <f t="shared" si="41"/>
        <v>170</v>
      </c>
      <c r="BE51">
        <f t="shared" si="32"/>
        <v>5.1357984370502621</v>
      </c>
      <c r="BF51">
        <f t="shared" si="33"/>
        <v>0.73839838659247792</v>
      </c>
      <c r="BG51">
        <f t="shared" si="34"/>
        <v>0.91054000803782009</v>
      </c>
      <c r="BI51">
        <f t="shared" si="39"/>
        <v>2.9000000000000012</v>
      </c>
      <c r="BJ51">
        <f t="shared" si="35"/>
        <v>0.93560318432333123</v>
      </c>
    </row>
    <row r="52" spans="56:62" x14ac:dyDescent="0.25">
      <c r="BD52">
        <f t="shared" si="41"/>
        <v>180</v>
      </c>
      <c r="BE52">
        <f t="shared" si="32"/>
        <v>5.1929568508902104</v>
      </c>
      <c r="BF52">
        <f t="shared" si="33"/>
        <v>0.73240465888899264</v>
      </c>
      <c r="BG52">
        <f t="shared" si="34"/>
        <v>0.91754206657603909</v>
      </c>
      <c r="BI52">
        <f t="shared" si="39"/>
        <v>3.0000000000000013</v>
      </c>
      <c r="BJ52">
        <f t="shared" si="35"/>
        <v>0.93341614906832293</v>
      </c>
    </row>
    <row r="53" spans="56:62" x14ac:dyDescent="0.25">
      <c r="BD53">
        <f t="shared" si="41"/>
        <v>190</v>
      </c>
      <c r="BE53">
        <f t="shared" si="32"/>
        <v>5.2470240721604862</v>
      </c>
      <c r="BF53">
        <f t="shared" si="33"/>
        <v>0.72652852542636714</v>
      </c>
      <c r="BG53">
        <f t="shared" si="34"/>
        <v>0.92392391251925343</v>
      </c>
      <c r="BI53">
        <f t="shared" si="39"/>
        <v>3.1000000000000014</v>
      </c>
      <c r="BJ53">
        <f t="shared" si="35"/>
        <v>0.93116572148708254</v>
      </c>
    </row>
    <row r="54" spans="56:62" x14ac:dyDescent="0.25">
      <c r="BD54">
        <f t="shared" si="41"/>
        <v>200</v>
      </c>
      <c r="BE54">
        <f t="shared" si="32"/>
        <v>5.2983173665480363</v>
      </c>
      <c r="BF54">
        <f t="shared" si="33"/>
        <v>0.72075819468806512</v>
      </c>
      <c r="BG54">
        <f t="shared" si="34"/>
        <v>0.92975468696968566</v>
      </c>
      <c r="BI54">
        <f t="shared" si="39"/>
        <v>3.2000000000000015</v>
      </c>
      <c r="BJ54">
        <f t="shared" si="35"/>
        <v>0.92884910485933503</v>
      </c>
    </row>
    <row r="55" spans="56:62" x14ac:dyDescent="0.25">
      <c r="BD55">
        <f>BD54+50</f>
        <v>250</v>
      </c>
      <c r="BE55">
        <f t="shared" si="32"/>
        <v>5.521460917862246</v>
      </c>
      <c r="BF55">
        <f t="shared" si="33"/>
        <v>0.69317584095074125</v>
      </c>
      <c r="BG55">
        <f t="shared" si="34"/>
        <v>0.95244943915188174</v>
      </c>
      <c r="BI55">
        <f t="shared" si="39"/>
        <v>3.3000000000000016</v>
      </c>
      <c r="BJ55">
        <f t="shared" si="35"/>
        <v>0.9264633354964309</v>
      </c>
    </row>
    <row r="56" spans="56:62" x14ac:dyDescent="0.25">
      <c r="BD56">
        <f t="shared" ref="BD56:BD70" si="42">BD55+50</f>
        <v>300</v>
      </c>
      <c r="BE56">
        <f t="shared" si="32"/>
        <v>5.7037824746562009</v>
      </c>
      <c r="BF56">
        <f t="shared" si="33"/>
        <v>0.66711978373630698</v>
      </c>
      <c r="BG56">
        <f t="shared" si="34"/>
        <v>0.96758398203144513</v>
      </c>
      <c r="BI56">
        <f t="shared" si="39"/>
        <v>3.4000000000000017</v>
      </c>
      <c r="BJ56">
        <f t="shared" si="35"/>
        <v>0.92400527009222655</v>
      </c>
    </row>
    <row r="57" spans="56:62" x14ac:dyDescent="0.25">
      <c r="BD57">
        <f t="shared" si="42"/>
        <v>350</v>
      </c>
      <c r="BE57">
        <f t="shared" si="32"/>
        <v>5.857933154483459</v>
      </c>
      <c r="BF57">
        <f t="shared" si="33"/>
        <v>0.64205435800763322</v>
      </c>
      <c r="BG57">
        <f t="shared" si="34"/>
        <v>0.97789759943806631</v>
      </c>
      <c r="BI57">
        <f t="shared" si="39"/>
        <v>3.5000000000000018</v>
      </c>
      <c r="BJ57">
        <f t="shared" si="35"/>
        <v>0.92147157190635454</v>
      </c>
    </row>
    <row r="58" spans="56:62" x14ac:dyDescent="0.25">
      <c r="BD58">
        <f t="shared" si="42"/>
        <v>400</v>
      </c>
      <c r="BE58">
        <f t="shared" si="32"/>
        <v>5.9914645471079817</v>
      </c>
      <c r="BF58">
        <f t="shared" si="33"/>
        <v>0.61763593864421518</v>
      </c>
      <c r="BG58">
        <f t="shared" si="34"/>
        <v>0.9850015268695701</v>
      </c>
      <c r="BI58">
        <f t="shared" si="39"/>
        <v>3.6000000000000019</v>
      </c>
      <c r="BJ58">
        <f t="shared" si="35"/>
        <v>0.91885869565217393</v>
      </c>
    </row>
    <row r="59" spans="56:62" x14ac:dyDescent="0.25">
      <c r="BD59">
        <f t="shared" si="42"/>
        <v>450</v>
      </c>
      <c r="BE59">
        <f t="shared" si="32"/>
        <v>6.1092475827643655</v>
      </c>
      <c r="BF59">
        <f t="shared" si="33"/>
        <v>0.59362654672186865</v>
      </c>
      <c r="BG59">
        <f t="shared" si="34"/>
        <v>0.9899108493790626</v>
      </c>
      <c r="BI59">
        <f t="shared" si="39"/>
        <v>3.700000000000002</v>
      </c>
      <c r="BJ59">
        <f t="shared" si="35"/>
        <v>0.91616287094547966</v>
      </c>
    </row>
    <row r="60" spans="56:62" x14ac:dyDescent="0.25">
      <c r="BD60">
        <f t="shared" si="42"/>
        <v>500</v>
      </c>
      <c r="BE60">
        <f t="shared" si="32"/>
        <v>6.2146080984221914</v>
      </c>
      <c r="BF60">
        <f t="shared" si="33"/>
        <v>0.569851292413324</v>
      </c>
      <c r="BG60">
        <f t="shared" si="34"/>
        <v>0.99329595624928546</v>
      </c>
      <c r="BI60">
        <f t="shared" si="39"/>
        <v>3.800000000000002</v>
      </c>
      <c r="BJ60">
        <f t="shared" si="35"/>
        <v>0.91338008415147265</v>
      </c>
    </row>
    <row r="61" spans="56:62" x14ac:dyDescent="0.25">
      <c r="BD61">
        <f t="shared" si="42"/>
        <v>550</v>
      </c>
      <c r="BE61">
        <f t="shared" si="32"/>
        <v>6.3099182782265162</v>
      </c>
      <c r="BF61">
        <f t="shared" si="33"/>
        <v>0.54617525808218648</v>
      </c>
      <c r="BG61">
        <f t="shared" si="34"/>
        <v>0.99561427203877517</v>
      </c>
      <c r="BI61">
        <f t="shared" si="39"/>
        <v>3.9000000000000021</v>
      </c>
      <c r="BJ61">
        <f t="shared" si="35"/>
        <v>0.91050605844618671</v>
      </c>
    </row>
    <row r="62" spans="56:62" x14ac:dyDescent="0.25">
      <c r="BD62">
        <f t="shared" si="42"/>
        <v>600</v>
      </c>
      <c r="BE62">
        <f t="shared" si="32"/>
        <v>6.3969296552161463</v>
      </c>
      <c r="BF62">
        <f t="shared" si="33"/>
        <v>0.52248997636488048</v>
      </c>
      <c r="BG62">
        <f t="shared" si="34"/>
        <v>0.99718485288033465</v>
      </c>
      <c r="BI62">
        <f t="shared" si="39"/>
        <v>4.0000000000000018</v>
      </c>
      <c r="BJ62">
        <f t="shared" si="35"/>
        <v>0.90753623188405796</v>
      </c>
    </row>
    <row r="63" spans="56:62" x14ac:dyDescent="0.25">
      <c r="BD63">
        <f t="shared" si="42"/>
        <v>650</v>
      </c>
      <c r="BE63">
        <f t="shared" si="32"/>
        <v>6.4769723628896827</v>
      </c>
      <c r="BF63">
        <f t="shared" si="33"/>
        <v>0.49870504279401651</v>
      </c>
      <c r="BG63">
        <f t="shared" si="34"/>
        <v>0.99823331524566505</v>
      </c>
      <c r="BI63">
        <f t="shared" si="39"/>
        <v>4.1000000000000014</v>
      </c>
      <c r="BJ63">
        <f t="shared" si="35"/>
        <v>0.9044657332350774</v>
      </c>
    </row>
    <row r="64" spans="56:62" x14ac:dyDescent="0.25">
      <c r="BD64">
        <f t="shared" si="42"/>
        <v>700</v>
      </c>
      <c r="BE64">
        <f t="shared" si="32"/>
        <v>6.5510803350434044</v>
      </c>
      <c r="BF64">
        <f t="shared" si="33"/>
        <v>0.4747426555796147</v>
      </c>
      <c r="BG64">
        <f t="shared" si="34"/>
        <v>0.99892029773640656</v>
      </c>
      <c r="BI64">
        <f t="shared" si="39"/>
        <v>4.2000000000000011</v>
      </c>
      <c r="BJ64">
        <f t="shared" si="35"/>
        <v>0.90128935532233889</v>
      </c>
    </row>
    <row r="65" spans="56:62" x14ac:dyDescent="0.25">
      <c r="BD65">
        <f t="shared" si="42"/>
        <v>750</v>
      </c>
      <c r="BE65">
        <f t="shared" si="32"/>
        <v>6.620073206530356</v>
      </c>
      <c r="BF65">
        <f t="shared" si="33"/>
        <v>0.45053391098406859</v>
      </c>
      <c r="BG65">
        <f t="shared" si="34"/>
        <v>0.99936027059099286</v>
      </c>
      <c r="BI65">
        <f t="shared" si="39"/>
        <v>4.3000000000000007</v>
      </c>
      <c r="BJ65">
        <f t="shared" si="35"/>
        <v>0.89800152555301294</v>
      </c>
    </row>
    <row r="66" spans="56:62" x14ac:dyDescent="0.25">
      <c r="BD66">
        <f t="shared" si="42"/>
        <v>800</v>
      </c>
      <c r="BE66">
        <f t="shared" si="32"/>
        <v>6.6846117276679271</v>
      </c>
      <c r="BF66">
        <f t="shared" si="33"/>
        <v>0.42601619595390805</v>
      </c>
      <c r="BG66">
        <f t="shared" si="34"/>
        <v>0.99963441988520285</v>
      </c>
      <c r="BI66">
        <f t="shared" si="39"/>
        <v>4.4000000000000004</v>
      </c>
      <c r="BJ66">
        <f t="shared" si="35"/>
        <v>0.89459627329192548</v>
      </c>
    </row>
    <row r="67" spans="56:62" x14ac:dyDescent="0.25">
      <c r="BD67">
        <f t="shared" si="42"/>
        <v>850</v>
      </c>
      <c r="BE67">
        <f t="shared" si="32"/>
        <v>6.7452363494843626</v>
      </c>
      <c r="BF67">
        <f t="shared" si="33"/>
        <v>0.4011312899840046</v>
      </c>
      <c r="BG67">
        <f t="shared" si="34"/>
        <v>0.99979974338743116</v>
      </c>
      <c r="BI67">
        <f t="shared" si="39"/>
        <v>4.5</v>
      </c>
      <c r="BJ67">
        <f t="shared" si="35"/>
        <v>0.89106719367588938</v>
      </c>
    </row>
    <row r="68" spans="56:62" x14ac:dyDescent="0.25">
      <c r="BD68">
        <f t="shared" si="42"/>
        <v>900</v>
      </c>
      <c r="BE68">
        <f t="shared" si="32"/>
        <v>6.8023947633243109</v>
      </c>
      <c r="BF68">
        <f t="shared" si="33"/>
        <v>0.37582393798420943</v>
      </c>
      <c r="BG68">
        <f t="shared" si="34"/>
        <v>0.99989563236245727</v>
      </c>
      <c r="BI68">
        <f t="shared" si="39"/>
        <v>4.5999999999999996</v>
      </c>
      <c r="BJ68">
        <f t="shared" si="35"/>
        <v>0.88740740740740742</v>
      </c>
    </row>
    <row r="69" spans="56:62" x14ac:dyDescent="0.25">
      <c r="BD69">
        <f t="shared" si="42"/>
        <v>950</v>
      </c>
      <c r="BE69">
        <f t="shared" si="32"/>
        <v>6.8564619845945867</v>
      </c>
      <c r="BF69">
        <f t="shared" si="33"/>
        <v>0.35004074256376294</v>
      </c>
      <c r="BG69">
        <f t="shared" si="34"/>
        <v>0.9999487247922485</v>
      </c>
      <c r="BI69">
        <f t="shared" si="39"/>
        <v>4.6999999999999993</v>
      </c>
      <c r="BJ69">
        <f t="shared" si="35"/>
        <v>0.88360951599671866</v>
      </c>
    </row>
    <row r="70" spans="56:62" x14ac:dyDescent="0.25">
      <c r="BD70">
        <f t="shared" si="42"/>
        <v>1000</v>
      </c>
      <c r="BE70">
        <f t="shared" si="32"/>
        <v>6.9077552789821368</v>
      </c>
      <c r="BF70">
        <f t="shared" si="33"/>
        <v>0.32372927612893865</v>
      </c>
      <c r="BG70">
        <f t="shared" si="34"/>
        <v>0.99997652847943408</v>
      </c>
      <c r="BI70">
        <f t="shared" si="39"/>
        <v>4.7999999999999989</v>
      </c>
      <c r="BJ70">
        <f t="shared" si="35"/>
        <v>0.87966555183946493</v>
      </c>
    </row>
    <row r="71" spans="56:62" x14ac:dyDescent="0.25">
      <c r="BD71">
        <f>BD70+100</f>
        <v>1100</v>
      </c>
      <c r="BE71">
        <f t="shared" si="32"/>
        <v>7.0030654587864616</v>
      </c>
      <c r="BF71">
        <f t="shared" si="33"/>
        <v>0.26931236104985612</v>
      </c>
      <c r="BG71">
        <f t="shared" si="34"/>
        <v>0.99999627364404764</v>
      </c>
      <c r="BI71">
        <f t="shared" si="39"/>
        <v>4.8999999999999986</v>
      </c>
      <c r="BJ71">
        <f t="shared" si="35"/>
        <v>0.87556692242114242</v>
      </c>
    </row>
    <row r="72" spans="56:62" x14ac:dyDescent="0.25">
      <c r="BD72">
        <f t="shared" ref="BD72:BD121" si="43">BD71+100</f>
        <v>1200</v>
      </c>
      <c r="BE72">
        <f t="shared" si="32"/>
        <v>7.0900768357760917</v>
      </c>
      <c r="BF72">
        <f t="shared" si="33"/>
        <v>0.21214759125512084</v>
      </c>
      <c r="BG72">
        <f t="shared" si="34"/>
        <v>0.99999965715129369</v>
      </c>
      <c r="BI72">
        <f t="shared" si="39"/>
        <v>4.9999999999999982</v>
      </c>
      <c r="BJ72">
        <f t="shared" si="35"/>
        <v>0.87130434782608701</v>
      </c>
    </row>
    <row r="73" spans="56:62" x14ac:dyDescent="0.25">
      <c r="BD73">
        <f t="shared" si="43"/>
        <v>1300</v>
      </c>
      <c r="BE73">
        <f t="shared" si="32"/>
        <v>7.1701195434496281</v>
      </c>
      <c r="BF73">
        <f t="shared" si="33"/>
        <v>0.15178612941977676</v>
      </c>
      <c r="BG73">
        <f t="shared" si="34"/>
        <v>0.99999998794846601</v>
      </c>
      <c r="BI73">
        <f t="shared" si="39"/>
        <v>5.0999999999999979</v>
      </c>
      <c r="BJ73">
        <f t="shared" si="35"/>
        <v>0.86686779059449881</v>
      </c>
    </row>
    <row r="74" spans="56:62" x14ac:dyDescent="0.25">
      <c r="BD74">
        <f t="shared" si="43"/>
        <v>1400</v>
      </c>
      <c r="BE74">
        <f t="shared" si="32"/>
        <v>7.2442275156033498</v>
      </c>
      <c r="BF74">
        <f t="shared" si="33"/>
        <v>8.7740372980924741E-2</v>
      </c>
      <c r="BG74">
        <f t="shared" si="34"/>
        <v>0.9999999999497986</v>
      </c>
      <c r="BI74">
        <f t="shared" si="39"/>
        <v>5.1999999999999975</v>
      </c>
      <c r="BJ74">
        <f t="shared" si="35"/>
        <v>0.86224637681159433</v>
      </c>
    </row>
    <row r="75" spans="56:62" x14ac:dyDescent="0.25">
      <c r="BD75">
        <f t="shared" si="43"/>
        <v>1500</v>
      </c>
      <c r="BE75">
        <f t="shared" si="32"/>
        <v>7.3132203870903014</v>
      </c>
      <c r="BF75">
        <f t="shared" si="33"/>
        <v>1.9468474626479715E-2</v>
      </c>
      <c r="BG75">
        <f t="shared" si="34"/>
        <v>1</v>
      </c>
      <c r="BI75">
        <f t="shared" si="39"/>
        <v>5.2999999999999972</v>
      </c>
      <c r="BJ75">
        <f t="shared" si="35"/>
        <v>0.85742830712303442</v>
      </c>
    </row>
    <row r="76" spans="56:62" x14ac:dyDescent="0.25">
      <c r="BD76">
        <f t="shared" si="43"/>
        <v>1600</v>
      </c>
      <c r="BE76">
        <f t="shared" si="32"/>
        <v>7.3777589082278725</v>
      </c>
      <c r="BF76">
        <f t="shared" si="33"/>
        <v>0</v>
      </c>
      <c r="BG76">
        <f t="shared" si="34"/>
        <v>1</v>
      </c>
      <c r="BI76">
        <f t="shared" si="39"/>
        <v>5.3999999999999968</v>
      </c>
      <c r="BJ76">
        <f t="shared" si="35"/>
        <v>0.8524007561436675</v>
      </c>
    </row>
    <row r="77" spans="56:62" x14ac:dyDescent="0.25">
      <c r="BD77">
        <f t="shared" si="43"/>
        <v>1700</v>
      </c>
      <c r="BE77">
        <f t="shared" si="32"/>
        <v>7.4383835300443071</v>
      </c>
      <c r="BF77">
        <f t="shared" si="33"/>
        <v>0</v>
      </c>
      <c r="BG77">
        <f t="shared" si="34"/>
        <v>1</v>
      </c>
      <c r="BI77">
        <f t="shared" si="39"/>
        <v>5.4999999999999964</v>
      </c>
      <c r="BJ77">
        <f t="shared" si="35"/>
        <v>0.84714975845410645</v>
      </c>
    </row>
    <row r="78" spans="56:62" x14ac:dyDescent="0.25">
      <c r="BD78">
        <f t="shared" si="43"/>
        <v>1800</v>
      </c>
      <c r="BE78">
        <f t="shared" si="32"/>
        <v>7.4955419438842563</v>
      </c>
      <c r="BF78">
        <f t="shared" si="33"/>
        <v>0</v>
      </c>
      <c r="BG78">
        <f t="shared" si="34"/>
        <v>1</v>
      </c>
      <c r="BI78">
        <f t="shared" si="39"/>
        <v>5.5999999999999961</v>
      </c>
      <c r="BJ78">
        <f t="shared" si="35"/>
        <v>0.84166007905138362</v>
      </c>
    </row>
    <row r="79" spans="56:62" x14ac:dyDescent="0.25">
      <c r="BD79">
        <f t="shared" si="43"/>
        <v>1900</v>
      </c>
      <c r="BE79">
        <f t="shared" si="32"/>
        <v>7.5496091651545321</v>
      </c>
      <c r="BF79">
        <f t="shared" si="33"/>
        <v>0</v>
      </c>
      <c r="BG79">
        <f t="shared" si="34"/>
        <v>1</v>
      </c>
      <c r="BI79">
        <f t="shared" si="39"/>
        <v>5.6999999999999957</v>
      </c>
      <c r="BJ79">
        <f t="shared" si="35"/>
        <v>0.83591506572295282</v>
      </c>
    </row>
    <row r="80" spans="56:62" x14ac:dyDescent="0.25">
      <c r="BD80">
        <f t="shared" si="43"/>
        <v>2000</v>
      </c>
      <c r="BE80">
        <f t="shared" si="32"/>
        <v>7.6009024595420822</v>
      </c>
      <c r="BF80">
        <f t="shared" si="33"/>
        <v>0</v>
      </c>
      <c r="BG80">
        <f t="shared" si="34"/>
        <v>1</v>
      </c>
      <c r="BI80">
        <f t="shared" si="39"/>
        <v>5.7999999999999954</v>
      </c>
      <c r="BJ80">
        <f t="shared" si="35"/>
        <v>0.82989648033126318</v>
      </c>
    </row>
    <row r="81" spans="56:62" x14ac:dyDescent="0.25">
      <c r="BD81">
        <f t="shared" si="43"/>
        <v>2100</v>
      </c>
      <c r="BE81">
        <f t="shared" si="32"/>
        <v>7.6496926237115144</v>
      </c>
      <c r="BF81">
        <f t="shared" si="33"/>
        <v>0</v>
      </c>
      <c r="BG81">
        <f t="shared" si="34"/>
        <v>1</v>
      </c>
      <c r="BI81">
        <f t="shared" si="39"/>
        <v>5.899999999999995</v>
      </c>
      <c r="BJ81">
        <f t="shared" si="35"/>
        <v>0.82358430540827188</v>
      </c>
    </row>
    <row r="82" spans="56:62" x14ac:dyDescent="0.25">
      <c r="BD82">
        <f t="shared" si="43"/>
        <v>2200</v>
      </c>
      <c r="BE82">
        <f t="shared" si="32"/>
        <v>7.696212639346407</v>
      </c>
      <c r="BF82">
        <f t="shared" si="33"/>
        <v>0</v>
      </c>
      <c r="BG82">
        <f t="shared" si="34"/>
        <v>1</v>
      </c>
      <c r="BI82">
        <f t="shared" si="39"/>
        <v>5.9999999999999947</v>
      </c>
      <c r="BJ82">
        <f t="shared" si="35"/>
        <v>0.8169565217391308</v>
      </c>
    </row>
    <row r="83" spans="56:62" x14ac:dyDescent="0.25">
      <c r="BD83">
        <f t="shared" si="43"/>
        <v>2300</v>
      </c>
      <c r="BE83">
        <f t="shared" si="32"/>
        <v>7.7406644019172415</v>
      </c>
      <c r="BF83">
        <f t="shared" si="33"/>
        <v>0</v>
      </c>
      <c r="BG83">
        <f t="shared" si="34"/>
        <v>1</v>
      </c>
      <c r="BI83">
        <f t="shared" si="39"/>
        <v>6.0999999999999943</v>
      </c>
      <c r="BJ83">
        <f t="shared" si="35"/>
        <v>0.80998885172798263</v>
      </c>
    </row>
    <row r="84" spans="56:62" x14ac:dyDescent="0.25">
      <c r="BD84">
        <f t="shared" si="43"/>
        <v>2400</v>
      </c>
      <c r="BE84">
        <f t="shared" si="32"/>
        <v>7.7832240163360371</v>
      </c>
      <c r="BF84">
        <f t="shared" si="33"/>
        <v>0</v>
      </c>
      <c r="BG84">
        <f t="shared" si="34"/>
        <v>1</v>
      </c>
      <c r="BI84">
        <f t="shared" si="39"/>
        <v>6.199999999999994</v>
      </c>
      <c r="BJ84">
        <f t="shared" si="35"/>
        <v>0.80265446224256343</v>
      </c>
    </row>
    <row r="85" spans="56:62" x14ac:dyDescent="0.25">
      <c r="BD85">
        <f t="shared" si="43"/>
        <v>2500</v>
      </c>
      <c r="BE85">
        <f t="shared" si="32"/>
        <v>7.8240460108562919</v>
      </c>
      <c r="BF85">
        <f t="shared" si="33"/>
        <v>0</v>
      </c>
      <c r="BG85">
        <f t="shared" si="34"/>
        <v>1</v>
      </c>
      <c r="BI85">
        <f t="shared" si="39"/>
        <v>6.2999999999999936</v>
      </c>
      <c r="BJ85">
        <f t="shared" si="35"/>
        <v>0.79492361927144595</v>
      </c>
    </row>
    <row r="86" spans="56:62" x14ac:dyDescent="0.25">
      <c r="BD86">
        <f t="shared" si="43"/>
        <v>2600</v>
      </c>
      <c r="BE86">
        <f t="shared" si="32"/>
        <v>7.8632667240095735</v>
      </c>
      <c r="BF86">
        <f t="shared" si="33"/>
        <v>0</v>
      </c>
      <c r="BG86">
        <f t="shared" si="34"/>
        <v>1</v>
      </c>
      <c r="BI86">
        <f t="shared" si="39"/>
        <v>6.3999999999999932</v>
      </c>
      <c r="BJ86">
        <f t="shared" si="35"/>
        <v>0.78676328502415527</v>
      </c>
    </row>
    <row r="87" spans="56:62" x14ac:dyDescent="0.25">
      <c r="BD87">
        <f t="shared" si="43"/>
        <v>2700</v>
      </c>
      <c r="BE87">
        <f t="shared" ref="BE87:BE121" si="44">LN(BD87)</f>
        <v>7.90100705199242</v>
      </c>
      <c r="BF87">
        <f t="shared" ref="BF87:BF121" si="45">MAX(0,(0.94+1/(8.3*0.97))-1/((8.3-MIN(8.2,BE87)) * 0.97))</f>
        <v>0</v>
      </c>
      <c r="BG87">
        <f t="shared" ref="BG87:BG121" si="46">1-(BF87/0.94)^10</f>
        <v>1</v>
      </c>
      <c r="BI87">
        <f t="shared" si="39"/>
        <v>6.4999999999999929</v>
      </c>
      <c r="BJ87">
        <f t="shared" ref="BJ87:BJ97" si="47">MAX(0,(0.98+1/(10*0.92))-1/((10-BI87) * 0.92))</f>
        <v>0.77813664596273358</v>
      </c>
    </row>
    <row r="88" spans="56:62" x14ac:dyDescent="0.25">
      <c r="BD88">
        <f t="shared" si="43"/>
        <v>2800</v>
      </c>
      <c r="BE88">
        <f t="shared" si="44"/>
        <v>7.9373746961632952</v>
      </c>
      <c r="BF88">
        <f t="shared" si="45"/>
        <v>0</v>
      </c>
      <c r="BG88">
        <f t="shared" si="46"/>
        <v>1</v>
      </c>
      <c r="BI88">
        <f t="shared" ref="BI88:BI96" si="48">BI87+0.1</f>
        <v>6.5999999999999925</v>
      </c>
      <c r="BJ88">
        <f t="shared" si="47"/>
        <v>0.76900255754475777</v>
      </c>
    </row>
    <row r="89" spans="56:62" x14ac:dyDescent="0.25">
      <c r="BD89">
        <f t="shared" si="43"/>
        <v>2900</v>
      </c>
      <c r="BE89">
        <f t="shared" si="44"/>
        <v>7.9724660159745655</v>
      </c>
      <c r="BF89">
        <f t="shared" si="45"/>
        <v>0</v>
      </c>
      <c r="BG89">
        <f t="shared" si="46"/>
        <v>1</v>
      </c>
      <c r="BI89">
        <f t="shared" si="48"/>
        <v>6.6999999999999922</v>
      </c>
      <c r="BJ89">
        <f t="shared" si="47"/>
        <v>0.75931488801054092</v>
      </c>
    </row>
    <row r="90" spans="56:62" x14ac:dyDescent="0.25">
      <c r="BD90">
        <f t="shared" si="43"/>
        <v>3000</v>
      </c>
      <c r="BE90">
        <f t="shared" si="44"/>
        <v>8.0063675676502459</v>
      </c>
      <c r="BF90">
        <f t="shared" si="45"/>
        <v>0</v>
      </c>
      <c r="BG90">
        <f t="shared" si="46"/>
        <v>1</v>
      </c>
      <c r="BI90">
        <f t="shared" si="48"/>
        <v>6.7999999999999918</v>
      </c>
      <c r="BJ90">
        <f t="shared" si="47"/>
        <v>0.74902173913043568</v>
      </c>
    </row>
    <row r="91" spans="56:62" x14ac:dyDescent="0.25">
      <c r="BD91">
        <f t="shared" si="43"/>
        <v>3100</v>
      </c>
      <c r="BE91">
        <f t="shared" si="44"/>
        <v>8.0391573904732372</v>
      </c>
      <c r="BF91">
        <f t="shared" si="45"/>
        <v>0</v>
      </c>
      <c r="BG91">
        <f t="shared" si="46"/>
        <v>1</v>
      </c>
      <c r="BI91">
        <f t="shared" si="48"/>
        <v>6.8999999999999915</v>
      </c>
      <c r="BJ91">
        <f t="shared" si="47"/>
        <v>0.73806451612903323</v>
      </c>
    </row>
    <row r="92" spans="56:62" x14ac:dyDescent="0.25">
      <c r="BD92">
        <f t="shared" si="43"/>
        <v>3200</v>
      </c>
      <c r="BE92">
        <f t="shared" si="44"/>
        <v>8.0709060887878188</v>
      </c>
      <c r="BF92">
        <f t="shared" si="45"/>
        <v>0</v>
      </c>
      <c r="BG92">
        <f t="shared" si="46"/>
        <v>1</v>
      </c>
      <c r="BI92">
        <f t="shared" si="48"/>
        <v>6.9999999999999911</v>
      </c>
      <c r="BJ92">
        <f t="shared" si="47"/>
        <v>0.72637681159420397</v>
      </c>
    </row>
    <row r="93" spans="56:62" x14ac:dyDescent="0.25">
      <c r="BD93">
        <f t="shared" si="43"/>
        <v>3300</v>
      </c>
      <c r="BE93">
        <f t="shared" si="44"/>
        <v>8.1016777474545716</v>
      </c>
      <c r="BF93">
        <f t="shared" si="45"/>
        <v>0</v>
      </c>
      <c r="BG93">
        <f t="shared" si="46"/>
        <v>1</v>
      </c>
      <c r="BI93">
        <f t="shared" si="48"/>
        <v>7.0999999999999908</v>
      </c>
      <c r="BJ93">
        <f t="shared" si="47"/>
        <v>0.71388305847076583</v>
      </c>
    </row>
    <row r="94" spans="56:62" x14ac:dyDescent="0.25">
      <c r="BD94">
        <f t="shared" si="43"/>
        <v>3400</v>
      </c>
      <c r="BE94">
        <f t="shared" si="44"/>
        <v>8.1315307106042525</v>
      </c>
      <c r="BF94">
        <f t="shared" si="45"/>
        <v>0</v>
      </c>
      <c r="BG94">
        <f t="shared" si="46"/>
        <v>1</v>
      </c>
      <c r="BI94">
        <f t="shared" si="48"/>
        <v>7.1999999999999904</v>
      </c>
      <c r="BJ94">
        <f t="shared" si="47"/>
        <v>0.70049689440993923</v>
      </c>
    </row>
    <row r="95" spans="56:62" x14ac:dyDescent="0.25">
      <c r="BD95">
        <f t="shared" si="43"/>
        <v>3500</v>
      </c>
      <c r="BE95">
        <f t="shared" si="44"/>
        <v>8.1605182474775049</v>
      </c>
      <c r="BF95">
        <f t="shared" si="45"/>
        <v>0</v>
      </c>
      <c r="BG95">
        <f t="shared" si="46"/>
        <v>1</v>
      </c>
      <c r="BI95">
        <f t="shared" si="48"/>
        <v>7.2999999999999901</v>
      </c>
      <c r="BJ95">
        <f t="shared" si="47"/>
        <v>0.68611916264090334</v>
      </c>
    </row>
    <row r="96" spans="56:62" x14ac:dyDescent="0.25">
      <c r="BD96">
        <f t="shared" si="43"/>
        <v>3600</v>
      </c>
      <c r="BE96">
        <f t="shared" si="44"/>
        <v>8.1886891244442008</v>
      </c>
      <c r="BF96">
        <f t="shared" si="45"/>
        <v>0</v>
      </c>
      <c r="BG96">
        <f t="shared" si="46"/>
        <v>1</v>
      </c>
      <c r="BI96">
        <f t="shared" si="48"/>
        <v>7.3999999999999897</v>
      </c>
      <c r="BJ96">
        <f t="shared" si="47"/>
        <v>0.67063545150501835</v>
      </c>
    </row>
    <row r="97" spans="56:62" x14ac:dyDescent="0.25">
      <c r="BD97">
        <f t="shared" si="43"/>
        <v>3700</v>
      </c>
      <c r="BE97">
        <f t="shared" si="44"/>
        <v>8.2160880986323157</v>
      </c>
      <c r="BF97">
        <f t="shared" si="45"/>
        <v>0</v>
      </c>
      <c r="BG97">
        <f t="shared" si="46"/>
        <v>1</v>
      </c>
      <c r="BI97">
        <v>7.49</v>
      </c>
      <c r="BJ97">
        <f t="shared" si="47"/>
        <v>0.65564524510653044</v>
      </c>
    </row>
    <row r="98" spans="56:62" x14ac:dyDescent="0.25">
      <c r="BD98">
        <f t="shared" si="43"/>
        <v>3800</v>
      </c>
      <c r="BE98">
        <f t="shared" si="44"/>
        <v>8.2427563457144775</v>
      </c>
      <c r="BF98">
        <f t="shared" si="45"/>
        <v>0</v>
      </c>
      <c r="BG98">
        <f t="shared" si="46"/>
        <v>1</v>
      </c>
    </row>
    <row r="99" spans="56:62" x14ac:dyDescent="0.25">
      <c r="BD99">
        <f t="shared" si="43"/>
        <v>3900</v>
      </c>
      <c r="BE99">
        <f t="shared" si="44"/>
        <v>8.2687318321177372</v>
      </c>
      <c r="BF99">
        <f t="shared" si="45"/>
        <v>0</v>
      </c>
      <c r="BG99">
        <f t="shared" si="46"/>
        <v>1</v>
      </c>
    </row>
    <row r="100" spans="56:62" x14ac:dyDescent="0.25">
      <c r="BD100">
        <f t="shared" si="43"/>
        <v>4000</v>
      </c>
      <c r="BE100">
        <f t="shared" si="44"/>
        <v>8.2940496401020276</v>
      </c>
      <c r="BF100">
        <f t="shared" si="45"/>
        <v>0</v>
      </c>
      <c r="BG100">
        <f t="shared" si="46"/>
        <v>1</v>
      </c>
    </row>
    <row r="101" spans="56:62" x14ac:dyDescent="0.25">
      <c r="BD101">
        <f t="shared" si="43"/>
        <v>4100</v>
      </c>
      <c r="BE101">
        <f t="shared" si="44"/>
        <v>8.3187422526923989</v>
      </c>
      <c r="BF101">
        <f t="shared" si="45"/>
        <v>0</v>
      </c>
      <c r="BG101">
        <f t="shared" si="46"/>
        <v>1</v>
      </c>
    </row>
    <row r="102" spans="56:62" x14ac:dyDescent="0.25">
      <c r="BD102">
        <f t="shared" si="43"/>
        <v>4200</v>
      </c>
      <c r="BE102">
        <f t="shared" si="44"/>
        <v>8.3428398042714598</v>
      </c>
      <c r="BF102">
        <f t="shared" si="45"/>
        <v>0</v>
      </c>
      <c r="BG102">
        <f t="shared" si="46"/>
        <v>1</v>
      </c>
    </row>
    <row r="103" spans="56:62" x14ac:dyDescent="0.25">
      <c r="BD103">
        <f t="shared" si="43"/>
        <v>4300</v>
      </c>
      <c r="BE103">
        <f t="shared" si="44"/>
        <v>8.3663703016816537</v>
      </c>
      <c r="BF103">
        <f t="shared" si="45"/>
        <v>0</v>
      </c>
      <c r="BG103">
        <f t="shared" si="46"/>
        <v>1</v>
      </c>
    </row>
    <row r="104" spans="56:62" x14ac:dyDescent="0.25">
      <c r="BD104">
        <f t="shared" si="43"/>
        <v>4400</v>
      </c>
      <c r="BE104">
        <f t="shared" si="44"/>
        <v>8.3893598199063533</v>
      </c>
      <c r="BF104">
        <f t="shared" si="45"/>
        <v>0</v>
      </c>
      <c r="BG104">
        <f t="shared" si="46"/>
        <v>1</v>
      </c>
    </row>
    <row r="105" spans="56:62" x14ac:dyDescent="0.25">
      <c r="BD105">
        <f t="shared" si="43"/>
        <v>4500</v>
      </c>
      <c r="BE105">
        <f t="shared" si="44"/>
        <v>8.4118326757584114</v>
      </c>
      <c r="BF105">
        <f t="shared" si="45"/>
        <v>0</v>
      </c>
      <c r="BG105">
        <f t="shared" si="46"/>
        <v>1</v>
      </c>
    </row>
    <row r="106" spans="56:62" x14ac:dyDescent="0.25">
      <c r="BD106">
        <f t="shared" si="43"/>
        <v>4600</v>
      </c>
      <c r="BE106">
        <f t="shared" si="44"/>
        <v>8.4338115824771869</v>
      </c>
      <c r="BF106">
        <f t="shared" si="45"/>
        <v>0</v>
      </c>
      <c r="BG106">
        <f t="shared" si="46"/>
        <v>1</v>
      </c>
    </row>
    <row r="107" spans="56:62" x14ac:dyDescent="0.25">
      <c r="BD107">
        <f t="shared" si="43"/>
        <v>4700</v>
      </c>
      <c r="BE107">
        <f t="shared" si="44"/>
        <v>8.4553177876981493</v>
      </c>
      <c r="BF107">
        <f t="shared" si="45"/>
        <v>0</v>
      </c>
      <c r="BG107">
        <f t="shared" si="46"/>
        <v>1</v>
      </c>
    </row>
    <row r="108" spans="56:62" x14ac:dyDescent="0.25">
      <c r="BD108">
        <f t="shared" si="43"/>
        <v>4800</v>
      </c>
      <c r="BE108">
        <f t="shared" si="44"/>
        <v>8.4763711968959825</v>
      </c>
      <c r="BF108">
        <f t="shared" si="45"/>
        <v>0</v>
      </c>
      <c r="BG108">
        <f t="shared" si="46"/>
        <v>1</v>
      </c>
    </row>
    <row r="109" spans="56:62" x14ac:dyDescent="0.25">
      <c r="BD109">
        <f t="shared" si="43"/>
        <v>4900</v>
      </c>
      <c r="BE109">
        <f t="shared" si="44"/>
        <v>8.4969904840987187</v>
      </c>
      <c r="BF109">
        <f t="shared" si="45"/>
        <v>0</v>
      </c>
      <c r="BG109">
        <f t="shared" si="46"/>
        <v>1</v>
      </c>
    </row>
    <row r="110" spans="56:62" x14ac:dyDescent="0.25">
      <c r="BD110">
        <f t="shared" si="43"/>
        <v>5000</v>
      </c>
      <c r="BE110">
        <f t="shared" si="44"/>
        <v>8.5171931914162382</v>
      </c>
      <c r="BF110">
        <f t="shared" si="45"/>
        <v>0</v>
      </c>
      <c r="BG110">
        <f t="shared" si="46"/>
        <v>1</v>
      </c>
    </row>
    <row r="111" spans="56:62" x14ac:dyDescent="0.25">
      <c r="BD111">
        <f t="shared" si="43"/>
        <v>5100</v>
      </c>
      <c r="BE111">
        <f t="shared" si="44"/>
        <v>8.536995818712418</v>
      </c>
      <c r="BF111">
        <f t="shared" si="45"/>
        <v>0</v>
      </c>
      <c r="BG111">
        <f t="shared" si="46"/>
        <v>1</v>
      </c>
    </row>
    <row r="112" spans="56:62" x14ac:dyDescent="0.25">
      <c r="BD112">
        <f t="shared" si="43"/>
        <v>5200</v>
      </c>
      <c r="BE112">
        <f t="shared" si="44"/>
        <v>8.5564139045695189</v>
      </c>
      <c r="BF112">
        <f t="shared" si="45"/>
        <v>0</v>
      </c>
      <c r="BG112">
        <f t="shared" si="46"/>
        <v>1</v>
      </c>
    </row>
    <row r="113" spans="56:59" x14ac:dyDescent="0.25">
      <c r="BD113">
        <f t="shared" si="43"/>
        <v>5300</v>
      </c>
      <c r="BE113">
        <f t="shared" si="44"/>
        <v>8.5754620995402124</v>
      </c>
      <c r="BF113">
        <f t="shared" si="45"/>
        <v>0</v>
      </c>
      <c r="BG113">
        <f t="shared" si="46"/>
        <v>1</v>
      </c>
    </row>
    <row r="114" spans="56:59" x14ac:dyDescent="0.25">
      <c r="BD114">
        <f t="shared" si="43"/>
        <v>5400</v>
      </c>
      <c r="BE114">
        <f t="shared" si="44"/>
        <v>8.5941542325523663</v>
      </c>
      <c r="BF114">
        <f t="shared" si="45"/>
        <v>0</v>
      </c>
      <c r="BG114">
        <f t="shared" si="46"/>
        <v>1</v>
      </c>
    </row>
    <row r="115" spans="56:59" x14ac:dyDescent="0.25">
      <c r="BD115">
        <f t="shared" si="43"/>
        <v>5500</v>
      </c>
      <c r="BE115">
        <f t="shared" si="44"/>
        <v>8.6125033712205621</v>
      </c>
      <c r="BF115">
        <f t="shared" si="45"/>
        <v>0</v>
      </c>
      <c r="BG115">
        <f t="shared" si="46"/>
        <v>1</v>
      </c>
    </row>
    <row r="116" spans="56:59" x14ac:dyDescent="0.25">
      <c r="BD116">
        <f t="shared" si="43"/>
        <v>5600</v>
      </c>
      <c r="BE116">
        <f t="shared" si="44"/>
        <v>8.6305218767232414</v>
      </c>
      <c r="BF116">
        <f t="shared" si="45"/>
        <v>0</v>
      </c>
      <c r="BG116">
        <f t="shared" si="46"/>
        <v>1</v>
      </c>
    </row>
    <row r="117" spans="56:59" x14ac:dyDescent="0.25">
      <c r="BD117">
        <f t="shared" si="43"/>
        <v>5700</v>
      </c>
      <c r="BE117">
        <f t="shared" si="44"/>
        <v>8.6482214538226412</v>
      </c>
      <c r="BF117">
        <f t="shared" si="45"/>
        <v>0</v>
      </c>
      <c r="BG117">
        <f t="shared" si="46"/>
        <v>1</v>
      </c>
    </row>
    <row r="118" spans="56:59" x14ac:dyDescent="0.25">
      <c r="BD118">
        <f t="shared" si="43"/>
        <v>5800</v>
      </c>
      <c r="BE118">
        <f t="shared" si="44"/>
        <v>8.66561319653451</v>
      </c>
      <c r="BF118">
        <f t="shared" si="45"/>
        <v>0</v>
      </c>
      <c r="BG118">
        <f t="shared" si="46"/>
        <v>1</v>
      </c>
    </row>
    <row r="119" spans="56:59" x14ac:dyDescent="0.25">
      <c r="BD119">
        <f t="shared" si="43"/>
        <v>5900</v>
      </c>
      <c r="BE119">
        <f t="shared" si="44"/>
        <v>8.6827076298938106</v>
      </c>
      <c r="BF119">
        <f t="shared" si="45"/>
        <v>0</v>
      </c>
      <c r="BG119">
        <f t="shared" si="46"/>
        <v>1</v>
      </c>
    </row>
    <row r="120" spans="56:59" x14ac:dyDescent="0.25">
      <c r="BD120">
        <f t="shared" si="43"/>
        <v>6000</v>
      </c>
      <c r="BE120">
        <f t="shared" si="44"/>
        <v>8.6995147482101913</v>
      </c>
      <c r="BF120">
        <f t="shared" si="45"/>
        <v>0</v>
      </c>
      <c r="BG120">
        <f t="shared" si="46"/>
        <v>1</v>
      </c>
    </row>
    <row r="121" spans="56:59" x14ac:dyDescent="0.25">
      <c r="BD121">
        <f t="shared" si="43"/>
        <v>6100</v>
      </c>
      <c r="BE121">
        <f t="shared" si="44"/>
        <v>8.7160440501614023</v>
      </c>
      <c r="BF121">
        <f t="shared" si="45"/>
        <v>0</v>
      </c>
      <c r="BG121">
        <f t="shared" si="46"/>
        <v>1</v>
      </c>
    </row>
  </sheetData>
  <mergeCells count="4">
    <mergeCell ref="Y1:AL1"/>
    <mergeCell ref="C2:J2"/>
    <mergeCell ref="Z2:AE2"/>
    <mergeCell ref="AM2:A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dimension ref="A1:BJ121"/>
  <sheetViews>
    <sheetView topLeftCell="AF1" workbookViewId="0">
      <selection activeCell="AT11" sqref="AT11"/>
    </sheetView>
  </sheetViews>
  <sheetFormatPr defaultRowHeight="15" x14ac:dyDescent="0.25"/>
  <cols>
    <col min="2" max="2" width="2.7109375" customWidth="1"/>
    <col min="3" max="3" width="9.140625" style="14"/>
    <col min="4" max="10" width="6.42578125" customWidth="1"/>
    <col min="11" max="11" width="6.42578125" style="14" customWidth="1"/>
    <col min="12" max="12" width="6.42578125" customWidth="1"/>
    <col min="16" max="16" width="6.140625" customWidth="1"/>
    <col min="17" max="17" width="9.28515625" style="14" customWidth="1"/>
    <col min="18" max="21" width="9.28515625" style="6" customWidth="1"/>
    <col min="22" max="22" width="9.28515625" style="2" customWidth="1"/>
    <col min="23" max="23" width="7.140625" style="2" customWidth="1"/>
    <col min="25" max="25" width="9.140625" style="14"/>
    <col min="26" max="32" width="6" customWidth="1"/>
    <col min="33" max="33" width="9.140625" style="14"/>
    <col min="39" max="39" width="9.5703125" style="14" customWidth="1"/>
    <col min="40" max="40" width="9.5703125" style="6" customWidth="1"/>
    <col min="41" max="43" width="9.140625" style="6"/>
    <col min="44" max="44" width="9.140625" style="2"/>
  </cols>
  <sheetData>
    <row r="1" spans="1:53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2"/>
      <c r="S1" s="12"/>
      <c r="T1" s="12"/>
      <c r="U1" s="12"/>
      <c r="V1" s="7"/>
      <c r="W1" s="17"/>
      <c r="X1" s="18"/>
      <c r="Y1" s="31" t="s">
        <v>47</v>
      </c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53" x14ac:dyDescent="0.25">
      <c r="A2" s="1"/>
      <c r="B2" s="1"/>
      <c r="C2" s="32" t="s">
        <v>87</v>
      </c>
      <c r="D2" s="26"/>
      <c r="E2" s="26"/>
      <c r="F2" s="26"/>
      <c r="G2" s="26"/>
      <c r="H2" s="26"/>
      <c r="I2" s="26"/>
      <c r="J2" s="27"/>
      <c r="K2" s="13"/>
      <c r="L2" s="1"/>
      <c r="M2" s="1"/>
      <c r="N2" s="1"/>
      <c r="O2" s="1"/>
      <c r="P2" s="1"/>
      <c r="Q2" s="13" t="s">
        <v>141</v>
      </c>
      <c r="R2" s="12"/>
      <c r="S2" s="12"/>
      <c r="T2" s="12"/>
      <c r="U2" s="12"/>
      <c r="V2" s="7"/>
      <c r="W2" s="7"/>
      <c r="Y2" s="19"/>
      <c r="Z2" s="26" t="s">
        <v>87</v>
      </c>
      <c r="AA2" s="26"/>
      <c r="AB2" s="26"/>
      <c r="AC2" s="26"/>
      <c r="AD2" s="26"/>
      <c r="AE2" s="26"/>
      <c r="AF2" s="1"/>
      <c r="AG2" s="19"/>
      <c r="AH2" s="11"/>
      <c r="AI2" s="11"/>
      <c r="AJ2" s="11"/>
      <c r="AK2" s="11"/>
      <c r="AL2" s="11"/>
      <c r="AM2" s="32" t="s">
        <v>141</v>
      </c>
      <c r="AN2" s="33"/>
      <c r="AO2" s="33"/>
      <c r="AP2" s="33"/>
      <c r="AQ2" s="33"/>
      <c r="AR2" s="27"/>
    </row>
    <row r="3" spans="1:53" x14ac:dyDescent="0.25">
      <c r="A3" t="s">
        <v>0</v>
      </c>
      <c r="B3" t="s">
        <v>86</v>
      </c>
      <c r="C3" s="14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4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4" t="s">
        <v>142</v>
      </c>
      <c r="R3" s="6" t="s">
        <v>143</v>
      </c>
      <c r="S3" s="6" t="s">
        <v>144</v>
      </c>
      <c r="T3" s="6" t="s">
        <v>147</v>
      </c>
      <c r="U3" s="6" t="s">
        <v>148</v>
      </c>
      <c r="V3" s="2" t="s">
        <v>149</v>
      </c>
      <c r="W3" s="2" t="s">
        <v>89</v>
      </c>
      <c r="Y3" s="14" t="s">
        <v>40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 s="14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s="14" t="s">
        <v>142</v>
      </c>
      <c r="AN3" s="3" t="s">
        <v>145</v>
      </c>
      <c r="AO3" s="6" t="s">
        <v>146</v>
      </c>
      <c r="AP3" s="6" t="s">
        <v>147</v>
      </c>
      <c r="AQ3" s="6" t="s">
        <v>148</v>
      </c>
      <c r="AR3" s="2" t="s">
        <v>149</v>
      </c>
    </row>
    <row r="4" spans="1:53" s="10" customFormat="1" x14ac:dyDescent="0.25">
      <c r="A4" s="10" t="s">
        <v>85</v>
      </c>
      <c r="C4" s="15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5"/>
      <c r="Q4" s="15">
        <v>0.61</v>
      </c>
      <c r="R4" s="10">
        <v>0.69</v>
      </c>
      <c r="S4" s="10">
        <v>0.66</v>
      </c>
      <c r="T4" s="10">
        <v>0.75</v>
      </c>
      <c r="U4" s="10">
        <v>0.84</v>
      </c>
      <c r="V4" s="16">
        <v>0.95</v>
      </c>
      <c r="W4" s="16"/>
      <c r="Y4" s="15">
        <f ca="1">SQRT(SUMSQ(Y5:Y1001)/COUNT(Y5:Y1001))</f>
        <v>8.0052803000868451</v>
      </c>
      <c r="Z4" s="10">
        <f t="shared" ref="Z4:AR4" ca="1" si="0">SQRT(SUMSQ(Z5:Z1001)/COUNT(Z5:Z1001))</f>
        <v>6.5457743268815438</v>
      </c>
      <c r="AA4" s="10">
        <f t="shared" ca="1" si="0"/>
        <v>6.8205152213462128</v>
      </c>
      <c r="AB4" s="10">
        <f t="shared" ca="1" si="0"/>
        <v>6.7055280167117326</v>
      </c>
      <c r="AC4" s="10">
        <f t="shared" ca="1" si="0"/>
        <v>6.2531948180663859</v>
      </c>
      <c r="AD4" s="10">
        <f t="shared" ca="1" si="0"/>
        <v>5.9395948709292652</v>
      </c>
      <c r="AE4" s="10">
        <f t="shared" ca="1" si="0"/>
        <v>5.6008553891118789</v>
      </c>
      <c r="AF4" s="10">
        <f t="shared" ca="1" si="0"/>
        <v>5.5028167041751281</v>
      </c>
      <c r="AG4" s="15">
        <f t="shared" si="0"/>
        <v>4.8061881933081798</v>
      </c>
      <c r="AH4" s="10">
        <f t="shared" si="0"/>
        <v>4.3774005583391782</v>
      </c>
      <c r="AI4" s="10">
        <f t="shared" si="0"/>
        <v>4.3142790307947818</v>
      </c>
      <c r="AJ4" s="10">
        <f t="shared" si="0"/>
        <v>3.896959037966623</v>
      </c>
      <c r="AK4" s="10">
        <f t="shared" si="0"/>
        <v>2.9440597878079915</v>
      </c>
      <c r="AL4" s="10">
        <f t="shared" si="0"/>
        <v>1.8052931433241899</v>
      </c>
      <c r="AM4" s="15">
        <f t="shared" ca="1" si="0"/>
        <v>4.4600982218064846</v>
      </c>
      <c r="AN4" s="10">
        <f t="shared" ca="1" si="0"/>
        <v>4.0560922407288666</v>
      </c>
      <c r="AO4" s="10">
        <f t="shared" ca="1" si="0"/>
        <v>3.8372492801253113</v>
      </c>
      <c r="AP4" s="10">
        <f t="shared" ca="1" si="0"/>
        <v>3.6163520214587748</v>
      </c>
      <c r="AQ4" s="10">
        <f t="shared" ca="1" si="0"/>
        <v>2.7961787661570732</v>
      </c>
      <c r="AR4" s="16">
        <f t="shared" ca="1" si="0"/>
        <v>1.778899891651925</v>
      </c>
    </row>
    <row r="5" spans="1:53" x14ac:dyDescent="0.25">
      <c r="A5" t="s">
        <v>7</v>
      </c>
      <c r="B5">
        <v>0</v>
      </c>
      <c r="C5" s="14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4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14">
        <f t="shared" ref="Q5:V5" ca="1" si="1">K5*Q$4+$I5*(1-Q$4)</f>
        <v>39.541049999999998</v>
      </c>
      <c r="R5" s="6">
        <f t="shared" ca="1" si="1"/>
        <v>39.668783333333337</v>
      </c>
      <c r="S5" s="6">
        <f t="shared" ca="1" si="1"/>
        <v>38.925633333333337</v>
      </c>
      <c r="T5" s="6">
        <f t="shared" ca="1" si="1"/>
        <v>38.557083333333331</v>
      </c>
      <c r="U5" s="6">
        <f t="shared" ca="1" si="1"/>
        <v>38.764533333333333</v>
      </c>
      <c r="V5" s="2">
        <f t="shared" ca="1" si="1"/>
        <v>38.766416666666665</v>
      </c>
      <c r="W5" s="2">
        <f>'Historical Trends'!F5</f>
        <v>41.44</v>
      </c>
      <c r="Y5" s="14">
        <f t="shared" ref="Y5:AH9" ca="1" si="2">C5-$W5</f>
        <v>1.7573333333333352</v>
      </c>
      <c r="Z5">
        <f t="shared" ca="1" si="2"/>
        <v>0.60000000000000142</v>
      </c>
      <c r="AA5">
        <f t="shared" ca="1" si="2"/>
        <v>2.355000000000004</v>
      </c>
      <c r="AB5">
        <f t="shared" ca="1" si="2"/>
        <v>2.3100000000000023</v>
      </c>
      <c r="AC5">
        <f t="shared" ca="1" si="2"/>
        <v>1.8950000000000031</v>
      </c>
      <c r="AD5">
        <f t="shared" ca="1" si="2"/>
        <v>2.5700000000000074</v>
      </c>
      <c r="AE5">
        <f t="shared" ca="1" si="2"/>
        <v>2.3883333333333425</v>
      </c>
      <c r="AF5">
        <f t="shared" ca="1" si="2"/>
        <v>1.7714285714285793</v>
      </c>
      <c r="AG5" s="14">
        <f t="shared" si="2"/>
        <v>-4.6400000000000006</v>
      </c>
      <c r="AH5">
        <f t="shared" si="2"/>
        <v>-3.6400000000000006</v>
      </c>
      <c r="AI5">
        <f t="shared" ref="AI5:AR9" si="3">M5-$W5</f>
        <v>-5.0399999999999991</v>
      </c>
      <c r="AJ5">
        <f t="shared" si="3"/>
        <v>-4.6400000000000006</v>
      </c>
      <c r="AK5">
        <f t="shared" si="3"/>
        <v>-3.6400000000000006</v>
      </c>
      <c r="AL5">
        <f t="shared" si="3"/>
        <v>-2.9399999999999977</v>
      </c>
      <c r="AM5" s="14">
        <f t="shared" ca="1" si="3"/>
        <v>-1.8989499999999992</v>
      </c>
      <c r="AN5" s="6">
        <f t="shared" ca="1" si="3"/>
        <v>-1.7712166666666604</v>
      </c>
      <c r="AO5" s="6">
        <f t="shared" ca="1" si="3"/>
        <v>-2.5143666666666604</v>
      </c>
      <c r="AP5" s="6">
        <f t="shared" ca="1" si="3"/>
        <v>-2.8829166666666666</v>
      </c>
      <c r="AQ5" s="6">
        <f t="shared" ca="1" si="3"/>
        <v>-2.6754666666666651</v>
      </c>
      <c r="AR5" s="2">
        <f t="shared" ca="1" si="3"/>
        <v>-2.6735833333333332</v>
      </c>
    </row>
    <row r="6" spans="1:53" x14ac:dyDescent="0.25">
      <c r="A6" t="s">
        <v>9</v>
      </c>
      <c r="B6">
        <f>B5+1</f>
        <v>1</v>
      </c>
      <c r="C6" s="14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4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14">
        <f t="shared" ref="Q6:Q30" ca="1" si="4">K6*Q$4+$I6*(1-Q$4)</f>
        <v>39.693799999999996</v>
      </c>
      <c r="R6" s="6">
        <f t="shared" ref="R6:R30" ca="1" si="5">L6*R$4+$I6*(1-R$4)</f>
        <v>41.387266666666669</v>
      </c>
      <c r="S6" s="6">
        <f t="shared" ref="S6:S30" ca="1" si="6">M6*S$4+$I6*(1-S$4)</f>
        <v>45.223866666666673</v>
      </c>
      <c r="T6" s="6">
        <f t="shared" ref="T6:T30" ca="1" si="7">N6*T$4+$I6*(1-T$4)</f>
        <v>44.406666666666659</v>
      </c>
      <c r="U6" s="6">
        <f t="shared" ref="U6:U30" ca="1" si="8">O6*U$4+$I6*(1-U$4)</f>
        <v>41.805066666666669</v>
      </c>
      <c r="V6" s="2">
        <f t="shared" ref="V6:V30" ca="1" si="9">P6*V$4+$I6*(1-V$4)</f>
        <v>42.659333333333336</v>
      </c>
      <c r="W6" s="2">
        <f>'Historical Trends'!F6</f>
        <v>42.04</v>
      </c>
      <c r="Y6" s="14">
        <f t="shared" ca="1" si="2"/>
        <v>4.1466666666666114</v>
      </c>
      <c r="Z6">
        <f t="shared" ca="1" si="2"/>
        <v>3.5100000000000051</v>
      </c>
      <c r="AA6">
        <f t="shared" ca="1" si="2"/>
        <v>2.5650000000000048</v>
      </c>
      <c r="AB6">
        <f t="shared" ca="1" si="2"/>
        <v>1.7266666666666737</v>
      </c>
      <c r="AC6">
        <f t="shared" ca="1" si="2"/>
        <v>2.4625000000000057</v>
      </c>
      <c r="AD6">
        <f t="shared" ca="1" si="2"/>
        <v>2.1460000000000008</v>
      </c>
      <c r="AE6">
        <f t="shared" ca="1" si="2"/>
        <v>1.3666666666666671</v>
      </c>
      <c r="AF6">
        <f t="shared" ca="1" si="2"/>
        <v>1.9157142857142873</v>
      </c>
      <c r="AG6" s="14">
        <f t="shared" si="2"/>
        <v>-4.7199999999999989</v>
      </c>
      <c r="AH6">
        <f t="shared" si="2"/>
        <v>-1.5599999999999952</v>
      </c>
      <c r="AI6">
        <f t="shared" si="3"/>
        <v>4.1200000000000045</v>
      </c>
      <c r="AJ6">
        <f t="shared" si="3"/>
        <v>2.6999999999999957</v>
      </c>
      <c r="AK6">
        <f t="shared" si="3"/>
        <v>-0.53999999999999915</v>
      </c>
      <c r="AL6">
        <f t="shared" si="3"/>
        <v>0.5800000000000054</v>
      </c>
      <c r="AM6" s="14">
        <f t="shared" ca="1" si="3"/>
        <v>-2.3462000000000032</v>
      </c>
      <c r="AN6" s="6">
        <f t="shared" ca="1" si="3"/>
        <v>-0.65273333333333028</v>
      </c>
      <c r="AO6" s="6">
        <f t="shared" ca="1" si="3"/>
        <v>3.183866666666674</v>
      </c>
      <c r="AP6" s="6">
        <f t="shared" ca="1" si="3"/>
        <v>2.36666666666666</v>
      </c>
      <c r="AQ6" s="6">
        <f t="shared" ca="1" si="3"/>
        <v>-0.23493333333333055</v>
      </c>
      <c r="AR6" s="2">
        <f t="shared" ca="1" si="3"/>
        <v>0.61933333333333707</v>
      </c>
      <c r="AS6" t="s">
        <v>150</v>
      </c>
      <c r="AU6">
        <f>LN(730)</f>
        <v>6.5930445341424369</v>
      </c>
      <c r="AV6">
        <f>LN(365)</f>
        <v>5.8998973535824915</v>
      </c>
      <c r="AW6">
        <f>LN(182)</f>
        <v>5.2040066870767951</v>
      </c>
      <c r="AX6">
        <f>LN(90)</f>
        <v>4.499809670330265</v>
      </c>
      <c r="AY6">
        <f>LN(30)</f>
        <v>3.4011973816621555</v>
      </c>
      <c r="AZ6">
        <f t="shared" ref="AZ6:AZ11" si="10">AVERAGE(AY6,BA6)</f>
        <v>2.0471722811110502</v>
      </c>
      <c r="BA6">
        <f>LN(2)</f>
        <v>0.69314718055994529</v>
      </c>
    </row>
    <row r="7" spans="1:53" x14ac:dyDescent="0.25">
      <c r="A7" t="s">
        <v>10</v>
      </c>
      <c r="B7">
        <f>B6+1</f>
        <v>2</v>
      </c>
      <c r="C7" s="14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4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14">
        <f t="shared" ca="1" si="4"/>
        <v>46.685100000000006</v>
      </c>
      <c r="R7" s="6">
        <f t="shared" ca="1" si="5"/>
        <v>45.007899999999999</v>
      </c>
      <c r="S7" s="6">
        <f t="shared" ca="1" si="6"/>
        <v>46.270600000000002</v>
      </c>
      <c r="T7" s="6">
        <f t="shared" ca="1" si="7"/>
        <v>45.722499999999997</v>
      </c>
      <c r="U7" s="6">
        <f t="shared" ca="1" si="8"/>
        <v>44.739999999999995</v>
      </c>
      <c r="V7" s="2">
        <f t="shared" ca="1" si="9"/>
        <v>44.763500000000001</v>
      </c>
      <c r="W7" s="2">
        <f>'Historical Trends'!F7</f>
        <v>45.550000000000004</v>
      </c>
      <c r="Y7" s="14">
        <f t="shared" ca="1" si="2"/>
        <v>-2.2976046511627786</v>
      </c>
      <c r="Z7">
        <f t="shared" ca="1" si="2"/>
        <v>-1.8900000000000006</v>
      </c>
      <c r="AA7">
        <f t="shared" ca="1" si="2"/>
        <v>-2.6750000000000043</v>
      </c>
      <c r="AB7">
        <f t="shared" ca="1" si="2"/>
        <v>-1.3966666666666683</v>
      </c>
      <c r="AC7">
        <f t="shared" ca="1" si="2"/>
        <v>-1.7050000000000054</v>
      </c>
      <c r="AD7">
        <f t="shared" ca="1" si="2"/>
        <v>-2.5720000000000098</v>
      </c>
      <c r="AE7">
        <f t="shared" ca="1" si="2"/>
        <v>-1.8600000000000065</v>
      </c>
      <c r="AF7">
        <f t="shared" ca="1" si="2"/>
        <v>-1.7771428571428629</v>
      </c>
      <c r="AG7" s="14">
        <f t="shared" si="2"/>
        <v>3.0499999999999972</v>
      </c>
      <c r="AH7">
        <f t="shared" si="2"/>
        <v>4.9999999999997158E-2</v>
      </c>
      <c r="AI7">
        <f t="shared" si="3"/>
        <v>2.0499999999999972</v>
      </c>
      <c r="AJ7">
        <f t="shared" si="3"/>
        <v>0.84999999999999432</v>
      </c>
      <c r="AK7">
        <f t="shared" si="3"/>
        <v>-0.61000000000000654</v>
      </c>
      <c r="AL7">
        <f t="shared" si="3"/>
        <v>-0.73000000000000398</v>
      </c>
      <c r="AM7" s="14">
        <f t="shared" ca="1" si="3"/>
        <v>1.1351000000000013</v>
      </c>
      <c r="AN7" s="6">
        <f t="shared" ca="1" si="3"/>
        <v>-0.54210000000000491</v>
      </c>
      <c r="AO7" s="6">
        <f t="shared" ca="1" si="3"/>
        <v>0.72059999999999746</v>
      </c>
      <c r="AP7" s="6">
        <f t="shared" ca="1" si="3"/>
        <v>0.17249999999999233</v>
      </c>
      <c r="AQ7" s="6">
        <f t="shared" ca="1" si="3"/>
        <v>-0.81000000000000938</v>
      </c>
      <c r="AR7" s="2">
        <f t="shared" ca="1" si="3"/>
        <v>-0.78650000000000375</v>
      </c>
      <c r="AS7" t="s">
        <v>151</v>
      </c>
      <c r="AU7">
        <f>AG4</f>
        <v>4.8061881933081798</v>
      </c>
      <c r="AV7">
        <f>AH4</f>
        <v>4.3774005583391782</v>
      </c>
      <c r="AW7">
        <f>AI4</f>
        <v>4.3142790307947818</v>
      </c>
      <c r="AX7">
        <f>AJ4</f>
        <v>3.896959037966623</v>
      </c>
      <c r="AY7">
        <f>AK4</f>
        <v>2.9440597878079915</v>
      </c>
      <c r="AZ7">
        <f t="shared" si="10"/>
        <v>2.3746764655660906</v>
      </c>
      <c r="BA7">
        <f>AL4</f>
        <v>1.8052931433241899</v>
      </c>
    </row>
    <row r="8" spans="1:53" x14ac:dyDescent="0.25">
      <c r="A8" t="s">
        <v>11</v>
      </c>
      <c r="B8">
        <f>B7+1</f>
        <v>3</v>
      </c>
      <c r="C8" s="14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4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14">
        <f t="shared" ca="1" si="4"/>
        <v>41.478749999999998</v>
      </c>
      <c r="R8" s="6">
        <f t="shared" ca="1" si="5"/>
        <v>40.071416666666664</v>
      </c>
      <c r="S8" s="6">
        <f t="shared" ca="1" si="6"/>
        <v>39.177166666666665</v>
      </c>
      <c r="T8" s="6">
        <f t="shared" ca="1" si="7"/>
        <v>42.59791666666667</v>
      </c>
      <c r="U8" s="6">
        <f t="shared" ca="1" si="8"/>
        <v>41.782666666666664</v>
      </c>
      <c r="V8" s="2">
        <f t="shared" ca="1" si="9"/>
        <v>41.728583333333333</v>
      </c>
      <c r="W8" s="2">
        <f>'Historical Trends'!F8</f>
        <v>43.660000000000004</v>
      </c>
      <c r="Y8" s="14">
        <f t="shared" ca="1" si="2"/>
        <v>-0.60186650185415402</v>
      </c>
      <c r="Z8">
        <f t="shared" ca="1" si="2"/>
        <v>-1.5700000000000003</v>
      </c>
      <c r="AA8">
        <f t="shared" ca="1" si="2"/>
        <v>0.74000000000000199</v>
      </c>
      <c r="AB8">
        <f t="shared" ca="1" si="2"/>
        <v>0.2466666666666697</v>
      </c>
      <c r="AC8">
        <f t="shared" ca="1" si="2"/>
        <v>-0.85249999999999915</v>
      </c>
      <c r="AD8">
        <f t="shared" ca="1" si="2"/>
        <v>3.6000000000001364E-2</v>
      </c>
      <c r="AE8">
        <f t="shared" ca="1" si="2"/>
        <v>0.1316666666666606</v>
      </c>
      <c r="AF8">
        <f t="shared" ca="1" si="2"/>
        <v>8.4285714285705637E-2</v>
      </c>
      <c r="AG8" s="14">
        <f t="shared" si="2"/>
        <v>-3.6600000000000037</v>
      </c>
      <c r="AH8">
        <f t="shared" si="2"/>
        <v>-5.2600000000000051</v>
      </c>
      <c r="AI8">
        <f t="shared" si="3"/>
        <v>-6.8600000000000065</v>
      </c>
      <c r="AJ8">
        <f t="shared" si="3"/>
        <v>-1.4600000000000009</v>
      </c>
      <c r="AK8">
        <f t="shared" si="3"/>
        <v>-2.2600000000000051</v>
      </c>
      <c r="AL8">
        <f t="shared" si="3"/>
        <v>-2.0400000000000063</v>
      </c>
      <c r="AM8" s="14">
        <f t="shared" ca="1" si="3"/>
        <v>-2.1812500000000057</v>
      </c>
      <c r="AN8" s="6">
        <f t="shared" ca="1" si="3"/>
        <v>-3.5885833333333395</v>
      </c>
      <c r="AO8" s="6">
        <f t="shared" ca="1" si="3"/>
        <v>-4.482833333333339</v>
      </c>
      <c r="AP8" s="6">
        <f t="shared" ca="1" si="3"/>
        <v>-1.0620833333333337</v>
      </c>
      <c r="AQ8" s="6">
        <f t="shared" ca="1" si="3"/>
        <v>-1.8773333333333397</v>
      </c>
      <c r="AR8" s="2">
        <f t="shared" ca="1" si="3"/>
        <v>-1.9314166666666708</v>
      </c>
      <c r="AU8">
        <f ca="1">AM4</f>
        <v>4.4600982218064846</v>
      </c>
      <c r="AV8">
        <f ca="1">AN4</f>
        <v>4.0560922407288666</v>
      </c>
      <c r="AW8">
        <f ca="1">AO4</f>
        <v>3.8372492801253113</v>
      </c>
      <c r="AX8">
        <f ca="1">AP4</f>
        <v>3.6163520214587748</v>
      </c>
      <c r="AY8">
        <f ca="1">AQ4</f>
        <v>2.7961787661570732</v>
      </c>
      <c r="AZ8">
        <f t="shared" ca="1" si="10"/>
        <v>2.287539328904499</v>
      </c>
      <c r="BA8">
        <f ca="1">AR4</f>
        <v>1.778899891651925</v>
      </c>
    </row>
    <row r="9" spans="1:53" x14ac:dyDescent="0.25">
      <c r="A9" t="s">
        <v>12</v>
      </c>
      <c r="B9">
        <f>B8+1</f>
        <v>4</v>
      </c>
      <c r="C9" s="14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4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14">
        <f t="shared" ca="1" si="4"/>
        <v>42.055800000000005</v>
      </c>
      <c r="R9" s="6">
        <f t="shared" ca="1" si="5"/>
        <v>41.798200000000001</v>
      </c>
      <c r="S9" s="6">
        <f t="shared" ca="1" si="6"/>
        <v>40.3108</v>
      </c>
      <c r="T9" s="6">
        <f t="shared" ca="1" si="7"/>
        <v>41.005000000000003</v>
      </c>
      <c r="U9" s="6">
        <f t="shared" ca="1" si="8"/>
        <v>40.979199999999999</v>
      </c>
      <c r="V9" s="2">
        <f t="shared" ca="1" si="9"/>
        <v>42.006</v>
      </c>
      <c r="W9" s="2">
        <f>'Historical Trends'!F9</f>
        <v>42.09</v>
      </c>
      <c r="Y9" s="14">
        <f t="shared" ca="1" si="2"/>
        <v>2.6580303030303298</v>
      </c>
      <c r="Z9">
        <f t="shared" ca="1" si="2"/>
        <v>4.6199999999999974</v>
      </c>
      <c r="AA9">
        <f t="shared" ca="1" si="2"/>
        <v>2.7249999999999943</v>
      </c>
      <c r="AB9">
        <f t="shared" ca="1" si="2"/>
        <v>0.95666666666665634</v>
      </c>
      <c r="AC9">
        <f t="shared" ca="1" si="2"/>
        <v>2.0074999999999932</v>
      </c>
      <c r="AD9">
        <f t="shared" ca="1" si="2"/>
        <v>2.0419999999999945</v>
      </c>
      <c r="AE9">
        <f t="shared" ca="1" si="2"/>
        <v>1.9299999999999997</v>
      </c>
      <c r="AF9">
        <f t="shared" ca="1" si="2"/>
        <v>2.1985714285714195</v>
      </c>
      <c r="AG9" s="14">
        <f t="shared" si="2"/>
        <v>-1.2900000000000063</v>
      </c>
      <c r="AH9">
        <f t="shared" si="2"/>
        <v>-1.2900000000000063</v>
      </c>
      <c r="AI9">
        <f t="shared" si="3"/>
        <v>-3.6900000000000048</v>
      </c>
      <c r="AJ9">
        <f t="shared" si="3"/>
        <v>-2.0900000000000034</v>
      </c>
      <c r="AK9">
        <f t="shared" si="3"/>
        <v>-1.6900000000000048</v>
      </c>
      <c r="AL9">
        <f t="shared" si="3"/>
        <v>-0.19000000000000483</v>
      </c>
      <c r="AM9" s="14">
        <f t="shared" ca="1" si="3"/>
        <v>-3.4199999999998454E-2</v>
      </c>
      <c r="AN9" s="6">
        <f t="shared" ca="1" si="3"/>
        <v>-0.29180000000000206</v>
      </c>
      <c r="AO9" s="6">
        <f t="shared" ca="1" si="3"/>
        <v>-1.779200000000003</v>
      </c>
      <c r="AP9" s="6">
        <f t="shared" ca="1" si="3"/>
        <v>-1.0850000000000009</v>
      </c>
      <c r="AQ9" s="6">
        <f t="shared" ca="1" si="3"/>
        <v>-1.1108000000000047</v>
      </c>
      <c r="AR9" s="2">
        <f t="shared" ca="1" si="3"/>
        <v>-8.4000000000003183E-2</v>
      </c>
      <c r="AU9">
        <f t="shared" ref="AU9:BA9" ca="1" si="11">$AE$4</f>
        <v>5.6008553891118789</v>
      </c>
      <c r="AV9">
        <f t="shared" ca="1" si="11"/>
        <v>5.6008553891118789</v>
      </c>
      <c r="AW9">
        <f t="shared" ca="1" si="11"/>
        <v>5.6008553891118789</v>
      </c>
      <c r="AX9">
        <f t="shared" ca="1" si="11"/>
        <v>5.6008553891118789</v>
      </c>
      <c r="AY9">
        <f t="shared" ca="1" si="11"/>
        <v>5.6008553891118789</v>
      </c>
      <c r="AZ9">
        <f t="shared" ca="1" si="10"/>
        <v>5.6008553891118789</v>
      </c>
      <c r="BA9">
        <f t="shared" ca="1" si="11"/>
        <v>5.6008553891118789</v>
      </c>
    </row>
    <row r="10" spans="1:53" x14ac:dyDescent="0.25">
      <c r="A10" t="s">
        <v>14</v>
      </c>
      <c r="B10">
        <f>B9+1</f>
        <v>5</v>
      </c>
      <c r="C10" s="14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14">
        <f t="shared" ca="1" si="4"/>
        <v>17.11515</v>
      </c>
      <c r="R10" s="6">
        <f t="shared" ca="1" si="5"/>
        <v>13.604350000000002</v>
      </c>
      <c r="S10" s="6">
        <f t="shared" ca="1" si="6"/>
        <v>42.244900000000001</v>
      </c>
      <c r="T10" s="6">
        <f t="shared" ca="1" si="7"/>
        <v>43.221249999999998</v>
      </c>
      <c r="U10" s="6">
        <f t="shared" ca="1" si="8"/>
        <v>44.485599999999998</v>
      </c>
      <c r="V10" s="2">
        <f t="shared" ca="1" si="9"/>
        <v>44.944250000000004</v>
      </c>
      <c r="W10" s="2">
        <f>'Historical Trends'!F10</f>
        <v>46.71</v>
      </c>
      <c r="Y10" s="14">
        <f t="shared" ref="Y10:Y30" ca="1" si="12">C10-$W10</f>
        <v>-5.0358590852904612</v>
      </c>
      <c r="Z10">
        <f t="shared" ref="Z10:Z30" ca="1" si="13">D10-$W10</f>
        <v>-3.7899999999999991</v>
      </c>
      <c r="AA10">
        <f t="shared" ref="AA10:AA30" ca="1" si="14">E10-$W10</f>
        <v>-5.4949999999999974</v>
      </c>
      <c r="AB10">
        <f t="shared" ref="AB10:AB30" ca="1" si="15">F10-$W10</f>
        <v>-3.4833333333333343</v>
      </c>
      <c r="AC10">
        <f t="shared" ref="AC10:AC30" ca="1" si="16">G10-$W10</f>
        <v>-3.2224999999999966</v>
      </c>
      <c r="AD10">
        <f t="shared" ref="AD10:AD30" ca="1" si="17">H10-$W10</f>
        <v>-3.2279999999999944</v>
      </c>
      <c r="AE10">
        <f t="shared" ref="AE10:AE30" ca="1" si="18">I10-$W10</f>
        <v>-2.8250000000000028</v>
      </c>
      <c r="AF10">
        <f t="shared" ref="AF10:AF30" ca="1" si="19">J10-$W10</f>
        <v>-2.6642857142857181</v>
      </c>
      <c r="AI10">
        <f t="shared" ref="AI10:AI29" si="20">M10-$W10</f>
        <v>-5.3100000000000023</v>
      </c>
      <c r="AJ10">
        <f t="shared" ref="AJ10:AJ29" si="21">N10-$W10</f>
        <v>-3.7100000000000009</v>
      </c>
      <c r="AK10">
        <f t="shared" ref="AK10:AK29" si="22">O10-$W10</f>
        <v>-2.1099999999999994</v>
      </c>
      <c r="AL10">
        <f t="shared" ref="AL10:AL29" si="23">P10-$W10</f>
        <v>-1.7100000000000009</v>
      </c>
      <c r="AO10" s="6">
        <f t="shared" ref="AO10:AO29" ca="1" si="24">S10-$W10</f>
        <v>-4.4650999999999996</v>
      </c>
      <c r="AP10" s="6">
        <f t="shared" ref="AP10:AP29" ca="1" si="25">T10-$W10</f>
        <v>-3.4887500000000031</v>
      </c>
      <c r="AQ10" s="6">
        <f t="shared" ref="AQ10:AQ29" ca="1" si="26">U10-$W10</f>
        <v>-2.2244000000000028</v>
      </c>
      <c r="AR10" s="2">
        <f t="shared" ref="AR10:AR29" ca="1" si="27">V10-$W10</f>
        <v>-1.765749999999997</v>
      </c>
      <c r="AU10">
        <f>Q4</f>
        <v>0.61</v>
      </c>
      <c r="AV10">
        <f>R4</f>
        <v>0.69</v>
      </c>
      <c r="AW10">
        <f>S4</f>
        <v>0.66</v>
      </c>
      <c r="AX10">
        <f>T4</f>
        <v>0.75</v>
      </c>
      <c r="AY10">
        <f>U4</f>
        <v>0.84</v>
      </c>
      <c r="AZ10">
        <f t="shared" si="10"/>
        <v>0.89500000000000002</v>
      </c>
      <c r="BA10">
        <f>V4</f>
        <v>0.95</v>
      </c>
    </row>
    <row r="11" spans="1:53" x14ac:dyDescent="0.25">
      <c r="A11" t="s">
        <v>49</v>
      </c>
      <c r="B11">
        <v>0</v>
      </c>
      <c r="C11" s="14">
        <f ca="1">'Historical Trends'!P27</f>
        <v>49.373992583436575</v>
      </c>
      <c r="D11">
        <f ca="1">AVERAGE(OFFSET('Historical Trends'!$F$28,$B5,0,'Polling Correlations - LNP'!D$4,1))</f>
        <v>41.32</v>
      </c>
      <c r="E11">
        <f ca="1">AVERAGE(OFFSET('Historical Trends'!$F$28,$B5,0,'Polling Correlations - LNP'!E$4,1))</f>
        <v>45.489999999999995</v>
      </c>
      <c r="F11">
        <f ca="1">AVERAGE(OFFSET('Historical Trends'!$F$28,$B5,0,'Polling Correlations - LNP'!F$4,1))</f>
        <v>44.193333333333328</v>
      </c>
      <c r="G11">
        <f ca="1">AVERAGE(OFFSET('Historical Trends'!$F$28,$B5,0,'Polling Correlations - LNP'!G$4,1))</f>
        <v>42.625</v>
      </c>
      <c r="H11">
        <f ca="1">AVERAGE(OFFSET('Historical Trends'!$F$28,$B5,0,'Polling Correlations - LNP'!H$4,1))</f>
        <v>41.192</v>
      </c>
      <c r="I11">
        <f ca="1">AVERAGE(OFFSET('Historical Trends'!$F$28,$B5,0,'Polling Correlations - LNP'!I$4,1))</f>
        <v>39.073333333333331</v>
      </c>
      <c r="J11">
        <f ca="1">AVERAGE(OFFSET('Historical Trends'!$F$28,$B5,0,'Polling Correlations - LNP'!J$4,1))</f>
        <v>37.957142857142856</v>
      </c>
      <c r="K11" s="14">
        <f>(42+41+39+42+38)/5</f>
        <v>40.4</v>
      </c>
      <c r="L11">
        <f>(32+37+35+37+35)/5</f>
        <v>35.200000000000003</v>
      </c>
      <c r="M11">
        <f>(34+34+31+33.2+33)/5</f>
        <v>33.04</v>
      </c>
      <c r="N11">
        <f>(33+34+36+34+35.3)/5</f>
        <v>34.46</v>
      </c>
      <c r="O11">
        <f>(38+34+33.2+35+33)/5</f>
        <v>34.64</v>
      </c>
      <c r="P11">
        <f>(35+34+30+29+32)/5</f>
        <v>32</v>
      </c>
      <c r="Q11" s="14">
        <f t="shared" ca="1" si="4"/>
        <v>39.882599999999996</v>
      </c>
      <c r="R11" s="6">
        <f t="shared" ca="1" si="5"/>
        <v>36.400733333333335</v>
      </c>
      <c r="S11" s="6">
        <f t="shared" ca="1" si="6"/>
        <v>35.091333333333331</v>
      </c>
      <c r="T11" s="6">
        <f t="shared" ca="1" si="7"/>
        <v>35.61333333333333</v>
      </c>
      <c r="U11" s="6">
        <f t="shared" ca="1" si="8"/>
        <v>35.349333333333334</v>
      </c>
      <c r="V11" s="2">
        <f t="shared" ca="1" si="9"/>
        <v>32.353666666666669</v>
      </c>
      <c r="W11" s="2">
        <f>'Historical Trends'!F27</f>
        <v>33.69</v>
      </c>
      <c r="Y11" s="14">
        <f t="shared" ca="1" si="12"/>
        <v>15.683992583436577</v>
      </c>
      <c r="Z11">
        <f t="shared" ca="1" si="13"/>
        <v>7.6300000000000026</v>
      </c>
      <c r="AA11">
        <f t="shared" ca="1" si="14"/>
        <v>11.799999999999997</v>
      </c>
      <c r="AB11">
        <f t="shared" ca="1" si="15"/>
        <v>10.50333333333333</v>
      </c>
      <c r="AC11">
        <f t="shared" ca="1" si="16"/>
        <v>8.9350000000000023</v>
      </c>
      <c r="AD11">
        <f t="shared" ca="1" si="17"/>
        <v>7.5020000000000024</v>
      </c>
      <c r="AE11">
        <f t="shared" ca="1" si="18"/>
        <v>5.3833333333333329</v>
      </c>
      <c r="AF11">
        <f t="shared" ca="1" si="19"/>
        <v>4.2671428571428578</v>
      </c>
      <c r="AG11" s="14">
        <f t="shared" ref="AG11:AH14" si="28">K11-$W11</f>
        <v>6.7100000000000009</v>
      </c>
      <c r="AH11">
        <f t="shared" si="28"/>
        <v>1.5100000000000051</v>
      </c>
      <c r="AI11">
        <f t="shared" si="20"/>
        <v>-0.64999999999999858</v>
      </c>
      <c r="AJ11">
        <f t="shared" si="21"/>
        <v>0.77000000000000313</v>
      </c>
      <c r="AK11">
        <f t="shared" si="22"/>
        <v>0.95000000000000284</v>
      </c>
      <c r="AL11">
        <f t="shared" si="23"/>
        <v>-1.6899999999999977</v>
      </c>
      <c r="AM11" s="14">
        <f t="shared" ref="AM11:AN14" ca="1" si="29">Q11-$W11</f>
        <v>6.1925999999999988</v>
      </c>
      <c r="AN11" s="6">
        <f t="shared" ca="1" si="29"/>
        <v>2.7107333333333372</v>
      </c>
      <c r="AO11" s="6">
        <f t="shared" ca="1" si="24"/>
        <v>1.4013333333333335</v>
      </c>
      <c r="AP11" s="6">
        <f t="shared" ca="1" si="25"/>
        <v>1.923333333333332</v>
      </c>
      <c r="AQ11" s="6">
        <f t="shared" ca="1" si="26"/>
        <v>1.6593333333333362</v>
      </c>
      <c r="AR11" s="2">
        <f t="shared" ca="1" si="27"/>
        <v>-1.3363333333333287</v>
      </c>
      <c r="AU11">
        <f>AU10</f>
        <v>0.61</v>
      </c>
      <c r="AV11">
        <f>AVERAGE(AU10:AW10)</f>
        <v>0.65333333333333332</v>
      </c>
      <c r="AW11">
        <f>AVERAGE(AV10:AX10)</f>
        <v>0.70000000000000007</v>
      </c>
      <c r="AX11">
        <f>AVERAGE(AW10:AY10)</f>
        <v>0.75</v>
      </c>
      <c r="AY11">
        <f>AVERAGE(AX10:BA10)</f>
        <v>0.8587499999999999</v>
      </c>
      <c r="AZ11">
        <f t="shared" si="10"/>
        <v>0.90437499999999993</v>
      </c>
      <c r="BA11">
        <f>BA10</f>
        <v>0.95</v>
      </c>
    </row>
    <row r="12" spans="1:53" x14ac:dyDescent="0.25">
      <c r="A12" t="s">
        <v>51</v>
      </c>
      <c r="B12">
        <f>B11+1</f>
        <v>1</v>
      </c>
      <c r="C12" s="14">
        <f ca="1">'Historical Trends'!P28</f>
        <v>51.316363636363349</v>
      </c>
      <c r="D12">
        <f ca="1">AVERAGE(OFFSET('Historical Trends'!$F$28,$B6,0,'Polling Correlations - LNP'!D$4,1))</f>
        <v>49.66</v>
      </c>
      <c r="E12">
        <f ca="1">AVERAGE(OFFSET('Historical Trends'!$F$28,$B6,0,'Polling Correlations - LNP'!E$4,1))</f>
        <v>45.629999999999995</v>
      </c>
      <c r="F12">
        <f ca="1">AVERAGE(OFFSET('Historical Trends'!$F$28,$B6,0,'Polling Correlations - LNP'!F$4,1))</f>
        <v>43.06</v>
      </c>
      <c r="G12">
        <f ca="1">AVERAGE(OFFSET('Historical Trends'!$F$28,$B6,0,'Polling Correlations - LNP'!G$4,1))</f>
        <v>41.160000000000004</v>
      </c>
      <c r="H12">
        <f ca="1">AVERAGE(OFFSET('Historical Trends'!$F$28,$B6,0,'Polling Correlations - LNP'!H$4,1))</f>
        <v>38.624000000000002</v>
      </c>
      <c r="I12">
        <f ca="1">AVERAGE(OFFSET('Historical Trends'!$F$28,$B6,0,'Polling Correlations - LNP'!I$4,1))</f>
        <v>37.396666666666668</v>
      </c>
      <c r="J12">
        <f ca="1">AVERAGE(OFFSET('Historical Trends'!$F$28,$B6,0,'Polling Correlations - LNP'!J$4,1))</f>
        <v>39.052857142857142</v>
      </c>
      <c r="K12" s="14">
        <f>AVERAGE(42.5+41.9+41+44+42)/5</f>
        <v>42.28</v>
      </c>
      <c r="L12">
        <f>(40+44+46+40+45)/5</f>
        <v>43</v>
      </c>
      <c r="M12">
        <f>AVERAGE(37.6+38.7+40.9+43+41)/5</f>
        <v>40.24</v>
      </c>
      <c r="N12">
        <f>(40.9+41.2+39+39+34.4)/5</f>
        <v>38.9</v>
      </c>
      <c r="O12">
        <f>(38+39.2+37+37+40.9)/5</f>
        <v>38.42</v>
      </c>
      <c r="P12">
        <f>(41.5+41+41+42+39)/5</f>
        <v>40.9</v>
      </c>
      <c r="Q12" s="14">
        <f t="shared" ca="1" si="4"/>
        <v>40.375500000000002</v>
      </c>
      <c r="R12" s="6">
        <f t="shared" ca="1" si="5"/>
        <v>41.262966666666671</v>
      </c>
      <c r="S12" s="6">
        <f t="shared" ca="1" si="6"/>
        <v>39.273266666666672</v>
      </c>
      <c r="T12" s="6">
        <f t="shared" ca="1" si="7"/>
        <v>38.524166666666666</v>
      </c>
      <c r="U12" s="6">
        <f t="shared" ca="1" si="8"/>
        <v>38.256266666666676</v>
      </c>
      <c r="V12" s="2">
        <f t="shared" ca="1" si="9"/>
        <v>40.724833333333329</v>
      </c>
      <c r="W12" s="2">
        <f>'Historical Trends'!F28</f>
        <v>41.32</v>
      </c>
      <c r="Y12" s="14">
        <f t="shared" ca="1" si="12"/>
        <v>9.9963636363633483</v>
      </c>
      <c r="Z12">
        <f t="shared" ca="1" si="13"/>
        <v>8.3399999999999963</v>
      </c>
      <c r="AA12">
        <f t="shared" ca="1" si="14"/>
        <v>4.3099999999999952</v>
      </c>
      <c r="AB12">
        <f t="shared" ca="1" si="15"/>
        <v>1.740000000000002</v>
      </c>
      <c r="AC12" s="6">
        <f t="shared" ca="1" si="16"/>
        <v>-0.15999999999999659</v>
      </c>
      <c r="AD12">
        <f t="shared" ca="1" si="17"/>
        <v>-2.695999999999998</v>
      </c>
      <c r="AE12">
        <f t="shared" ca="1" si="18"/>
        <v>-3.923333333333332</v>
      </c>
      <c r="AF12">
        <f t="shared" ca="1" si="19"/>
        <v>-2.2671428571428578</v>
      </c>
      <c r="AG12" s="14">
        <f t="shared" si="28"/>
        <v>0.96000000000000085</v>
      </c>
      <c r="AH12">
        <f t="shared" si="28"/>
        <v>1.6799999999999997</v>
      </c>
      <c r="AI12">
        <f t="shared" si="20"/>
        <v>-1.0799999999999983</v>
      </c>
      <c r="AJ12">
        <f t="shared" si="21"/>
        <v>-2.4200000000000017</v>
      </c>
      <c r="AK12">
        <f t="shared" si="22"/>
        <v>-2.8999999999999986</v>
      </c>
      <c r="AL12">
        <f t="shared" si="23"/>
        <v>-0.42000000000000171</v>
      </c>
      <c r="AM12" s="14">
        <f t="shared" ca="1" si="29"/>
        <v>-0.9444999999999979</v>
      </c>
      <c r="AN12" s="6">
        <f t="shared" ca="1" si="29"/>
        <v>-5.7033333333329495E-2</v>
      </c>
      <c r="AO12" s="6">
        <f t="shared" ca="1" si="24"/>
        <v>-2.0467333333333286</v>
      </c>
      <c r="AP12" s="6">
        <f t="shared" ca="1" si="25"/>
        <v>-2.7958333333333343</v>
      </c>
      <c r="AQ12" s="6">
        <f t="shared" ca="1" si="26"/>
        <v>-3.0637333333333245</v>
      </c>
      <c r="AR12" s="2">
        <f t="shared" ca="1" si="27"/>
        <v>-0.59516666666667106</v>
      </c>
    </row>
    <row r="13" spans="1:53" x14ac:dyDescent="0.25">
      <c r="A13" t="s">
        <v>52</v>
      </c>
      <c r="B13">
        <f>B12+1</f>
        <v>2</v>
      </c>
      <c r="C13" s="14">
        <f ca="1">'Historical Trends'!P29</f>
        <v>35.831149567367163</v>
      </c>
      <c r="D13">
        <f ca="1">AVERAGE(OFFSET('Historical Trends'!$F$28,$B7,0,'Polling Correlations - LNP'!D$4,1))</f>
        <v>41.6</v>
      </c>
      <c r="E13">
        <f ca="1">AVERAGE(OFFSET('Historical Trends'!$F$28,$B7,0,'Polling Correlations - LNP'!E$4,1))</f>
        <v>39.760000000000005</v>
      </c>
      <c r="F13">
        <f ca="1">AVERAGE(OFFSET('Historical Trends'!$F$28,$B7,0,'Polling Correlations - LNP'!F$4,1))</f>
        <v>38.326666666666675</v>
      </c>
      <c r="G13">
        <f ca="1">AVERAGE(OFFSET('Historical Trends'!$F$28,$B7,0,'Polling Correlations - LNP'!G$4,1))</f>
        <v>35.865000000000002</v>
      </c>
      <c r="H13">
        <f ca="1">AVERAGE(OFFSET('Historical Trends'!$F$28,$B7,0,'Polling Correlations - LNP'!H$4,1))</f>
        <v>34.944000000000003</v>
      </c>
      <c r="I13">
        <f ca="1">AVERAGE(OFFSET('Historical Trends'!$F$28,$B7,0,'Polling Correlations - LNP'!I$4,1))</f>
        <v>37.285000000000004</v>
      </c>
      <c r="J13">
        <f ca="1">AVERAGE(OFFSET('Historical Trends'!$F$28,$B7,0,'Polling Correlations - LNP'!J$4,1))</f>
        <v>38.265714285714289</v>
      </c>
      <c r="K13" s="14">
        <f>(48+43+43+48+47)/5</f>
        <v>45.8</v>
      </c>
      <c r="L13">
        <f>(46+37+48+45+50)/5</f>
        <v>45.2</v>
      </c>
      <c r="M13">
        <f>(52+50+52+51+47)/5</f>
        <v>50.4</v>
      </c>
      <c r="N13">
        <f>(50+44+52+50+52)/5</f>
        <v>49.6</v>
      </c>
      <c r="O13">
        <f>(49+47+49+50+44)/5</f>
        <v>47.8</v>
      </c>
      <c r="P13">
        <f>(50+47+49+47+49)/5</f>
        <v>48.4</v>
      </c>
      <c r="Q13" s="14">
        <f t="shared" ca="1" si="4"/>
        <v>42.479150000000004</v>
      </c>
      <c r="R13" s="6">
        <f t="shared" ca="1" si="5"/>
        <v>42.74635</v>
      </c>
      <c r="S13" s="6">
        <f t="shared" ca="1" si="6"/>
        <v>45.940899999999999</v>
      </c>
      <c r="T13" s="6">
        <f t="shared" ca="1" si="7"/>
        <v>46.521250000000002</v>
      </c>
      <c r="U13" s="6">
        <f t="shared" ca="1" si="8"/>
        <v>46.117599999999996</v>
      </c>
      <c r="V13" s="2">
        <f t="shared" ca="1" si="9"/>
        <v>47.844249999999995</v>
      </c>
      <c r="W13" s="2">
        <f>'Historical Trends'!F29</f>
        <v>49.66</v>
      </c>
      <c r="Y13" s="14">
        <f t="shared" ca="1" si="12"/>
        <v>-13.828850432632834</v>
      </c>
      <c r="Z13">
        <f t="shared" ca="1" si="13"/>
        <v>-8.0599999999999952</v>
      </c>
      <c r="AA13">
        <f t="shared" ca="1" si="14"/>
        <v>-9.8999999999999915</v>
      </c>
      <c r="AB13">
        <f t="shared" ca="1" si="15"/>
        <v>-11.333333333333321</v>
      </c>
      <c r="AC13">
        <f t="shared" ca="1" si="16"/>
        <v>-13.794999999999995</v>
      </c>
      <c r="AD13">
        <f t="shared" ca="1" si="17"/>
        <v>-14.715999999999994</v>
      </c>
      <c r="AE13">
        <f t="shared" ca="1" si="18"/>
        <v>-12.374999999999993</v>
      </c>
      <c r="AF13">
        <f t="shared" ca="1" si="19"/>
        <v>-11.394285714285708</v>
      </c>
      <c r="AG13" s="14">
        <f t="shared" si="28"/>
        <v>-3.8599999999999994</v>
      </c>
      <c r="AH13">
        <f t="shared" si="28"/>
        <v>-4.4599999999999937</v>
      </c>
      <c r="AI13">
        <f t="shared" si="20"/>
        <v>0.74000000000000199</v>
      </c>
      <c r="AJ13">
        <f t="shared" si="21"/>
        <v>-5.9999999999995168E-2</v>
      </c>
      <c r="AK13">
        <f t="shared" si="22"/>
        <v>-1.8599999999999994</v>
      </c>
      <c r="AL13">
        <f t="shared" si="23"/>
        <v>-1.259999999999998</v>
      </c>
      <c r="AM13" s="14">
        <f t="shared" ca="1" si="29"/>
        <v>-7.1808499999999924</v>
      </c>
      <c r="AN13" s="6">
        <f t="shared" ca="1" si="29"/>
        <v>-6.913649999999997</v>
      </c>
      <c r="AO13" s="6">
        <f t="shared" ca="1" si="24"/>
        <v>-3.7190999999999974</v>
      </c>
      <c r="AP13" s="6">
        <f t="shared" ca="1" si="25"/>
        <v>-3.1387499999999946</v>
      </c>
      <c r="AQ13" s="6">
        <f t="shared" ca="1" si="26"/>
        <v>-3.5424000000000007</v>
      </c>
      <c r="AR13" s="2">
        <f t="shared" ca="1" si="27"/>
        <v>-1.8157500000000013</v>
      </c>
    </row>
    <row r="14" spans="1:53" x14ac:dyDescent="0.25">
      <c r="A14" t="s">
        <v>53</v>
      </c>
      <c r="B14">
        <f>B13+1</f>
        <v>3</v>
      </c>
      <c r="C14" s="14">
        <f ca="1">'Historical Trends'!P30</f>
        <v>30.157186046511697</v>
      </c>
      <c r="D14">
        <f ca="1">AVERAGE(OFFSET('Historical Trends'!$F$28,$B8,0,'Polling Correlations - LNP'!D$4,1))</f>
        <v>37.92</v>
      </c>
      <c r="E14">
        <f ca="1">AVERAGE(OFFSET('Historical Trends'!$F$28,$B8,0,'Polling Correlations - LNP'!E$4,1))</f>
        <v>36.69</v>
      </c>
      <c r="F14">
        <f ca="1">AVERAGE(OFFSET('Historical Trends'!$F$28,$B8,0,'Polling Correlations - LNP'!F$4,1))</f>
        <v>33.953333333333333</v>
      </c>
      <c r="G14">
        <f ca="1">AVERAGE(OFFSET('Historical Trends'!$F$28,$B8,0,'Polling Correlations - LNP'!G$4,1))</f>
        <v>33.28</v>
      </c>
      <c r="H14">
        <f ca="1">AVERAGE(OFFSET('Historical Trends'!$F$28,$B8,0,'Polling Correlations - LNP'!H$4,1))</f>
        <v>36.422000000000004</v>
      </c>
      <c r="I14">
        <f ca="1">AVERAGE(OFFSET('Historical Trends'!$F$28,$B8,0,'Polling Correlations - LNP'!I$4,1))</f>
        <v>37.71</v>
      </c>
      <c r="J14">
        <f ca="1">AVERAGE(OFFSET('Historical Trends'!$F$28,$B8,0,'Polling Correlations - LNP'!J$4,1))</f>
        <v>38.771428571428579</v>
      </c>
      <c r="K14" s="14">
        <f>(35+39+38)/3</f>
        <v>37.333333333333336</v>
      </c>
      <c r="L14">
        <f>(32+32+39)/3</f>
        <v>34.333333333333336</v>
      </c>
      <c r="M14">
        <f>(38+40+42)/3</f>
        <v>40</v>
      </c>
      <c r="N14">
        <f>(37+42+38)/3</f>
        <v>39</v>
      </c>
      <c r="O14">
        <f>(42+37+42)/3</f>
        <v>40.333333333333336</v>
      </c>
      <c r="P14">
        <f>AVERAGE(42+43+42)/3</f>
        <v>42.333333333333336</v>
      </c>
      <c r="Q14" s="14">
        <f t="shared" ca="1" si="4"/>
        <v>37.480233333333331</v>
      </c>
      <c r="R14" s="6">
        <f t="shared" ca="1" si="5"/>
        <v>35.380100000000006</v>
      </c>
      <c r="S14" s="6">
        <f t="shared" ca="1" si="6"/>
        <v>39.221400000000003</v>
      </c>
      <c r="T14" s="6">
        <f t="shared" ca="1" si="7"/>
        <v>38.677500000000002</v>
      </c>
      <c r="U14" s="6">
        <f t="shared" ca="1" si="8"/>
        <v>39.913600000000002</v>
      </c>
      <c r="V14" s="2">
        <f t="shared" ca="1" si="9"/>
        <v>42.102166666666669</v>
      </c>
      <c r="W14" s="2">
        <f>'Historical Trends'!F30</f>
        <v>41.6</v>
      </c>
      <c r="Y14" s="14">
        <f t="shared" ca="1" si="12"/>
        <v>-11.442813953488304</v>
      </c>
      <c r="Z14">
        <f t="shared" ca="1" si="13"/>
        <v>-3.6799999999999997</v>
      </c>
      <c r="AA14">
        <f t="shared" ca="1" si="14"/>
        <v>-4.9100000000000037</v>
      </c>
      <c r="AB14">
        <f t="shared" ca="1" si="15"/>
        <v>-7.6466666666666683</v>
      </c>
      <c r="AC14">
        <f t="shared" ca="1" si="16"/>
        <v>-8.32</v>
      </c>
      <c r="AD14">
        <f t="shared" ca="1" si="17"/>
        <v>-5.1779999999999973</v>
      </c>
      <c r="AE14">
        <f t="shared" ca="1" si="18"/>
        <v>-3.8900000000000006</v>
      </c>
      <c r="AF14">
        <f t="shared" ca="1" si="19"/>
        <v>-2.8285714285714221</v>
      </c>
      <c r="AG14" s="14">
        <f t="shared" si="28"/>
        <v>-4.2666666666666657</v>
      </c>
      <c r="AH14">
        <f t="shared" si="28"/>
        <v>-7.2666666666666657</v>
      </c>
      <c r="AI14">
        <f t="shared" si="20"/>
        <v>-1.6000000000000014</v>
      </c>
      <c r="AJ14">
        <f t="shared" si="21"/>
        <v>-2.6000000000000014</v>
      </c>
      <c r="AK14">
        <f t="shared" si="22"/>
        <v>-1.2666666666666657</v>
      </c>
      <c r="AL14">
        <f t="shared" si="23"/>
        <v>0.73333333333333428</v>
      </c>
      <c r="AM14" s="14">
        <f t="shared" ca="1" si="29"/>
        <v>-4.1197666666666706</v>
      </c>
      <c r="AN14" s="6">
        <f t="shared" ca="1" si="29"/>
        <v>-6.2198999999999955</v>
      </c>
      <c r="AO14" s="6">
        <f t="shared" ca="1" si="24"/>
        <v>-2.3785999999999987</v>
      </c>
      <c r="AP14" s="6">
        <f t="shared" ca="1" si="25"/>
        <v>-2.9224999999999994</v>
      </c>
      <c r="AQ14" s="6">
        <f t="shared" ca="1" si="26"/>
        <v>-1.686399999999999</v>
      </c>
      <c r="AR14" s="2">
        <f t="shared" ca="1" si="27"/>
        <v>0.50216666666666754</v>
      </c>
    </row>
    <row r="15" spans="1:53" x14ac:dyDescent="0.25">
      <c r="A15" t="s">
        <v>54</v>
      </c>
      <c r="B15">
        <f>B14+1</f>
        <v>4</v>
      </c>
      <c r="C15" s="14">
        <f ca="1">'Historical Trends'!P31</f>
        <v>28.676857142856989</v>
      </c>
      <c r="D15">
        <f ca="1">AVERAGE(OFFSET('Historical Trends'!$F$28,$B9,0,'Polling Correlations - LNP'!D$4,1))</f>
        <v>35.46</v>
      </c>
      <c r="E15">
        <f ca="1">AVERAGE(OFFSET('Historical Trends'!$F$28,$B9,0,'Polling Correlations - LNP'!E$4,1))</f>
        <v>31.97</v>
      </c>
      <c r="F15">
        <f ca="1">AVERAGE(OFFSET('Historical Trends'!$F$28,$B9,0,'Polling Correlations - LNP'!F$4,1))</f>
        <v>31.733333333333334</v>
      </c>
      <c r="G15">
        <f ca="1">AVERAGE(OFFSET('Historical Trends'!$F$28,$B9,0,'Polling Correlations - LNP'!G$4,1))</f>
        <v>36.047499999999999</v>
      </c>
      <c r="H15">
        <f ca="1">AVERAGE(OFFSET('Historical Trends'!$F$28,$B9,0,'Polling Correlations - LNP'!H$4,1))</f>
        <v>37.667999999999999</v>
      </c>
      <c r="I15">
        <f ca="1">AVERAGE(OFFSET('Historical Trends'!$F$28,$B9,0,'Polling Correlations - LNP'!I$4,1))</f>
        <v>38.913333333333334</v>
      </c>
      <c r="J15">
        <f ca="1">AVERAGE(OFFSET('Historical Trends'!$F$28,$B9,0,'Polling Correlations - LNP'!J$4,1))</f>
        <v>41.374285714285712</v>
      </c>
      <c r="L15">
        <f>(42+42+37)/3</f>
        <v>40.333333333333336</v>
      </c>
      <c r="M15">
        <f>(42+43+42)/3</f>
        <v>42.333333333333336</v>
      </c>
      <c r="N15">
        <f>(39+42+43)/3</f>
        <v>41.333333333333336</v>
      </c>
      <c r="O15">
        <f>(38+39+42)/3</f>
        <v>39.666666666666664</v>
      </c>
      <c r="P15">
        <f>(38+38+38)/3</f>
        <v>38</v>
      </c>
      <c r="Q15" s="14">
        <f t="shared" ca="1" si="4"/>
        <v>15.176200000000001</v>
      </c>
      <c r="R15" s="6">
        <f t="shared" ca="1" si="5"/>
        <v>39.893133333333331</v>
      </c>
      <c r="S15" s="6">
        <f t="shared" ca="1" si="6"/>
        <v>41.170533333333331</v>
      </c>
      <c r="T15" s="6">
        <f t="shared" ca="1" si="7"/>
        <v>40.728333333333332</v>
      </c>
      <c r="U15" s="6">
        <f t="shared" ca="1" si="8"/>
        <v>39.546133333333337</v>
      </c>
      <c r="V15" s="2">
        <f t="shared" ca="1" si="9"/>
        <v>38.045666666666669</v>
      </c>
      <c r="W15" s="2">
        <f>'Historical Trends'!F31</f>
        <v>37.92</v>
      </c>
      <c r="Y15" s="14">
        <f t="shared" ca="1" si="12"/>
        <v>-9.2431428571430132</v>
      </c>
      <c r="Z15">
        <f t="shared" ca="1" si="13"/>
        <v>-2.4600000000000009</v>
      </c>
      <c r="AA15">
        <f t="shared" ca="1" si="14"/>
        <v>-5.9500000000000028</v>
      </c>
      <c r="AB15">
        <f t="shared" ca="1" si="15"/>
        <v>-6.1866666666666674</v>
      </c>
      <c r="AC15">
        <f t="shared" ca="1" si="16"/>
        <v>-1.8725000000000023</v>
      </c>
      <c r="AD15">
        <f t="shared" ca="1" si="17"/>
        <v>-0.25200000000000244</v>
      </c>
      <c r="AE15">
        <f t="shared" ca="1" si="18"/>
        <v>0.99333333333333229</v>
      </c>
      <c r="AF15">
        <f t="shared" ca="1" si="19"/>
        <v>3.4542857142857102</v>
      </c>
      <c r="AH15">
        <f t="shared" ref="AH15:AH29" si="30">L15-$W15</f>
        <v>2.413333333333334</v>
      </c>
      <c r="AI15">
        <f t="shared" si="20"/>
        <v>4.413333333333334</v>
      </c>
      <c r="AJ15">
        <f t="shared" si="21"/>
        <v>3.413333333333334</v>
      </c>
      <c r="AK15">
        <f t="shared" si="22"/>
        <v>1.7466666666666626</v>
      </c>
      <c r="AL15">
        <f t="shared" si="23"/>
        <v>7.9999999999998295E-2</v>
      </c>
      <c r="AN15" s="6">
        <f t="shared" ref="AN15:AN29" ca="1" si="31">R15-$W15</f>
        <v>1.9731333333333296</v>
      </c>
      <c r="AO15" s="6">
        <f t="shared" ca="1" si="24"/>
        <v>3.2505333333333297</v>
      </c>
      <c r="AP15" s="6">
        <f t="shared" ca="1" si="25"/>
        <v>2.80833333333333</v>
      </c>
      <c r="AQ15" s="6">
        <f t="shared" ca="1" si="26"/>
        <v>1.6261333333333354</v>
      </c>
      <c r="AR15" s="2">
        <f t="shared" ca="1" si="27"/>
        <v>0.12566666666666748</v>
      </c>
    </row>
    <row r="16" spans="1:53" x14ac:dyDescent="0.25">
      <c r="A16" t="s">
        <v>48</v>
      </c>
      <c r="B16">
        <v>0</v>
      </c>
      <c r="C16" s="14">
        <f ca="1">'Historical Trends'!P46</f>
        <v>49.273999999999887</v>
      </c>
      <c r="D16">
        <f ca="1">AVERAGE(OFFSET('Historical Trends'!$F$48,$B5,0,'Polling Correlations - LNP'!D$4,1))</f>
        <v>45.63</v>
      </c>
      <c r="E16">
        <f ca="1">AVERAGE(OFFSET('Historical Trends'!$F$48,$B5,0,'Polling Correlations - LNP'!E$4,1))</f>
        <v>48.385000000000005</v>
      </c>
      <c r="F16">
        <f ca="1">AVERAGE(OFFSET('Historical Trends'!$F$48,$B5,0,'Polling Correlations - LNP'!F$4,1))</f>
        <v>44.586666666666673</v>
      </c>
      <c r="G16">
        <f ca="1">AVERAGE(OFFSET('Historical Trends'!$F$48,$B5,0,'Polling Correlations - LNP'!G$4,1))</f>
        <v>42.027500000000003</v>
      </c>
      <c r="H16">
        <f ca="1">AVERAGE(OFFSET('Historical Trends'!$F$48,$B5,0,'Polling Correlations - LNP'!H$4,1))</f>
        <v>40.380000000000003</v>
      </c>
      <c r="I16">
        <f ca="1">AVERAGE(OFFSET('Historical Trends'!$F$48,$B5,0,'Polling Correlations - LNP'!I$4,1))</f>
        <v>40.973333333333336</v>
      </c>
      <c r="J16">
        <f ca="1">AVERAGE(OFFSET('Historical Trends'!$F$48,$B5,0,'Polling Correlations - LNP'!J$4,1))</f>
        <v>41.502857142857138</v>
      </c>
      <c r="K16" s="14">
        <f>(40+43+42.7)/3</f>
        <v>41.9</v>
      </c>
      <c r="L16">
        <f>(44.7+38+40)/3</f>
        <v>40.9</v>
      </c>
      <c r="M16">
        <f>(37.3+44.7+38)/3</f>
        <v>40</v>
      </c>
      <c r="N16">
        <f>(38+37+37.3)/3</f>
        <v>37.43333333333333</v>
      </c>
      <c r="O16">
        <f>(39+39+38+37+37.3)/5</f>
        <v>38.06</v>
      </c>
      <c r="P16">
        <f>(41+41+40+37.5+39)/5</f>
        <v>39.700000000000003</v>
      </c>
      <c r="Q16" s="14">
        <f t="shared" ca="1" si="4"/>
        <v>41.538600000000002</v>
      </c>
      <c r="R16" s="6">
        <f t="shared" ca="1" si="5"/>
        <v>40.922733333333333</v>
      </c>
      <c r="S16" s="6">
        <f t="shared" ca="1" si="6"/>
        <v>40.330933333333334</v>
      </c>
      <c r="T16" s="6">
        <f t="shared" ca="1" si="7"/>
        <v>38.318333333333328</v>
      </c>
      <c r="U16" s="6">
        <f t="shared" ca="1" si="8"/>
        <v>38.526133333333334</v>
      </c>
      <c r="V16" s="2">
        <f t="shared" ca="1" si="9"/>
        <v>39.763666666666673</v>
      </c>
      <c r="W16" s="2">
        <f>'Historical Trends'!F47</f>
        <v>41.58</v>
      </c>
      <c r="Y16" s="14">
        <f t="shared" ca="1" si="12"/>
        <v>7.6939999999998889</v>
      </c>
      <c r="Z16">
        <f t="shared" ca="1" si="13"/>
        <v>4.0500000000000043</v>
      </c>
      <c r="AA16">
        <f t="shared" ca="1" si="14"/>
        <v>6.8050000000000068</v>
      </c>
      <c r="AB16">
        <f t="shared" ca="1" si="15"/>
        <v>3.0066666666666748</v>
      </c>
      <c r="AC16">
        <f t="shared" ca="1" si="16"/>
        <v>0.44750000000000512</v>
      </c>
      <c r="AD16">
        <f t="shared" ca="1" si="17"/>
        <v>-1.1999999999999957</v>
      </c>
      <c r="AE16">
        <f t="shared" ca="1" si="18"/>
        <v>-0.60666666666666202</v>
      </c>
      <c r="AF16">
        <f t="shared" ca="1" si="19"/>
        <v>-7.7142857142860066E-2</v>
      </c>
      <c r="AG16" s="14">
        <f t="shared" ref="AG16:AG22" si="32">K16-$W16</f>
        <v>0.32000000000000028</v>
      </c>
      <c r="AH16">
        <f t="shared" si="30"/>
        <v>-0.67999999999999972</v>
      </c>
      <c r="AI16">
        <f t="shared" si="20"/>
        <v>-1.5799999999999983</v>
      </c>
      <c r="AJ16">
        <f t="shared" si="21"/>
        <v>-4.1466666666666683</v>
      </c>
      <c r="AK16">
        <f t="shared" si="22"/>
        <v>-3.519999999999996</v>
      </c>
      <c r="AL16">
        <f t="shared" si="23"/>
        <v>-1.8799999999999955</v>
      </c>
      <c r="AM16" s="14">
        <f ca="1">Q16-$W16</f>
        <v>-4.1399999999995885E-2</v>
      </c>
      <c r="AN16" s="6">
        <f t="shared" ca="1" si="31"/>
        <v>-0.65726666666666489</v>
      </c>
      <c r="AO16" s="6">
        <f t="shared" ca="1" si="24"/>
        <v>-1.2490666666666641</v>
      </c>
      <c r="AP16" s="6">
        <f t="shared" ca="1" si="25"/>
        <v>-3.2616666666666703</v>
      </c>
      <c r="AQ16" s="6">
        <f t="shared" ca="1" si="26"/>
        <v>-3.0538666666666643</v>
      </c>
      <c r="AR16" s="2">
        <f t="shared" ca="1" si="27"/>
        <v>-1.8163333333333256</v>
      </c>
    </row>
    <row r="17" spans="1:62" x14ac:dyDescent="0.25">
      <c r="A17" t="s">
        <v>70</v>
      </c>
      <c r="B17">
        <f>B16+1</f>
        <v>1</v>
      </c>
      <c r="C17" s="14">
        <f ca="1">'Historical Trends'!P47</f>
        <v>47.287333333333436</v>
      </c>
      <c r="D17">
        <f ca="1">AVERAGE(OFFSET('Historical Trends'!$F$48,$B6,0,'Polling Correlations - LNP'!D$4,1))</f>
        <v>51.14</v>
      </c>
      <c r="E17">
        <f ca="1">AVERAGE(OFFSET('Historical Trends'!$F$48,$B6,0,'Polling Correlations - LNP'!E$4,1))</f>
        <v>44.064999999999998</v>
      </c>
      <c r="F17">
        <f ca="1">AVERAGE(OFFSET('Historical Trends'!$F$48,$B6,0,'Polling Correlations - LNP'!F$4,1))</f>
        <v>40.826666666666661</v>
      </c>
      <c r="G17">
        <f ca="1">AVERAGE(OFFSET('Historical Trends'!$F$48,$B6,0,'Polling Correlations - LNP'!G$4,1))</f>
        <v>39.067499999999995</v>
      </c>
      <c r="H17">
        <f ca="1">AVERAGE(OFFSET('Historical Trends'!$F$48,$B6,0,'Polling Correlations - LNP'!H$4,1))</f>
        <v>40.041999999999994</v>
      </c>
      <c r="I17">
        <f ca="1">AVERAGE(OFFSET('Historical Trends'!$F$48,$B6,0,'Polling Correlations - LNP'!I$4,1))</f>
        <v>40.814999999999998</v>
      </c>
      <c r="J17">
        <f ca="1">AVERAGE(OFFSET('Historical Trends'!$F$48,$B6,0,'Polling Correlations - LNP'!J$4,1))</f>
        <v>42.061428571428571</v>
      </c>
      <c r="K17" s="14">
        <f>(52+46+45+51+45)/5</f>
        <v>47.8</v>
      </c>
      <c r="L17">
        <f>(40+46+45+49+47)/5</f>
        <v>45.4</v>
      </c>
      <c r="M17">
        <f>(45+40+43+43+43)/5</f>
        <v>42.8</v>
      </c>
      <c r="N17">
        <f>(45+44+46+42+45)/5</f>
        <v>44.4</v>
      </c>
      <c r="O17">
        <f>(44.6+43+43+45+44)/5</f>
        <v>43.92</v>
      </c>
      <c r="P17">
        <f>(45.5+44+45+45+44)/5</f>
        <v>44.7</v>
      </c>
      <c r="Q17" s="14">
        <f t="shared" ca="1" si="4"/>
        <v>45.075849999999996</v>
      </c>
      <c r="R17" s="6">
        <f t="shared" ca="1" si="5"/>
        <v>43.978650000000002</v>
      </c>
      <c r="S17" s="6">
        <f t="shared" ca="1" si="6"/>
        <v>42.125100000000003</v>
      </c>
      <c r="T17" s="6">
        <f t="shared" ca="1" si="7"/>
        <v>43.503749999999997</v>
      </c>
      <c r="U17" s="6">
        <f t="shared" ca="1" si="8"/>
        <v>43.423200000000001</v>
      </c>
      <c r="V17" s="2">
        <f t="shared" ca="1" si="9"/>
        <v>44.505750000000006</v>
      </c>
      <c r="W17" s="2">
        <f>'Historical Trends'!F48</f>
        <v>45.63</v>
      </c>
      <c r="Y17" s="14">
        <f t="shared" ca="1" si="12"/>
        <v>1.6573333333334332</v>
      </c>
      <c r="Z17">
        <f t="shared" ca="1" si="13"/>
        <v>5.509999999999998</v>
      </c>
      <c r="AA17">
        <f t="shared" ca="1" si="14"/>
        <v>-1.5650000000000048</v>
      </c>
      <c r="AB17">
        <f t="shared" ca="1" si="15"/>
        <v>-4.8033333333333417</v>
      </c>
      <c r="AC17">
        <f t="shared" ca="1" si="16"/>
        <v>-6.5625000000000071</v>
      </c>
      <c r="AD17">
        <f t="shared" ca="1" si="17"/>
        <v>-5.5880000000000081</v>
      </c>
      <c r="AE17">
        <f t="shared" ca="1" si="18"/>
        <v>-4.8150000000000048</v>
      </c>
      <c r="AF17">
        <f t="shared" ca="1" si="19"/>
        <v>-3.5685714285714312</v>
      </c>
      <c r="AG17" s="14">
        <f t="shared" si="32"/>
        <v>2.1699999999999946</v>
      </c>
      <c r="AH17">
        <f t="shared" si="30"/>
        <v>-0.23000000000000398</v>
      </c>
      <c r="AI17">
        <f t="shared" si="20"/>
        <v>-2.8300000000000054</v>
      </c>
      <c r="AJ17">
        <f t="shared" si="21"/>
        <v>-1.230000000000004</v>
      </c>
      <c r="AK17">
        <f t="shared" si="22"/>
        <v>-1.7100000000000009</v>
      </c>
      <c r="AL17">
        <f t="shared" si="23"/>
        <v>-0.92999999999999972</v>
      </c>
      <c r="AM17" s="14" t="s">
        <v>174</v>
      </c>
      <c r="AN17" s="6">
        <f t="shared" ca="1" si="31"/>
        <v>-1.6513500000000008</v>
      </c>
      <c r="AO17" s="6">
        <f t="shared" ca="1" si="24"/>
        <v>-3.5048999999999992</v>
      </c>
      <c r="AP17" s="6">
        <f t="shared" ca="1" si="25"/>
        <v>-2.126250000000006</v>
      </c>
      <c r="AQ17" s="6">
        <f t="shared" ca="1" si="26"/>
        <v>-2.2068000000000012</v>
      </c>
      <c r="AR17" s="2">
        <f t="shared" ca="1" si="27"/>
        <v>-1.1242499999999964</v>
      </c>
    </row>
    <row r="18" spans="1:62" x14ac:dyDescent="0.25">
      <c r="A18" t="s">
        <v>72</v>
      </c>
      <c r="B18">
        <f>B17+1</f>
        <v>2</v>
      </c>
      <c r="C18" s="14">
        <f ca="1">'Historical Trends'!P48</f>
        <v>42.015999999999991</v>
      </c>
      <c r="D18">
        <f ca="1">AVERAGE(OFFSET('Historical Trends'!$F$48,$B7,0,'Polling Correlations - LNP'!D$4,1))</f>
        <v>36.99</v>
      </c>
      <c r="E18">
        <f ca="1">AVERAGE(OFFSET('Historical Trends'!$F$48,$B7,0,'Polling Correlations - LNP'!E$4,1))</f>
        <v>35.67</v>
      </c>
      <c r="F18">
        <f ca="1">AVERAGE(OFFSET('Historical Trends'!$F$48,$B7,0,'Polling Correlations - LNP'!F$4,1))</f>
        <v>35.043333333333329</v>
      </c>
      <c r="G18">
        <f ca="1">AVERAGE(OFFSET('Historical Trends'!$F$48,$B7,0,'Polling Correlations - LNP'!G$4,1))</f>
        <v>37.267499999999998</v>
      </c>
      <c r="H18">
        <f ca="1">AVERAGE(OFFSET('Historical Trends'!$F$48,$B7,0,'Polling Correlations - LNP'!H$4,1))</f>
        <v>38.75</v>
      </c>
      <c r="I18">
        <f ca="1">AVERAGE(OFFSET('Historical Trends'!$F$48,$B7,0,'Polling Correlations - LNP'!I$4,1))</f>
        <v>40.548333333333332</v>
      </c>
      <c r="J18">
        <f ca="1">AVERAGE(OFFSET('Historical Trends'!$F$48,$B7,0,'Polling Correlations - LNP'!J$4,1))</f>
        <v>40.898571428571422</v>
      </c>
      <c r="K18" s="14">
        <f>(42+43+42+40+41)/5</f>
        <v>41.6</v>
      </c>
      <c r="L18">
        <f>(44+42+43+50+44)/5</f>
        <v>44.6</v>
      </c>
      <c r="M18">
        <f>(46+46+42+44+42)/5</f>
        <v>44</v>
      </c>
      <c r="N18">
        <f>(45+46+46+46+42)/5</f>
        <v>45</v>
      </c>
      <c r="O18">
        <f>(53+54+46+51+51)/5</f>
        <v>51</v>
      </c>
      <c r="P18">
        <f>(50+51+50+55+50)/5</f>
        <v>51.2</v>
      </c>
      <c r="Q18" s="14">
        <f t="shared" ca="1" si="4"/>
        <v>41.18985</v>
      </c>
      <c r="R18" s="6">
        <f t="shared" ca="1" si="5"/>
        <v>43.343983333333334</v>
      </c>
      <c r="S18" s="6">
        <f t="shared" ca="1" si="6"/>
        <v>42.826433333333334</v>
      </c>
      <c r="T18" s="6">
        <f t="shared" ca="1" si="7"/>
        <v>43.887083333333337</v>
      </c>
      <c r="U18" s="6">
        <f t="shared" ca="1" si="8"/>
        <v>49.327733333333327</v>
      </c>
      <c r="V18" s="2">
        <f t="shared" ca="1" si="9"/>
        <v>50.667416666666668</v>
      </c>
      <c r="W18" s="2">
        <f>'Historical Trends'!F49</f>
        <v>51.14</v>
      </c>
      <c r="Y18" s="14">
        <f t="shared" ca="1" si="12"/>
        <v>-9.1240000000000094</v>
      </c>
      <c r="Z18">
        <f t="shared" ca="1" si="13"/>
        <v>-14.149999999999999</v>
      </c>
      <c r="AA18">
        <f t="shared" ca="1" si="14"/>
        <v>-15.469999999999999</v>
      </c>
      <c r="AB18">
        <f t="shared" ca="1" si="15"/>
        <v>-16.096666666666671</v>
      </c>
      <c r="AC18">
        <f t="shared" ca="1" si="16"/>
        <v>-13.872500000000002</v>
      </c>
      <c r="AD18">
        <f t="shared" ca="1" si="17"/>
        <v>-12.39</v>
      </c>
      <c r="AE18">
        <f t="shared" ca="1" si="18"/>
        <v>-10.591666666666669</v>
      </c>
      <c r="AF18">
        <f t="shared" ca="1" si="19"/>
        <v>-10.241428571428578</v>
      </c>
      <c r="AG18" s="14">
        <f t="shared" si="32"/>
        <v>-9.5399999999999991</v>
      </c>
      <c r="AH18">
        <f t="shared" si="30"/>
        <v>-6.5399999999999991</v>
      </c>
      <c r="AI18">
        <f t="shared" si="20"/>
        <v>-7.1400000000000006</v>
      </c>
      <c r="AJ18">
        <f t="shared" si="21"/>
        <v>-6.1400000000000006</v>
      </c>
      <c r="AK18">
        <f t="shared" si="22"/>
        <v>-0.14000000000000057</v>
      </c>
      <c r="AL18">
        <f t="shared" si="23"/>
        <v>6.0000000000002274E-2</v>
      </c>
      <c r="AM18" s="14">
        <f ca="1">Q18-$W18</f>
        <v>-9.9501500000000007</v>
      </c>
      <c r="AN18" s="6">
        <f t="shared" ca="1" si="31"/>
        <v>-7.7960166666666666</v>
      </c>
      <c r="AO18" s="6">
        <f t="shared" ca="1" si="24"/>
        <v>-8.3135666666666665</v>
      </c>
      <c r="AP18" s="6">
        <f t="shared" ca="1" si="25"/>
        <v>-7.252916666666664</v>
      </c>
      <c r="AQ18" s="6">
        <f t="shared" ca="1" si="26"/>
        <v>-1.8122666666666731</v>
      </c>
      <c r="AR18" s="2">
        <f t="shared" ca="1" si="27"/>
        <v>-0.47258333333333269</v>
      </c>
    </row>
    <row r="19" spans="1:62" x14ac:dyDescent="0.25">
      <c r="A19" t="s">
        <v>73</v>
      </c>
      <c r="B19">
        <f>B18+1</f>
        <v>3</v>
      </c>
      <c r="C19" s="14">
        <f ca="1">'Historical Trends'!P49</f>
        <v>30.005565495207748</v>
      </c>
      <c r="D19">
        <f ca="1">AVERAGE(OFFSET('Historical Trends'!$F$48,$B8,0,'Polling Correlations - LNP'!D$4,1))</f>
        <v>34.35</v>
      </c>
      <c r="E19">
        <f ca="1">AVERAGE(OFFSET('Historical Trends'!$F$48,$B8,0,'Polling Correlations - LNP'!E$4,1))</f>
        <v>34.07</v>
      </c>
      <c r="F19">
        <f ca="1">AVERAGE(OFFSET('Historical Trends'!$F$48,$B8,0,'Polling Correlations - LNP'!F$4,1))</f>
        <v>37.36</v>
      </c>
      <c r="G19">
        <f ca="1">AVERAGE(OFFSET('Historical Trends'!$F$48,$B8,0,'Polling Correlations - LNP'!G$4,1))</f>
        <v>39.19</v>
      </c>
      <c r="H19">
        <f ca="1">AVERAGE(OFFSET('Historical Trends'!$F$48,$B8,0,'Polling Correlations - LNP'!H$4,1))</f>
        <v>41.26</v>
      </c>
      <c r="I19">
        <f ca="1">AVERAGE(OFFSET('Historical Trends'!$F$48,$B8,0,'Polling Correlations - LNP'!I$4,1))</f>
        <v>41.55</v>
      </c>
      <c r="J19">
        <f ca="1">AVERAGE(OFFSET('Historical Trends'!$F$48,$B8,0,'Polling Correlations - LNP'!J$4,1))</f>
        <v>41.161428571428573</v>
      </c>
      <c r="K19" s="14">
        <f>AVERAGE(44+46+44+38+39)/5</f>
        <v>42.2</v>
      </c>
      <c r="L19">
        <f>(43+43+38+43+43)/5</f>
        <v>42</v>
      </c>
      <c r="M19">
        <f>(36+42+39+44+43)/5</f>
        <v>40.799999999999997</v>
      </c>
      <c r="N19">
        <f>(37+41+37+36+42)/5</f>
        <v>38.6</v>
      </c>
      <c r="O19">
        <f>(33+37+33+37+41)/5</f>
        <v>36.200000000000003</v>
      </c>
      <c r="P19">
        <f>(35+36+37+33+37)/5</f>
        <v>35.6</v>
      </c>
      <c r="Q19" s="14">
        <f t="shared" ca="1" si="4"/>
        <v>41.9465</v>
      </c>
      <c r="R19" s="6">
        <f t="shared" ca="1" si="5"/>
        <v>41.860500000000002</v>
      </c>
      <c r="S19" s="6">
        <f t="shared" ca="1" si="6"/>
        <v>41.055</v>
      </c>
      <c r="T19" s="6">
        <f t="shared" ca="1" si="7"/>
        <v>39.337500000000006</v>
      </c>
      <c r="U19" s="6">
        <f t="shared" ca="1" si="8"/>
        <v>37.056000000000004</v>
      </c>
      <c r="V19" s="2">
        <f t="shared" ca="1" si="9"/>
        <v>35.897500000000001</v>
      </c>
      <c r="W19" s="2">
        <f>'Historical Trends'!F50</f>
        <v>36.99</v>
      </c>
      <c r="Y19" s="14">
        <f t="shared" ca="1" si="12"/>
        <v>-6.9844345047922545</v>
      </c>
      <c r="Z19">
        <f t="shared" ca="1" si="13"/>
        <v>-2.6400000000000006</v>
      </c>
      <c r="AA19">
        <f t="shared" ca="1" si="14"/>
        <v>-2.9200000000000017</v>
      </c>
      <c r="AB19">
        <f t="shared" ca="1" si="15"/>
        <v>0.36999999999999744</v>
      </c>
      <c r="AC19">
        <f t="shared" ca="1" si="16"/>
        <v>2.1999999999999957</v>
      </c>
      <c r="AD19">
        <f t="shared" ca="1" si="17"/>
        <v>4.269999999999996</v>
      </c>
      <c r="AE19">
        <f t="shared" ca="1" si="18"/>
        <v>4.5599999999999952</v>
      </c>
      <c r="AF19">
        <f t="shared" ca="1" si="19"/>
        <v>4.1714285714285708</v>
      </c>
      <c r="AG19" s="14">
        <f t="shared" si="32"/>
        <v>5.2100000000000009</v>
      </c>
      <c r="AH19">
        <f t="shared" si="30"/>
        <v>5.009999999999998</v>
      </c>
      <c r="AI19">
        <f t="shared" si="20"/>
        <v>3.8099999999999952</v>
      </c>
      <c r="AJ19">
        <f t="shared" si="21"/>
        <v>1.6099999999999994</v>
      </c>
      <c r="AK19">
        <f t="shared" si="22"/>
        <v>-0.78999999999999915</v>
      </c>
      <c r="AL19">
        <f t="shared" si="23"/>
        <v>-1.3900000000000006</v>
      </c>
      <c r="AM19" s="14">
        <f ca="1">Q19-$W19</f>
        <v>4.9564999999999984</v>
      </c>
      <c r="AN19" s="6">
        <f t="shared" ca="1" si="31"/>
        <v>4.8704999999999998</v>
      </c>
      <c r="AO19" s="6">
        <f t="shared" ca="1" si="24"/>
        <v>4.0649999999999977</v>
      </c>
      <c r="AP19" s="6">
        <f t="shared" ca="1" si="25"/>
        <v>2.3475000000000037</v>
      </c>
      <c r="AQ19" s="6">
        <f t="shared" ca="1" si="26"/>
        <v>6.6000000000002501E-2</v>
      </c>
      <c r="AR19" s="2">
        <f t="shared" ca="1" si="27"/>
        <v>-1.0925000000000011</v>
      </c>
    </row>
    <row r="20" spans="1:62" x14ac:dyDescent="0.25">
      <c r="A20" t="s">
        <v>91</v>
      </c>
      <c r="B20">
        <v>0</v>
      </c>
      <c r="C20" s="14">
        <f ca="1">'Historical Trends'!P65</f>
        <v>39.036652267818567</v>
      </c>
      <c r="D20">
        <f ca="1">AVERAGE(OFFSET('Historical Trends'!$F$66,$B5,0,'Polling Correlations - LNP'!D$4,1))</f>
        <v>42</v>
      </c>
      <c r="E20">
        <f ca="1">AVERAGE(OFFSET('Historical Trends'!$F$66,$B5,0,'Polling Correlations - LNP'!E$4,1))</f>
        <v>43.39</v>
      </c>
      <c r="F20">
        <f ca="1">AVERAGE(OFFSET('Historical Trends'!$F$66,$B5,0,'Polling Correlations - LNP'!F$4,1))</f>
        <v>42.126666666666665</v>
      </c>
      <c r="G20">
        <f ca="1">AVERAGE(OFFSET('Historical Trends'!$F$66,$B5,0,'Polling Correlations - LNP'!G$4,1))</f>
        <v>41.147500000000001</v>
      </c>
      <c r="H20">
        <f ca="1">AVERAGE(OFFSET('Historical Trends'!$F$66,$B5,0,'Polling Correlations - LNP'!H$4,1))</f>
        <v>42.322000000000003</v>
      </c>
      <c r="I20">
        <f ca="1">AVERAGE(OFFSET('Historical Trends'!$F$66,$B5,0,'Polling Correlations - LNP'!I$4,1))</f>
        <v>43.715000000000003</v>
      </c>
      <c r="J20">
        <f ca="1">AVERAGE(OFFSET('Historical Trends'!$F$66,$B5,0,'Polling Correlations - LNP'!J$4,1))</f>
        <v>44.89714285714286</v>
      </c>
      <c r="K20" s="14">
        <f>(42+42+40.1+41+43)/5</f>
        <v>41.62</v>
      </c>
      <c r="L20">
        <f>(43+42+44+39.8+41)/5</f>
        <v>41.96</v>
      </c>
      <c r="M20">
        <f>(41+39+41+43+42)/5</f>
        <v>41.2</v>
      </c>
      <c r="N20">
        <f>(42+40.8+41+39+41)/5</f>
        <v>40.760000000000005</v>
      </c>
      <c r="O20">
        <f>(39.4+40+42+40.8+41)/5</f>
        <v>40.64</v>
      </c>
      <c r="P20">
        <f>(40+37.8+40+36.8+39)/5</f>
        <v>38.72</v>
      </c>
      <c r="Q20" s="14">
        <f t="shared" ca="1" si="4"/>
        <v>42.437049999999999</v>
      </c>
      <c r="R20" s="6">
        <f t="shared" ca="1" si="5"/>
        <v>42.504049999999999</v>
      </c>
      <c r="S20" s="6">
        <f t="shared" ca="1" si="6"/>
        <v>42.055100000000003</v>
      </c>
      <c r="T20" s="6">
        <f t="shared" ca="1" si="7"/>
        <v>41.498750000000001</v>
      </c>
      <c r="U20" s="6">
        <f t="shared" ca="1" si="8"/>
        <v>41.131999999999998</v>
      </c>
      <c r="V20" s="2">
        <f t="shared" ca="1" si="9"/>
        <v>38.969750000000005</v>
      </c>
      <c r="W20" s="2">
        <f>'Historical Trends'!F65</f>
        <v>35.19</v>
      </c>
      <c r="Y20" s="14">
        <f t="shared" ca="1" si="12"/>
        <v>3.8466522678185697</v>
      </c>
      <c r="Z20">
        <f t="shared" ca="1" si="13"/>
        <v>6.8100000000000023</v>
      </c>
      <c r="AA20">
        <f t="shared" ca="1" si="14"/>
        <v>8.2000000000000028</v>
      </c>
      <c r="AB20">
        <f t="shared" ca="1" si="15"/>
        <v>6.9366666666666674</v>
      </c>
      <c r="AC20">
        <f t="shared" ca="1" si="16"/>
        <v>5.9575000000000031</v>
      </c>
      <c r="AD20">
        <f t="shared" ca="1" si="17"/>
        <v>7.132000000000005</v>
      </c>
      <c r="AE20">
        <f t="shared" ca="1" si="18"/>
        <v>8.5250000000000057</v>
      </c>
      <c r="AF20">
        <f t="shared" ca="1" si="19"/>
        <v>9.7071428571428626</v>
      </c>
      <c r="AG20" s="14">
        <f t="shared" si="32"/>
        <v>6.43</v>
      </c>
      <c r="AH20">
        <f t="shared" si="30"/>
        <v>6.7700000000000031</v>
      </c>
      <c r="AI20">
        <f t="shared" si="20"/>
        <v>6.0100000000000051</v>
      </c>
      <c r="AJ20">
        <f t="shared" si="21"/>
        <v>5.5700000000000074</v>
      </c>
      <c r="AK20">
        <f t="shared" si="22"/>
        <v>5.4500000000000028</v>
      </c>
      <c r="AL20">
        <f t="shared" si="23"/>
        <v>3.5300000000000011</v>
      </c>
      <c r="AM20" s="14">
        <f ca="1">Q20-$W20</f>
        <v>7.2470500000000015</v>
      </c>
      <c r="AN20" s="6">
        <f t="shared" ca="1" si="31"/>
        <v>7.3140500000000017</v>
      </c>
      <c r="AO20" s="6">
        <f t="shared" ca="1" si="24"/>
        <v>6.8651000000000053</v>
      </c>
      <c r="AP20" s="6">
        <f t="shared" ca="1" si="25"/>
        <v>6.3087500000000034</v>
      </c>
      <c r="AQ20" s="6">
        <f t="shared" ca="1" si="26"/>
        <v>5.9420000000000002</v>
      </c>
      <c r="AR20" s="2">
        <f t="shared" ca="1" si="27"/>
        <v>3.779750000000007</v>
      </c>
    </row>
    <row r="21" spans="1:62" x14ac:dyDescent="0.25">
      <c r="A21" t="s">
        <v>92</v>
      </c>
      <c r="B21">
        <f>B20+1</f>
        <v>1</v>
      </c>
      <c r="C21" s="14">
        <f ca="1">'Historical Trends'!P66</f>
        <v>37.441137586471996</v>
      </c>
      <c r="D21">
        <f ca="1">AVERAGE(OFFSET('Historical Trends'!$F$66,$B6,0,'Polling Correlations - LNP'!D$4,1))</f>
        <v>44.78</v>
      </c>
      <c r="E21">
        <f ca="1">AVERAGE(OFFSET('Historical Trends'!$F$66,$B6,0,'Polling Correlations - LNP'!E$4,1))</f>
        <v>42.19</v>
      </c>
      <c r="F21">
        <f ca="1">AVERAGE(OFFSET('Historical Trends'!$F$66,$B6,0,'Polling Correlations - LNP'!F$4,1))</f>
        <v>40.863333333333337</v>
      </c>
      <c r="G21">
        <f ca="1">AVERAGE(OFFSET('Historical Trends'!$F$66,$B6,0,'Polling Correlations - LNP'!G$4,1))</f>
        <v>42.402500000000003</v>
      </c>
      <c r="H21">
        <f ca="1">AVERAGE(OFFSET('Historical Trends'!$F$66,$B6,0,'Polling Correlations - LNP'!H$4,1))</f>
        <v>44.058000000000007</v>
      </c>
      <c r="I21">
        <f ca="1">AVERAGE(OFFSET('Historical Trends'!$F$66,$B6,0,'Polling Correlations - LNP'!I$4,1))</f>
        <v>45.38</v>
      </c>
      <c r="J21">
        <f ca="1">AVERAGE(OFFSET('Historical Trends'!$F$66,$B6,0,'Polling Correlations - LNP'!J$4,1))</f>
        <v>45.792857142857144</v>
      </c>
      <c r="K21" s="14">
        <f>(43+37+41+42+45)/5</f>
        <v>41.6</v>
      </c>
      <c r="L21">
        <f>(40+43.4+41+39+41)/5</f>
        <v>40.880000000000003</v>
      </c>
      <c r="M21">
        <f>(38+42+41+40+43.4)/5</f>
        <v>40.880000000000003</v>
      </c>
      <c r="N21">
        <f>(40+35+41+37+37)/5</f>
        <v>38</v>
      </c>
      <c r="O21">
        <f>(38.6+39+39+40+35)/5</f>
        <v>38.32</v>
      </c>
      <c r="P21">
        <f>(39.7+40+40+40+40)/5</f>
        <v>39.94</v>
      </c>
      <c r="Q21" s="14">
        <f t="shared" ca="1" si="4"/>
        <v>43.074200000000005</v>
      </c>
      <c r="R21" s="6">
        <f t="shared" ca="1" si="5"/>
        <v>42.275000000000006</v>
      </c>
      <c r="S21" s="6">
        <f t="shared" ca="1" si="6"/>
        <v>42.410000000000004</v>
      </c>
      <c r="T21" s="6">
        <f t="shared" ca="1" si="7"/>
        <v>39.844999999999999</v>
      </c>
      <c r="U21" s="6">
        <f t="shared" ca="1" si="8"/>
        <v>39.449600000000004</v>
      </c>
      <c r="V21" s="2">
        <f t="shared" ca="1" si="9"/>
        <v>40.212000000000003</v>
      </c>
      <c r="W21" s="2">
        <f>'Historical Trends'!F66</f>
        <v>42</v>
      </c>
      <c r="Y21" s="14">
        <f t="shared" ca="1" si="12"/>
        <v>-4.5588624135280043</v>
      </c>
      <c r="Z21">
        <f t="shared" ca="1" si="13"/>
        <v>2.7800000000000011</v>
      </c>
      <c r="AA21">
        <f t="shared" ca="1" si="14"/>
        <v>0.18999999999999773</v>
      </c>
      <c r="AB21">
        <f t="shared" ca="1" si="15"/>
        <v>-1.1366666666666632</v>
      </c>
      <c r="AC21">
        <f t="shared" ca="1" si="16"/>
        <v>0.40250000000000341</v>
      </c>
      <c r="AD21">
        <f t="shared" ca="1" si="17"/>
        <v>2.0580000000000069</v>
      </c>
      <c r="AE21">
        <f t="shared" ca="1" si="18"/>
        <v>3.3800000000000026</v>
      </c>
      <c r="AF21">
        <f t="shared" ca="1" si="19"/>
        <v>3.7928571428571445</v>
      </c>
      <c r="AG21" s="14">
        <f t="shared" si="32"/>
        <v>-0.39999999999999858</v>
      </c>
      <c r="AH21">
        <f t="shared" si="30"/>
        <v>-1.1199999999999974</v>
      </c>
      <c r="AI21">
        <f t="shared" si="20"/>
        <v>-1.1199999999999974</v>
      </c>
      <c r="AJ21">
        <f t="shared" si="21"/>
        <v>-4</v>
      </c>
      <c r="AK21">
        <f t="shared" si="22"/>
        <v>-3.6799999999999997</v>
      </c>
      <c r="AL21">
        <f t="shared" si="23"/>
        <v>-2.0600000000000023</v>
      </c>
      <c r="AM21" s="14">
        <f ca="1">Q21-$W21</f>
        <v>1.0742000000000047</v>
      </c>
      <c r="AN21" s="6">
        <f t="shared" ca="1" si="31"/>
        <v>0.27500000000000568</v>
      </c>
      <c r="AO21" s="6">
        <f t="shared" ca="1" si="24"/>
        <v>0.41000000000000369</v>
      </c>
      <c r="AP21" s="6">
        <f t="shared" ca="1" si="25"/>
        <v>-2.1550000000000011</v>
      </c>
      <c r="AQ21" s="6">
        <f t="shared" ca="1" si="26"/>
        <v>-2.5503999999999962</v>
      </c>
      <c r="AR21" s="2">
        <f t="shared" ca="1" si="27"/>
        <v>-1.7879999999999967</v>
      </c>
      <c r="BD21" t="s">
        <v>153</v>
      </c>
      <c r="BE21" t="s">
        <v>155</v>
      </c>
      <c r="BF21" t="s">
        <v>154</v>
      </c>
      <c r="BG21" t="s">
        <v>157</v>
      </c>
      <c r="BI21" t="s">
        <v>155</v>
      </c>
      <c r="BJ21" t="s">
        <v>156</v>
      </c>
    </row>
    <row r="22" spans="1:62" x14ac:dyDescent="0.25">
      <c r="A22" t="s">
        <v>93</v>
      </c>
      <c r="B22">
        <f>B21+1</f>
        <v>2</v>
      </c>
      <c r="C22" s="14">
        <f ca="1">'Historical Trends'!P67</f>
        <v>37.11159877017667</v>
      </c>
      <c r="D22">
        <f ca="1">AVERAGE(OFFSET('Historical Trends'!$F$66,$B7,0,'Polling Correlations - LNP'!D$4,1))</f>
        <v>39.6</v>
      </c>
      <c r="E22">
        <f ca="1">AVERAGE(OFFSET('Historical Trends'!$F$66,$B7,0,'Polling Correlations - LNP'!E$4,1))</f>
        <v>38.905000000000001</v>
      </c>
      <c r="F22">
        <f ca="1">AVERAGE(OFFSET('Historical Trends'!$F$66,$B7,0,'Polling Correlations - LNP'!F$4,1))</f>
        <v>41.610000000000007</v>
      </c>
      <c r="G22">
        <f ca="1">AVERAGE(OFFSET('Historical Trends'!$F$66,$B7,0,'Polling Correlations - LNP'!G$4,1))</f>
        <v>43.877500000000005</v>
      </c>
      <c r="H22">
        <f ca="1">AVERAGE(OFFSET('Historical Trends'!$F$66,$B7,0,'Polling Correlations - LNP'!H$4,1))</f>
        <v>45.500000000000007</v>
      </c>
      <c r="I22">
        <f ca="1">AVERAGE(OFFSET('Historical Trends'!$F$66,$B7,0,'Polling Correlations - LNP'!I$4,1))</f>
        <v>45.961666666666673</v>
      </c>
      <c r="J22">
        <f ca="1">AVERAGE(OFFSET('Historical Trends'!$F$66,$B7,0,'Polling Correlations - LNP'!J$4,1))</f>
        <v>46.417142857142856</v>
      </c>
      <c r="K22" s="14">
        <f>(39+41+38+38+36)/5</f>
        <v>38.4</v>
      </c>
      <c r="L22">
        <f>(35+35+37+33+37)/5</f>
        <v>35.4</v>
      </c>
      <c r="M22">
        <f>(41+39+39+35+35)/5</f>
        <v>37.799999999999997</v>
      </c>
      <c r="N22">
        <f>(36+36+41+39+39)/5</f>
        <v>38.200000000000003</v>
      </c>
      <c r="O22">
        <f>(38+40+43+44+36)/5</f>
        <v>40.200000000000003</v>
      </c>
      <c r="P22">
        <f>(45+45+44+44+40)/5</f>
        <v>43.6</v>
      </c>
      <c r="Q22" s="14">
        <f t="shared" ca="1" si="4"/>
        <v>41.349050000000005</v>
      </c>
      <c r="R22" s="6">
        <f t="shared" ca="1" si="5"/>
        <v>38.67411666666667</v>
      </c>
      <c r="S22" s="6">
        <f t="shared" ca="1" si="6"/>
        <v>40.574966666666668</v>
      </c>
      <c r="T22" s="6">
        <f t="shared" ca="1" si="7"/>
        <v>40.140416666666667</v>
      </c>
      <c r="U22" s="6">
        <f t="shared" ca="1" si="8"/>
        <v>41.121866666666669</v>
      </c>
      <c r="V22" s="2">
        <f t="shared" ca="1" si="9"/>
        <v>43.71808333333334</v>
      </c>
      <c r="W22" s="2">
        <f>'Historical Trends'!F67</f>
        <v>44.78</v>
      </c>
      <c r="Y22" s="14">
        <f t="shared" ca="1" si="12"/>
        <v>-7.6684012298233313</v>
      </c>
      <c r="Z22">
        <f t="shared" ca="1" si="13"/>
        <v>-5.18</v>
      </c>
      <c r="AA22">
        <f t="shared" ca="1" si="14"/>
        <v>-5.875</v>
      </c>
      <c r="AB22">
        <f t="shared" ca="1" si="15"/>
        <v>-3.1699999999999946</v>
      </c>
      <c r="AC22">
        <f t="shared" ca="1" si="16"/>
        <v>-0.90249999999999631</v>
      </c>
      <c r="AD22">
        <f t="shared" ca="1" si="17"/>
        <v>0.72000000000000597</v>
      </c>
      <c r="AE22">
        <f t="shared" ca="1" si="18"/>
        <v>1.181666666666672</v>
      </c>
      <c r="AF22">
        <f t="shared" ca="1" si="19"/>
        <v>1.6371428571428552</v>
      </c>
      <c r="AG22" s="14">
        <f t="shared" si="32"/>
        <v>-6.3800000000000026</v>
      </c>
      <c r="AH22">
        <f t="shared" si="30"/>
        <v>-9.3800000000000026</v>
      </c>
      <c r="AI22">
        <f t="shared" si="20"/>
        <v>-6.980000000000004</v>
      </c>
      <c r="AJ22">
        <f t="shared" si="21"/>
        <v>-6.5799999999999983</v>
      </c>
      <c r="AK22">
        <f t="shared" si="22"/>
        <v>-4.5799999999999983</v>
      </c>
      <c r="AL22">
        <f t="shared" si="23"/>
        <v>-1.1799999999999997</v>
      </c>
      <c r="AM22" s="14">
        <f ca="1">Q22-$W22</f>
        <v>-3.4309499999999957</v>
      </c>
      <c r="AN22" s="6">
        <f t="shared" ca="1" si="31"/>
        <v>-6.1058833333333311</v>
      </c>
      <c r="AO22" s="6">
        <f t="shared" ca="1" si="24"/>
        <v>-4.2050333333333327</v>
      </c>
      <c r="AP22" s="6">
        <f t="shared" ca="1" si="25"/>
        <v>-4.6395833333333343</v>
      </c>
      <c r="AQ22" s="6">
        <f t="shared" ca="1" si="26"/>
        <v>-3.6581333333333319</v>
      </c>
      <c r="AR22" s="2">
        <f t="shared" ca="1" si="27"/>
        <v>-1.0619166666666615</v>
      </c>
      <c r="BD22">
        <v>1</v>
      </c>
      <c r="BE22">
        <f>LN(BD22)</f>
        <v>0</v>
      </c>
      <c r="BF22">
        <f>MAX(0,(0.94+1/(8.3*0.97))-1/((8.3-MIN(8.2,BE22)) * 0.97))</f>
        <v>0.94</v>
      </c>
      <c r="BG22">
        <f>1-(BF22/0.94)^10</f>
        <v>0</v>
      </c>
      <c r="BI22">
        <f>0</f>
        <v>0</v>
      </c>
      <c r="BJ22">
        <f>MAX(0,(0.96+1/(11*0.4))-1/((11-BI22) * 0.4))</f>
        <v>0.96</v>
      </c>
    </row>
    <row r="23" spans="1:62" x14ac:dyDescent="0.25">
      <c r="A23" t="s">
        <v>94</v>
      </c>
      <c r="B23">
        <f>B22+1</f>
        <v>3</v>
      </c>
      <c r="C23" s="14">
        <f ca="1">'Historical Trends'!P68</f>
        <v>41.847046874999933</v>
      </c>
      <c r="D23">
        <f ca="1">AVERAGE(OFFSET('Historical Trends'!$F$66,$B8,0,'Polling Correlations - LNP'!D$4,1))</f>
        <v>38.21</v>
      </c>
      <c r="E23">
        <f ca="1">AVERAGE(OFFSET('Historical Trends'!$F$66,$B8,0,'Polling Correlations - LNP'!E$4,1))</f>
        <v>42.615000000000002</v>
      </c>
      <c r="F23">
        <f ca="1">AVERAGE(OFFSET('Historical Trends'!$F$66,$B8,0,'Polling Correlations - LNP'!F$4,1))</f>
        <v>45.303333333333335</v>
      </c>
      <c r="G23">
        <f ca="1">AVERAGE(OFFSET('Historical Trends'!$F$66,$B8,0,'Polling Correlations - LNP'!G$4,1))</f>
        <v>46.975000000000001</v>
      </c>
      <c r="H23">
        <f ca="1">AVERAGE(OFFSET('Historical Trends'!$F$66,$B8,0,'Polling Correlations - LNP'!H$4,1))</f>
        <v>47.234000000000002</v>
      </c>
      <c r="I23">
        <f ca="1">AVERAGE(OFFSET('Historical Trends'!$F$66,$B8,0,'Polling Correlations - LNP'!I$4,1))</f>
        <v>47.553333333333335</v>
      </c>
      <c r="J23">
        <f ca="1">AVERAGE(OFFSET('Historical Trends'!$F$66,$B8,0,'Polling Correlations - LNP'!J$4,1))</f>
        <v>46.945714285714288</v>
      </c>
      <c r="L23">
        <f>(39+41+41+39)/4</f>
        <v>40</v>
      </c>
      <c r="M23">
        <f>AVERAGE(39+38+40+40+39)/5</f>
        <v>39.200000000000003</v>
      </c>
      <c r="N23">
        <f>(41+40+36+39+38)/5</f>
        <v>38.799999999999997</v>
      </c>
      <c r="O23">
        <f>(40+39+41+40+36)/5</f>
        <v>39.200000000000003</v>
      </c>
      <c r="P23">
        <f>(37+39+40+40+40)/5</f>
        <v>39.200000000000003</v>
      </c>
      <c r="Q23" s="14">
        <f t="shared" ca="1" si="4"/>
        <v>18.5458</v>
      </c>
      <c r="R23" s="6">
        <f t="shared" ca="1" si="5"/>
        <v>42.341533333333331</v>
      </c>
      <c r="S23" s="6">
        <f t="shared" ca="1" si="6"/>
        <v>42.040133333333337</v>
      </c>
      <c r="T23" s="6">
        <f t="shared" ca="1" si="7"/>
        <v>40.98833333333333</v>
      </c>
      <c r="U23" s="6">
        <f t="shared" ca="1" si="8"/>
        <v>40.536533333333338</v>
      </c>
      <c r="V23" s="2">
        <f t="shared" ca="1" si="9"/>
        <v>39.617666666666672</v>
      </c>
      <c r="W23" s="2">
        <f>'Historical Trends'!F68</f>
        <v>39.6</v>
      </c>
      <c r="Y23" s="14">
        <f t="shared" ca="1" si="12"/>
        <v>2.2470468749999313</v>
      </c>
      <c r="Z23">
        <f t="shared" ca="1" si="13"/>
        <v>-1.3900000000000006</v>
      </c>
      <c r="AA23">
        <f t="shared" ca="1" si="14"/>
        <v>3.0150000000000006</v>
      </c>
      <c r="AB23">
        <f t="shared" ca="1" si="15"/>
        <v>5.7033333333333331</v>
      </c>
      <c r="AC23">
        <f t="shared" ca="1" si="16"/>
        <v>7.375</v>
      </c>
      <c r="AD23">
        <f t="shared" ca="1" si="17"/>
        <v>7.6340000000000003</v>
      </c>
      <c r="AE23">
        <f t="shared" ca="1" si="18"/>
        <v>7.9533333333333331</v>
      </c>
      <c r="AF23">
        <f t="shared" ca="1" si="19"/>
        <v>7.345714285714287</v>
      </c>
      <c r="AH23">
        <f t="shared" si="30"/>
        <v>0.39999999999999858</v>
      </c>
      <c r="AI23">
        <f t="shared" si="20"/>
        <v>-0.39999999999999858</v>
      </c>
      <c r="AJ23">
        <f t="shared" si="21"/>
        <v>-0.80000000000000426</v>
      </c>
      <c r="AK23">
        <f t="shared" si="22"/>
        <v>-0.39999999999999858</v>
      </c>
      <c r="AL23">
        <f t="shared" si="23"/>
        <v>-0.39999999999999858</v>
      </c>
      <c r="AN23" s="6">
        <f t="shared" ca="1" si="31"/>
        <v>2.7415333333333294</v>
      </c>
      <c r="AO23" s="6">
        <f t="shared" ca="1" si="24"/>
        <v>2.4401333333333355</v>
      </c>
      <c r="AP23" s="6">
        <f t="shared" ca="1" si="25"/>
        <v>1.3883333333333283</v>
      </c>
      <c r="AQ23" s="6">
        <f t="shared" ca="1" si="26"/>
        <v>0.93653333333333677</v>
      </c>
      <c r="AR23" s="2">
        <f t="shared" ca="1" si="27"/>
        <v>1.7666666666670494E-2</v>
      </c>
      <c r="BD23">
        <f>BD22+1</f>
        <v>2</v>
      </c>
      <c r="BE23">
        <f t="shared" ref="BE23:BE86" si="33">LN(BD23)</f>
        <v>0.69314718055994529</v>
      </c>
      <c r="BF23">
        <f t="shared" ref="BF23:BF86" si="34">MAX(0,(0.94+1/(8.3*0.97))-1/((8.3-MIN(8.2,BE23)) * 0.97))</f>
        <v>0.92868197572765254</v>
      </c>
      <c r="BG23">
        <f t="shared" ref="BG23:BG86" si="35">1-(BF23/0.94)^10</f>
        <v>0.1140858660754307</v>
      </c>
      <c r="BI23">
        <f>BI22+0.1</f>
        <v>0.1</v>
      </c>
      <c r="BJ23">
        <f t="shared" ref="BJ23:BJ86" si="36">MAX(0,(0.96+1/(11*0.4))-1/((11-BI23) * 0.4))</f>
        <v>0.95791492910758969</v>
      </c>
    </row>
    <row r="24" spans="1:62" x14ac:dyDescent="0.25">
      <c r="A24" t="s">
        <v>106</v>
      </c>
      <c r="B24">
        <v>0</v>
      </c>
      <c r="C24" s="14">
        <f ca="1">'Historical Trends'!P83</f>
        <v>45.873483412322258</v>
      </c>
      <c r="D24">
        <f ca="1">AVERAGE(OFFSET('Historical Trends'!$F$84,$B5,0,'Polling Correlations - LNP'!D$4,1))</f>
        <v>53.15</v>
      </c>
      <c r="E24">
        <f ca="1">AVERAGE(OFFSET('Historical Trends'!$F$84,$B5,0,'Polling Correlations - LNP'!E$4,1))</f>
        <v>48.254999999999995</v>
      </c>
      <c r="F24">
        <f ca="1">AVERAGE(OFFSET('Historical Trends'!$F$84,$B5,0,'Polling Correlations - LNP'!F$4,1))</f>
        <v>45.279999999999994</v>
      </c>
      <c r="G24">
        <f ca="1">AVERAGE(OFFSET('Historical Trends'!$F$84,$B5,0,'Polling Correlations - LNP'!G$4,1))</f>
        <v>42.564999999999998</v>
      </c>
      <c r="H24">
        <f ca="1">AVERAGE(OFFSET('Historical Trends'!$F$84,$B5,0,'Polling Correlations - LNP'!H$4,1))</f>
        <v>43.19</v>
      </c>
      <c r="I24">
        <f ca="1">AVERAGE(OFFSET('Historical Trends'!$F$84,$B5,0,'Polling Correlations - LNP'!I$4,1))</f>
        <v>44.234999999999992</v>
      </c>
      <c r="J24">
        <f ca="1">AVERAGE(OFFSET('Historical Trends'!$F$84,$B5,0,'Polling Correlations - LNP'!J$4,1))</f>
        <v>44.685714285714276</v>
      </c>
      <c r="K24" s="14">
        <f>(34+34+35+6+8+6)/3</f>
        <v>41</v>
      </c>
      <c r="L24">
        <f>(40+34+37+4+6+5)/3</f>
        <v>42</v>
      </c>
      <c r="M24">
        <f>(34+36+34+4+6+6)/3</f>
        <v>40</v>
      </c>
      <c r="N24">
        <f>(35.9+38.2+34+6.1+5.4+4)/3</f>
        <v>41.199999999999996</v>
      </c>
      <c r="O24">
        <f>(30+36.1+34+5+6+6)/3</f>
        <v>39.033333333333331</v>
      </c>
      <c r="P24">
        <f>(33.9+32+31+34.6+35.4+6+5+5+6.8+8.4)/5</f>
        <v>39.620000000000005</v>
      </c>
      <c r="Q24" s="14">
        <f t="shared" ca="1" si="4"/>
        <v>42.261649999999996</v>
      </c>
      <c r="R24" s="6">
        <f t="shared" ca="1" si="5"/>
        <v>42.692849999999993</v>
      </c>
      <c r="S24" s="6">
        <f t="shared" ca="1" si="6"/>
        <v>41.439899999999994</v>
      </c>
      <c r="T24" s="6">
        <f t="shared" ca="1" si="7"/>
        <v>41.958749999999995</v>
      </c>
      <c r="U24" s="6">
        <f t="shared" ca="1" si="8"/>
        <v>39.865600000000001</v>
      </c>
      <c r="V24" s="2">
        <f t="shared" ca="1" si="9"/>
        <v>39.850750000000005</v>
      </c>
      <c r="W24" s="2">
        <f>'Historical Trends'!F83</f>
        <v>36.630000000000003</v>
      </c>
      <c r="Y24" s="14">
        <f t="shared" ca="1" si="12"/>
        <v>9.2434834123222558</v>
      </c>
      <c r="Z24">
        <f t="shared" ca="1" si="13"/>
        <v>16.519999999999996</v>
      </c>
      <c r="AA24">
        <f t="shared" ca="1" si="14"/>
        <v>11.624999999999993</v>
      </c>
      <c r="AB24">
        <f t="shared" ca="1" si="15"/>
        <v>8.6499999999999915</v>
      </c>
      <c r="AC24">
        <f t="shared" ca="1" si="16"/>
        <v>5.9349999999999952</v>
      </c>
      <c r="AD24">
        <f t="shared" ca="1" si="17"/>
        <v>6.5599999999999952</v>
      </c>
      <c r="AE24">
        <f t="shared" ca="1" si="18"/>
        <v>7.6049999999999898</v>
      </c>
      <c r="AF24">
        <f t="shared" ca="1" si="19"/>
        <v>8.0557142857142736</v>
      </c>
      <c r="AG24" s="14">
        <f t="shared" ref="AG24:AG29" si="37">K24-$W24</f>
        <v>4.3699999999999974</v>
      </c>
      <c r="AH24">
        <f t="shared" si="30"/>
        <v>5.3699999999999974</v>
      </c>
      <c r="AI24">
        <f t="shared" si="20"/>
        <v>3.3699999999999974</v>
      </c>
      <c r="AJ24">
        <f t="shared" si="21"/>
        <v>4.5699999999999932</v>
      </c>
      <c r="AK24">
        <f t="shared" si="22"/>
        <v>2.4033333333333289</v>
      </c>
      <c r="AL24">
        <f t="shared" si="23"/>
        <v>2.990000000000002</v>
      </c>
      <c r="AM24" s="14">
        <f t="shared" ref="AM24:AM29" ca="1" si="38">Q24-$W24</f>
        <v>5.6316499999999934</v>
      </c>
      <c r="AN24" s="6">
        <f t="shared" ca="1" si="31"/>
        <v>6.0628499999999903</v>
      </c>
      <c r="AO24" s="6">
        <f t="shared" ca="1" si="24"/>
        <v>4.8098999999999918</v>
      </c>
      <c r="AP24" s="6">
        <f t="shared" ca="1" si="25"/>
        <v>5.3287499999999923</v>
      </c>
      <c r="AQ24" s="6">
        <f t="shared" ca="1" si="26"/>
        <v>3.235599999999998</v>
      </c>
      <c r="AR24" s="2">
        <f t="shared" ca="1" si="27"/>
        <v>3.2207500000000024</v>
      </c>
      <c r="BD24">
        <f t="shared" ref="BD24:BD31" si="39">BD23+1</f>
        <v>3</v>
      </c>
      <c r="BE24">
        <f t="shared" si="33"/>
        <v>1.0986122886681098</v>
      </c>
      <c r="BF24">
        <f t="shared" si="34"/>
        <v>0.92105134307880865</v>
      </c>
      <c r="BG24">
        <f t="shared" si="35"/>
        <v>0.18424477193938826</v>
      </c>
      <c r="BI24">
        <f t="shared" ref="BI24:BI87" si="40">BI23+0.1</f>
        <v>0.2</v>
      </c>
      <c r="BJ24">
        <f t="shared" si="36"/>
        <v>0.95579124579124586</v>
      </c>
    </row>
    <row r="25" spans="1:62" x14ac:dyDescent="0.25">
      <c r="A25" t="s">
        <v>107</v>
      </c>
      <c r="B25">
        <f>B24+1</f>
        <v>1</v>
      </c>
      <c r="C25" s="14">
        <f ca="1">'Historical Trends'!P84</f>
        <v>36.461984924623152</v>
      </c>
      <c r="D25">
        <f ca="1">AVERAGE(OFFSET('Historical Trends'!$F$84,$B6,0,'Polling Correlations - LNP'!D$4,1))</f>
        <v>43.36</v>
      </c>
      <c r="E25">
        <f ca="1">AVERAGE(OFFSET('Historical Trends'!$F$84,$B6,0,'Polling Correlations - LNP'!E$4,1))</f>
        <v>41.344999999999999</v>
      </c>
      <c r="F25">
        <f ca="1">AVERAGE(OFFSET('Historical Trends'!$F$84,$B6,0,'Polling Correlations - LNP'!F$4,1))</f>
        <v>39.036666666666669</v>
      </c>
      <c r="G25">
        <f ca="1">AVERAGE(OFFSET('Historical Trends'!$F$84,$B6,0,'Polling Correlations - LNP'!G$4,1))</f>
        <v>40.700000000000003</v>
      </c>
      <c r="H25">
        <f ca="1">AVERAGE(OFFSET('Historical Trends'!$F$84,$B6,0,'Polling Correlations - LNP'!H$4,1))</f>
        <v>42.452000000000005</v>
      </c>
      <c r="I25">
        <f ca="1">AVERAGE(OFFSET('Historical Trends'!$F$84,$B6,0,'Polling Correlations - LNP'!I$4,1))</f>
        <v>43.275000000000006</v>
      </c>
      <c r="J25">
        <f ca="1">AVERAGE(OFFSET('Historical Trends'!$F$84,$B6,0,'Polling Correlations - LNP'!J$4,1))</f>
        <v>43.525714285714294</v>
      </c>
      <c r="K25" s="14">
        <f>(43+43+41+6+6+6)/3</f>
        <v>48.333333333333336</v>
      </c>
      <c r="L25">
        <f>(39+52+46+6+2+4)/3</f>
        <v>49.666666666666664</v>
      </c>
      <c r="M25">
        <f>(43+47+39+5+2+6)/3</f>
        <v>47.333333333333336</v>
      </c>
      <c r="N25">
        <f>(43+43+47+6+5+2)/3</f>
        <v>48.666666666666664</v>
      </c>
      <c r="O25">
        <f>(45+50+43+6+5+6)/3</f>
        <v>51.666666666666664</v>
      </c>
      <c r="P25">
        <f>(48+43+45+6+7+6)/3</f>
        <v>51.666666666666664</v>
      </c>
      <c r="Q25" s="14">
        <f t="shared" ca="1" si="4"/>
        <v>46.360583333333338</v>
      </c>
      <c r="R25" s="6">
        <f t="shared" ca="1" si="5"/>
        <v>47.685249999999996</v>
      </c>
      <c r="S25" s="6">
        <f t="shared" ca="1" si="6"/>
        <v>45.953500000000005</v>
      </c>
      <c r="T25" s="6">
        <f t="shared" ca="1" si="7"/>
        <v>47.318750000000001</v>
      </c>
      <c r="U25" s="6">
        <f t="shared" ca="1" si="8"/>
        <v>50.323999999999998</v>
      </c>
      <c r="V25" s="2">
        <f t="shared" ca="1" si="9"/>
        <v>51.247083333333329</v>
      </c>
      <c r="W25" s="2">
        <f>'Historical Trends'!F84</f>
        <v>53.15</v>
      </c>
      <c r="Y25" s="14">
        <f t="shared" ca="1" si="12"/>
        <v>-16.688015075376846</v>
      </c>
      <c r="Z25">
        <f t="shared" ca="1" si="13"/>
        <v>-9.7899999999999991</v>
      </c>
      <c r="AA25">
        <f t="shared" ca="1" si="14"/>
        <v>-11.805</v>
      </c>
      <c r="AB25">
        <f t="shared" ca="1" si="15"/>
        <v>-14.11333333333333</v>
      </c>
      <c r="AC25">
        <f t="shared" ca="1" si="16"/>
        <v>-12.449999999999996</v>
      </c>
      <c r="AD25">
        <f t="shared" ca="1" si="17"/>
        <v>-10.697999999999993</v>
      </c>
      <c r="AE25">
        <f t="shared" ca="1" si="18"/>
        <v>-9.8749999999999929</v>
      </c>
      <c r="AF25">
        <f t="shared" ca="1" si="19"/>
        <v>-9.6242857142857048</v>
      </c>
      <c r="AG25" s="14">
        <f t="shared" si="37"/>
        <v>-4.8166666666666629</v>
      </c>
      <c r="AH25">
        <f t="shared" si="30"/>
        <v>-3.4833333333333343</v>
      </c>
      <c r="AI25">
        <f t="shared" si="20"/>
        <v>-5.8166666666666629</v>
      </c>
      <c r="AJ25">
        <f t="shared" si="21"/>
        <v>-4.4833333333333343</v>
      </c>
      <c r="AK25">
        <f t="shared" si="22"/>
        <v>-1.4833333333333343</v>
      </c>
      <c r="AL25">
        <f t="shared" si="23"/>
        <v>-1.4833333333333343</v>
      </c>
      <c r="AM25" s="14">
        <f t="shared" ca="1" si="38"/>
        <v>-6.7894166666666607</v>
      </c>
      <c r="AN25" s="6">
        <f t="shared" ca="1" si="31"/>
        <v>-5.4647500000000022</v>
      </c>
      <c r="AO25" s="6">
        <f t="shared" ca="1" si="24"/>
        <v>-7.1964999999999932</v>
      </c>
      <c r="AP25" s="6">
        <f t="shared" ca="1" si="25"/>
        <v>-5.8312499999999972</v>
      </c>
      <c r="AQ25" s="6">
        <f t="shared" ca="1" si="26"/>
        <v>-2.8260000000000005</v>
      </c>
      <c r="AR25" s="2">
        <f t="shared" ca="1" si="27"/>
        <v>-1.9029166666666697</v>
      </c>
      <c r="BD25">
        <f t="shared" si="39"/>
        <v>4</v>
      </c>
      <c r="BE25">
        <f t="shared" si="33"/>
        <v>1.3862943611198906</v>
      </c>
      <c r="BF25">
        <f t="shared" si="34"/>
        <v>0.91509452980976436</v>
      </c>
      <c r="BG25">
        <f t="shared" si="35"/>
        <v>0.23549372110487321</v>
      </c>
      <c r="BI25">
        <f t="shared" si="40"/>
        <v>0.30000000000000004</v>
      </c>
      <c r="BJ25">
        <f t="shared" si="36"/>
        <v>0.95362786745964312</v>
      </c>
    </row>
    <row r="26" spans="1:62" x14ac:dyDescent="0.25">
      <c r="A26" t="s">
        <v>108</v>
      </c>
      <c r="B26">
        <f>B25+1</f>
        <v>2</v>
      </c>
      <c r="C26" s="14">
        <f ca="1">'Historical Trends'!P85</f>
        <v>36.346899224806066</v>
      </c>
      <c r="D26">
        <f ca="1">AVERAGE(OFFSET('Historical Trends'!$F$84,$B7,0,'Polling Correlations - LNP'!D$4,1))</f>
        <v>39.33</v>
      </c>
      <c r="E26">
        <f ca="1">AVERAGE(OFFSET('Historical Trends'!$F$84,$B7,0,'Polling Correlations - LNP'!E$4,1))</f>
        <v>36.875</v>
      </c>
      <c r="F26">
        <f ca="1">AVERAGE(OFFSET('Historical Trends'!$F$84,$B7,0,'Polling Correlations - LNP'!F$4,1))</f>
        <v>39.813333333333333</v>
      </c>
      <c r="G26">
        <f ca="1">AVERAGE(OFFSET('Historical Trends'!$F$84,$B7,0,'Polling Correlations - LNP'!G$4,1))</f>
        <v>42.225000000000001</v>
      </c>
      <c r="H26">
        <f ca="1">AVERAGE(OFFSET('Historical Trends'!$F$84,$B7,0,'Polling Correlations - LNP'!H$4,1))</f>
        <v>43.258000000000003</v>
      </c>
      <c r="I26">
        <f ca="1">AVERAGE(OFFSET('Historical Trends'!$F$84,$B7,0,'Polling Correlations - LNP'!I$4,1))</f>
        <v>43.553333333333342</v>
      </c>
      <c r="J26">
        <f ca="1">AVERAGE(OFFSET('Historical Trends'!$F$84,$B7,0,'Polling Correlations - LNP'!J$4,1))</f>
        <v>43.755714285714298</v>
      </c>
      <c r="K26" s="14">
        <f>(37+37+35+3+3+4)/3</f>
        <v>39.666666666666664</v>
      </c>
      <c r="L26">
        <f>(38+35+35+5+3+4)/3</f>
        <v>40</v>
      </c>
      <c r="M26">
        <f>(35+41+38+3+4+5)/3</f>
        <v>42</v>
      </c>
      <c r="N26">
        <f>(31+35+41+4+3+4)/3</f>
        <v>39.333333333333336</v>
      </c>
      <c r="O26">
        <f>(31+35+41+4+3+4)/3</f>
        <v>39.333333333333336</v>
      </c>
      <c r="P26">
        <f>(37+35+37+6+7+5)/3</f>
        <v>42.333333333333336</v>
      </c>
      <c r="Q26" s="14">
        <f t="shared" ca="1" si="4"/>
        <v>41.18246666666667</v>
      </c>
      <c r="R26" s="6">
        <f t="shared" ca="1" si="5"/>
        <v>41.101533333333336</v>
      </c>
      <c r="S26" s="6">
        <f t="shared" ca="1" si="6"/>
        <v>42.528133333333336</v>
      </c>
      <c r="T26" s="6">
        <f t="shared" ca="1" si="7"/>
        <v>40.388333333333335</v>
      </c>
      <c r="U26" s="6">
        <f t="shared" ca="1" si="8"/>
        <v>40.008533333333332</v>
      </c>
      <c r="V26" s="2">
        <f t="shared" ca="1" si="9"/>
        <v>42.394333333333336</v>
      </c>
      <c r="W26" s="2">
        <f>'Historical Trends'!F85</f>
        <v>43.36</v>
      </c>
      <c r="Y26" s="14">
        <f t="shared" ca="1" si="12"/>
        <v>-7.0131007751939336</v>
      </c>
      <c r="Z26">
        <f t="shared" ca="1" si="13"/>
        <v>-4.0300000000000011</v>
      </c>
      <c r="AA26">
        <f t="shared" ca="1" si="14"/>
        <v>-6.4849999999999994</v>
      </c>
      <c r="AB26">
        <f t="shared" ca="1" si="15"/>
        <v>-3.5466666666666669</v>
      </c>
      <c r="AC26">
        <f t="shared" ca="1" si="16"/>
        <v>-1.134999999999998</v>
      </c>
      <c r="AD26">
        <f t="shared" ca="1" si="17"/>
        <v>-0.10199999999999676</v>
      </c>
      <c r="AE26">
        <f t="shared" ca="1" si="18"/>
        <v>0.19333333333334224</v>
      </c>
      <c r="AF26">
        <f t="shared" ca="1" si="19"/>
        <v>0.39571428571429834</v>
      </c>
      <c r="AG26" s="14">
        <f t="shared" si="37"/>
        <v>-3.6933333333333351</v>
      </c>
      <c r="AH26">
        <f t="shared" si="30"/>
        <v>-3.3599999999999994</v>
      </c>
      <c r="AI26">
        <f t="shared" si="20"/>
        <v>-1.3599999999999994</v>
      </c>
      <c r="AJ26">
        <f t="shared" si="21"/>
        <v>-4.0266666666666637</v>
      </c>
      <c r="AK26">
        <f t="shared" si="22"/>
        <v>-4.0266666666666637</v>
      </c>
      <c r="AL26">
        <f t="shared" si="23"/>
        <v>-1.0266666666666637</v>
      </c>
      <c r="AM26" s="14">
        <f t="shared" ca="1" si="38"/>
        <v>-2.1775333333333293</v>
      </c>
      <c r="AN26" s="6">
        <f t="shared" ca="1" si="31"/>
        <v>-2.2584666666666635</v>
      </c>
      <c r="AO26" s="6">
        <f t="shared" ca="1" si="24"/>
        <v>-0.83186666666666298</v>
      </c>
      <c r="AP26" s="6">
        <f t="shared" ca="1" si="25"/>
        <v>-2.971666666666664</v>
      </c>
      <c r="AQ26" s="6">
        <f t="shared" ca="1" si="26"/>
        <v>-3.351466666666667</v>
      </c>
      <c r="AR26" s="2">
        <f t="shared" ca="1" si="27"/>
        <v>-0.96566666666666379</v>
      </c>
      <c r="BD26">
        <f t="shared" si="39"/>
        <v>5</v>
      </c>
      <c r="BE26">
        <f t="shared" si="33"/>
        <v>1.6094379124341003</v>
      </c>
      <c r="BF26">
        <f t="shared" si="34"/>
        <v>0.91012129326662006</v>
      </c>
      <c r="BG26">
        <f t="shared" si="35"/>
        <v>0.27604059116565138</v>
      </c>
      <c r="BI26">
        <f t="shared" si="40"/>
        <v>0.4</v>
      </c>
      <c r="BJ26">
        <f t="shared" si="36"/>
        <v>0.95142367066895372</v>
      </c>
    </row>
    <row r="27" spans="1:62" x14ac:dyDescent="0.25">
      <c r="A27" t="s">
        <v>124</v>
      </c>
      <c r="B27" s="2">
        <v>0</v>
      </c>
      <c r="C27" s="14">
        <f ca="1">'Historical Trends'!P100</f>
        <v>38.657776595744622</v>
      </c>
      <c r="D27">
        <f ca="1">AVERAGE(OFFSET('Historical Trends'!$F$101,$B5,0,'Polling Correlations - LNP'!D$4,1))</f>
        <v>44.91</v>
      </c>
      <c r="E27">
        <f ca="1">AVERAGE(OFFSET('Historical Trends'!$F$101,$B5,0,'Polling Correlations - LNP'!E$4,1))</f>
        <v>43.805</v>
      </c>
      <c r="F27">
        <f ca="1">AVERAGE(OFFSET('Historical Trends'!$F$101,$B5,0,'Polling Correlations - LNP'!F$4,1))</f>
        <v>41.223333333333336</v>
      </c>
      <c r="G27">
        <f ca="1">AVERAGE(OFFSET('Historical Trends'!$F$101,$B5,0,'Polling Correlations - LNP'!G$4,1))</f>
        <v>41.272500000000001</v>
      </c>
      <c r="H27">
        <f ca="1">AVERAGE(OFFSET('Historical Trends'!$F$101,$B5,0,'Polling Correlations - LNP'!H$4,1))</f>
        <v>41.446000000000005</v>
      </c>
      <c r="I27">
        <f ca="1">AVERAGE(OFFSET('Historical Trends'!$F$101,$B5,0,'Polling Correlations - LNP'!I$4,1))</f>
        <v>43.523333333333333</v>
      </c>
      <c r="J27">
        <f ca="1">AVERAGE(OFFSET('Historical Trends'!$F$101,$B5,0,'Polling Correlations - LNP'!J$4,1))</f>
        <v>43.79</v>
      </c>
      <c r="K27" s="14">
        <f>(29+33+32)/3</f>
        <v>31.333333333333332</v>
      </c>
      <c r="L27">
        <f>(28+38+32)/3</f>
        <v>32.666666666666664</v>
      </c>
      <c r="M27">
        <f>(30+34+31)/3</f>
        <v>31.666666666666668</v>
      </c>
      <c r="N27">
        <f>(31+29+30)/3</f>
        <v>30</v>
      </c>
      <c r="O27">
        <f>(33.4+32+31)/3</f>
        <v>32.133333333333333</v>
      </c>
      <c r="P27">
        <f>(34+34+32)/3</f>
        <v>33.333333333333336</v>
      </c>
      <c r="Q27" s="14">
        <f t="shared" ca="1" si="4"/>
        <v>36.087433333333337</v>
      </c>
      <c r="R27" s="6">
        <f t="shared" ca="1" si="5"/>
        <v>36.03223333333333</v>
      </c>
      <c r="S27" s="6">
        <f t="shared" ca="1" si="6"/>
        <v>35.697933333333332</v>
      </c>
      <c r="T27" s="6">
        <f t="shared" ca="1" si="7"/>
        <v>33.380833333333335</v>
      </c>
      <c r="U27" s="6">
        <f t="shared" ca="1" si="8"/>
        <v>33.955733333333335</v>
      </c>
      <c r="V27" s="2">
        <f t="shared" ca="1" si="9"/>
        <v>33.842833333333338</v>
      </c>
      <c r="W27" s="2">
        <f>'Historical Trends'!F100</f>
        <v>38</v>
      </c>
      <c r="Y27" s="14">
        <f t="shared" ca="1" si="12"/>
        <v>0.65777659574462177</v>
      </c>
      <c r="Z27">
        <f t="shared" ca="1" si="13"/>
        <v>6.9099999999999966</v>
      </c>
      <c r="AA27">
        <f t="shared" ca="1" si="14"/>
        <v>5.8049999999999997</v>
      </c>
      <c r="AB27">
        <f t="shared" ca="1" si="15"/>
        <v>3.2233333333333363</v>
      </c>
      <c r="AC27">
        <f t="shared" ca="1" si="16"/>
        <v>3.2725000000000009</v>
      </c>
      <c r="AD27">
        <f t="shared" ca="1" si="17"/>
        <v>3.4460000000000051</v>
      </c>
      <c r="AE27">
        <f t="shared" ca="1" si="18"/>
        <v>5.5233333333333334</v>
      </c>
      <c r="AF27">
        <f t="shared" ca="1" si="19"/>
        <v>5.7899999999999991</v>
      </c>
      <c r="AG27" s="14">
        <f t="shared" si="37"/>
        <v>-6.6666666666666679</v>
      </c>
      <c r="AH27">
        <f t="shared" si="30"/>
        <v>-5.3333333333333357</v>
      </c>
      <c r="AI27">
        <f t="shared" si="20"/>
        <v>-6.3333333333333321</v>
      </c>
      <c r="AJ27">
        <f t="shared" si="21"/>
        <v>-8</v>
      </c>
      <c r="AK27">
        <f t="shared" si="22"/>
        <v>-5.8666666666666671</v>
      </c>
      <c r="AL27">
        <f t="shared" si="23"/>
        <v>-4.6666666666666643</v>
      </c>
      <c r="AM27" s="14">
        <f t="shared" ca="1" si="38"/>
        <v>-1.9125666666666632</v>
      </c>
      <c r="AN27" s="6">
        <f t="shared" ca="1" si="31"/>
        <v>-1.9677666666666696</v>
      </c>
      <c r="AO27" s="6">
        <f t="shared" ca="1" si="24"/>
        <v>-2.3020666666666685</v>
      </c>
      <c r="AP27" s="6">
        <f t="shared" ca="1" si="25"/>
        <v>-4.6191666666666649</v>
      </c>
      <c r="AQ27" s="6">
        <f t="shared" ca="1" si="26"/>
        <v>-4.0442666666666653</v>
      </c>
      <c r="AR27" s="2">
        <f t="shared" ca="1" si="27"/>
        <v>-4.1571666666666616</v>
      </c>
      <c r="BD27">
        <f t="shared" si="39"/>
        <v>6</v>
      </c>
      <c r="BE27">
        <f t="shared" si="33"/>
        <v>1.791759469228055</v>
      </c>
      <c r="BF27">
        <f t="shared" si="34"/>
        <v>0.90580471036790178</v>
      </c>
      <c r="BG27">
        <f t="shared" si="35"/>
        <v>0.30965336588943237</v>
      </c>
      <c r="BI27">
        <f t="shared" si="40"/>
        <v>0.5</v>
      </c>
      <c r="BJ27">
        <f t="shared" si="36"/>
        <v>0.94917748917748912</v>
      </c>
    </row>
    <row r="28" spans="1:62" x14ac:dyDescent="0.25">
      <c r="A28" t="s">
        <v>125</v>
      </c>
      <c r="B28" s="2">
        <f>B27+1</f>
        <v>1</v>
      </c>
      <c r="C28" s="14">
        <f ca="1">'Historical Trends'!P101</f>
        <v>36.93241994750656</v>
      </c>
      <c r="D28">
        <f ca="1">AVERAGE(OFFSET('Historical Trends'!$F$101,$B6,0,'Polling Correlations - LNP'!D$4,1))</f>
        <v>42.7</v>
      </c>
      <c r="E28">
        <f ca="1">AVERAGE(OFFSET('Historical Trends'!$F$101,$B6,0,'Polling Correlations - LNP'!E$4,1))</f>
        <v>39.380000000000003</v>
      </c>
      <c r="F28">
        <f ca="1">AVERAGE(OFFSET('Historical Trends'!$F$101,$B6,0,'Polling Correlations - LNP'!F$4,1))</f>
        <v>40.06</v>
      </c>
      <c r="G28">
        <f ca="1">AVERAGE(OFFSET('Historical Trends'!$F$101,$B6,0,'Polling Correlations - LNP'!G$4,1))</f>
        <v>40.58</v>
      </c>
      <c r="H28">
        <f ca="1">AVERAGE(OFFSET('Historical Trends'!$F$101,$B6,0,'Polling Correlations - LNP'!H$4,1))</f>
        <v>43.245999999999995</v>
      </c>
      <c r="I28">
        <f ca="1">AVERAGE(OFFSET('Historical Trends'!$F$101,$B6,0,'Polling Correlations - LNP'!I$4,1))</f>
        <v>43.603333333333332</v>
      </c>
      <c r="J28">
        <f ca="1">AVERAGE(OFFSET('Historical Trends'!$F$101,$B6,0,'Polling Correlations - LNP'!J$4,1))</f>
        <v>43.64142857142857</v>
      </c>
      <c r="K28" s="14">
        <f>(40+42+43)/3</f>
        <v>41.666666666666664</v>
      </c>
      <c r="L28">
        <f>(44+54+41)/3</f>
        <v>46.333333333333336</v>
      </c>
      <c r="M28">
        <f>(44+54+41)/3</f>
        <v>46.333333333333336</v>
      </c>
      <c r="N28">
        <f>(40+44+44)/3</f>
        <v>42.666666666666664</v>
      </c>
      <c r="O28">
        <f>(46+40+44)/3</f>
        <v>43.333333333333336</v>
      </c>
      <c r="P28">
        <f>(41+44+46)/3</f>
        <v>43.666666666666664</v>
      </c>
      <c r="Q28" s="14">
        <f t="shared" ca="1" si="4"/>
        <v>42.421966666666663</v>
      </c>
      <c r="R28" s="6">
        <f t="shared" ca="1" si="5"/>
        <v>45.487033333333336</v>
      </c>
      <c r="S28" s="6">
        <f t="shared" ca="1" si="6"/>
        <v>45.405133333333332</v>
      </c>
      <c r="T28" s="6">
        <f t="shared" ca="1" si="7"/>
        <v>42.900833333333331</v>
      </c>
      <c r="U28" s="6">
        <f t="shared" ca="1" si="8"/>
        <v>43.376533333333334</v>
      </c>
      <c r="V28" s="2">
        <f t="shared" ca="1" si="9"/>
        <v>43.663499999999999</v>
      </c>
      <c r="W28" s="2">
        <f>'Historical Trends'!F101</f>
        <v>44.91</v>
      </c>
      <c r="Y28" s="14">
        <f t="shared" ca="1" si="12"/>
        <v>-7.9775800524934368</v>
      </c>
      <c r="Z28">
        <f t="shared" ca="1" si="13"/>
        <v>-2.2099999999999937</v>
      </c>
      <c r="AA28">
        <f t="shared" ca="1" si="14"/>
        <v>-5.529999999999994</v>
      </c>
      <c r="AB28">
        <f t="shared" ca="1" si="15"/>
        <v>-4.8499999999999943</v>
      </c>
      <c r="AC28">
        <f t="shared" ca="1" si="16"/>
        <v>-4.3299999999999983</v>
      </c>
      <c r="AD28">
        <f t="shared" ca="1" si="17"/>
        <v>-1.6640000000000015</v>
      </c>
      <c r="AE28">
        <f t="shared" ca="1" si="18"/>
        <v>-1.3066666666666649</v>
      </c>
      <c r="AF28">
        <f t="shared" ca="1" si="19"/>
        <v>-1.2685714285714269</v>
      </c>
      <c r="AG28" s="14">
        <f t="shared" si="37"/>
        <v>-3.2433333333333323</v>
      </c>
      <c r="AH28">
        <f t="shared" si="30"/>
        <v>1.4233333333333391</v>
      </c>
      <c r="AI28">
        <f t="shared" si="20"/>
        <v>1.4233333333333391</v>
      </c>
      <c r="AJ28">
        <f t="shared" si="21"/>
        <v>-2.2433333333333323</v>
      </c>
      <c r="AK28">
        <f t="shared" si="22"/>
        <v>-1.5766666666666609</v>
      </c>
      <c r="AL28">
        <f t="shared" si="23"/>
        <v>-1.2433333333333323</v>
      </c>
      <c r="AM28" s="14">
        <f t="shared" ca="1" si="38"/>
        <v>-2.488033333333334</v>
      </c>
      <c r="AN28" s="6">
        <f t="shared" ca="1" si="31"/>
        <v>0.57703333333333973</v>
      </c>
      <c r="AO28" s="6">
        <f t="shared" ca="1" si="24"/>
        <v>0.4951333333333352</v>
      </c>
      <c r="AP28" s="6">
        <f t="shared" ca="1" si="25"/>
        <v>-2.0091666666666654</v>
      </c>
      <c r="AQ28" s="6">
        <f t="shared" ca="1" si="26"/>
        <v>-1.5334666666666621</v>
      </c>
      <c r="AR28" s="2">
        <f t="shared" ca="1" si="27"/>
        <v>-1.2464999999999975</v>
      </c>
      <c r="BD28">
        <f t="shared" si="39"/>
        <v>7</v>
      </c>
      <c r="BE28">
        <f t="shared" si="33"/>
        <v>1.9459101490553132</v>
      </c>
      <c r="BF28">
        <f t="shared" si="34"/>
        <v>0.90196183089833593</v>
      </c>
      <c r="BG28">
        <f t="shared" si="35"/>
        <v>0.33838847910654657</v>
      </c>
      <c r="BI28">
        <f t="shared" si="40"/>
        <v>0.6</v>
      </c>
      <c r="BJ28">
        <f t="shared" si="36"/>
        <v>0.94688811188811184</v>
      </c>
    </row>
    <row r="29" spans="1:62" x14ac:dyDescent="0.25">
      <c r="A29" t="s">
        <v>127</v>
      </c>
      <c r="B29" s="2">
        <f>B28+1</f>
        <v>2</v>
      </c>
      <c r="C29" s="14">
        <f ca="1">'Historical Trends'!P102</f>
        <v>37.452191489361667</v>
      </c>
      <c r="D29">
        <f ca="1">AVERAGE(OFFSET('Historical Trends'!$F$101,$B7,0,'Polling Correlations - LNP'!D$4,1))</f>
        <v>36.06</v>
      </c>
      <c r="E29">
        <f ca="1">AVERAGE(OFFSET('Historical Trends'!$F$101,$B7,0,'Polling Correlations - LNP'!E$4,1))</f>
        <v>38.74</v>
      </c>
      <c r="F29">
        <f ca="1">AVERAGE(OFFSET('Historical Trends'!$F$101,$B7,0,'Polling Correlations - LNP'!F$4,1))</f>
        <v>39.873333333333335</v>
      </c>
      <c r="G29">
        <f ca="1">AVERAGE(OFFSET('Historical Trends'!$F$101,$B7,0,'Polling Correlations - LNP'!G$4,1))</f>
        <v>43.3825</v>
      </c>
      <c r="H29">
        <f ca="1">AVERAGE(OFFSET('Historical Trends'!$F$101,$B7,0,'Polling Correlations - LNP'!H$4,1))</f>
        <v>43.784000000000006</v>
      </c>
      <c r="I29">
        <f ca="1">AVERAGE(OFFSET('Historical Trends'!$F$101,$B7,0,'Polling Correlations - LNP'!I$4,1))</f>
        <v>43.798333333333339</v>
      </c>
      <c r="J29">
        <f ca="1">AVERAGE(OFFSET('Historical Trends'!$F$101,$B7,0,'Polling Correlations - LNP'!J$4,1))</f>
        <v>43.96857142857143</v>
      </c>
      <c r="K29" s="14">
        <f>(37+37+34)/3</f>
        <v>36</v>
      </c>
      <c r="L29">
        <f>(37+35+36)/3</f>
        <v>36</v>
      </c>
      <c r="M29">
        <f>(34+37+35)/3</f>
        <v>35.333333333333336</v>
      </c>
      <c r="N29">
        <f>(35+36+38.6)/3</f>
        <v>36.533333333333331</v>
      </c>
      <c r="O29">
        <f>(39+35+36)/3</f>
        <v>36.666666666666664</v>
      </c>
      <c r="P29">
        <f>(42.5+42+39)/3</f>
        <v>41.166666666666664</v>
      </c>
      <c r="Q29" s="14">
        <f t="shared" ca="1" si="4"/>
        <v>39.041350000000008</v>
      </c>
      <c r="R29" s="6">
        <f t="shared" ca="1" si="5"/>
        <v>38.417483333333337</v>
      </c>
      <c r="S29" s="6">
        <f t="shared" ca="1" si="6"/>
        <v>38.211433333333339</v>
      </c>
      <c r="T29" s="6">
        <f t="shared" ca="1" si="7"/>
        <v>38.349583333333335</v>
      </c>
      <c r="U29" s="6">
        <f t="shared" ca="1" si="8"/>
        <v>37.807733333333331</v>
      </c>
      <c r="V29" s="2">
        <f t="shared" ca="1" si="9"/>
        <v>41.298249999999996</v>
      </c>
      <c r="W29" s="2">
        <f>'Historical Trends'!F102</f>
        <v>42.7</v>
      </c>
      <c r="Y29" s="14">
        <f t="shared" ca="1" si="12"/>
        <v>-5.2478085106383361</v>
      </c>
      <c r="Z29">
        <f t="shared" ca="1" si="13"/>
        <v>-6.6400000000000006</v>
      </c>
      <c r="AA29">
        <f t="shared" ca="1" si="14"/>
        <v>-3.9600000000000009</v>
      </c>
      <c r="AB29">
        <f t="shared" ca="1" si="15"/>
        <v>-2.826666666666668</v>
      </c>
      <c r="AC29">
        <f t="shared" ca="1" si="16"/>
        <v>0.68249999999999744</v>
      </c>
      <c r="AD29">
        <f t="shared" ca="1" si="17"/>
        <v>1.0840000000000032</v>
      </c>
      <c r="AE29">
        <f t="shared" ca="1" si="18"/>
        <v>1.0983333333333363</v>
      </c>
      <c r="AF29">
        <f t="shared" ca="1" si="19"/>
        <v>1.2685714285714269</v>
      </c>
      <c r="AG29" s="14">
        <f t="shared" si="37"/>
        <v>-6.7000000000000028</v>
      </c>
      <c r="AH29">
        <f t="shared" si="30"/>
        <v>-6.7000000000000028</v>
      </c>
      <c r="AI29">
        <f t="shared" si="20"/>
        <v>-7.3666666666666671</v>
      </c>
      <c r="AJ29">
        <f t="shared" si="21"/>
        <v>-6.1666666666666714</v>
      </c>
      <c r="AK29">
        <f t="shared" si="22"/>
        <v>-6.0333333333333385</v>
      </c>
      <c r="AL29">
        <f t="shared" si="23"/>
        <v>-1.5333333333333385</v>
      </c>
      <c r="AM29" s="14">
        <f t="shared" ca="1" si="38"/>
        <v>-3.6586499999999944</v>
      </c>
      <c r="AN29" s="6">
        <f t="shared" ca="1" si="31"/>
        <v>-4.2825166666666661</v>
      </c>
      <c r="AO29" s="6">
        <f t="shared" ca="1" si="24"/>
        <v>-4.4885666666666637</v>
      </c>
      <c r="AP29" s="6">
        <f t="shared" ca="1" si="25"/>
        <v>-4.3504166666666677</v>
      </c>
      <c r="AQ29" s="6">
        <f t="shared" ca="1" si="26"/>
        <v>-4.8922666666666714</v>
      </c>
      <c r="AR29" s="2">
        <f t="shared" ca="1" si="27"/>
        <v>-1.4017500000000069</v>
      </c>
      <c r="BD29">
        <f t="shared" si="39"/>
        <v>8</v>
      </c>
      <c r="BE29">
        <f t="shared" si="33"/>
        <v>2.0794415416798357</v>
      </c>
      <c r="BF29">
        <f t="shared" si="34"/>
        <v>0.89847902784446509</v>
      </c>
      <c r="BG29">
        <f t="shared" si="35"/>
        <v>0.36349633700567485</v>
      </c>
      <c r="BI29">
        <f t="shared" si="40"/>
        <v>0.7</v>
      </c>
      <c r="BJ29">
        <f t="shared" si="36"/>
        <v>0.94455428067078551</v>
      </c>
    </row>
    <row r="30" spans="1:62" x14ac:dyDescent="0.25">
      <c r="A30" t="s">
        <v>128</v>
      </c>
      <c r="B30" s="2">
        <f>B29+1</f>
        <v>3</v>
      </c>
      <c r="C30" s="14">
        <f ca="1">'Historical Trends'!P103</f>
        <v>43.555687203791479</v>
      </c>
      <c r="D30">
        <f ca="1">AVERAGE(OFFSET('Historical Trends'!$F$101,$B8,0,'Polling Correlations - LNP'!D$4,1))</f>
        <v>41.42</v>
      </c>
      <c r="E30">
        <f ca="1">AVERAGE(OFFSET('Historical Trends'!$F$101,$B8,0,'Polling Correlations - LNP'!E$4,1))</f>
        <v>41.78</v>
      </c>
      <c r="F30">
        <f ca="1">AVERAGE(OFFSET('Historical Trends'!$F$101,$B8,0,'Polling Correlations - LNP'!F$4,1))</f>
        <v>45.823333333333331</v>
      </c>
      <c r="G30">
        <f ca="1">AVERAGE(OFFSET('Historical Trends'!$F$101,$B8,0,'Polling Correlations - LNP'!G$4,1))</f>
        <v>45.715000000000003</v>
      </c>
      <c r="H30">
        <f ca="1">AVERAGE(OFFSET('Historical Trends'!$F$101,$B8,0,'Polling Correlations - LNP'!H$4,1))</f>
        <v>45.346000000000004</v>
      </c>
      <c r="I30">
        <f ca="1">AVERAGE(OFFSET('Historical Trends'!$F$101,$B8,0,'Polling Correlations - LNP'!I$4,1))</f>
        <v>45.286666666666669</v>
      </c>
      <c r="J30">
        <f ca="1">AVERAGE(OFFSET('Historical Trends'!$F$101,$B8,0,'Polling Correlations - LNP'!J$4,1))</f>
        <v>45.938571428571436</v>
      </c>
      <c r="N30">
        <f>(37+40)/2</f>
        <v>38.5</v>
      </c>
      <c r="O30">
        <f>(39+37)/2</f>
        <v>38</v>
      </c>
      <c r="P30">
        <f>(34.5+39)/2</f>
        <v>36.75</v>
      </c>
      <c r="Q30" s="14">
        <f t="shared" ca="1" si="4"/>
        <v>17.661800000000003</v>
      </c>
      <c r="R30" s="6">
        <f t="shared" ca="1" si="5"/>
        <v>14.038866666666669</v>
      </c>
      <c r="S30" s="6">
        <f t="shared" ca="1" si="6"/>
        <v>15.397466666666666</v>
      </c>
      <c r="T30" s="6">
        <f t="shared" ca="1" si="7"/>
        <v>40.196666666666665</v>
      </c>
      <c r="U30" s="6">
        <f t="shared" ca="1" si="8"/>
        <v>39.165866666666666</v>
      </c>
      <c r="V30" s="2">
        <f t="shared" ca="1" si="9"/>
        <v>37.176833333333335</v>
      </c>
      <c r="W30" s="2">
        <f>'Historical Trends'!F103</f>
        <v>36.06</v>
      </c>
      <c r="Y30" s="14">
        <f t="shared" ca="1" si="12"/>
        <v>7.4956872037914763</v>
      </c>
      <c r="Z30">
        <f t="shared" ca="1" si="13"/>
        <v>5.3599999999999994</v>
      </c>
      <c r="AA30">
        <f t="shared" ca="1" si="14"/>
        <v>5.7199999999999989</v>
      </c>
      <c r="AB30">
        <f t="shared" ca="1" si="15"/>
        <v>9.7633333333333283</v>
      </c>
      <c r="AC30">
        <f t="shared" ca="1" si="16"/>
        <v>9.6550000000000011</v>
      </c>
      <c r="AD30">
        <f t="shared" ca="1" si="17"/>
        <v>9.2860000000000014</v>
      </c>
      <c r="AE30">
        <f t="shared" ca="1" si="18"/>
        <v>9.2266666666666666</v>
      </c>
      <c r="AF30">
        <f t="shared" ca="1" si="19"/>
        <v>9.8785714285714334</v>
      </c>
      <c r="AJ30">
        <f>N30-$W30</f>
        <v>2.4399999999999977</v>
      </c>
      <c r="AK30">
        <f>O30-$W30</f>
        <v>1.9399999999999977</v>
      </c>
      <c r="AL30">
        <f>P30-$W30</f>
        <v>0.68999999999999773</v>
      </c>
      <c r="AP30" s="6">
        <f ca="1">T30-$W30</f>
        <v>4.1366666666666632</v>
      </c>
      <c r="AQ30" s="6">
        <f ca="1">U30-$W30</f>
        <v>3.1058666666666639</v>
      </c>
      <c r="AR30" s="2">
        <f ca="1">V30-$W30</f>
        <v>1.1168333333333322</v>
      </c>
      <c r="BD30">
        <f t="shared" si="39"/>
        <v>9</v>
      </c>
      <c r="BE30">
        <f t="shared" si="33"/>
        <v>2.1972245773362196</v>
      </c>
      <c r="BF30">
        <f t="shared" si="34"/>
        <v>0.89528046973783304</v>
      </c>
      <c r="BG30">
        <f t="shared" si="35"/>
        <v>0.38579609965964168</v>
      </c>
      <c r="BI30">
        <f t="shared" si="40"/>
        <v>0.79999999999999993</v>
      </c>
      <c r="BJ30">
        <f t="shared" si="36"/>
        <v>0.94217468805704097</v>
      </c>
    </row>
    <row r="31" spans="1:62" x14ac:dyDescent="0.25">
      <c r="BD31">
        <f t="shared" si="39"/>
        <v>10</v>
      </c>
      <c r="BE31">
        <f t="shared" si="33"/>
        <v>2.3025850929940459</v>
      </c>
      <c r="BF31">
        <f t="shared" si="34"/>
        <v>0.89231280613779884</v>
      </c>
      <c r="BG31">
        <f t="shared" si="35"/>
        <v>0.4058546225073032</v>
      </c>
      <c r="BI31">
        <f t="shared" si="40"/>
        <v>0.89999999999999991</v>
      </c>
      <c r="BJ31">
        <f t="shared" si="36"/>
        <v>0.93974797479747973</v>
      </c>
    </row>
    <row r="32" spans="1:62" x14ac:dyDescent="0.25">
      <c r="BD32">
        <f>BD31+5</f>
        <v>15</v>
      </c>
      <c r="BE32">
        <f t="shared" si="33"/>
        <v>2.7080502011022101</v>
      </c>
      <c r="BF32">
        <f t="shared" si="34"/>
        <v>0.879848893553969</v>
      </c>
      <c r="BG32">
        <f t="shared" si="35"/>
        <v>0.4838185582782154</v>
      </c>
      <c r="BI32">
        <f t="shared" si="40"/>
        <v>0.99999999999999989</v>
      </c>
      <c r="BJ32">
        <f t="shared" si="36"/>
        <v>0.93727272727272726</v>
      </c>
    </row>
    <row r="33" spans="56:62" x14ac:dyDescent="0.25">
      <c r="BD33">
        <f t="shared" ref="BD33:BD39" si="41">BD32+5</f>
        <v>20</v>
      </c>
      <c r="BE33">
        <f t="shared" si="33"/>
        <v>2.9957322735539909</v>
      </c>
      <c r="BF33">
        <f t="shared" si="34"/>
        <v>0.86984999035138133</v>
      </c>
      <c r="BG33">
        <f t="shared" si="35"/>
        <v>0.53956842999097721</v>
      </c>
      <c r="BI33">
        <f t="shared" si="40"/>
        <v>1.0999999999999999</v>
      </c>
      <c r="BJ33">
        <f t="shared" si="36"/>
        <v>0.93474747474747477</v>
      </c>
    </row>
    <row r="34" spans="56:62" x14ac:dyDescent="0.25">
      <c r="BD34">
        <f t="shared" si="41"/>
        <v>25</v>
      </c>
      <c r="BE34">
        <f t="shared" si="33"/>
        <v>3.2188758248682006</v>
      </c>
      <c r="BF34">
        <f t="shared" si="34"/>
        <v>0.86131452190275737</v>
      </c>
      <c r="BG34">
        <f t="shared" si="35"/>
        <v>0.5828049378614828</v>
      </c>
      <c r="BI34">
        <f t="shared" si="40"/>
        <v>1.2</v>
      </c>
      <c r="BJ34">
        <f t="shared" si="36"/>
        <v>0.93217068645640078</v>
      </c>
    </row>
    <row r="35" spans="56:62" x14ac:dyDescent="0.25">
      <c r="BD35">
        <f t="shared" si="41"/>
        <v>30</v>
      </c>
      <c r="BE35">
        <f t="shared" si="33"/>
        <v>3.4011973816621555</v>
      </c>
      <c r="BF35">
        <f t="shared" si="34"/>
        <v>0.85376331210823564</v>
      </c>
      <c r="BG35">
        <f t="shared" si="35"/>
        <v>0.61797098580623311</v>
      </c>
      <c r="BI35">
        <f t="shared" si="40"/>
        <v>1.3</v>
      </c>
      <c r="BJ35">
        <f t="shared" si="36"/>
        <v>0.92954076850984069</v>
      </c>
    </row>
    <row r="36" spans="56:62" x14ac:dyDescent="0.25">
      <c r="BD36">
        <f t="shared" si="41"/>
        <v>35</v>
      </c>
      <c r="BE36">
        <f t="shared" si="33"/>
        <v>3.5553480614894135</v>
      </c>
      <c r="BF36">
        <f t="shared" si="34"/>
        <v>0.84692609437819422</v>
      </c>
      <c r="BG36">
        <f t="shared" si="35"/>
        <v>0.64748580981932835</v>
      </c>
      <c r="BI36">
        <f t="shared" si="40"/>
        <v>1.4000000000000001</v>
      </c>
      <c r="BJ36">
        <f t="shared" si="36"/>
        <v>0.92685606060606052</v>
      </c>
    </row>
    <row r="37" spans="56:62" x14ac:dyDescent="0.25">
      <c r="BD37">
        <f t="shared" si="41"/>
        <v>40</v>
      </c>
      <c r="BE37">
        <f t="shared" si="33"/>
        <v>3.6888794541139363</v>
      </c>
      <c r="BF37">
        <f t="shared" si="34"/>
        <v>0.84063391913611418</v>
      </c>
      <c r="BG37">
        <f t="shared" si="35"/>
        <v>0.67281712840632812</v>
      </c>
      <c r="BI37">
        <f t="shared" si="40"/>
        <v>1.5000000000000002</v>
      </c>
      <c r="BJ37">
        <f t="shared" si="36"/>
        <v>0.92411483253588522</v>
      </c>
    </row>
    <row r="38" spans="56:62" x14ac:dyDescent="0.25">
      <c r="BD38">
        <f t="shared" si="41"/>
        <v>45</v>
      </c>
      <c r="BE38">
        <f t="shared" si="33"/>
        <v>3.8066624897703196</v>
      </c>
      <c r="BF38">
        <f t="shared" si="34"/>
        <v>0.8347734080477065</v>
      </c>
      <c r="BG38">
        <f t="shared" si="35"/>
        <v>0.6949243646841885</v>
      </c>
      <c r="BI38">
        <f t="shared" si="40"/>
        <v>1.6000000000000003</v>
      </c>
      <c r="BJ38">
        <f t="shared" si="36"/>
        <v>0.92131528046421662</v>
      </c>
    </row>
    <row r="39" spans="56:62" x14ac:dyDescent="0.25">
      <c r="BD39">
        <f t="shared" si="41"/>
        <v>50</v>
      </c>
      <c r="BE39">
        <f t="shared" si="33"/>
        <v>3.912023005428146</v>
      </c>
      <c r="BF39">
        <f t="shared" si="34"/>
        <v>0.82926440807702773</v>
      </c>
      <c r="BG39">
        <f t="shared" si="35"/>
        <v>0.71447001455916515</v>
      </c>
      <c r="BI39">
        <f t="shared" si="40"/>
        <v>1.7000000000000004</v>
      </c>
      <c r="BJ39">
        <f t="shared" si="36"/>
        <v>0.91845552297165201</v>
      </c>
    </row>
    <row r="40" spans="56:62" x14ac:dyDescent="0.25">
      <c r="BD40">
        <f>BD39+10</f>
        <v>60</v>
      </c>
      <c r="BE40">
        <f t="shared" si="33"/>
        <v>4.0943445622221004</v>
      </c>
      <c r="BF40">
        <f t="shared" si="34"/>
        <v>0.81907923870333688</v>
      </c>
      <c r="BG40">
        <f t="shared" si="35"/>
        <v>0.74766316959566648</v>
      </c>
      <c r="BI40">
        <f t="shared" si="40"/>
        <v>1.8000000000000005</v>
      </c>
      <c r="BJ40">
        <f t="shared" si="36"/>
        <v>0.91553359683794455</v>
      </c>
    </row>
    <row r="41" spans="56:62" x14ac:dyDescent="0.25">
      <c r="BD41">
        <f t="shared" ref="BD41:BD54" si="42">BD40+10</f>
        <v>70</v>
      </c>
      <c r="BE41">
        <f t="shared" si="33"/>
        <v>4.2484952420493594</v>
      </c>
      <c r="BF41">
        <f t="shared" si="34"/>
        <v>0.80975263189700109</v>
      </c>
      <c r="BG41">
        <f t="shared" si="35"/>
        <v>0.77496755104351545</v>
      </c>
      <c r="BI41">
        <f t="shared" si="40"/>
        <v>1.9000000000000006</v>
      </c>
      <c r="BJ41">
        <f t="shared" si="36"/>
        <v>0.91254745254745262</v>
      </c>
    </row>
    <row r="42" spans="56:62" x14ac:dyDescent="0.25">
      <c r="BD42">
        <f t="shared" si="42"/>
        <v>80</v>
      </c>
      <c r="BE42">
        <f t="shared" si="33"/>
        <v>4.3820266346738812</v>
      </c>
      <c r="BF42">
        <f t="shared" si="34"/>
        <v>0.80108034151045548</v>
      </c>
      <c r="BG42">
        <f t="shared" si="35"/>
        <v>0.79793913541597239</v>
      </c>
      <c r="BI42">
        <f t="shared" si="40"/>
        <v>2.0000000000000004</v>
      </c>
      <c r="BJ42">
        <f t="shared" si="36"/>
        <v>0.90949494949494947</v>
      </c>
    </row>
    <row r="43" spans="56:62" x14ac:dyDescent="0.25">
      <c r="BD43">
        <f t="shared" si="42"/>
        <v>90</v>
      </c>
      <c r="BE43">
        <f t="shared" si="33"/>
        <v>4.499809670330265</v>
      </c>
      <c r="BF43">
        <f t="shared" si="34"/>
        <v>0.79292496189577877</v>
      </c>
      <c r="BG43">
        <f t="shared" si="35"/>
        <v>0.81759263741514543</v>
      </c>
      <c r="BI43">
        <f t="shared" si="40"/>
        <v>2.1000000000000005</v>
      </c>
      <c r="BJ43">
        <f t="shared" si="36"/>
        <v>0.90637385086823286</v>
      </c>
    </row>
    <row r="44" spans="56:62" x14ac:dyDescent="0.25">
      <c r="BD44">
        <f t="shared" si="42"/>
        <v>100</v>
      </c>
      <c r="BE44">
        <f t="shared" si="33"/>
        <v>4.6051701859880918</v>
      </c>
      <c r="BF44">
        <f t="shared" si="34"/>
        <v>0.78518914172563514</v>
      </c>
      <c r="BG44">
        <f t="shared" si="35"/>
        <v>0.83462711013196844</v>
      </c>
      <c r="BI44">
        <f t="shared" si="40"/>
        <v>2.2000000000000006</v>
      </c>
      <c r="BJ44">
        <f t="shared" si="36"/>
        <v>0.90318181818181809</v>
      </c>
    </row>
    <row r="45" spans="56:62" x14ac:dyDescent="0.25">
      <c r="BD45">
        <f t="shared" si="42"/>
        <v>110</v>
      </c>
      <c r="BE45">
        <f t="shared" si="33"/>
        <v>4.7004803657924166</v>
      </c>
      <c r="BF45">
        <f t="shared" si="34"/>
        <v>0.77780111311839573</v>
      </c>
      <c r="BG45">
        <f t="shared" si="35"/>
        <v>0.84954484676076014</v>
      </c>
      <c r="BI45">
        <f t="shared" si="40"/>
        <v>2.3000000000000007</v>
      </c>
      <c r="BJ45">
        <f t="shared" si="36"/>
        <v>0.89991640543364682</v>
      </c>
    </row>
    <row r="46" spans="56:62" x14ac:dyDescent="0.25">
      <c r="BD46">
        <f t="shared" si="42"/>
        <v>120</v>
      </c>
      <c r="BE46">
        <f t="shared" si="33"/>
        <v>4.7874917427820458</v>
      </c>
      <c r="BF46">
        <f t="shared" si="34"/>
        <v>0.77070627637324507</v>
      </c>
      <c r="BG46">
        <f t="shared" si="35"/>
        <v>0.86271900397276902</v>
      </c>
      <c r="BI46">
        <f t="shared" si="40"/>
        <v>2.4000000000000008</v>
      </c>
      <c r="BJ46">
        <f t="shared" si="36"/>
        <v>0.89657505285412253</v>
      </c>
    </row>
    <row r="47" spans="56:62" x14ac:dyDescent="0.25">
      <c r="BD47">
        <f t="shared" si="42"/>
        <v>130</v>
      </c>
      <c r="BE47">
        <f t="shared" si="33"/>
        <v>4.8675344504555822</v>
      </c>
      <c r="BF47">
        <f t="shared" si="34"/>
        <v>0.76386201641897999</v>
      </c>
      <c r="BG47">
        <f t="shared" si="35"/>
        <v>0.87443441809294398</v>
      </c>
      <c r="BI47">
        <f t="shared" si="40"/>
        <v>2.5000000000000009</v>
      </c>
      <c r="BJ47">
        <f t="shared" si="36"/>
        <v>0.89315508021390377</v>
      </c>
    </row>
    <row r="48" spans="56:62" x14ac:dyDescent="0.25">
      <c r="BD48">
        <f t="shared" si="42"/>
        <v>140</v>
      </c>
      <c r="BE48">
        <f t="shared" si="33"/>
        <v>4.9416424226093039</v>
      </c>
      <c r="BF48">
        <f t="shared" si="34"/>
        <v>0.7572343586762027</v>
      </c>
      <c r="BG48">
        <f t="shared" si="35"/>
        <v>0.88491344827388807</v>
      </c>
      <c r="BI48">
        <f t="shared" si="40"/>
        <v>2.600000000000001</v>
      </c>
      <c r="BJ48">
        <f t="shared" si="36"/>
        <v>0.88965367965367959</v>
      </c>
    </row>
    <row r="49" spans="56:62" x14ac:dyDescent="0.25">
      <c r="BD49">
        <f t="shared" si="42"/>
        <v>150</v>
      </c>
      <c r="BE49">
        <f t="shared" si="33"/>
        <v>5.0106352940962555</v>
      </c>
      <c r="BF49">
        <f t="shared" si="34"/>
        <v>0.75079572787420124</v>
      </c>
      <c r="BG49">
        <f t="shared" si="35"/>
        <v>0.89433299656138121</v>
      </c>
      <c r="BI49">
        <f t="shared" si="40"/>
        <v>2.7000000000000011</v>
      </c>
      <c r="BJ49">
        <f t="shared" si="36"/>
        <v>0.88606790799561885</v>
      </c>
    </row>
    <row r="50" spans="56:62" x14ac:dyDescent="0.25">
      <c r="BD50">
        <f t="shared" si="42"/>
        <v>160</v>
      </c>
      <c r="BE50">
        <f t="shared" si="33"/>
        <v>5.0751738152338266</v>
      </c>
      <c r="BF50">
        <f t="shared" si="34"/>
        <v>0.74452339735186701</v>
      </c>
      <c r="BG50">
        <f t="shared" si="35"/>
        <v>0.90283609332738779</v>
      </c>
      <c r="BI50">
        <f t="shared" si="40"/>
        <v>2.8000000000000012</v>
      </c>
      <c r="BJ50">
        <f t="shared" si="36"/>
        <v>0.8823946784922394</v>
      </c>
    </row>
    <row r="51" spans="56:62" x14ac:dyDescent="0.25">
      <c r="BD51">
        <f t="shared" si="42"/>
        <v>170</v>
      </c>
      <c r="BE51">
        <f t="shared" si="33"/>
        <v>5.1357984370502621</v>
      </c>
      <c r="BF51">
        <f t="shared" si="34"/>
        <v>0.73839838659247792</v>
      </c>
      <c r="BG51">
        <f t="shared" si="35"/>
        <v>0.91054000803782009</v>
      </c>
      <c r="BI51">
        <f t="shared" si="40"/>
        <v>2.9000000000000012</v>
      </c>
      <c r="BJ51">
        <f t="shared" si="36"/>
        <v>0.87863075196408524</v>
      </c>
    </row>
    <row r="52" spans="56:62" x14ac:dyDescent="0.25">
      <c r="BD52">
        <f t="shared" si="42"/>
        <v>180</v>
      </c>
      <c r="BE52">
        <f t="shared" si="33"/>
        <v>5.1929568508902104</v>
      </c>
      <c r="BF52">
        <f t="shared" si="34"/>
        <v>0.73240465888899264</v>
      </c>
      <c r="BG52">
        <f t="shared" si="35"/>
        <v>0.91754206657603909</v>
      </c>
      <c r="BI52">
        <f t="shared" si="40"/>
        <v>3.0000000000000013</v>
      </c>
      <c r="BJ52">
        <f t="shared" si="36"/>
        <v>0.87477272727272726</v>
      </c>
    </row>
    <row r="53" spans="56:62" x14ac:dyDescent="0.25">
      <c r="BD53">
        <f t="shared" si="42"/>
        <v>190</v>
      </c>
      <c r="BE53">
        <f t="shared" si="33"/>
        <v>5.2470240721604862</v>
      </c>
      <c r="BF53">
        <f t="shared" si="34"/>
        <v>0.72652852542636714</v>
      </c>
      <c r="BG53">
        <f t="shared" si="35"/>
        <v>0.92392391251925343</v>
      </c>
      <c r="BI53">
        <f t="shared" si="40"/>
        <v>3.1000000000000014</v>
      </c>
      <c r="BJ53">
        <f t="shared" si="36"/>
        <v>0.87081703107019559</v>
      </c>
    </row>
    <row r="54" spans="56:62" x14ac:dyDescent="0.25">
      <c r="BD54">
        <f t="shared" si="42"/>
        <v>200</v>
      </c>
      <c r="BE54">
        <f t="shared" si="33"/>
        <v>5.2983173665480363</v>
      </c>
      <c r="BF54">
        <f t="shared" si="34"/>
        <v>0.72075819468806512</v>
      </c>
      <c r="BG54">
        <f t="shared" si="35"/>
        <v>0.92975468696968566</v>
      </c>
      <c r="BI54">
        <f t="shared" si="40"/>
        <v>3.2000000000000015</v>
      </c>
      <c r="BJ54">
        <f t="shared" si="36"/>
        <v>0.86675990675990677</v>
      </c>
    </row>
    <row r="55" spans="56:62" x14ac:dyDescent="0.25">
      <c r="BD55">
        <f>BD54+50</f>
        <v>250</v>
      </c>
      <c r="BE55">
        <f t="shared" si="33"/>
        <v>5.521460917862246</v>
      </c>
      <c r="BF55">
        <f t="shared" si="34"/>
        <v>0.69317584095074125</v>
      </c>
      <c r="BG55">
        <f t="shared" si="35"/>
        <v>0.95244943915188174</v>
      </c>
      <c r="BI55">
        <f t="shared" si="40"/>
        <v>3.3000000000000016</v>
      </c>
      <c r="BJ55">
        <f t="shared" si="36"/>
        <v>0.86259740259740258</v>
      </c>
    </row>
    <row r="56" spans="56:62" x14ac:dyDescent="0.25">
      <c r="BD56">
        <f t="shared" ref="BD56:BD70" si="43">BD55+50</f>
        <v>300</v>
      </c>
      <c r="BE56">
        <f t="shared" si="33"/>
        <v>5.7037824746562009</v>
      </c>
      <c r="BF56">
        <f t="shared" si="34"/>
        <v>0.66711978373630698</v>
      </c>
      <c r="BG56">
        <f t="shared" si="35"/>
        <v>0.96758398203144513</v>
      </c>
      <c r="BI56">
        <f t="shared" si="40"/>
        <v>3.4000000000000017</v>
      </c>
      <c r="BJ56">
        <f t="shared" si="36"/>
        <v>0.8583253588516746</v>
      </c>
    </row>
    <row r="57" spans="56:62" x14ac:dyDescent="0.25">
      <c r="BD57">
        <f t="shared" si="43"/>
        <v>350</v>
      </c>
      <c r="BE57">
        <f t="shared" si="33"/>
        <v>5.857933154483459</v>
      </c>
      <c r="BF57">
        <f t="shared" si="34"/>
        <v>0.64205435800763322</v>
      </c>
      <c r="BG57">
        <f t="shared" si="35"/>
        <v>0.97789759943806631</v>
      </c>
      <c r="BI57">
        <f t="shared" si="40"/>
        <v>3.5000000000000018</v>
      </c>
      <c r="BJ57">
        <f t="shared" si="36"/>
        <v>0.85393939393939389</v>
      </c>
    </row>
    <row r="58" spans="56:62" x14ac:dyDescent="0.25">
      <c r="BD58">
        <f t="shared" si="43"/>
        <v>400</v>
      </c>
      <c r="BE58">
        <f t="shared" si="33"/>
        <v>5.9914645471079817</v>
      </c>
      <c r="BF58">
        <f t="shared" si="34"/>
        <v>0.61763593864421518</v>
      </c>
      <c r="BG58">
        <f t="shared" si="35"/>
        <v>0.9850015268695701</v>
      </c>
      <c r="BI58">
        <f t="shared" si="40"/>
        <v>3.6000000000000019</v>
      </c>
      <c r="BJ58">
        <f t="shared" si="36"/>
        <v>0.84943488943488932</v>
      </c>
    </row>
    <row r="59" spans="56:62" x14ac:dyDescent="0.25">
      <c r="BD59">
        <f t="shared" si="43"/>
        <v>450</v>
      </c>
      <c r="BE59">
        <f t="shared" si="33"/>
        <v>6.1092475827643655</v>
      </c>
      <c r="BF59">
        <f t="shared" si="34"/>
        <v>0.59362654672186865</v>
      </c>
      <c r="BG59">
        <f t="shared" si="35"/>
        <v>0.9899108493790626</v>
      </c>
      <c r="BI59">
        <f t="shared" si="40"/>
        <v>3.700000000000002</v>
      </c>
      <c r="BJ59">
        <f t="shared" si="36"/>
        <v>0.84480697384806969</v>
      </c>
    </row>
    <row r="60" spans="56:62" x14ac:dyDescent="0.25">
      <c r="BD60">
        <f t="shared" si="43"/>
        <v>500</v>
      </c>
      <c r="BE60">
        <f t="shared" si="33"/>
        <v>6.2146080984221914</v>
      </c>
      <c r="BF60">
        <f t="shared" si="34"/>
        <v>0.569851292413324</v>
      </c>
      <c r="BG60">
        <f t="shared" si="35"/>
        <v>0.99329595624928546</v>
      </c>
      <c r="BI60">
        <f t="shared" si="40"/>
        <v>3.800000000000002</v>
      </c>
      <c r="BJ60">
        <f t="shared" si="36"/>
        <v>0.84005050505050494</v>
      </c>
    </row>
    <row r="61" spans="56:62" x14ac:dyDescent="0.25">
      <c r="BD61">
        <f t="shared" si="43"/>
        <v>550</v>
      </c>
      <c r="BE61">
        <f t="shared" si="33"/>
        <v>6.3099182782265162</v>
      </c>
      <c r="BF61">
        <f t="shared" si="34"/>
        <v>0.54617525808218648</v>
      </c>
      <c r="BG61">
        <f t="shared" si="35"/>
        <v>0.99561427203877517</v>
      </c>
      <c r="BI61">
        <f t="shared" si="40"/>
        <v>3.9000000000000021</v>
      </c>
      <c r="BJ61">
        <f t="shared" si="36"/>
        <v>0.83516005121638914</v>
      </c>
    </row>
    <row r="62" spans="56:62" x14ac:dyDescent="0.25">
      <c r="BD62">
        <f t="shared" si="43"/>
        <v>600</v>
      </c>
      <c r="BE62">
        <f t="shared" si="33"/>
        <v>6.3969296552161463</v>
      </c>
      <c r="BF62">
        <f t="shared" si="34"/>
        <v>0.52248997636488048</v>
      </c>
      <c r="BG62">
        <f t="shared" si="35"/>
        <v>0.99718485288033465</v>
      </c>
      <c r="BI62">
        <f t="shared" si="40"/>
        <v>4.0000000000000018</v>
      </c>
      <c r="BJ62">
        <f t="shared" si="36"/>
        <v>0.83012987012987005</v>
      </c>
    </row>
    <row r="63" spans="56:62" x14ac:dyDescent="0.25">
      <c r="BD63">
        <f t="shared" si="43"/>
        <v>650</v>
      </c>
      <c r="BE63">
        <f t="shared" si="33"/>
        <v>6.4769723628896827</v>
      </c>
      <c r="BF63">
        <f t="shared" si="34"/>
        <v>0.49870504279401651</v>
      </c>
      <c r="BG63">
        <f t="shared" si="35"/>
        <v>0.99823331524566505</v>
      </c>
      <c r="BI63">
        <f t="shared" si="40"/>
        <v>4.1000000000000014</v>
      </c>
      <c r="BJ63">
        <f t="shared" si="36"/>
        <v>0.82495388669301706</v>
      </c>
    </row>
    <row r="64" spans="56:62" x14ac:dyDescent="0.25">
      <c r="BD64">
        <f t="shared" si="43"/>
        <v>700</v>
      </c>
      <c r="BE64">
        <f t="shared" si="33"/>
        <v>6.5510803350434044</v>
      </c>
      <c r="BF64">
        <f t="shared" si="34"/>
        <v>0.4747426555796147</v>
      </c>
      <c r="BG64">
        <f t="shared" si="35"/>
        <v>0.99892029773640656</v>
      </c>
      <c r="BI64">
        <f t="shared" si="40"/>
        <v>4.2000000000000011</v>
      </c>
      <c r="BJ64">
        <f t="shared" si="36"/>
        <v>0.81962566844919782</v>
      </c>
    </row>
    <row r="65" spans="56:62" x14ac:dyDescent="0.25">
      <c r="BD65">
        <f t="shared" si="43"/>
        <v>750</v>
      </c>
      <c r="BE65">
        <f t="shared" si="33"/>
        <v>6.620073206530356</v>
      </c>
      <c r="BF65">
        <f t="shared" si="34"/>
        <v>0.45053391098406859</v>
      </c>
      <c r="BG65">
        <f t="shared" si="35"/>
        <v>0.99936027059099286</v>
      </c>
      <c r="BI65">
        <f t="shared" si="40"/>
        <v>4.3000000000000007</v>
      </c>
      <c r="BJ65">
        <f t="shared" si="36"/>
        <v>0.81413839891451834</v>
      </c>
    </row>
    <row r="66" spans="56:62" x14ac:dyDescent="0.25">
      <c r="BD66">
        <f t="shared" si="43"/>
        <v>800</v>
      </c>
      <c r="BE66">
        <f t="shared" si="33"/>
        <v>6.6846117276679271</v>
      </c>
      <c r="BF66">
        <f t="shared" si="34"/>
        <v>0.42601619595390805</v>
      </c>
      <c r="BG66">
        <f t="shared" si="35"/>
        <v>0.99963441988520285</v>
      </c>
      <c r="BI66">
        <f t="shared" si="40"/>
        <v>4.4000000000000004</v>
      </c>
      <c r="BJ66">
        <f t="shared" si="36"/>
        <v>0.80848484848484847</v>
      </c>
    </row>
    <row r="67" spans="56:62" x14ac:dyDescent="0.25">
      <c r="BD67">
        <f t="shared" si="43"/>
        <v>850</v>
      </c>
      <c r="BE67">
        <f t="shared" si="33"/>
        <v>6.7452363494843626</v>
      </c>
      <c r="BF67">
        <f t="shared" si="34"/>
        <v>0.4011312899840046</v>
      </c>
      <c r="BG67">
        <f t="shared" si="35"/>
        <v>0.99979974338743116</v>
      </c>
      <c r="BI67">
        <f t="shared" si="40"/>
        <v>4.5</v>
      </c>
      <c r="BJ67">
        <f t="shared" si="36"/>
        <v>0.80265734265734268</v>
      </c>
    </row>
    <row r="68" spans="56:62" x14ac:dyDescent="0.25">
      <c r="BD68">
        <f t="shared" si="43"/>
        <v>900</v>
      </c>
      <c r="BE68">
        <f t="shared" si="33"/>
        <v>6.8023947633243109</v>
      </c>
      <c r="BF68">
        <f t="shared" si="34"/>
        <v>0.37582393798420943</v>
      </c>
      <c r="BG68">
        <f t="shared" si="35"/>
        <v>0.99989563236245727</v>
      </c>
      <c r="BI68">
        <f t="shared" si="40"/>
        <v>4.5999999999999996</v>
      </c>
      <c r="BJ68">
        <f t="shared" si="36"/>
        <v>0.79664772727272726</v>
      </c>
    </row>
    <row r="69" spans="56:62" x14ac:dyDescent="0.25">
      <c r="BD69">
        <f t="shared" si="43"/>
        <v>950</v>
      </c>
      <c r="BE69">
        <f t="shared" si="33"/>
        <v>6.8564619845945867</v>
      </c>
      <c r="BF69">
        <f t="shared" si="34"/>
        <v>0.35004074256376294</v>
      </c>
      <c r="BG69">
        <f t="shared" si="35"/>
        <v>0.9999487247922485</v>
      </c>
      <c r="BI69">
        <f t="shared" si="40"/>
        <v>4.6999999999999993</v>
      </c>
      <c r="BJ69">
        <f t="shared" si="36"/>
        <v>0.79044733044733051</v>
      </c>
    </row>
    <row r="70" spans="56:62" x14ac:dyDescent="0.25">
      <c r="BD70">
        <f t="shared" si="43"/>
        <v>1000</v>
      </c>
      <c r="BE70">
        <f t="shared" si="33"/>
        <v>6.9077552789821368</v>
      </c>
      <c r="BF70">
        <f t="shared" si="34"/>
        <v>0.32372927612893865</v>
      </c>
      <c r="BG70">
        <f t="shared" si="35"/>
        <v>0.99997652847943408</v>
      </c>
      <c r="BI70">
        <f t="shared" si="40"/>
        <v>4.7999999999999989</v>
      </c>
      <c r="BJ70">
        <f t="shared" si="36"/>
        <v>0.78404692082111449</v>
      </c>
    </row>
    <row r="71" spans="56:62" x14ac:dyDescent="0.25">
      <c r="BD71">
        <f>BD70+100</f>
        <v>1100</v>
      </c>
      <c r="BE71">
        <f t="shared" si="33"/>
        <v>7.0030654587864616</v>
      </c>
      <c r="BF71">
        <f t="shared" si="34"/>
        <v>0.26931236104985612</v>
      </c>
      <c r="BG71">
        <f t="shared" si="35"/>
        <v>0.99999627364404764</v>
      </c>
      <c r="BI71">
        <f t="shared" si="40"/>
        <v>4.8999999999999986</v>
      </c>
      <c r="BJ71">
        <f t="shared" si="36"/>
        <v>0.77743666169895698</v>
      </c>
    </row>
    <row r="72" spans="56:62" x14ac:dyDescent="0.25">
      <c r="BD72">
        <f t="shared" ref="BD72:BD121" si="44">BD71+100</f>
        <v>1200</v>
      </c>
      <c r="BE72">
        <f t="shared" si="33"/>
        <v>7.0900768357760917</v>
      </c>
      <c r="BF72">
        <f t="shared" si="34"/>
        <v>0.21214759125512084</v>
      </c>
      <c r="BG72">
        <f t="shared" si="35"/>
        <v>0.99999965715129369</v>
      </c>
      <c r="BI72">
        <f t="shared" si="40"/>
        <v>4.9999999999999982</v>
      </c>
      <c r="BJ72">
        <f t="shared" si="36"/>
        <v>0.77060606060606074</v>
      </c>
    </row>
    <row r="73" spans="56:62" x14ac:dyDescent="0.25">
      <c r="BD73">
        <f t="shared" si="44"/>
        <v>1300</v>
      </c>
      <c r="BE73">
        <f t="shared" si="33"/>
        <v>7.1701195434496281</v>
      </c>
      <c r="BF73">
        <f t="shared" si="34"/>
        <v>0.15178612941977676</v>
      </c>
      <c r="BG73">
        <f t="shared" si="35"/>
        <v>0.99999998794846601</v>
      </c>
      <c r="BI73">
        <f t="shared" si="40"/>
        <v>5.0999999999999979</v>
      </c>
      <c r="BJ73">
        <f t="shared" si="36"/>
        <v>0.76354391371340535</v>
      </c>
    </row>
    <row r="74" spans="56:62" x14ac:dyDescent="0.25">
      <c r="BD74">
        <f t="shared" si="44"/>
        <v>1400</v>
      </c>
      <c r="BE74">
        <f t="shared" si="33"/>
        <v>7.2442275156033498</v>
      </c>
      <c r="BF74">
        <f t="shared" si="34"/>
        <v>8.7740372980924741E-2</v>
      </c>
      <c r="BG74">
        <f t="shared" si="35"/>
        <v>0.9999999999497986</v>
      </c>
      <c r="BI74">
        <f t="shared" si="40"/>
        <v>5.1999999999999975</v>
      </c>
      <c r="BJ74">
        <f t="shared" si="36"/>
        <v>0.75623824451410671</v>
      </c>
    </row>
    <row r="75" spans="56:62" x14ac:dyDescent="0.25">
      <c r="BD75">
        <f t="shared" si="44"/>
        <v>1500</v>
      </c>
      <c r="BE75">
        <f t="shared" si="33"/>
        <v>7.3132203870903014</v>
      </c>
      <c r="BF75">
        <f t="shared" si="34"/>
        <v>1.9468474626479715E-2</v>
      </c>
      <c r="BG75">
        <f t="shared" si="35"/>
        <v>1</v>
      </c>
      <c r="BI75">
        <f t="shared" si="40"/>
        <v>5.2999999999999972</v>
      </c>
      <c r="BJ75">
        <f t="shared" si="36"/>
        <v>0.74867623604465727</v>
      </c>
    </row>
    <row r="76" spans="56:62" x14ac:dyDescent="0.25">
      <c r="BD76">
        <f t="shared" si="44"/>
        <v>1600</v>
      </c>
      <c r="BE76">
        <f t="shared" si="33"/>
        <v>7.3777589082278725</v>
      </c>
      <c r="BF76">
        <f t="shared" si="34"/>
        <v>0</v>
      </c>
      <c r="BG76">
        <f t="shared" si="35"/>
        <v>1</v>
      </c>
      <c r="BI76">
        <f t="shared" si="40"/>
        <v>5.3999999999999968</v>
      </c>
      <c r="BJ76">
        <f t="shared" si="36"/>
        <v>0.74084415584415608</v>
      </c>
    </row>
    <row r="77" spans="56:62" x14ac:dyDescent="0.25">
      <c r="BD77">
        <f t="shared" si="44"/>
        <v>1700</v>
      </c>
      <c r="BE77">
        <f t="shared" si="33"/>
        <v>7.4383835300443071</v>
      </c>
      <c r="BF77">
        <f t="shared" si="34"/>
        <v>0</v>
      </c>
      <c r="BG77">
        <f t="shared" si="35"/>
        <v>1</v>
      </c>
      <c r="BI77">
        <f t="shared" si="40"/>
        <v>5.4999999999999964</v>
      </c>
      <c r="BJ77">
        <f t="shared" si="36"/>
        <v>0.732727272727273</v>
      </c>
    </row>
    <row r="78" spans="56:62" x14ac:dyDescent="0.25">
      <c r="BD78">
        <f t="shared" si="44"/>
        <v>1800</v>
      </c>
      <c r="BE78">
        <f t="shared" si="33"/>
        <v>7.4955419438842563</v>
      </c>
      <c r="BF78">
        <f t="shared" si="34"/>
        <v>0</v>
      </c>
      <c r="BG78">
        <f t="shared" si="35"/>
        <v>1</v>
      </c>
      <c r="BI78">
        <f t="shared" si="40"/>
        <v>5.5999999999999961</v>
      </c>
      <c r="BJ78">
        <f t="shared" si="36"/>
        <v>0.72430976430976468</v>
      </c>
    </row>
    <row r="79" spans="56:62" x14ac:dyDescent="0.25">
      <c r="BD79">
        <f t="shared" si="44"/>
        <v>1900</v>
      </c>
      <c r="BE79">
        <f t="shared" si="33"/>
        <v>7.5496091651545321</v>
      </c>
      <c r="BF79">
        <f t="shared" si="34"/>
        <v>0</v>
      </c>
      <c r="BG79">
        <f t="shared" si="35"/>
        <v>1</v>
      </c>
      <c r="BI79">
        <f t="shared" si="40"/>
        <v>5.6999999999999957</v>
      </c>
      <c r="BJ79">
        <f t="shared" si="36"/>
        <v>0.71557461406518053</v>
      </c>
    </row>
    <row r="80" spans="56:62" x14ac:dyDescent="0.25">
      <c r="BD80">
        <f t="shared" si="44"/>
        <v>2000</v>
      </c>
      <c r="BE80">
        <f t="shared" si="33"/>
        <v>7.6009024595420822</v>
      </c>
      <c r="BF80">
        <f t="shared" si="34"/>
        <v>0</v>
      </c>
      <c r="BG80">
        <f t="shared" si="35"/>
        <v>1</v>
      </c>
      <c r="BI80">
        <f t="shared" si="40"/>
        <v>5.7999999999999954</v>
      </c>
      <c r="BJ80">
        <f t="shared" si="36"/>
        <v>0.70650349650349686</v>
      </c>
    </row>
    <row r="81" spans="56:62" x14ac:dyDescent="0.25">
      <c r="BD81">
        <f t="shared" si="44"/>
        <v>2100</v>
      </c>
      <c r="BE81">
        <f t="shared" si="33"/>
        <v>7.6496926237115144</v>
      </c>
      <c r="BF81">
        <f t="shared" si="34"/>
        <v>0</v>
      </c>
      <c r="BG81">
        <f t="shared" si="35"/>
        <v>1</v>
      </c>
      <c r="BI81">
        <f t="shared" si="40"/>
        <v>5.899999999999995</v>
      </c>
      <c r="BJ81">
        <f t="shared" si="36"/>
        <v>0.69707664884135523</v>
      </c>
    </row>
    <row r="82" spans="56:62" x14ac:dyDescent="0.25">
      <c r="BD82">
        <f t="shared" si="44"/>
        <v>2200</v>
      </c>
      <c r="BE82">
        <f t="shared" si="33"/>
        <v>7.696212639346407</v>
      </c>
      <c r="BF82">
        <f t="shared" si="34"/>
        <v>0</v>
      </c>
      <c r="BG82">
        <f t="shared" si="35"/>
        <v>1</v>
      </c>
      <c r="BI82">
        <f t="shared" si="40"/>
        <v>5.9999999999999947</v>
      </c>
      <c r="BJ82">
        <f t="shared" si="36"/>
        <v>0.68727272727272781</v>
      </c>
    </row>
    <row r="83" spans="56:62" x14ac:dyDescent="0.25">
      <c r="BD83">
        <f t="shared" si="44"/>
        <v>2300</v>
      </c>
      <c r="BE83">
        <f t="shared" si="33"/>
        <v>7.7406644019172415</v>
      </c>
      <c r="BF83">
        <f t="shared" si="34"/>
        <v>0</v>
      </c>
      <c r="BG83">
        <f t="shared" si="35"/>
        <v>1</v>
      </c>
      <c r="BI83">
        <f t="shared" si="40"/>
        <v>6.0999999999999943</v>
      </c>
      <c r="BJ83">
        <f t="shared" si="36"/>
        <v>0.67706864564007485</v>
      </c>
    </row>
    <row r="84" spans="56:62" x14ac:dyDescent="0.25">
      <c r="BD84">
        <f t="shared" si="44"/>
        <v>2400</v>
      </c>
      <c r="BE84">
        <f t="shared" si="33"/>
        <v>7.7832240163360371</v>
      </c>
      <c r="BF84">
        <f t="shared" si="34"/>
        <v>0</v>
      </c>
      <c r="BG84">
        <f t="shared" si="35"/>
        <v>1</v>
      </c>
      <c r="BI84">
        <f t="shared" si="40"/>
        <v>6.199999999999994</v>
      </c>
      <c r="BJ84">
        <f t="shared" si="36"/>
        <v>0.66643939393939466</v>
      </c>
    </row>
    <row r="85" spans="56:62" x14ac:dyDescent="0.25">
      <c r="BD85">
        <f t="shared" si="44"/>
        <v>2500</v>
      </c>
      <c r="BE85">
        <f t="shared" si="33"/>
        <v>7.8240460108562919</v>
      </c>
      <c r="BF85">
        <f t="shared" si="34"/>
        <v>0</v>
      </c>
      <c r="BG85">
        <f t="shared" si="35"/>
        <v>1</v>
      </c>
      <c r="BI85">
        <f t="shared" si="40"/>
        <v>6.2999999999999936</v>
      </c>
      <c r="BJ85">
        <f t="shared" si="36"/>
        <v>0.65535783365570666</v>
      </c>
    </row>
    <row r="86" spans="56:62" x14ac:dyDescent="0.25">
      <c r="BD86">
        <f t="shared" si="44"/>
        <v>2600</v>
      </c>
      <c r="BE86">
        <f t="shared" si="33"/>
        <v>7.8632667240095735</v>
      </c>
      <c r="BF86">
        <f t="shared" si="34"/>
        <v>0</v>
      </c>
      <c r="BG86">
        <f t="shared" si="35"/>
        <v>1</v>
      </c>
      <c r="BI86">
        <f t="shared" si="40"/>
        <v>6.3999999999999932</v>
      </c>
      <c r="BJ86">
        <f t="shared" si="36"/>
        <v>0.64379446640316285</v>
      </c>
    </row>
    <row r="87" spans="56:62" x14ac:dyDescent="0.25">
      <c r="BD87">
        <f t="shared" si="44"/>
        <v>2700</v>
      </c>
      <c r="BE87">
        <f t="shared" ref="BE87:BE121" si="45">LN(BD87)</f>
        <v>7.90100705199242</v>
      </c>
      <c r="BF87">
        <f t="shared" ref="BF87:BF121" si="46">MAX(0,(0.94+1/(8.3*0.97))-1/((8.3-MIN(8.2,BE87)) * 0.97))</f>
        <v>0</v>
      </c>
      <c r="BG87">
        <f t="shared" ref="BG87:BG121" si="47">1-(BF87/0.94)^10</f>
        <v>1</v>
      </c>
      <c r="BI87">
        <f t="shared" si="40"/>
        <v>6.4999999999999929</v>
      </c>
      <c r="BJ87">
        <f t="shared" ref="BJ87:BJ97" si="48">MAX(0,(0.96+1/(11*0.4))-1/((11-BI87) * 0.4))</f>
        <v>0.63171717171717257</v>
      </c>
    </row>
    <row r="88" spans="56:62" x14ac:dyDescent="0.25">
      <c r="BD88">
        <f t="shared" si="44"/>
        <v>2800</v>
      </c>
      <c r="BE88">
        <f t="shared" si="45"/>
        <v>7.9373746961632952</v>
      </c>
      <c r="BF88">
        <f t="shared" si="46"/>
        <v>0</v>
      </c>
      <c r="BG88">
        <f t="shared" si="47"/>
        <v>1</v>
      </c>
      <c r="BI88">
        <f t="shared" ref="BI88:BI96" si="49">BI87+0.1</f>
        <v>6.5999999999999925</v>
      </c>
      <c r="BJ88">
        <f t="shared" si="48"/>
        <v>0.61909090909091014</v>
      </c>
    </row>
    <row r="89" spans="56:62" x14ac:dyDescent="0.25">
      <c r="BD89">
        <f t="shared" si="44"/>
        <v>2900</v>
      </c>
      <c r="BE89">
        <f t="shared" si="45"/>
        <v>7.9724660159745655</v>
      </c>
      <c r="BF89">
        <f t="shared" si="46"/>
        <v>0</v>
      </c>
      <c r="BG89">
        <f t="shared" si="47"/>
        <v>1</v>
      </c>
      <c r="BI89">
        <f t="shared" si="49"/>
        <v>6.6999999999999922</v>
      </c>
      <c r="BJ89">
        <f t="shared" si="48"/>
        <v>0.60587737843551903</v>
      </c>
    </row>
    <row r="90" spans="56:62" x14ac:dyDescent="0.25">
      <c r="BD90">
        <f t="shared" si="44"/>
        <v>3000</v>
      </c>
      <c r="BE90">
        <f t="shared" si="45"/>
        <v>8.0063675676502459</v>
      </c>
      <c r="BF90">
        <f t="shared" si="46"/>
        <v>0</v>
      </c>
      <c r="BG90">
        <f t="shared" si="47"/>
        <v>1</v>
      </c>
      <c r="BI90">
        <f t="shared" si="49"/>
        <v>6.7999999999999918</v>
      </c>
      <c r="BJ90">
        <f t="shared" si="48"/>
        <v>0.59203463203463313</v>
      </c>
    </row>
    <row r="91" spans="56:62" x14ac:dyDescent="0.25">
      <c r="BD91">
        <f t="shared" si="44"/>
        <v>3100</v>
      </c>
      <c r="BE91">
        <f t="shared" si="45"/>
        <v>8.0391573904732372</v>
      </c>
      <c r="BF91">
        <f t="shared" si="46"/>
        <v>0</v>
      </c>
      <c r="BG91">
        <f t="shared" si="47"/>
        <v>1</v>
      </c>
      <c r="BI91">
        <f t="shared" si="49"/>
        <v>6.8999999999999915</v>
      </c>
      <c r="BJ91">
        <f t="shared" si="48"/>
        <v>0.57751662971175288</v>
      </c>
    </row>
    <row r="92" spans="56:62" x14ac:dyDescent="0.25">
      <c r="BD92">
        <f t="shared" si="44"/>
        <v>3200</v>
      </c>
      <c r="BE92">
        <f t="shared" si="45"/>
        <v>8.0709060887878188</v>
      </c>
      <c r="BF92">
        <f t="shared" si="46"/>
        <v>0</v>
      </c>
      <c r="BG92">
        <f t="shared" si="47"/>
        <v>1</v>
      </c>
      <c r="BI92">
        <f t="shared" si="49"/>
        <v>6.9999999999999911</v>
      </c>
      <c r="BJ92">
        <f t="shared" si="48"/>
        <v>0.5622727272727287</v>
      </c>
    </row>
    <row r="93" spans="56:62" x14ac:dyDescent="0.25">
      <c r="BD93">
        <f t="shared" si="44"/>
        <v>3300</v>
      </c>
      <c r="BE93">
        <f t="shared" si="45"/>
        <v>8.1016777474545716</v>
      </c>
      <c r="BF93">
        <f t="shared" si="46"/>
        <v>0</v>
      </c>
      <c r="BG93">
        <f t="shared" si="47"/>
        <v>1</v>
      </c>
      <c r="BI93">
        <f t="shared" si="49"/>
        <v>7.0999999999999908</v>
      </c>
      <c r="BJ93">
        <f t="shared" si="48"/>
        <v>0.54624708624708784</v>
      </c>
    </row>
    <row r="94" spans="56:62" x14ac:dyDescent="0.25">
      <c r="BD94">
        <f t="shared" si="44"/>
        <v>3400</v>
      </c>
      <c r="BE94">
        <f t="shared" si="45"/>
        <v>8.1315307106042525</v>
      </c>
      <c r="BF94">
        <f t="shared" si="46"/>
        <v>0</v>
      </c>
      <c r="BG94">
        <f t="shared" si="47"/>
        <v>1</v>
      </c>
      <c r="BI94">
        <f t="shared" si="49"/>
        <v>7.1999999999999904</v>
      </c>
      <c r="BJ94">
        <f t="shared" si="48"/>
        <v>0.52937799043062372</v>
      </c>
    </row>
    <row r="95" spans="56:62" x14ac:dyDescent="0.25">
      <c r="BD95">
        <f t="shared" si="44"/>
        <v>3500</v>
      </c>
      <c r="BE95">
        <f t="shared" si="45"/>
        <v>8.1605182474775049</v>
      </c>
      <c r="BF95">
        <f t="shared" si="46"/>
        <v>0</v>
      </c>
      <c r="BG95">
        <f t="shared" si="47"/>
        <v>1</v>
      </c>
      <c r="BI95">
        <f t="shared" si="49"/>
        <v>7.2999999999999901</v>
      </c>
      <c r="BJ95">
        <f t="shared" si="48"/>
        <v>0.51159705159705338</v>
      </c>
    </row>
    <row r="96" spans="56:62" x14ac:dyDescent="0.25">
      <c r="BD96">
        <f t="shared" si="44"/>
        <v>3600</v>
      </c>
      <c r="BE96">
        <f t="shared" si="45"/>
        <v>8.1886891244442008</v>
      </c>
      <c r="BF96">
        <f t="shared" si="46"/>
        <v>0</v>
      </c>
      <c r="BG96">
        <f t="shared" si="47"/>
        <v>1</v>
      </c>
      <c r="BI96">
        <f t="shared" si="49"/>
        <v>7.3999999999999897</v>
      </c>
      <c r="BJ96">
        <f t="shared" si="48"/>
        <v>0.49282828282828484</v>
      </c>
    </row>
    <row r="97" spans="56:62" x14ac:dyDescent="0.25">
      <c r="BD97">
        <f t="shared" si="44"/>
        <v>3700</v>
      </c>
      <c r="BE97">
        <f t="shared" si="45"/>
        <v>8.2160880986323157</v>
      </c>
      <c r="BF97">
        <f t="shared" si="46"/>
        <v>0</v>
      </c>
      <c r="BG97">
        <f t="shared" si="47"/>
        <v>1</v>
      </c>
      <c r="BI97">
        <v>7.49</v>
      </c>
      <c r="BJ97">
        <f t="shared" si="48"/>
        <v>0.47502201502201491</v>
      </c>
    </row>
    <row r="98" spans="56:62" x14ac:dyDescent="0.25">
      <c r="BD98">
        <f t="shared" si="44"/>
        <v>3800</v>
      </c>
      <c r="BE98">
        <f t="shared" si="45"/>
        <v>8.2427563457144775</v>
      </c>
      <c r="BF98">
        <f t="shared" si="46"/>
        <v>0</v>
      </c>
      <c r="BG98">
        <f t="shared" si="47"/>
        <v>1</v>
      </c>
    </row>
    <row r="99" spans="56:62" x14ac:dyDescent="0.25">
      <c r="BD99">
        <f t="shared" si="44"/>
        <v>3900</v>
      </c>
      <c r="BE99">
        <f t="shared" si="45"/>
        <v>8.2687318321177372</v>
      </c>
      <c r="BF99">
        <f t="shared" si="46"/>
        <v>0</v>
      </c>
      <c r="BG99">
        <f t="shared" si="47"/>
        <v>1</v>
      </c>
    </row>
    <row r="100" spans="56:62" x14ac:dyDescent="0.25">
      <c r="BD100">
        <f t="shared" si="44"/>
        <v>4000</v>
      </c>
      <c r="BE100">
        <f t="shared" si="45"/>
        <v>8.2940496401020276</v>
      </c>
      <c r="BF100">
        <f t="shared" si="46"/>
        <v>0</v>
      </c>
      <c r="BG100">
        <f t="shared" si="47"/>
        <v>1</v>
      </c>
    </row>
    <row r="101" spans="56:62" x14ac:dyDescent="0.25">
      <c r="BD101">
        <f t="shared" si="44"/>
        <v>4100</v>
      </c>
      <c r="BE101">
        <f t="shared" si="45"/>
        <v>8.3187422526923989</v>
      </c>
      <c r="BF101">
        <f t="shared" si="46"/>
        <v>0</v>
      </c>
      <c r="BG101">
        <f t="shared" si="47"/>
        <v>1</v>
      </c>
    </row>
    <row r="102" spans="56:62" x14ac:dyDescent="0.25">
      <c r="BD102">
        <f t="shared" si="44"/>
        <v>4200</v>
      </c>
      <c r="BE102">
        <f t="shared" si="45"/>
        <v>8.3428398042714598</v>
      </c>
      <c r="BF102">
        <f t="shared" si="46"/>
        <v>0</v>
      </c>
      <c r="BG102">
        <f t="shared" si="47"/>
        <v>1</v>
      </c>
    </row>
    <row r="103" spans="56:62" x14ac:dyDescent="0.25">
      <c r="BD103">
        <f t="shared" si="44"/>
        <v>4300</v>
      </c>
      <c r="BE103">
        <f t="shared" si="45"/>
        <v>8.3663703016816537</v>
      </c>
      <c r="BF103">
        <f t="shared" si="46"/>
        <v>0</v>
      </c>
      <c r="BG103">
        <f t="shared" si="47"/>
        <v>1</v>
      </c>
    </row>
    <row r="104" spans="56:62" x14ac:dyDescent="0.25">
      <c r="BD104">
        <f t="shared" si="44"/>
        <v>4400</v>
      </c>
      <c r="BE104">
        <f t="shared" si="45"/>
        <v>8.3893598199063533</v>
      </c>
      <c r="BF104">
        <f t="shared" si="46"/>
        <v>0</v>
      </c>
      <c r="BG104">
        <f t="shared" si="47"/>
        <v>1</v>
      </c>
    </row>
    <row r="105" spans="56:62" x14ac:dyDescent="0.25">
      <c r="BD105">
        <f t="shared" si="44"/>
        <v>4500</v>
      </c>
      <c r="BE105">
        <f t="shared" si="45"/>
        <v>8.4118326757584114</v>
      </c>
      <c r="BF105">
        <f t="shared" si="46"/>
        <v>0</v>
      </c>
      <c r="BG105">
        <f t="shared" si="47"/>
        <v>1</v>
      </c>
    </row>
    <row r="106" spans="56:62" x14ac:dyDescent="0.25">
      <c r="BD106">
        <f t="shared" si="44"/>
        <v>4600</v>
      </c>
      <c r="BE106">
        <f t="shared" si="45"/>
        <v>8.4338115824771869</v>
      </c>
      <c r="BF106">
        <f t="shared" si="46"/>
        <v>0</v>
      </c>
      <c r="BG106">
        <f t="shared" si="47"/>
        <v>1</v>
      </c>
    </row>
    <row r="107" spans="56:62" x14ac:dyDescent="0.25">
      <c r="BD107">
        <f t="shared" si="44"/>
        <v>4700</v>
      </c>
      <c r="BE107">
        <f t="shared" si="45"/>
        <v>8.4553177876981493</v>
      </c>
      <c r="BF107">
        <f t="shared" si="46"/>
        <v>0</v>
      </c>
      <c r="BG107">
        <f t="shared" si="47"/>
        <v>1</v>
      </c>
    </row>
    <row r="108" spans="56:62" x14ac:dyDescent="0.25">
      <c r="BD108">
        <f t="shared" si="44"/>
        <v>4800</v>
      </c>
      <c r="BE108">
        <f t="shared" si="45"/>
        <v>8.4763711968959825</v>
      </c>
      <c r="BF108">
        <f t="shared" si="46"/>
        <v>0</v>
      </c>
      <c r="BG108">
        <f t="shared" si="47"/>
        <v>1</v>
      </c>
    </row>
    <row r="109" spans="56:62" x14ac:dyDescent="0.25">
      <c r="BD109">
        <f t="shared" si="44"/>
        <v>4900</v>
      </c>
      <c r="BE109">
        <f t="shared" si="45"/>
        <v>8.4969904840987187</v>
      </c>
      <c r="BF109">
        <f t="shared" si="46"/>
        <v>0</v>
      </c>
      <c r="BG109">
        <f t="shared" si="47"/>
        <v>1</v>
      </c>
    </row>
    <row r="110" spans="56:62" x14ac:dyDescent="0.25">
      <c r="BD110">
        <f t="shared" si="44"/>
        <v>5000</v>
      </c>
      <c r="BE110">
        <f t="shared" si="45"/>
        <v>8.5171931914162382</v>
      </c>
      <c r="BF110">
        <f t="shared" si="46"/>
        <v>0</v>
      </c>
      <c r="BG110">
        <f t="shared" si="47"/>
        <v>1</v>
      </c>
    </row>
    <row r="111" spans="56:62" x14ac:dyDescent="0.25">
      <c r="BD111">
        <f t="shared" si="44"/>
        <v>5100</v>
      </c>
      <c r="BE111">
        <f t="shared" si="45"/>
        <v>8.536995818712418</v>
      </c>
      <c r="BF111">
        <f t="shared" si="46"/>
        <v>0</v>
      </c>
      <c r="BG111">
        <f t="shared" si="47"/>
        <v>1</v>
      </c>
    </row>
    <row r="112" spans="56:62" x14ac:dyDescent="0.25">
      <c r="BD112">
        <f t="shared" si="44"/>
        <v>5200</v>
      </c>
      <c r="BE112">
        <f t="shared" si="45"/>
        <v>8.5564139045695189</v>
      </c>
      <c r="BF112">
        <f t="shared" si="46"/>
        <v>0</v>
      </c>
      <c r="BG112">
        <f t="shared" si="47"/>
        <v>1</v>
      </c>
    </row>
    <row r="113" spans="56:59" x14ac:dyDescent="0.25">
      <c r="BD113">
        <f t="shared" si="44"/>
        <v>5300</v>
      </c>
      <c r="BE113">
        <f t="shared" si="45"/>
        <v>8.5754620995402124</v>
      </c>
      <c r="BF113">
        <f t="shared" si="46"/>
        <v>0</v>
      </c>
      <c r="BG113">
        <f t="shared" si="47"/>
        <v>1</v>
      </c>
    </row>
    <row r="114" spans="56:59" x14ac:dyDescent="0.25">
      <c r="BD114">
        <f t="shared" si="44"/>
        <v>5400</v>
      </c>
      <c r="BE114">
        <f t="shared" si="45"/>
        <v>8.5941542325523663</v>
      </c>
      <c r="BF114">
        <f t="shared" si="46"/>
        <v>0</v>
      </c>
      <c r="BG114">
        <f t="shared" si="47"/>
        <v>1</v>
      </c>
    </row>
    <row r="115" spans="56:59" x14ac:dyDescent="0.25">
      <c r="BD115">
        <f t="shared" si="44"/>
        <v>5500</v>
      </c>
      <c r="BE115">
        <f t="shared" si="45"/>
        <v>8.6125033712205621</v>
      </c>
      <c r="BF115">
        <f t="shared" si="46"/>
        <v>0</v>
      </c>
      <c r="BG115">
        <f t="shared" si="47"/>
        <v>1</v>
      </c>
    </row>
    <row r="116" spans="56:59" x14ac:dyDescent="0.25">
      <c r="BD116">
        <f t="shared" si="44"/>
        <v>5600</v>
      </c>
      <c r="BE116">
        <f t="shared" si="45"/>
        <v>8.6305218767232414</v>
      </c>
      <c r="BF116">
        <f t="shared" si="46"/>
        <v>0</v>
      </c>
      <c r="BG116">
        <f t="shared" si="47"/>
        <v>1</v>
      </c>
    </row>
    <row r="117" spans="56:59" x14ac:dyDescent="0.25">
      <c r="BD117">
        <f t="shared" si="44"/>
        <v>5700</v>
      </c>
      <c r="BE117">
        <f t="shared" si="45"/>
        <v>8.6482214538226412</v>
      </c>
      <c r="BF117">
        <f t="shared" si="46"/>
        <v>0</v>
      </c>
      <c r="BG117">
        <f t="shared" si="47"/>
        <v>1</v>
      </c>
    </row>
    <row r="118" spans="56:59" x14ac:dyDescent="0.25">
      <c r="BD118">
        <f t="shared" si="44"/>
        <v>5800</v>
      </c>
      <c r="BE118">
        <f t="shared" si="45"/>
        <v>8.66561319653451</v>
      </c>
      <c r="BF118">
        <f t="shared" si="46"/>
        <v>0</v>
      </c>
      <c r="BG118">
        <f t="shared" si="47"/>
        <v>1</v>
      </c>
    </row>
    <row r="119" spans="56:59" x14ac:dyDescent="0.25">
      <c r="BD119">
        <f t="shared" si="44"/>
        <v>5900</v>
      </c>
      <c r="BE119">
        <f t="shared" si="45"/>
        <v>8.6827076298938106</v>
      </c>
      <c r="BF119">
        <f t="shared" si="46"/>
        <v>0</v>
      </c>
      <c r="BG119">
        <f t="shared" si="47"/>
        <v>1</v>
      </c>
    </row>
    <row r="120" spans="56:59" x14ac:dyDescent="0.25">
      <c r="BD120">
        <f t="shared" si="44"/>
        <v>6000</v>
      </c>
      <c r="BE120">
        <f t="shared" si="45"/>
        <v>8.6995147482101913</v>
      </c>
      <c r="BF120">
        <f t="shared" si="46"/>
        <v>0</v>
      </c>
      <c r="BG120">
        <f t="shared" si="47"/>
        <v>1</v>
      </c>
    </row>
    <row r="121" spans="56:59" x14ac:dyDescent="0.25">
      <c r="BD121">
        <f t="shared" si="44"/>
        <v>6100</v>
      </c>
      <c r="BE121">
        <f t="shared" si="45"/>
        <v>8.7160440501614023</v>
      </c>
      <c r="BF121">
        <f t="shared" si="46"/>
        <v>0</v>
      </c>
      <c r="BG121">
        <f t="shared" si="47"/>
        <v>1</v>
      </c>
    </row>
  </sheetData>
  <mergeCells count="4">
    <mergeCell ref="AM2:AR2"/>
    <mergeCell ref="Y1:AL1"/>
    <mergeCell ref="Z2:AE2"/>
    <mergeCell ref="C2:J2"/>
  </mergeCells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dimension ref="A1:BJ121"/>
  <sheetViews>
    <sheetView topLeftCell="AN1" workbookViewId="0">
      <selection activeCell="BK26" sqref="BK26"/>
    </sheetView>
  </sheetViews>
  <sheetFormatPr defaultRowHeight="15" x14ac:dyDescent="0.25"/>
  <cols>
    <col min="2" max="2" width="2.7109375" customWidth="1"/>
    <col min="3" max="3" width="9.140625" style="14"/>
    <col min="4" max="10" width="6.42578125" customWidth="1"/>
    <col min="11" max="11" width="6.42578125" style="14" customWidth="1"/>
    <col min="12" max="12" width="6.42578125" customWidth="1"/>
    <col min="16" max="16" width="6.140625" customWidth="1"/>
    <col min="17" max="17" width="9.28515625" style="14" customWidth="1"/>
    <col min="18" max="21" width="9.28515625" style="6" customWidth="1"/>
    <col min="22" max="22" width="9.28515625" style="2" customWidth="1"/>
    <col min="23" max="23" width="7.140625" style="2" customWidth="1"/>
    <col min="25" max="25" width="9.140625" style="14"/>
    <col min="26" max="32" width="6" customWidth="1"/>
    <col min="33" max="33" width="9.140625" style="14"/>
    <col min="39" max="39" width="9.5703125" style="14" customWidth="1"/>
    <col min="40" max="40" width="9.5703125" style="6" customWidth="1"/>
    <col min="41" max="43" width="9.140625" style="6"/>
    <col min="44" max="44" width="9.140625" style="2"/>
  </cols>
  <sheetData>
    <row r="1" spans="1:53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2"/>
      <c r="S1" s="12"/>
      <c r="T1" s="12"/>
      <c r="U1" s="12"/>
      <c r="V1" s="7"/>
      <c r="W1" s="17"/>
      <c r="X1" s="18"/>
      <c r="Y1" s="31" t="s">
        <v>47</v>
      </c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53" x14ac:dyDescent="0.25">
      <c r="A2" s="1"/>
      <c r="B2" s="1"/>
      <c r="C2" s="32" t="s">
        <v>87</v>
      </c>
      <c r="D2" s="26"/>
      <c r="E2" s="26"/>
      <c r="F2" s="26"/>
      <c r="G2" s="26"/>
      <c r="H2" s="26"/>
      <c r="I2" s="26"/>
      <c r="J2" s="27"/>
      <c r="K2" s="13"/>
      <c r="L2" s="1"/>
      <c r="M2" s="1"/>
      <c r="N2" s="1"/>
      <c r="O2" s="1"/>
      <c r="P2" s="1"/>
      <c r="Q2" s="13" t="s">
        <v>141</v>
      </c>
      <c r="R2" s="12"/>
      <c r="S2" s="12"/>
      <c r="T2" s="12"/>
      <c r="U2" s="12"/>
      <c r="V2" s="7"/>
      <c r="W2" s="7"/>
      <c r="Y2" s="19"/>
      <c r="Z2" s="26" t="s">
        <v>87</v>
      </c>
      <c r="AA2" s="26"/>
      <c r="AB2" s="26"/>
      <c r="AC2" s="26"/>
      <c r="AD2" s="26"/>
      <c r="AE2" s="26"/>
      <c r="AF2" s="1"/>
      <c r="AG2" s="19"/>
      <c r="AH2" s="11"/>
      <c r="AI2" s="11"/>
      <c r="AJ2" s="11"/>
      <c r="AK2" s="11"/>
      <c r="AL2" s="11"/>
      <c r="AM2" s="32" t="s">
        <v>141</v>
      </c>
      <c r="AN2" s="33"/>
      <c r="AO2" s="33"/>
      <c r="AP2" s="33"/>
      <c r="AQ2" s="33"/>
      <c r="AR2" s="27"/>
    </row>
    <row r="3" spans="1:53" x14ac:dyDescent="0.25">
      <c r="A3" t="s">
        <v>0</v>
      </c>
      <c r="B3" t="s">
        <v>86</v>
      </c>
      <c r="C3" s="14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4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4" t="s">
        <v>175</v>
      </c>
      <c r="R3" s="6" t="s">
        <v>176</v>
      </c>
      <c r="S3" s="6" t="s">
        <v>146</v>
      </c>
      <c r="T3" s="6" t="s">
        <v>177</v>
      </c>
      <c r="U3" s="6" t="s">
        <v>178</v>
      </c>
      <c r="V3" s="2" t="s">
        <v>179</v>
      </c>
      <c r="W3" s="2" t="s">
        <v>89</v>
      </c>
      <c r="Y3" s="14" t="s">
        <v>40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 s="14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s="14" t="s">
        <v>175</v>
      </c>
      <c r="AN3" s="3" t="s">
        <v>180</v>
      </c>
      <c r="AO3" s="6" t="s">
        <v>146</v>
      </c>
      <c r="AP3" s="6" t="s">
        <v>177</v>
      </c>
      <c r="AQ3" s="6" t="s">
        <v>178</v>
      </c>
      <c r="AR3" s="2" t="s">
        <v>179</v>
      </c>
    </row>
    <row r="4" spans="1:53" s="10" customFormat="1" x14ac:dyDescent="0.25">
      <c r="A4" s="10" t="s">
        <v>85</v>
      </c>
      <c r="C4" s="15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5"/>
      <c r="Q4" s="15">
        <v>0.1</v>
      </c>
      <c r="R4" s="10">
        <v>0.31</v>
      </c>
      <c r="S4" s="10">
        <v>0.38</v>
      </c>
      <c r="T4" s="10">
        <v>0.47</v>
      </c>
      <c r="U4" s="10">
        <v>0.53</v>
      </c>
      <c r="V4" s="16">
        <v>0.65</v>
      </c>
      <c r="W4" s="16"/>
      <c r="Y4" s="15">
        <f ca="1">SQRT(SUMSQ(Y5:Y1001)/COUNT(Y5:Y1001))</f>
        <v>3.6788870141257961</v>
      </c>
      <c r="Z4" s="10">
        <f t="shared" ref="Z4:AR4" ca="1" si="0">SQRT(SUMSQ(Z5:Z1001)/COUNT(Z5:Z1001))</f>
        <v>1.9564528341638323</v>
      </c>
      <c r="AA4" s="10">
        <f t="shared" ca="1" si="0"/>
        <v>2.379421996717173</v>
      </c>
      <c r="AB4" s="10">
        <f t="shared" ca="1" si="0"/>
        <v>2.8808694267262713</v>
      </c>
      <c r="AC4" s="10">
        <f t="shared" ca="1" si="0"/>
        <v>3.3022590809010066</v>
      </c>
      <c r="AD4" s="10">
        <f t="shared" ca="1" si="0"/>
        <v>3.7045759046815343</v>
      </c>
      <c r="AE4" s="10">
        <f t="shared" ca="1" si="0"/>
        <v>3.992574169764211</v>
      </c>
      <c r="AF4" s="10">
        <f t="shared" ca="1" si="0"/>
        <v>4.1925030707118944</v>
      </c>
      <c r="AG4" s="15">
        <f t="shared" si="0"/>
        <v>2.9311753425697491</v>
      </c>
      <c r="AH4" s="10">
        <f t="shared" si="0"/>
        <v>2.2901397943745216</v>
      </c>
      <c r="AI4" s="10">
        <f t="shared" si="0"/>
        <v>2.1571446147370117</v>
      </c>
      <c r="AJ4" s="10">
        <f t="shared" si="0"/>
        <v>2.0679128790192483</v>
      </c>
      <c r="AK4" s="10">
        <f t="shared" si="0"/>
        <v>1.8575584793684163</v>
      </c>
      <c r="AL4" s="10">
        <f t="shared" si="0"/>
        <v>1.55326524006137</v>
      </c>
      <c r="AM4" s="15">
        <f t="shared" ca="1" si="0"/>
        <v>1.8762859674756485</v>
      </c>
      <c r="AN4" s="10">
        <f t="shared" ca="1" si="0"/>
        <v>1.6506178549847461</v>
      </c>
      <c r="AO4" s="10">
        <f t="shared" ca="1" si="0"/>
        <v>1.5778132536168175</v>
      </c>
      <c r="AP4" s="10">
        <f t="shared" ca="1" si="0"/>
        <v>1.5431964335499764</v>
      </c>
      <c r="AQ4" s="10">
        <f t="shared" ca="1" si="0"/>
        <v>1.4459689277583849</v>
      </c>
      <c r="AR4" s="16">
        <f t="shared" ca="1" si="0"/>
        <v>1.3667941548573206</v>
      </c>
    </row>
    <row r="5" spans="1:53" x14ac:dyDescent="0.25">
      <c r="A5" t="s">
        <v>7</v>
      </c>
      <c r="B5">
        <v>0</v>
      </c>
      <c r="C5" s="14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4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14">
        <f t="shared" ref="Q5:V5" ca="1" si="1">K5*Q$4+$D5*(1-Q$4)</f>
        <v>10.185</v>
      </c>
      <c r="R5" s="6">
        <f t="shared" ca="1" si="1"/>
        <v>10.220700000000001</v>
      </c>
      <c r="S5" s="6">
        <f t="shared" ca="1" si="1"/>
        <v>10.066600000000001</v>
      </c>
      <c r="T5" s="6">
        <f t="shared" ca="1" si="1"/>
        <v>9.9339000000000013</v>
      </c>
      <c r="U5" s="6">
        <f t="shared" ca="1" si="1"/>
        <v>10.0021</v>
      </c>
      <c r="V5" s="2">
        <f t="shared" ca="1" si="1"/>
        <v>9.8335000000000008</v>
      </c>
      <c r="W5" s="2">
        <f>'Historical Trends'!G5</f>
        <v>10.4</v>
      </c>
      <c r="Y5" s="14">
        <f t="shared" ref="Y5:AH9" ca="1" si="2">C5-$W5</f>
        <v>1.4999999999998632</v>
      </c>
      <c r="Z5">
        <f t="shared" ca="1" si="2"/>
        <v>-0.16999999999999993</v>
      </c>
      <c r="AA5">
        <f t="shared" ca="1" si="2"/>
        <v>-0.95999999999999908</v>
      </c>
      <c r="AB5">
        <f t="shared" ca="1" si="2"/>
        <v>-0.18666666666666742</v>
      </c>
      <c r="AC5">
        <f t="shared" ca="1" si="2"/>
        <v>-0.79250000000000043</v>
      </c>
      <c r="AD5">
        <f t="shared" ca="1" si="2"/>
        <v>-1.2760000000000016</v>
      </c>
      <c r="AE5">
        <f t="shared" ca="1" si="2"/>
        <v>-1.9700000000000006</v>
      </c>
      <c r="AF5">
        <f t="shared" ca="1" si="2"/>
        <v>-2.8000000000000007</v>
      </c>
      <c r="AG5" s="14">
        <f t="shared" si="2"/>
        <v>-0.62000000000000099</v>
      </c>
      <c r="AH5">
        <f t="shared" si="2"/>
        <v>-0.20000000000000107</v>
      </c>
      <c r="AI5">
        <f t="shared" ref="AI5:AR9" si="3">M5-$W5</f>
        <v>-0.59999999999999964</v>
      </c>
      <c r="AJ5">
        <f t="shared" si="3"/>
        <v>-0.80000000000000071</v>
      </c>
      <c r="AK5">
        <f t="shared" si="3"/>
        <v>-0.59999999999999964</v>
      </c>
      <c r="AL5">
        <f t="shared" si="3"/>
        <v>-0.77999999999999936</v>
      </c>
      <c r="AM5" s="14">
        <f t="shared" ca="1" si="3"/>
        <v>-0.21499999999999986</v>
      </c>
      <c r="AN5" s="6">
        <f t="shared" ca="1" si="3"/>
        <v>-0.17929999999999957</v>
      </c>
      <c r="AO5" s="6">
        <f t="shared" ca="1" si="3"/>
        <v>-0.33339999999999925</v>
      </c>
      <c r="AP5" s="6">
        <f t="shared" ca="1" si="3"/>
        <v>-0.46609999999999907</v>
      </c>
      <c r="AQ5" s="6">
        <f t="shared" ca="1" si="3"/>
        <v>-0.39789999999999992</v>
      </c>
      <c r="AR5" s="2">
        <f t="shared" ca="1" si="3"/>
        <v>-0.56649999999999956</v>
      </c>
    </row>
    <row r="6" spans="1:53" x14ac:dyDescent="0.25">
      <c r="A6" t="s">
        <v>9</v>
      </c>
      <c r="B6">
        <f>B5+1</f>
        <v>1</v>
      </c>
      <c r="C6" s="14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4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14">
        <f t="shared" ref="Q6:Q30" ca="1" si="4">K6*Q$4+$D6*(1-Q$4)</f>
        <v>8.9510000000000005</v>
      </c>
      <c r="R6" s="6">
        <f t="shared" ref="R6:R30" ca="1" si="5">L6*R$4+$D6*(1-R$4)</f>
        <v>9.8807000000000009</v>
      </c>
      <c r="S6" s="6">
        <f t="shared" ref="S6:S30" ca="1" si="6">M6*S$4+$D6*(1-S$4)</f>
        <v>9.5582000000000011</v>
      </c>
      <c r="T6" s="6">
        <f t="shared" ref="T6:T30" ca="1" si="7">N6*T$4+$D6*(1-T$4)</f>
        <v>9.9049000000000014</v>
      </c>
      <c r="U6" s="6">
        <f t="shared" ref="U6:U30" ca="1" si="8">O6*U$4+$D6*(1-U$4)</f>
        <v>9.6305000000000014</v>
      </c>
      <c r="V6" s="2">
        <f t="shared" ref="V6:V30" ca="1" si="9">P6*V$4+$D6*(1-V$4)</f>
        <v>9.5534999999999997</v>
      </c>
      <c r="W6" s="2">
        <f>'Historical Trends'!G6</f>
        <v>10.23</v>
      </c>
      <c r="Y6" s="14">
        <f t="shared" ca="1" si="2"/>
        <v>2.046666666666642</v>
      </c>
      <c r="Z6">
        <f t="shared" ca="1" si="2"/>
        <v>-1.58</v>
      </c>
      <c r="AA6">
        <f t="shared" ca="1" si="2"/>
        <v>-2.5000000000000355E-2</v>
      </c>
      <c r="AB6">
        <f t="shared" ca="1" si="2"/>
        <v>-0.83000000000000007</v>
      </c>
      <c r="AC6">
        <f t="shared" ca="1" si="2"/>
        <v>-1.3825000000000003</v>
      </c>
      <c r="AD6">
        <f t="shared" ca="1" si="2"/>
        <v>-2.16</v>
      </c>
      <c r="AE6">
        <f t="shared" ca="1" si="2"/>
        <v>-3.0683333333333342</v>
      </c>
      <c r="AF6">
        <f t="shared" ca="1" si="2"/>
        <v>-3.6742857142857144</v>
      </c>
      <c r="AG6" s="14">
        <f t="shared" si="2"/>
        <v>1.4299999999999997</v>
      </c>
      <c r="AH6">
        <f t="shared" si="2"/>
        <v>2.3900000000000006</v>
      </c>
      <c r="AI6">
        <f t="shared" si="3"/>
        <v>0.8100000000000005</v>
      </c>
      <c r="AJ6">
        <f t="shared" si="3"/>
        <v>1.0899999999999999</v>
      </c>
      <c r="AK6">
        <f t="shared" si="3"/>
        <v>0.26999999999999957</v>
      </c>
      <c r="AL6">
        <f t="shared" si="3"/>
        <v>-0.1899999999999995</v>
      </c>
      <c r="AM6" s="14">
        <f t="shared" ca="1" si="3"/>
        <v>-1.2789999999999999</v>
      </c>
      <c r="AN6" s="6">
        <f t="shared" ca="1" si="3"/>
        <v>-0.3492999999999995</v>
      </c>
      <c r="AO6" s="6">
        <f t="shared" ca="1" si="3"/>
        <v>-0.67179999999999929</v>
      </c>
      <c r="AP6" s="6">
        <f t="shared" ca="1" si="3"/>
        <v>-0.32509999999999906</v>
      </c>
      <c r="AQ6" s="6">
        <f t="shared" ca="1" si="3"/>
        <v>-0.59949999999999903</v>
      </c>
      <c r="AR6" s="2">
        <f t="shared" ca="1" si="3"/>
        <v>-0.67650000000000077</v>
      </c>
      <c r="AS6" t="s">
        <v>150</v>
      </c>
      <c r="AT6">
        <v>6.9</v>
      </c>
      <c r="AU6">
        <f>LN(730)</f>
        <v>6.5930445341424369</v>
      </c>
      <c r="AV6">
        <f>LN(365)</f>
        <v>5.8998973535824915</v>
      </c>
      <c r="AW6">
        <f>LN(182)</f>
        <v>5.2040066870767951</v>
      </c>
      <c r="AX6">
        <f>LN(90)</f>
        <v>4.499809670330265</v>
      </c>
      <c r="AY6">
        <f>LN(30)</f>
        <v>3.4011973816621555</v>
      </c>
      <c r="AZ6">
        <f>AVERAGE(AY6,BA6)</f>
        <v>2.0471722811110502</v>
      </c>
      <c r="BA6">
        <f>LN(2)</f>
        <v>0.69314718055994529</v>
      </c>
    </row>
    <row r="7" spans="1:53" x14ac:dyDescent="0.25">
      <c r="A7" t="s">
        <v>10</v>
      </c>
      <c r="B7">
        <f>B6+1</f>
        <v>2</v>
      </c>
      <c r="C7" s="14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4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14">
        <f t="shared" ca="1" si="4"/>
        <v>11.804</v>
      </c>
      <c r="R7" s="6">
        <f t="shared" ca="1" si="5"/>
        <v>11.3384</v>
      </c>
      <c r="S7" s="6">
        <f t="shared" ca="1" si="6"/>
        <v>11.2432</v>
      </c>
      <c r="T7" s="6">
        <f t="shared" ca="1" si="7"/>
        <v>10.838799999999999</v>
      </c>
      <c r="U7" s="6">
        <f t="shared" ca="1" si="8"/>
        <v>10.4244</v>
      </c>
      <c r="V7" s="2">
        <f t="shared" ca="1" si="9"/>
        <v>10.512</v>
      </c>
      <c r="W7" s="2">
        <f>'Historical Trends'!G7</f>
        <v>8.65</v>
      </c>
      <c r="Y7" s="14">
        <f t="shared" ca="1" si="2"/>
        <v>4.0178837209301488</v>
      </c>
      <c r="Z7">
        <f t="shared" ca="1" si="2"/>
        <v>3.1099999999999994</v>
      </c>
      <c r="AA7">
        <f t="shared" ca="1" si="2"/>
        <v>1.125</v>
      </c>
      <c r="AB7">
        <f t="shared" ca="1" si="2"/>
        <v>0.26333333333333364</v>
      </c>
      <c r="AC7">
        <f t="shared" ca="1" si="2"/>
        <v>-0.72499999999999964</v>
      </c>
      <c r="AD7">
        <f t="shared" ca="1" si="2"/>
        <v>-1.7860000000000005</v>
      </c>
      <c r="AE7">
        <f t="shared" ca="1" si="2"/>
        <v>-2.4433333333333334</v>
      </c>
      <c r="AF7">
        <f t="shared" ca="1" si="2"/>
        <v>-3.0685714285714285</v>
      </c>
      <c r="AG7" s="14">
        <f t="shared" si="2"/>
        <v>3.5499999999999989</v>
      </c>
      <c r="AH7">
        <f t="shared" si="2"/>
        <v>1.75</v>
      </c>
      <c r="AI7">
        <f t="shared" si="3"/>
        <v>1.75</v>
      </c>
      <c r="AJ7">
        <f t="shared" si="3"/>
        <v>1.1500000000000004</v>
      </c>
      <c r="AK7">
        <f t="shared" si="3"/>
        <v>0.58999999999999986</v>
      </c>
      <c r="AL7">
        <f t="shared" si="3"/>
        <v>1.1899999999999995</v>
      </c>
      <c r="AM7" s="14">
        <f t="shared" ca="1" si="3"/>
        <v>3.1539999999999999</v>
      </c>
      <c r="AN7" s="6">
        <f t="shared" ca="1" si="3"/>
        <v>2.6883999999999997</v>
      </c>
      <c r="AO7" s="6">
        <f t="shared" ca="1" si="3"/>
        <v>2.5931999999999995</v>
      </c>
      <c r="AP7" s="6">
        <f t="shared" ca="1" si="3"/>
        <v>2.1887999999999987</v>
      </c>
      <c r="AQ7" s="6">
        <f t="shared" ca="1" si="3"/>
        <v>1.7744</v>
      </c>
      <c r="AR7" s="2">
        <f t="shared" ca="1" si="3"/>
        <v>1.8620000000000001</v>
      </c>
      <c r="AS7" t="s">
        <v>151</v>
      </c>
      <c r="AT7">
        <v>6.9371509753965155</v>
      </c>
      <c r="AU7">
        <f>AG4</f>
        <v>2.9311753425697491</v>
      </c>
      <c r="AV7">
        <f>AH4</f>
        <v>2.2901397943745216</v>
      </c>
      <c r="AW7">
        <f>AI4</f>
        <v>2.1571446147370117</v>
      </c>
      <c r="AX7">
        <f>AJ4</f>
        <v>2.0679128790192483</v>
      </c>
      <c r="AY7">
        <f>AK4</f>
        <v>1.8575584793684163</v>
      </c>
      <c r="AZ7">
        <f>AVERAGE(AY7,BA7)</f>
        <v>1.7054118597148933</v>
      </c>
      <c r="BA7">
        <f>AL4</f>
        <v>1.55326524006137</v>
      </c>
    </row>
    <row r="8" spans="1:53" x14ac:dyDescent="0.25">
      <c r="A8" t="s">
        <v>11</v>
      </c>
      <c r="B8">
        <f>B7+1</f>
        <v>3</v>
      </c>
      <c r="C8" s="14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4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14">
        <f t="shared" ca="1" si="4"/>
        <v>7.9910000000000005</v>
      </c>
      <c r="R8" s="6">
        <f t="shared" ca="1" si="5"/>
        <v>8.5370999999999988</v>
      </c>
      <c r="S8" s="6">
        <f t="shared" ca="1" si="6"/>
        <v>9.389800000000001</v>
      </c>
      <c r="T8" s="6">
        <f t="shared" ca="1" si="7"/>
        <v>9.486699999999999</v>
      </c>
      <c r="U8" s="6">
        <f t="shared" ca="1" si="8"/>
        <v>10.3393</v>
      </c>
      <c r="V8" s="2">
        <f t="shared" ca="1" si="9"/>
        <v>11.150499999999999</v>
      </c>
      <c r="W8" s="2">
        <f>'Historical Trends'!G8</f>
        <v>11.76</v>
      </c>
      <c r="Y8" s="14">
        <f t="shared" ca="1" si="2"/>
        <v>-2.4526205191595043</v>
      </c>
      <c r="Z8">
        <f t="shared" ca="1" si="2"/>
        <v>-3.9699999999999998</v>
      </c>
      <c r="AA8">
        <f t="shared" ca="1" si="2"/>
        <v>-4.2699999999999996</v>
      </c>
      <c r="AB8">
        <f t="shared" ca="1" si="2"/>
        <v>-5.1133333333333324</v>
      </c>
      <c r="AC8">
        <f t="shared" ca="1" si="2"/>
        <v>-6.1199999999999992</v>
      </c>
      <c r="AD8">
        <f t="shared" ca="1" si="2"/>
        <v>-6.6639999999999988</v>
      </c>
      <c r="AE8">
        <f t="shared" ca="1" si="2"/>
        <v>-7.208333333333333</v>
      </c>
      <c r="AF8">
        <f t="shared" ca="1" si="2"/>
        <v>-7.6628571428571419</v>
      </c>
      <c r="AG8" s="14">
        <f t="shared" si="2"/>
        <v>-1.9599999999999991</v>
      </c>
      <c r="AH8">
        <f t="shared" si="2"/>
        <v>-1.5600000000000005</v>
      </c>
      <c r="AI8">
        <f t="shared" si="3"/>
        <v>0.24000000000000021</v>
      </c>
      <c r="AJ8">
        <f t="shared" si="3"/>
        <v>-0.35999999999999943</v>
      </c>
      <c r="AK8">
        <f t="shared" si="3"/>
        <v>0.83999999999999986</v>
      </c>
      <c r="AL8">
        <f t="shared" si="3"/>
        <v>1.1999999999999993</v>
      </c>
      <c r="AM8" s="14">
        <f t="shared" ca="1" si="3"/>
        <v>-3.7689999999999992</v>
      </c>
      <c r="AN8" s="6">
        <f t="shared" ca="1" si="3"/>
        <v>-3.222900000000001</v>
      </c>
      <c r="AO8" s="6">
        <f t="shared" ca="1" si="3"/>
        <v>-2.3701999999999988</v>
      </c>
      <c r="AP8" s="6">
        <f t="shared" ca="1" si="3"/>
        <v>-2.2733000000000008</v>
      </c>
      <c r="AQ8" s="6">
        <f t="shared" ca="1" si="3"/>
        <v>-1.4207000000000001</v>
      </c>
      <c r="AR8" s="2">
        <f t="shared" ca="1" si="3"/>
        <v>-0.6095000000000006</v>
      </c>
      <c r="AT8">
        <v>5.0423038677643959</v>
      </c>
      <c r="AU8">
        <f ca="1">AM4</f>
        <v>1.8762859674756485</v>
      </c>
      <c r="AV8">
        <f ca="1">AN4</f>
        <v>1.6506178549847461</v>
      </c>
      <c r="AW8">
        <f ca="1">AO4</f>
        <v>1.5778132536168175</v>
      </c>
      <c r="AX8">
        <f ca="1">AP4</f>
        <v>1.5431964335499764</v>
      </c>
      <c r="AY8">
        <f ca="1">AQ4</f>
        <v>1.4459689277583849</v>
      </c>
      <c r="AZ8">
        <f ca="1">AVERAGE(AY8,BA8)</f>
        <v>1.4063815413078529</v>
      </c>
      <c r="BA8">
        <f ca="1">AR4</f>
        <v>1.3667941548573206</v>
      </c>
    </row>
    <row r="9" spans="1:53" x14ac:dyDescent="0.25">
      <c r="A9" t="s">
        <v>12</v>
      </c>
      <c r="B9">
        <f>B8+1</f>
        <v>4</v>
      </c>
      <c r="C9" s="14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4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14">
        <f t="shared" ca="1" si="4"/>
        <v>7.2510000000000003</v>
      </c>
      <c r="R9" s="6">
        <f t="shared" ca="1" si="5"/>
        <v>7.0691000000000006</v>
      </c>
      <c r="S9" s="6">
        <f t="shared" ca="1" si="6"/>
        <v>6.4338000000000006</v>
      </c>
      <c r="T9" s="6">
        <f t="shared" ca="1" si="7"/>
        <v>6.3487</v>
      </c>
      <c r="U9" s="6">
        <f t="shared" ca="1" si="8"/>
        <v>6.6653000000000002</v>
      </c>
      <c r="V9" s="2">
        <f t="shared" ca="1" si="9"/>
        <v>6.9365000000000006</v>
      </c>
      <c r="W9" s="2">
        <f>'Historical Trends'!G9</f>
        <v>7.79</v>
      </c>
      <c r="Y9" s="14">
        <f t="shared" ca="1" si="2"/>
        <v>-0.2962121212121156</v>
      </c>
      <c r="Z9">
        <f t="shared" ca="1" si="2"/>
        <v>-0.59999999999999964</v>
      </c>
      <c r="AA9">
        <f t="shared" ca="1" si="2"/>
        <v>-1.7149999999999999</v>
      </c>
      <c r="AB9">
        <f t="shared" ca="1" si="2"/>
        <v>-2.8666666666666671</v>
      </c>
      <c r="AC9">
        <f t="shared" ca="1" si="2"/>
        <v>-3.3675000000000006</v>
      </c>
      <c r="AD9">
        <f t="shared" ca="1" si="2"/>
        <v>-3.886000000000001</v>
      </c>
      <c r="AE9">
        <f t="shared" ca="1" si="2"/>
        <v>-4.3083333333333336</v>
      </c>
      <c r="AF9">
        <f t="shared" ca="1" si="2"/>
        <v>-4.3083333333333336</v>
      </c>
      <c r="AG9" s="14">
        <f t="shared" si="2"/>
        <v>9.9999999999997868E-3</v>
      </c>
      <c r="AH9">
        <f t="shared" si="2"/>
        <v>-0.99000000000000021</v>
      </c>
      <c r="AI9">
        <f t="shared" si="3"/>
        <v>-2.59</v>
      </c>
      <c r="AJ9">
        <f t="shared" si="3"/>
        <v>-2.3899999999999997</v>
      </c>
      <c r="AK9">
        <f t="shared" si="3"/>
        <v>-1.5899999999999999</v>
      </c>
      <c r="AL9">
        <f t="shared" si="3"/>
        <v>-0.99000000000000021</v>
      </c>
      <c r="AM9" s="14">
        <f t="shared" ca="1" si="3"/>
        <v>-0.5389999999999997</v>
      </c>
      <c r="AN9" s="6">
        <f t="shared" ca="1" si="3"/>
        <v>-0.72089999999999943</v>
      </c>
      <c r="AO9" s="6">
        <f t="shared" ca="1" si="3"/>
        <v>-1.3561999999999994</v>
      </c>
      <c r="AP9" s="6">
        <f t="shared" ca="1" si="3"/>
        <v>-1.4413</v>
      </c>
      <c r="AQ9" s="6">
        <f t="shared" ca="1" si="3"/>
        <v>-1.1246999999999998</v>
      </c>
      <c r="AR9" s="2">
        <f t="shared" ca="1" si="3"/>
        <v>-0.85349999999999948</v>
      </c>
      <c r="AT9">
        <f ca="1">$Z$4</f>
        <v>1.9564528341638323</v>
      </c>
      <c r="AU9">
        <f t="shared" ref="AU9:BA9" ca="1" si="10">$Z$4</f>
        <v>1.9564528341638323</v>
      </c>
      <c r="AV9">
        <f t="shared" ca="1" si="10"/>
        <v>1.9564528341638323</v>
      </c>
      <c r="AW9">
        <f t="shared" ca="1" si="10"/>
        <v>1.9564528341638323</v>
      </c>
      <c r="AX9">
        <f t="shared" ca="1" si="10"/>
        <v>1.9564528341638323</v>
      </c>
      <c r="AY9">
        <f t="shared" ca="1" si="10"/>
        <v>1.9564528341638323</v>
      </c>
      <c r="AZ9">
        <f t="shared" ca="1" si="10"/>
        <v>1.9564528341638323</v>
      </c>
      <c r="BA9">
        <f t="shared" ca="1" si="10"/>
        <v>1.9564528341638323</v>
      </c>
    </row>
    <row r="10" spans="1:53" x14ac:dyDescent="0.25">
      <c r="A10" t="s">
        <v>14</v>
      </c>
      <c r="B10">
        <f>B9+1</f>
        <v>5</v>
      </c>
      <c r="C10" s="14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14">
        <f t="shared" ca="1" si="4"/>
        <v>4.4640000000000004</v>
      </c>
      <c r="R10" s="6">
        <f t="shared" ca="1" si="5"/>
        <v>3.4223999999999997</v>
      </c>
      <c r="S10" s="6">
        <f t="shared" ca="1" si="6"/>
        <v>5.1018666666666661</v>
      </c>
      <c r="T10" s="6">
        <f t="shared" ca="1" si="7"/>
        <v>5.9188000000000001</v>
      </c>
      <c r="U10" s="6">
        <f t="shared" ca="1" si="8"/>
        <v>6.0411999999999999</v>
      </c>
      <c r="V10" s="2">
        <f t="shared" ca="1" si="9"/>
        <v>6.0693333333333337</v>
      </c>
      <c r="W10" s="2">
        <f>'Historical Trends'!G10</f>
        <v>7.19</v>
      </c>
      <c r="Y10" s="14">
        <f t="shared" ref="Y10:Y29" ca="1" si="11">C10-$W10</f>
        <v>-1.9472131147539953</v>
      </c>
      <c r="Z10">
        <f t="shared" ref="Z10:Z29" ca="1" si="12">D10-$W10</f>
        <v>-2.2300000000000004</v>
      </c>
      <c r="AA10">
        <f t="shared" ref="AA10:AA29" ca="1" si="13">E10-$W10</f>
        <v>-3.4000000000000004</v>
      </c>
      <c r="AB10">
        <f t="shared" ref="AB10:AB29" ca="1" si="14">F10-$W10</f>
        <v>-3.6900000000000004</v>
      </c>
      <c r="AC10">
        <f t="shared" ref="AC10:AC29" ca="1" si="15">G10-$W10</f>
        <v>-4.1074999999999999</v>
      </c>
      <c r="AD10">
        <f t="shared" ref="AD10:AD29" ca="1" si="16">H10-$W10</f>
        <v>-4.4500000000000011</v>
      </c>
      <c r="AE10">
        <f t="shared" ref="AE10:AE29" ca="1" si="17">I10-$W10</f>
        <v>-4.4500000000000011</v>
      </c>
      <c r="AF10">
        <f t="shared" ref="AF10:AF29" ca="1" si="18">J10-$W10</f>
        <v>-4.4500000000000011</v>
      </c>
      <c r="AI10">
        <f t="shared" ref="AI10:AI29" si="19">M10-$W10</f>
        <v>-1.8566666666666674</v>
      </c>
      <c r="AJ10">
        <f t="shared" ref="AJ10:AJ29" si="20">N10-$W10</f>
        <v>-0.19000000000000039</v>
      </c>
      <c r="AK10">
        <f t="shared" ref="AK10:AK29" si="21">O10-$W10</f>
        <v>-0.19000000000000039</v>
      </c>
      <c r="AL10">
        <f t="shared" ref="AL10:AL29" si="22">P10-$W10</f>
        <v>-0.52333333333333343</v>
      </c>
      <c r="AO10" s="6">
        <f t="shared" ref="AO10:AO29" ca="1" si="23">S10-$W10</f>
        <v>-2.0881333333333343</v>
      </c>
      <c r="AP10" s="6">
        <f t="shared" ref="AP10:AP29" ca="1" si="24">T10-$W10</f>
        <v>-1.2712000000000003</v>
      </c>
      <c r="AQ10" s="6">
        <f t="shared" ref="AQ10:AQ29" ca="1" si="25">U10-$W10</f>
        <v>-1.1488000000000005</v>
      </c>
      <c r="AR10" s="2">
        <f t="shared" ref="AR10:AR29" ca="1" si="26">V10-$W10</f>
        <v>-1.1206666666666667</v>
      </c>
      <c r="AT10">
        <v>0</v>
      </c>
      <c r="AU10">
        <f>Q4</f>
        <v>0.1</v>
      </c>
      <c r="AV10">
        <f>R4</f>
        <v>0.31</v>
      </c>
      <c r="AW10">
        <f>S4</f>
        <v>0.38</v>
      </c>
      <c r="AX10">
        <f>T4</f>
        <v>0.47</v>
      </c>
      <c r="AY10">
        <f>U4</f>
        <v>0.53</v>
      </c>
      <c r="AZ10">
        <f>AVERAGE(AY10,BA10)</f>
        <v>0.59000000000000008</v>
      </c>
      <c r="BA10">
        <f>V4</f>
        <v>0.65</v>
      </c>
    </row>
    <row r="11" spans="1:53" x14ac:dyDescent="0.25">
      <c r="A11" t="s">
        <v>49</v>
      </c>
      <c r="B11">
        <v>0</v>
      </c>
      <c r="C11" s="14">
        <f ca="1">'Historical Trends'!Q27</f>
        <v>9.9122496909765232</v>
      </c>
      <c r="D11">
        <f ca="1">AVERAGE(OFFSET('Historical Trends'!$G$28,$B5,0,'Polling Correlations - GRN'!D$4,1))</f>
        <v>8.43</v>
      </c>
      <c r="E11">
        <f ca="1">AVERAGE(OFFSET('Historical Trends'!$G$28,$B5,0,'Polling Correlations - GRN'!E$4,1))</f>
        <v>7.98</v>
      </c>
      <c r="F11">
        <f ca="1">AVERAGE(OFFSET('Historical Trends'!$G$28,$B5,0,'Polling Correlations - GRN'!F$4,1))</f>
        <v>8.11</v>
      </c>
      <c r="G11">
        <f ca="1">AVERAGE(OFFSET('Historical Trends'!$G$28,$B5,0,'Polling Correlations - GRN'!G$4,1))</f>
        <v>8.08</v>
      </c>
      <c r="H11">
        <f ca="1">AVERAGE(OFFSET('Historical Trends'!$G$28,$B5,0,'Polling Correlations - GRN'!H$4,1))</f>
        <v>7.8159999999999998</v>
      </c>
      <c r="I11">
        <f ca="1">AVERAGE(OFFSET('Historical Trends'!$G$28,$B5,0,'Polling Correlations - GRN'!I$4,1))</f>
        <v>6.9316666666666658</v>
      </c>
      <c r="J11">
        <f ca="1">AVERAGE(OFFSET('Historical Trends'!$G$28,$B5,0,'Polling Correlations - GRN'!J$4,1))</f>
        <v>6.2785714285714276</v>
      </c>
      <c r="K11" s="14">
        <f>(9+9+8+8+9)/5</f>
        <v>8.6</v>
      </c>
      <c r="L11">
        <f>(10+8+9+8+9)/5</f>
        <v>8.8000000000000007</v>
      </c>
      <c r="M11">
        <f>(9+7+10+7+8)/5</f>
        <v>8.1999999999999993</v>
      </c>
      <c r="N11">
        <f>(8+8+7+12+9.4)/5</f>
        <v>8.879999999999999</v>
      </c>
      <c r="O11">
        <f>(10+8+8.1+10+8)/5</f>
        <v>8.82</v>
      </c>
      <c r="P11">
        <f>(9+10+10+9+10)/5</f>
        <v>9.6</v>
      </c>
      <c r="Q11" s="14">
        <f t="shared" ca="1" si="4"/>
        <v>8.4469999999999992</v>
      </c>
      <c r="R11" s="6">
        <f t="shared" ca="1" si="5"/>
        <v>8.5446999999999989</v>
      </c>
      <c r="S11" s="6">
        <f t="shared" ca="1" si="6"/>
        <v>8.3425999999999991</v>
      </c>
      <c r="T11" s="6">
        <f t="shared" ca="1" si="7"/>
        <v>8.6415000000000006</v>
      </c>
      <c r="U11" s="6">
        <f t="shared" ca="1" si="8"/>
        <v>8.6367000000000012</v>
      </c>
      <c r="V11" s="2">
        <f t="shared" ca="1" si="9"/>
        <v>9.1905000000000001</v>
      </c>
      <c r="W11" s="2">
        <f>'Historical Trends'!G27</f>
        <v>10</v>
      </c>
      <c r="Y11" s="14">
        <f t="shared" ca="1" si="11"/>
        <v>-8.7750309023476802E-2</v>
      </c>
      <c r="Z11">
        <f t="shared" ca="1" si="12"/>
        <v>-1.5700000000000003</v>
      </c>
      <c r="AA11">
        <f t="shared" ca="1" si="13"/>
        <v>-2.0199999999999996</v>
      </c>
      <c r="AB11">
        <f t="shared" ca="1" si="14"/>
        <v>-1.8900000000000006</v>
      </c>
      <c r="AC11">
        <f t="shared" ca="1" si="15"/>
        <v>-1.92</v>
      </c>
      <c r="AD11">
        <f t="shared" ca="1" si="16"/>
        <v>-2.1840000000000002</v>
      </c>
      <c r="AE11">
        <f t="shared" ca="1" si="17"/>
        <v>-3.0683333333333342</v>
      </c>
      <c r="AF11">
        <f t="shared" ca="1" si="18"/>
        <v>-3.7214285714285724</v>
      </c>
      <c r="AG11" s="14">
        <f t="shared" ref="AG11:AH14" si="27">K11-$W11</f>
        <v>-1.4000000000000004</v>
      </c>
      <c r="AH11">
        <f t="shared" si="27"/>
        <v>-1.1999999999999993</v>
      </c>
      <c r="AI11">
        <f t="shared" si="19"/>
        <v>-1.8000000000000007</v>
      </c>
      <c r="AJ11">
        <f t="shared" si="20"/>
        <v>-1.120000000000001</v>
      </c>
      <c r="AK11">
        <f t="shared" si="21"/>
        <v>-1.1799999999999997</v>
      </c>
      <c r="AL11">
        <f t="shared" si="22"/>
        <v>-0.40000000000000036</v>
      </c>
      <c r="AM11" s="14">
        <f t="shared" ref="AM11:AN14" ca="1" si="28">Q11-$W11</f>
        <v>-1.5530000000000008</v>
      </c>
      <c r="AN11" s="6">
        <f t="shared" ca="1" si="28"/>
        <v>-1.4553000000000011</v>
      </c>
      <c r="AO11" s="6">
        <f t="shared" ca="1" si="23"/>
        <v>-1.6574000000000009</v>
      </c>
      <c r="AP11" s="6">
        <f t="shared" ca="1" si="24"/>
        <v>-1.3584999999999994</v>
      </c>
      <c r="AQ11" s="6">
        <f t="shared" ca="1" si="25"/>
        <v>-1.3632999999999988</v>
      </c>
      <c r="AR11" s="2">
        <f t="shared" ca="1" si="26"/>
        <v>-0.80949999999999989</v>
      </c>
      <c r="AT11">
        <v>0</v>
      </c>
      <c r="AU11">
        <f>AU10</f>
        <v>0.1</v>
      </c>
      <c r="AV11">
        <f>AVERAGE(AU10:AW10)</f>
        <v>0.26333333333333336</v>
      </c>
      <c r="AW11">
        <f>AVERAGE(AV10:AX10)</f>
        <v>0.38666666666666666</v>
      </c>
      <c r="AX11">
        <f>AVERAGE(AW10:AY10)</f>
        <v>0.45999999999999996</v>
      </c>
      <c r="AY11">
        <f>AVERAGE(AX10:BA10)</f>
        <v>0.56000000000000005</v>
      </c>
      <c r="AZ11">
        <f>AVERAGE(AY11,BA11)</f>
        <v>0.60499999999999998</v>
      </c>
      <c r="BA11">
        <f>BA10</f>
        <v>0.65</v>
      </c>
    </row>
    <row r="12" spans="1:53" x14ac:dyDescent="0.25">
      <c r="A12" t="s">
        <v>51</v>
      </c>
      <c r="B12">
        <f>B11+1</f>
        <v>1</v>
      </c>
      <c r="C12" s="14">
        <f ca="1">'Historical Trends'!Q28</f>
        <v>10.530606060606033</v>
      </c>
      <c r="D12">
        <f ca="1">AVERAGE(OFFSET('Historical Trends'!$G$28,$B6,0,'Polling Correlations - GRN'!D$4,1))</f>
        <v>7.53</v>
      </c>
      <c r="E12">
        <f ca="1">AVERAGE(OFFSET('Historical Trends'!$G$28,$B6,0,'Polling Correlations - GRN'!E$4,1))</f>
        <v>7.9499999999999993</v>
      </c>
      <c r="F12">
        <f ca="1">AVERAGE(OFFSET('Historical Trends'!$G$28,$B6,0,'Polling Correlations - GRN'!F$4,1))</f>
        <v>7.9633333333333338</v>
      </c>
      <c r="G12">
        <f ca="1">AVERAGE(OFFSET('Historical Trends'!$G$28,$B6,0,'Polling Correlations - GRN'!G$4,1))</f>
        <v>7.6624999999999996</v>
      </c>
      <c r="H12">
        <f ca="1">AVERAGE(OFFSET('Historical Trends'!$G$28,$B6,0,'Polling Correlations - GRN'!H$4,1))</f>
        <v>6.6319999999999997</v>
      </c>
      <c r="I12">
        <f ca="1">AVERAGE(OFFSET('Historical Trends'!$G$28,$B6,0,'Polling Correlations - GRN'!I$4,1))</f>
        <v>5.919999999999999</v>
      </c>
      <c r="J12">
        <f ca="1">AVERAGE(OFFSET('Historical Trends'!$G$28,$B6,0,'Polling Correlations - GRN'!J$4,1))</f>
        <v>5.4842857142857131</v>
      </c>
      <c r="K12" s="14">
        <f>(8.4+8.2+8+9.5+8)/5</f>
        <v>8.42</v>
      </c>
      <c r="L12">
        <f>(6+5+7+8+8)/5</f>
        <v>6.8</v>
      </c>
      <c r="M12">
        <f>(6.1+6.1+5.2+8+4)/5</f>
        <v>5.88</v>
      </c>
      <c r="N12">
        <f>(7.2+6+10+7+5.5)/5</f>
        <v>7.1400000000000006</v>
      </c>
      <c r="O12">
        <f>(10+7.9+9+10+7.2)/5</f>
        <v>8.82</v>
      </c>
      <c r="P12">
        <f>(7.5+8+6+8.4+7)/5</f>
        <v>7.38</v>
      </c>
      <c r="Q12" s="14">
        <f t="shared" ca="1" si="4"/>
        <v>7.6189999999999998</v>
      </c>
      <c r="R12" s="6">
        <f t="shared" ca="1" si="5"/>
        <v>7.3036999999999992</v>
      </c>
      <c r="S12" s="6">
        <f t="shared" ca="1" si="6"/>
        <v>6.9030000000000005</v>
      </c>
      <c r="T12" s="6">
        <f t="shared" ca="1" si="7"/>
        <v>7.3467000000000002</v>
      </c>
      <c r="U12" s="6">
        <f t="shared" ca="1" si="8"/>
        <v>8.2137000000000011</v>
      </c>
      <c r="V12" s="2">
        <f t="shared" ca="1" si="9"/>
        <v>7.4324999999999992</v>
      </c>
      <c r="W12" s="2">
        <f>'Historical Trends'!G28</f>
        <v>8.43</v>
      </c>
      <c r="Y12" s="14">
        <f t="shared" ca="1" si="11"/>
        <v>2.1006060606060331</v>
      </c>
      <c r="Z12">
        <f t="shared" ca="1" si="12"/>
        <v>-0.89999999999999947</v>
      </c>
      <c r="AA12">
        <f t="shared" ca="1" si="13"/>
        <v>-0.48000000000000043</v>
      </c>
      <c r="AB12">
        <f t="shared" ca="1" si="14"/>
        <v>-0.4666666666666659</v>
      </c>
      <c r="AC12" s="6">
        <f t="shared" ca="1" si="15"/>
        <v>-0.76750000000000007</v>
      </c>
      <c r="AD12">
        <f t="shared" ca="1" si="16"/>
        <v>-1.798</v>
      </c>
      <c r="AE12">
        <f t="shared" ca="1" si="17"/>
        <v>-2.5100000000000007</v>
      </c>
      <c r="AF12">
        <f t="shared" ca="1" si="18"/>
        <v>-2.9457142857142866</v>
      </c>
      <c r="AG12" s="14">
        <f t="shared" si="27"/>
        <v>-9.9999999999997868E-3</v>
      </c>
      <c r="AH12">
        <f t="shared" si="27"/>
        <v>-1.63</v>
      </c>
      <c r="AI12">
        <f t="shared" si="19"/>
        <v>-2.5499999999999998</v>
      </c>
      <c r="AJ12">
        <f t="shared" si="20"/>
        <v>-1.2899999999999991</v>
      </c>
      <c r="AK12">
        <f t="shared" si="21"/>
        <v>0.39000000000000057</v>
      </c>
      <c r="AL12">
        <f t="shared" si="22"/>
        <v>-1.0499999999999998</v>
      </c>
      <c r="AM12" s="14">
        <f t="shared" ca="1" si="28"/>
        <v>-0.81099999999999994</v>
      </c>
      <c r="AN12" s="6">
        <f t="shared" ca="1" si="28"/>
        <v>-1.1263000000000005</v>
      </c>
      <c r="AO12" s="6">
        <f t="shared" ca="1" si="23"/>
        <v>-1.5269999999999992</v>
      </c>
      <c r="AP12" s="6">
        <f t="shared" ca="1" si="24"/>
        <v>-1.0832999999999995</v>
      </c>
      <c r="AQ12" s="6">
        <f t="shared" ca="1" si="25"/>
        <v>-0.2162999999999986</v>
      </c>
      <c r="AR12" s="2">
        <f t="shared" ca="1" si="26"/>
        <v>-0.9975000000000005</v>
      </c>
    </row>
    <row r="13" spans="1:53" x14ac:dyDescent="0.25">
      <c r="A13" t="s">
        <v>52</v>
      </c>
      <c r="B13">
        <f>B12+1</f>
        <v>2</v>
      </c>
      <c r="C13" s="14">
        <f ca="1">'Historical Trends'!Q29</f>
        <v>10.02134734239803</v>
      </c>
      <c r="D13">
        <f ca="1">AVERAGE(OFFSET('Historical Trends'!$G$28,$B7,0,'Polling Correlations - GRN'!D$4,1))</f>
        <v>8.3699999999999992</v>
      </c>
      <c r="E13">
        <f ca="1">AVERAGE(OFFSET('Historical Trends'!$G$28,$B7,0,'Polling Correlations - GRN'!E$4,1))</f>
        <v>8.18</v>
      </c>
      <c r="F13">
        <f ca="1">AVERAGE(OFFSET('Historical Trends'!$G$28,$B7,0,'Polling Correlations - GRN'!F$4,1))</f>
        <v>7.7066666666666661</v>
      </c>
      <c r="G13">
        <f ca="1">AVERAGE(OFFSET('Historical Trends'!$G$28,$B7,0,'Polling Correlations - GRN'!G$4,1))</f>
        <v>6.4074999999999989</v>
      </c>
      <c r="H13">
        <f ca="1">AVERAGE(OFFSET('Historical Trends'!$G$28,$B7,0,'Polling Correlations - GRN'!H$4,1))</f>
        <v>5.597999999999999</v>
      </c>
      <c r="I13">
        <f ca="1">AVERAGE(OFFSET('Historical Trends'!$G$28,$B7,0,'Polling Correlations - GRN'!I$4,1))</f>
        <v>5.1433333333333326</v>
      </c>
      <c r="J13">
        <f ca="1">AVERAGE(OFFSET('Historical Trends'!$G$28,$B7,0,'Polling Correlations - GRN'!J$4,1))</f>
        <v>4.5028571428571427</v>
      </c>
      <c r="K13" s="14">
        <f>(13+15+12)/3</f>
        <v>13.333333333333334</v>
      </c>
      <c r="L13">
        <f>(12+10+16+13+9)/5</f>
        <v>12</v>
      </c>
      <c r="M13">
        <f>(8+7+10+12+10)/5</f>
        <v>9.4</v>
      </c>
      <c r="N13">
        <f>(10+10+8+7+10)/5</f>
        <v>9</v>
      </c>
      <c r="O13">
        <f>(11+9+10+10+10)/5</f>
        <v>10</v>
      </c>
      <c r="P13">
        <f>(10+6+9+11+9)/5</f>
        <v>9</v>
      </c>
      <c r="Q13" s="14">
        <f t="shared" ca="1" si="4"/>
        <v>8.8663333333333334</v>
      </c>
      <c r="R13" s="6">
        <f t="shared" ca="1" si="5"/>
        <v>9.4952999999999985</v>
      </c>
      <c r="S13" s="6">
        <f t="shared" ca="1" si="6"/>
        <v>8.7613999999999983</v>
      </c>
      <c r="T13" s="6">
        <f t="shared" ca="1" si="7"/>
        <v>8.6661000000000001</v>
      </c>
      <c r="U13" s="6">
        <f t="shared" ca="1" si="8"/>
        <v>9.2339000000000002</v>
      </c>
      <c r="V13" s="2">
        <f t="shared" ca="1" si="9"/>
        <v>8.7795000000000005</v>
      </c>
      <c r="W13" s="2">
        <f>'Historical Trends'!G29</f>
        <v>7.53</v>
      </c>
      <c r="Y13" s="14">
        <f t="shared" ca="1" si="11"/>
        <v>2.4913473423980301</v>
      </c>
      <c r="Z13">
        <f t="shared" ca="1" si="12"/>
        <v>0.83999999999999897</v>
      </c>
      <c r="AA13">
        <f t="shared" ca="1" si="13"/>
        <v>0.64999999999999947</v>
      </c>
      <c r="AB13">
        <f t="shared" ca="1" si="14"/>
        <v>0.17666666666666586</v>
      </c>
      <c r="AC13">
        <f t="shared" ca="1" si="15"/>
        <v>-1.1225000000000014</v>
      </c>
      <c r="AD13">
        <f t="shared" ca="1" si="16"/>
        <v>-1.9320000000000013</v>
      </c>
      <c r="AE13">
        <f t="shared" ca="1" si="17"/>
        <v>-2.3866666666666676</v>
      </c>
      <c r="AF13">
        <f t="shared" ca="1" si="18"/>
        <v>-3.0271428571428576</v>
      </c>
      <c r="AG13" s="14">
        <f t="shared" si="27"/>
        <v>5.8033333333333337</v>
      </c>
      <c r="AH13">
        <f t="shared" si="27"/>
        <v>4.47</v>
      </c>
      <c r="AI13">
        <f t="shared" si="19"/>
        <v>1.87</v>
      </c>
      <c r="AJ13">
        <f t="shared" si="20"/>
        <v>1.4699999999999998</v>
      </c>
      <c r="AK13">
        <f t="shared" si="21"/>
        <v>2.4699999999999998</v>
      </c>
      <c r="AL13">
        <f t="shared" si="22"/>
        <v>1.4699999999999998</v>
      </c>
      <c r="AM13" s="14">
        <f t="shared" ca="1" si="28"/>
        <v>1.3363333333333332</v>
      </c>
      <c r="AN13" s="6">
        <f t="shared" ca="1" si="28"/>
        <v>1.9652999999999983</v>
      </c>
      <c r="AO13" s="6">
        <f t="shared" ca="1" si="23"/>
        <v>1.2313999999999981</v>
      </c>
      <c r="AP13" s="6">
        <f t="shared" ca="1" si="24"/>
        <v>1.1360999999999999</v>
      </c>
      <c r="AQ13" s="6">
        <f t="shared" ca="1" si="25"/>
        <v>1.7039</v>
      </c>
      <c r="AR13" s="2">
        <f t="shared" ca="1" si="26"/>
        <v>1.2495000000000003</v>
      </c>
    </row>
    <row r="14" spans="1:53" x14ac:dyDescent="0.25">
      <c r="A14" t="s">
        <v>53</v>
      </c>
      <c r="B14">
        <f>B13+1</f>
        <v>3</v>
      </c>
      <c r="C14" s="14">
        <f ca="1">'Historical Trends'!Q30</f>
        <v>8.4830465116278901</v>
      </c>
      <c r="D14">
        <f ca="1">AVERAGE(OFFSET('Historical Trends'!$G$28,$B8,0,'Polling Correlations - GRN'!D$4,1))</f>
        <v>7.99</v>
      </c>
      <c r="E14">
        <f ca="1">AVERAGE(OFFSET('Historical Trends'!$G$28,$B8,0,'Polling Correlations - GRN'!E$4,1))</f>
        <v>7.375</v>
      </c>
      <c r="F14">
        <f ca="1">AVERAGE(OFFSET('Historical Trends'!$G$28,$B8,0,'Polling Correlations - GRN'!F$4,1))</f>
        <v>5.753333333333333</v>
      </c>
      <c r="G14">
        <f ca="1">AVERAGE(OFFSET('Historical Trends'!$G$28,$B8,0,'Polling Correlations - GRN'!G$4,1))</f>
        <v>4.9049999999999994</v>
      </c>
      <c r="H14">
        <f ca="1">AVERAGE(OFFSET('Historical Trends'!$G$28,$B8,0,'Polling Correlations - GRN'!H$4,1))</f>
        <v>4.4979999999999993</v>
      </c>
      <c r="I14">
        <f ca="1">AVERAGE(OFFSET('Historical Trends'!$G$28,$B8,0,'Polling Correlations - GRN'!I$4,1))</f>
        <v>3.8583333333333329</v>
      </c>
      <c r="J14">
        <f ca="1">AVERAGE(OFFSET('Historical Trends'!$G$28,$B8,0,'Polling Correlations - GRN'!J$4,1))</f>
        <v>3.3542857142857136</v>
      </c>
      <c r="K14" s="14">
        <f>12</f>
        <v>12</v>
      </c>
      <c r="L14">
        <f>(9+8+8)/3</f>
        <v>8.3333333333333339</v>
      </c>
      <c r="M14">
        <f>(9+9+10)/3</f>
        <v>9.3333333333333339</v>
      </c>
      <c r="N14">
        <f>(8+9+9)/3</f>
        <v>8.6666666666666661</v>
      </c>
      <c r="O14">
        <f>(7+8+9)/3</f>
        <v>8</v>
      </c>
      <c r="P14">
        <f>(7+8+7)/3</f>
        <v>7.333333333333333</v>
      </c>
      <c r="Q14" s="14">
        <f t="shared" ca="1" si="4"/>
        <v>8.3910000000000018</v>
      </c>
      <c r="R14" s="6">
        <f t="shared" ca="1" si="5"/>
        <v>8.0964333333333336</v>
      </c>
      <c r="S14" s="6">
        <f t="shared" ca="1" si="6"/>
        <v>8.5004666666666679</v>
      </c>
      <c r="T14" s="6">
        <f t="shared" ca="1" si="7"/>
        <v>8.3080333333333343</v>
      </c>
      <c r="U14" s="6">
        <f t="shared" ca="1" si="8"/>
        <v>7.9953000000000003</v>
      </c>
      <c r="V14" s="2">
        <f t="shared" ca="1" si="9"/>
        <v>7.5631666666666666</v>
      </c>
      <c r="W14" s="2">
        <f>'Historical Trends'!G30</f>
        <v>8.3699999999999992</v>
      </c>
      <c r="Y14" s="14">
        <f t="shared" ca="1" si="11"/>
        <v>0.11304651162789092</v>
      </c>
      <c r="Z14">
        <f t="shared" ca="1" si="12"/>
        <v>-0.37999999999999901</v>
      </c>
      <c r="AA14">
        <f t="shared" ca="1" si="13"/>
        <v>-0.99499999999999922</v>
      </c>
      <c r="AB14">
        <f t="shared" ca="1" si="14"/>
        <v>-2.6166666666666663</v>
      </c>
      <c r="AC14">
        <f t="shared" ca="1" si="15"/>
        <v>-3.4649999999999999</v>
      </c>
      <c r="AD14">
        <f t="shared" ca="1" si="16"/>
        <v>-3.8719999999999999</v>
      </c>
      <c r="AE14">
        <f t="shared" ca="1" si="17"/>
        <v>-4.5116666666666667</v>
      </c>
      <c r="AF14">
        <f t="shared" ca="1" si="18"/>
        <v>-5.0157142857142851</v>
      </c>
      <c r="AG14" s="14">
        <f t="shared" si="27"/>
        <v>3.6300000000000008</v>
      </c>
      <c r="AH14">
        <f t="shared" si="27"/>
        <v>-3.6666666666665293E-2</v>
      </c>
      <c r="AI14">
        <f t="shared" si="19"/>
        <v>0.96333333333333471</v>
      </c>
      <c r="AJ14">
        <f t="shared" si="20"/>
        <v>0.29666666666666686</v>
      </c>
      <c r="AK14">
        <f t="shared" si="21"/>
        <v>-0.36999999999999922</v>
      </c>
      <c r="AL14">
        <f t="shared" si="22"/>
        <v>-1.0366666666666662</v>
      </c>
      <c r="AM14" s="14">
        <f t="shared" ca="1" si="28"/>
        <v>2.1000000000002572E-2</v>
      </c>
      <c r="AN14" s="6">
        <f t="shared" ca="1" si="28"/>
        <v>-0.27356666666666563</v>
      </c>
      <c r="AO14" s="6">
        <f t="shared" ca="1" si="23"/>
        <v>0.13046666666666873</v>
      </c>
      <c r="AP14" s="6">
        <f t="shared" ca="1" si="24"/>
        <v>-6.1966666666664949E-2</v>
      </c>
      <c r="AQ14" s="6">
        <f t="shared" ca="1" si="25"/>
        <v>-0.37469999999999892</v>
      </c>
      <c r="AR14" s="2">
        <f t="shared" ca="1" si="26"/>
        <v>-0.80683333333333263</v>
      </c>
    </row>
    <row r="15" spans="1:53" x14ac:dyDescent="0.25">
      <c r="A15" t="s">
        <v>54</v>
      </c>
      <c r="B15">
        <f>B14+1</f>
        <v>4</v>
      </c>
      <c r="C15" s="14">
        <f ca="1">'Historical Trends'!Q31</f>
        <v>5.9464761904762327</v>
      </c>
      <c r="D15">
        <f ca="1">AVERAGE(OFFSET('Historical Trends'!$G$28,$B9,0,'Polling Correlations - GRN'!D$4,1))</f>
        <v>6.76</v>
      </c>
      <c r="E15">
        <f ca="1">AVERAGE(OFFSET('Historical Trends'!$G$28,$B9,0,'Polling Correlations - GRN'!E$4,1))</f>
        <v>4.6349999999999998</v>
      </c>
      <c r="F15">
        <f ca="1">AVERAGE(OFFSET('Historical Trends'!$G$28,$B9,0,'Polling Correlations - GRN'!F$4,1))</f>
        <v>3.8766666666666665</v>
      </c>
      <c r="G15">
        <f ca="1">AVERAGE(OFFSET('Historical Trends'!$G$28,$B9,0,'Polling Correlations - GRN'!G$4,1))</f>
        <v>3.625</v>
      </c>
      <c r="H15">
        <f ca="1">AVERAGE(OFFSET('Historical Trends'!$G$28,$B9,0,'Polling Correlations - GRN'!H$4,1))</f>
        <v>3.032</v>
      </c>
      <c r="I15">
        <f ca="1">AVERAGE(OFFSET('Historical Trends'!$G$28,$B9,0,'Polling Correlations - GRN'!I$4,1))</f>
        <v>2.5816666666666666</v>
      </c>
      <c r="J15">
        <f ca="1">AVERAGE(OFFSET('Historical Trends'!$G$28,$B9,0,'Polling Correlations - GRN'!J$4,1))</f>
        <v>2.5816666666666666</v>
      </c>
      <c r="L15">
        <f>(4+3+3)/3</f>
        <v>3.3333333333333335</v>
      </c>
      <c r="M15">
        <f>(4+3+4)/3</f>
        <v>3.6666666666666665</v>
      </c>
      <c r="N15">
        <f>(4+4+3)/3</f>
        <v>3.6666666666666665</v>
      </c>
      <c r="O15">
        <f>(2+4+4)/3</f>
        <v>3.3333333333333335</v>
      </c>
      <c r="P15">
        <f>(4+2+4)/3</f>
        <v>3.3333333333333335</v>
      </c>
      <c r="Q15" s="14">
        <f t="shared" ca="1" si="4"/>
        <v>6.0839999999999996</v>
      </c>
      <c r="R15" s="6">
        <f t="shared" ca="1" si="5"/>
        <v>5.6977333333333329</v>
      </c>
      <c r="S15" s="6">
        <f t="shared" ca="1" si="6"/>
        <v>5.5845333333333338</v>
      </c>
      <c r="T15" s="6">
        <f t="shared" ca="1" si="7"/>
        <v>5.3061333333333334</v>
      </c>
      <c r="U15" s="6">
        <f t="shared" ca="1" si="8"/>
        <v>4.9438666666666666</v>
      </c>
      <c r="V15" s="2">
        <f t="shared" ca="1" si="9"/>
        <v>4.5326666666666666</v>
      </c>
      <c r="W15" s="2">
        <f>'Historical Trends'!G31</f>
        <v>7.99</v>
      </c>
      <c r="Y15" s="14">
        <f t="shared" ca="1" si="11"/>
        <v>-2.0435238095237676</v>
      </c>
      <c r="Z15">
        <f t="shared" ca="1" si="12"/>
        <v>-1.2300000000000004</v>
      </c>
      <c r="AA15">
        <f t="shared" ca="1" si="13"/>
        <v>-3.3550000000000004</v>
      </c>
      <c r="AB15">
        <f t="shared" ca="1" si="14"/>
        <v>-4.1133333333333333</v>
      </c>
      <c r="AC15">
        <f t="shared" ca="1" si="15"/>
        <v>-4.3650000000000002</v>
      </c>
      <c r="AD15">
        <f t="shared" ca="1" si="16"/>
        <v>-4.9580000000000002</v>
      </c>
      <c r="AE15">
        <f t="shared" ca="1" si="17"/>
        <v>-5.4083333333333332</v>
      </c>
      <c r="AF15">
        <f t="shared" ca="1" si="18"/>
        <v>-5.4083333333333332</v>
      </c>
      <c r="AH15">
        <f t="shared" ref="AH15:AH29" si="29">L15-$W15</f>
        <v>-4.6566666666666663</v>
      </c>
      <c r="AI15">
        <f t="shared" si="19"/>
        <v>-4.3233333333333341</v>
      </c>
      <c r="AJ15">
        <f t="shared" si="20"/>
        <v>-4.3233333333333341</v>
      </c>
      <c r="AK15">
        <f t="shared" si="21"/>
        <v>-4.6566666666666663</v>
      </c>
      <c r="AL15">
        <f t="shared" si="22"/>
        <v>-4.6566666666666663</v>
      </c>
      <c r="AN15" s="6">
        <f t="shared" ref="AN15:AN29" ca="1" si="30">R15-$W15</f>
        <v>-2.2922666666666673</v>
      </c>
      <c r="AO15" s="6">
        <f t="shared" ca="1" si="23"/>
        <v>-2.4054666666666664</v>
      </c>
      <c r="AP15" s="6">
        <f t="shared" ca="1" si="24"/>
        <v>-2.6838666666666668</v>
      </c>
      <c r="AQ15" s="6">
        <f t="shared" ca="1" si="25"/>
        <v>-3.0461333333333336</v>
      </c>
      <c r="AR15" s="2">
        <f t="shared" ca="1" si="26"/>
        <v>-3.4573333333333336</v>
      </c>
    </row>
    <row r="16" spans="1:53" x14ac:dyDescent="0.25">
      <c r="A16" t="s">
        <v>48</v>
      </c>
      <c r="B16">
        <v>0</v>
      </c>
      <c r="C16" s="14">
        <f ca="1">'Historical Trends'!Q46</f>
        <v>12.126666666666608</v>
      </c>
      <c r="D16">
        <f ca="1">AVERAGE(OFFSET('Historical Trends'!$G$48,$B5,0,'Polling Correlations - GRN'!D$4,1))</f>
        <v>10.29</v>
      </c>
      <c r="E16">
        <f ca="1">AVERAGE(OFFSET('Historical Trends'!$G$48,$B5,0,'Polling Correlations - GRN'!E$4,1))</f>
        <v>10.285</v>
      </c>
      <c r="F16">
        <f ca="1">AVERAGE(OFFSET('Historical Trends'!$G$48,$B5,0,'Polling Correlations - GRN'!F$4,1))</f>
        <v>9.84</v>
      </c>
      <c r="G16">
        <f ca="1">AVERAGE(OFFSET('Historical Trends'!$G$48,$B5,0,'Polling Correlations - GRN'!G$4,1))</f>
        <v>9.442499999999999</v>
      </c>
      <c r="H16">
        <f ca="1">AVERAGE(OFFSET('Historical Trends'!$G$48,$B5,0,'Polling Correlations - GRN'!H$4,1))</f>
        <v>8.33</v>
      </c>
      <c r="I16">
        <f ca="1">AVERAGE(OFFSET('Historical Trends'!$G$48,$B5,0,'Polling Correlations - GRN'!I$4,1))</f>
        <v>7.37</v>
      </c>
      <c r="J16">
        <f ca="1">AVERAGE(OFFSET('Historical Trends'!$G$48,$B5,0,'Polling Correlations - GRN'!J$4,1))</f>
        <v>6.3942857142857141</v>
      </c>
      <c r="K16" s="14">
        <f>(10+9+8.4+8.6+11)/5</f>
        <v>9.4</v>
      </c>
      <c r="L16">
        <f>(10+11+9+9.9+9)/5</f>
        <v>9.7799999999999994</v>
      </c>
      <c r="M16">
        <f>(10.8+10+11+9+9.9)/5</f>
        <v>10.139999999999999</v>
      </c>
      <c r="N16">
        <f>(10.8+10+11+9+9.9)/5</f>
        <v>10.139999999999999</v>
      </c>
      <c r="O16">
        <f>(9+10+10+9+10.8)/5</f>
        <v>9.76</v>
      </c>
      <c r="P16">
        <f>(10+9+10+10.1+9)/5</f>
        <v>9.620000000000001</v>
      </c>
      <c r="Q16" s="14">
        <f t="shared" ca="1" si="4"/>
        <v>10.200999999999999</v>
      </c>
      <c r="R16" s="6">
        <f t="shared" ca="1" si="5"/>
        <v>10.131899999999998</v>
      </c>
      <c r="S16" s="6">
        <f t="shared" ca="1" si="6"/>
        <v>10.232999999999999</v>
      </c>
      <c r="T16" s="6">
        <f t="shared" ca="1" si="7"/>
        <v>10.2195</v>
      </c>
      <c r="U16" s="6">
        <f t="shared" ca="1" si="8"/>
        <v>10.0091</v>
      </c>
      <c r="V16" s="2">
        <f t="shared" ca="1" si="9"/>
        <v>9.8544999999999998</v>
      </c>
      <c r="W16" s="2">
        <f>'Historical Trends'!G47</f>
        <v>9.57</v>
      </c>
      <c r="Y16" s="14">
        <f t="shared" ca="1" si="11"/>
        <v>2.556666666666608</v>
      </c>
      <c r="Z16">
        <f t="shared" ca="1" si="12"/>
        <v>0.71999999999999886</v>
      </c>
      <c r="AA16">
        <f t="shared" ca="1" si="13"/>
        <v>0.71499999999999986</v>
      </c>
      <c r="AB16">
        <f t="shared" ca="1" si="14"/>
        <v>0.26999999999999957</v>
      </c>
      <c r="AC16">
        <f t="shared" ca="1" si="15"/>
        <v>-0.12750000000000128</v>
      </c>
      <c r="AD16">
        <f t="shared" ca="1" si="16"/>
        <v>-1.2400000000000002</v>
      </c>
      <c r="AE16">
        <f t="shared" ca="1" si="17"/>
        <v>-2.2000000000000002</v>
      </c>
      <c r="AF16">
        <f t="shared" ca="1" si="18"/>
        <v>-3.1757142857142862</v>
      </c>
      <c r="AG16" s="14">
        <f>K16-$W16</f>
        <v>-0.16999999999999993</v>
      </c>
      <c r="AH16">
        <f t="shared" si="29"/>
        <v>0.20999999999999908</v>
      </c>
      <c r="AI16">
        <f t="shared" si="19"/>
        <v>0.56999999999999851</v>
      </c>
      <c r="AJ16">
        <f t="shared" si="20"/>
        <v>0.56999999999999851</v>
      </c>
      <c r="AK16">
        <f t="shared" si="21"/>
        <v>0.1899999999999995</v>
      </c>
      <c r="AL16">
        <f t="shared" si="22"/>
        <v>5.0000000000000711E-2</v>
      </c>
      <c r="AM16" s="14">
        <f ca="1">Q16-$W16</f>
        <v>0.63099999999999845</v>
      </c>
      <c r="AN16" s="6">
        <f t="shared" ca="1" si="30"/>
        <v>0.56189999999999785</v>
      </c>
      <c r="AO16" s="6">
        <f t="shared" ca="1" si="23"/>
        <v>0.66299999999999848</v>
      </c>
      <c r="AP16" s="6">
        <f t="shared" ca="1" si="24"/>
        <v>0.64949999999999974</v>
      </c>
      <c r="AQ16" s="6">
        <f t="shared" ca="1" si="25"/>
        <v>0.43909999999999982</v>
      </c>
      <c r="AR16" s="2">
        <f t="shared" ca="1" si="26"/>
        <v>0.28449999999999953</v>
      </c>
    </row>
    <row r="17" spans="1:62" x14ac:dyDescent="0.25">
      <c r="A17" t="s">
        <v>70</v>
      </c>
      <c r="B17">
        <f>B16+1</f>
        <v>1</v>
      </c>
      <c r="C17" s="14">
        <f ca="1">'Historical Trends'!Q47</f>
        <v>13.220000000000027</v>
      </c>
      <c r="D17">
        <f ca="1">AVERAGE(OFFSET('Historical Trends'!$G$48,$B6,0,'Polling Correlations - GRN'!D$4,1))</f>
        <v>10.28</v>
      </c>
      <c r="E17">
        <f ca="1">AVERAGE(OFFSET('Historical Trends'!$G$48,$B6,0,'Polling Correlations - GRN'!E$4,1))</f>
        <v>9.6149999999999984</v>
      </c>
      <c r="F17">
        <f ca="1">AVERAGE(OFFSET('Historical Trends'!$G$48,$B6,0,'Polling Correlations - GRN'!F$4,1))</f>
        <v>9.1599999999999984</v>
      </c>
      <c r="G17">
        <f ca="1">AVERAGE(OFFSET('Historical Trends'!$G$48,$B6,0,'Polling Correlations - GRN'!G$4,1))</f>
        <v>7.839999999999999</v>
      </c>
      <c r="H17">
        <f ca="1">AVERAGE(OFFSET('Historical Trends'!$G$48,$B6,0,'Polling Correlations - GRN'!H$4,1))</f>
        <v>6.7859999999999987</v>
      </c>
      <c r="I17">
        <f ca="1">AVERAGE(OFFSET('Historical Trends'!$G$48,$B6,0,'Polling Correlations - GRN'!I$4,1))</f>
        <v>5.7449999999999983</v>
      </c>
      <c r="J17">
        <f ca="1">AVERAGE(OFFSET('Historical Trends'!$G$48,$B6,0,'Polling Correlations - GRN'!J$4,1))</f>
        <v>5.7449999999999983</v>
      </c>
      <c r="K17" s="14">
        <f>(10+11+11+8+11)/5</f>
        <v>10.199999999999999</v>
      </c>
      <c r="L17">
        <f>(12+10+10+10+12)/5</f>
        <v>10.8</v>
      </c>
      <c r="M17">
        <f>(11+13+13+11+11)/5</f>
        <v>11.8</v>
      </c>
      <c r="N17">
        <f>(7+11+11+13+11)/5</f>
        <v>10.6</v>
      </c>
      <c r="O17">
        <f>(10+11+10+11+11)/5</f>
        <v>10.6</v>
      </c>
      <c r="P17">
        <f>(10.5+11+11+10+9)/5</f>
        <v>10.3</v>
      </c>
      <c r="Q17" s="14">
        <f t="shared" ca="1" si="4"/>
        <v>10.271999999999998</v>
      </c>
      <c r="R17" s="6">
        <f t="shared" ca="1" si="5"/>
        <v>10.441199999999998</v>
      </c>
      <c r="S17" s="6">
        <f t="shared" ca="1" si="6"/>
        <v>10.8576</v>
      </c>
      <c r="T17" s="6">
        <f t="shared" ca="1" si="7"/>
        <v>10.430399999999999</v>
      </c>
      <c r="U17" s="6">
        <f t="shared" ca="1" si="8"/>
        <v>10.4496</v>
      </c>
      <c r="V17" s="2">
        <f t="shared" ca="1" si="9"/>
        <v>10.292999999999999</v>
      </c>
      <c r="W17" s="2">
        <f>'Historical Trends'!G48</f>
        <v>10.29</v>
      </c>
      <c r="Y17" s="14">
        <f t="shared" ca="1" si="11"/>
        <v>2.9300000000000281</v>
      </c>
      <c r="Z17">
        <f t="shared" ca="1" si="12"/>
        <v>-9.9999999999997868E-3</v>
      </c>
      <c r="AA17">
        <f t="shared" ca="1" si="13"/>
        <v>-0.67500000000000071</v>
      </c>
      <c r="AB17">
        <f t="shared" ca="1" si="14"/>
        <v>-1.1300000000000008</v>
      </c>
      <c r="AC17">
        <f t="shared" ca="1" si="15"/>
        <v>-2.4500000000000002</v>
      </c>
      <c r="AD17">
        <f t="shared" ca="1" si="16"/>
        <v>-3.5040000000000004</v>
      </c>
      <c r="AE17">
        <f t="shared" ca="1" si="17"/>
        <v>-4.5450000000000008</v>
      </c>
      <c r="AF17">
        <f t="shared" ca="1" si="18"/>
        <v>-4.5450000000000008</v>
      </c>
      <c r="AG17" s="14">
        <f>K17-$W17</f>
        <v>-8.9999999999999858E-2</v>
      </c>
      <c r="AH17">
        <f t="shared" si="29"/>
        <v>0.51000000000000156</v>
      </c>
      <c r="AI17">
        <f t="shared" si="19"/>
        <v>1.5100000000000016</v>
      </c>
      <c r="AJ17">
        <f t="shared" si="20"/>
        <v>0.3100000000000005</v>
      </c>
      <c r="AK17">
        <f t="shared" si="21"/>
        <v>0.3100000000000005</v>
      </c>
      <c r="AL17">
        <f t="shared" si="22"/>
        <v>1.0000000000001563E-2</v>
      </c>
      <c r="AM17" s="14">
        <f ca="1">Q17-$W17</f>
        <v>-1.8000000000000682E-2</v>
      </c>
      <c r="AN17" s="6">
        <f t="shared" ca="1" si="30"/>
        <v>0.15119999999999933</v>
      </c>
      <c r="AO17" s="6">
        <f t="shared" ca="1" si="23"/>
        <v>0.56760000000000055</v>
      </c>
      <c r="AP17" s="6">
        <f t="shared" ca="1" si="24"/>
        <v>0.14039999999999964</v>
      </c>
      <c r="AQ17" s="6">
        <f t="shared" ca="1" si="25"/>
        <v>0.15960000000000107</v>
      </c>
      <c r="AR17" s="2">
        <f t="shared" ca="1" si="26"/>
        <v>3.0000000000001137E-3</v>
      </c>
    </row>
    <row r="18" spans="1:62" x14ac:dyDescent="0.25">
      <c r="A18" t="s">
        <v>72</v>
      </c>
      <c r="B18">
        <f>B17+1</f>
        <v>2</v>
      </c>
      <c r="C18" s="14">
        <f ca="1">'Historical Trends'!Q48</f>
        <v>12.965999999999894</v>
      </c>
      <c r="D18">
        <f ca="1">AVERAGE(OFFSET('Historical Trends'!$G$48,$B7,0,'Polling Correlations - GRN'!D$4,1))</f>
        <v>8.9499999999999993</v>
      </c>
      <c r="E18">
        <f ca="1">AVERAGE(OFFSET('Historical Trends'!$G$48,$B7,0,'Polling Correlations - GRN'!E$4,1))</f>
        <v>8.6</v>
      </c>
      <c r="F18">
        <f ca="1">AVERAGE(OFFSET('Historical Trends'!$G$48,$B7,0,'Polling Correlations - GRN'!F$4,1))</f>
        <v>7.0266666666666664</v>
      </c>
      <c r="G18">
        <f ca="1">AVERAGE(OFFSET('Historical Trends'!$G$48,$B7,0,'Polling Correlations - GRN'!G$4,1))</f>
        <v>5.9124999999999996</v>
      </c>
      <c r="H18">
        <f ca="1">AVERAGE(OFFSET('Historical Trends'!$G$48,$B7,0,'Polling Correlations - GRN'!H$4,1))</f>
        <v>4.8379999999999992</v>
      </c>
      <c r="I18">
        <f ca="1">AVERAGE(OFFSET('Historical Trends'!$G$48,$B7,0,'Polling Correlations - GRN'!I$4,1))</f>
        <v>4.8379999999999992</v>
      </c>
      <c r="J18">
        <f ca="1">AVERAGE(OFFSET('Historical Trends'!$G$48,$B7,0,'Polling Correlations - GRN'!J$4,1))</f>
        <v>4.8379999999999992</v>
      </c>
      <c r="K18" s="14">
        <f>(15+14+11+13+13)/5</f>
        <v>13.2</v>
      </c>
      <c r="L18">
        <f>(12+15+12+17+12)/5</f>
        <v>13.6</v>
      </c>
      <c r="M18">
        <f>(14+16+14+12+15)/5</f>
        <v>14.2</v>
      </c>
      <c r="N18">
        <f>(15+17+14+16+14)/5</f>
        <v>15.2</v>
      </c>
      <c r="O18">
        <f>(13+12+17+12+15)/5</f>
        <v>13.8</v>
      </c>
      <c r="P18">
        <f>(13+12+12+11+11)/5</f>
        <v>11.8</v>
      </c>
      <c r="Q18" s="14">
        <f t="shared" ca="1" si="4"/>
        <v>9.375</v>
      </c>
      <c r="R18" s="6">
        <f t="shared" ca="1" si="5"/>
        <v>10.391499999999999</v>
      </c>
      <c r="S18" s="6">
        <f t="shared" ca="1" si="6"/>
        <v>10.945</v>
      </c>
      <c r="T18" s="6">
        <f t="shared" ca="1" si="7"/>
        <v>11.887499999999999</v>
      </c>
      <c r="U18" s="6">
        <f t="shared" ca="1" si="8"/>
        <v>11.5205</v>
      </c>
      <c r="V18" s="2">
        <f t="shared" ca="1" si="9"/>
        <v>10.8025</v>
      </c>
      <c r="W18" s="2">
        <f>'Historical Trends'!G49</f>
        <v>10.28</v>
      </c>
      <c r="Y18" s="14">
        <f t="shared" ca="1" si="11"/>
        <v>2.6859999999998951</v>
      </c>
      <c r="Z18">
        <f t="shared" ca="1" si="12"/>
        <v>-1.33</v>
      </c>
      <c r="AA18">
        <f t="shared" ca="1" si="13"/>
        <v>-1.6799999999999997</v>
      </c>
      <c r="AB18">
        <f t="shared" ca="1" si="14"/>
        <v>-3.253333333333333</v>
      </c>
      <c r="AC18">
        <f t="shared" ca="1" si="15"/>
        <v>-4.3674999999999997</v>
      </c>
      <c r="AD18">
        <f t="shared" ca="1" si="16"/>
        <v>-5.4420000000000002</v>
      </c>
      <c r="AE18">
        <f t="shared" ca="1" si="17"/>
        <v>-5.4420000000000002</v>
      </c>
      <c r="AF18">
        <f t="shared" ca="1" si="18"/>
        <v>-5.4420000000000002</v>
      </c>
      <c r="AG18" s="14">
        <f>K18-$W18</f>
        <v>2.92</v>
      </c>
      <c r="AH18">
        <f t="shared" si="29"/>
        <v>3.3200000000000003</v>
      </c>
      <c r="AI18">
        <f t="shared" si="19"/>
        <v>3.92</v>
      </c>
      <c r="AJ18">
        <f t="shared" si="20"/>
        <v>4.92</v>
      </c>
      <c r="AK18">
        <f t="shared" si="21"/>
        <v>3.5200000000000014</v>
      </c>
      <c r="AL18">
        <f t="shared" si="22"/>
        <v>1.5200000000000014</v>
      </c>
      <c r="AM18" s="14">
        <f ca="1">Q18-$W18</f>
        <v>-0.90499999999999936</v>
      </c>
      <c r="AN18" s="6">
        <f t="shared" ca="1" si="30"/>
        <v>0.11149999999999949</v>
      </c>
      <c r="AO18" s="6">
        <f t="shared" ca="1" si="23"/>
        <v>0.66500000000000092</v>
      </c>
      <c r="AP18" s="6">
        <f t="shared" ca="1" si="24"/>
        <v>1.6074999999999999</v>
      </c>
      <c r="AQ18" s="6">
        <f t="shared" ca="1" si="25"/>
        <v>1.2405000000000008</v>
      </c>
      <c r="AR18" s="2">
        <f t="shared" ca="1" si="26"/>
        <v>0.52250000000000085</v>
      </c>
    </row>
    <row r="19" spans="1:62" x14ac:dyDescent="0.25">
      <c r="A19" t="s">
        <v>73</v>
      </c>
      <c r="B19">
        <f>B18+1</f>
        <v>3</v>
      </c>
      <c r="C19" s="14">
        <f ca="1">'Historical Trends'!Q49</f>
        <v>11.587999999999965</v>
      </c>
      <c r="D19">
        <f ca="1">AVERAGE(OFFSET('Historical Trends'!$G$48,$B8,0,'Polling Correlations - GRN'!D$4,1))</f>
        <v>8.25</v>
      </c>
      <c r="E19">
        <f ca="1">AVERAGE(OFFSET('Historical Trends'!$G$48,$B8,0,'Polling Correlations - GRN'!E$4,1))</f>
        <v>6.0649999999999995</v>
      </c>
      <c r="F19">
        <f ca="1">AVERAGE(OFFSET('Historical Trends'!$G$48,$B8,0,'Polling Correlations - GRN'!F$4,1))</f>
        <v>4.8999999999999995</v>
      </c>
      <c r="G19">
        <f ca="1">AVERAGE(OFFSET('Historical Trends'!$G$48,$B8,0,'Polling Correlations - GRN'!G$4,1))</f>
        <v>3.8099999999999996</v>
      </c>
      <c r="H19">
        <f ca="1">AVERAGE(OFFSET('Historical Trends'!$G$48,$B8,0,'Polling Correlations - GRN'!H$4,1))</f>
        <v>3.8099999999999996</v>
      </c>
      <c r="I19">
        <f ca="1">AVERAGE(OFFSET('Historical Trends'!$G$48,$B8,0,'Polling Correlations - GRN'!I$4,1))</f>
        <v>3.8099999999999996</v>
      </c>
      <c r="J19">
        <f ca="1">AVERAGE(OFFSET('Historical Trends'!$G$48,$B8,0,'Polling Correlations - GRN'!J$4,1))</f>
        <v>3.8099999999999996</v>
      </c>
      <c r="L19">
        <f>(6+7+8)/3</f>
        <v>7</v>
      </c>
      <c r="M19">
        <f>(6+7+6)/3</f>
        <v>6.333333333333333</v>
      </c>
      <c r="N19">
        <f>(7+7+6)/3</f>
        <v>6.666666666666667</v>
      </c>
      <c r="O19">
        <f>(7+7+7)/3</f>
        <v>7</v>
      </c>
      <c r="P19">
        <f>(10+7+7)/3</f>
        <v>8</v>
      </c>
      <c r="Q19" s="14">
        <f t="shared" ca="1" si="4"/>
        <v>7.4249999999999998</v>
      </c>
      <c r="R19" s="6">
        <f t="shared" ca="1" si="5"/>
        <v>7.8624999999999998</v>
      </c>
      <c r="S19" s="6">
        <f t="shared" ca="1" si="6"/>
        <v>7.5216666666666665</v>
      </c>
      <c r="T19" s="6">
        <f t="shared" ca="1" si="7"/>
        <v>7.5058333333333334</v>
      </c>
      <c r="U19" s="6">
        <f t="shared" ca="1" si="8"/>
        <v>7.5875000000000004</v>
      </c>
      <c r="V19" s="2">
        <f t="shared" ca="1" si="9"/>
        <v>8.0875000000000004</v>
      </c>
      <c r="W19" s="2">
        <f>'Historical Trends'!G50</f>
        <v>8.9499999999999993</v>
      </c>
      <c r="Y19" s="14">
        <f t="shared" ca="1" si="11"/>
        <v>2.6379999999999661</v>
      </c>
      <c r="Z19">
        <f t="shared" ca="1" si="12"/>
        <v>-0.69999999999999929</v>
      </c>
      <c r="AA19">
        <f t="shared" ca="1" si="13"/>
        <v>-2.8849999999999998</v>
      </c>
      <c r="AB19">
        <f t="shared" ca="1" si="14"/>
        <v>-4.05</v>
      </c>
      <c r="AC19">
        <f t="shared" ca="1" si="15"/>
        <v>-5.14</v>
      </c>
      <c r="AD19">
        <f t="shared" ca="1" si="16"/>
        <v>-5.14</v>
      </c>
      <c r="AE19">
        <f t="shared" ca="1" si="17"/>
        <v>-5.14</v>
      </c>
      <c r="AF19">
        <f t="shared" ca="1" si="18"/>
        <v>-5.14</v>
      </c>
      <c r="AH19">
        <f t="shared" si="29"/>
        <v>-1.9499999999999993</v>
      </c>
      <c r="AI19">
        <f t="shared" si="19"/>
        <v>-2.6166666666666663</v>
      </c>
      <c r="AJ19">
        <f t="shared" si="20"/>
        <v>-2.2833333333333323</v>
      </c>
      <c r="AK19">
        <f t="shared" si="21"/>
        <v>-1.9499999999999993</v>
      </c>
      <c r="AL19">
        <f t="shared" si="22"/>
        <v>-0.94999999999999929</v>
      </c>
      <c r="AN19" s="6">
        <f t="shared" ca="1" si="30"/>
        <v>-1.0874999999999995</v>
      </c>
      <c r="AO19" s="6">
        <f t="shared" ca="1" si="23"/>
        <v>-1.4283333333333328</v>
      </c>
      <c r="AP19" s="6">
        <f t="shared" ca="1" si="24"/>
        <v>-1.4441666666666659</v>
      </c>
      <c r="AQ19" s="6">
        <f t="shared" ca="1" si="25"/>
        <v>-1.3624999999999989</v>
      </c>
      <c r="AR19" s="2">
        <f t="shared" ca="1" si="26"/>
        <v>-0.86249999999999893</v>
      </c>
    </row>
    <row r="20" spans="1:62" x14ac:dyDescent="0.25">
      <c r="A20" t="s">
        <v>91</v>
      </c>
      <c r="B20">
        <v>0</v>
      </c>
      <c r="C20" s="14">
        <f ca="1">'Historical Trends'!Q65</f>
        <v>15.321850828729112</v>
      </c>
      <c r="D20">
        <f ca="1">AVERAGE(OFFSET('Historical Trends'!$G$66,$B5,0,'Polling Correlations - GRN'!D$4,1))</f>
        <v>11.48</v>
      </c>
      <c r="E20">
        <f ca="1">AVERAGE(OFFSET('Historical Trends'!$G$66,$B5,0,'Polling Correlations - GRN'!E$4,1))</f>
        <v>11.345000000000001</v>
      </c>
      <c r="F20">
        <f ca="1">AVERAGE(OFFSET('Historical Trends'!$G$66,$B5,0,'Polling Correlations - GRN'!F$4,1))</f>
        <v>10.910000000000002</v>
      </c>
      <c r="G20">
        <f ca="1">AVERAGE(OFFSET('Historical Trends'!$G$66,$B5,0,'Polling Correlations - GRN'!G$4,1))</f>
        <v>10.615000000000002</v>
      </c>
      <c r="H20">
        <f ca="1">AVERAGE(OFFSET('Historical Trends'!$G$66,$B5,0,'Polling Correlations - GRN'!H$4,1))</f>
        <v>8.7220000000000013</v>
      </c>
      <c r="I20">
        <f ca="1">AVERAGE(OFFSET('Historical Trends'!$G$66,$B5,0,'Polling Correlations - GRN'!I$4,1))</f>
        <v>8.7220000000000013</v>
      </c>
      <c r="J20">
        <f ca="1">AVERAGE(OFFSET('Historical Trends'!$G$66,$B5,0,'Polling Correlations - GRN'!J$4,1))</f>
        <v>8.7220000000000013</v>
      </c>
      <c r="K20" s="14">
        <f>(12+12+10.7+12+12)/5</f>
        <v>11.74</v>
      </c>
      <c r="L20">
        <f>(10+10+8+8+10)/5</f>
        <v>9.1999999999999993</v>
      </c>
      <c r="M20">
        <f>(11+11+10+10+10)/5</f>
        <v>10.4</v>
      </c>
      <c r="N20">
        <f>(10+10.9+11+11+10)/5</f>
        <v>10.58</v>
      </c>
      <c r="O20">
        <f>(10.9+10+10+10.9+11)/5</f>
        <v>10.559999999999999</v>
      </c>
      <c r="P20">
        <f>(11+11+11+10.3+11)/5</f>
        <v>10.86</v>
      </c>
      <c r="Q20" s="14">
        <f t="shared" ca="1" si="4"/>
        <v>11.506</v>
      </c>
      <c r="R20" s="6">
        <f t="shared" ca="1" si="5"/>
        <v>10.773199999999999</v>
      </c>
      <c r="S20" s="6">
        <f t="shared" ca="1" si="6"/>
        <v>11.069600000000001</v>
      </c>
      <c r="T20" s="6">
        <f t="shared" ca="1" si="7"/>
        <v>11.057</v>
      </c>
      <c r="U20" s="6">
        <f t="shared" ca="1" si="8"/>
        <v>10.9924</v>
      </c>
      <c r="V20" s="2">
        <f t="shared" ca="1" si="9"/>
        <v>11.077</v>
      </c>
      <c r="W20" s="2">
        <f>'Historical Trends'!G65</f>
        <v>10.71</v>
      </c>
      <c r="Y20" s="14">
        <f t="shared" ca="1" si="11"/>
        <v>4.6118508287291107</v>
      </c>
      <c r="Z20">
        <f t="shared" ca="1" si="12"/>
        <v>0.76999999999999957</v>
      </c>
      <c r="AA20">
        <f t="shared" ca="1" si="13"/>
        <v>0.63499999999999979</v>
      </c>
      <c r="AB20">
        <f t="shared" ca="1" si="14"/>
        <v>0.20000000000000107</v>
      </c>
      <c r="AC20">
        <f t="shared" ca="1" si="15"/>
        <v>-9.4999999999998863E-2</v>
      </c>
      <c r="AD20">
        <f t="shared" ca="1" si="16"/>
        <v>-1.9879999999999995</v>
      </c>
      <c r="AE20">
        <f t="shared" ca="1" si="17"/>
        <v>-1.9879999999999995</v>
      </c>
      <c r="AF20">
        <f t="shared" ca="1" si="18"/>
        <v>-1.9879999999999995</v>
      </c>
      <c r="AG20" s="14">
        <f>K20-$W20</f>
        <v>1.0299999999999994</v>
      </c>
      <c r="AH20">
        <f t="shared" si="29"/>
        <v>-1.5100000000000016</v>
      </c>
      <c r="AI20">
        <f t="shared" si="19"/>
        <v>-0.3100000000000005</v>
      </c>
      <c r="AJ20">
        <f t="shared" si="20"/>
        <v>-0.13000000000000078</v>
      </c>
      <c r="AK20">
        <f t="shared" si="21"/>
        <v>-0.15000000000000213</v>
      </c>
      <c r="AL20">
        <f t="shared" si="22"/>
        <v>0.14999999999999858</v>
      </c>
      <c r="AM20" s="14">
        <f ca="1">Q20-$W20</f>
        <v>0.79599999999999937</v>
      </c>
      <c r="AN20" s="6">
        <f t="shared" ca="1" si="30"/>
        <v>6.3199999999998369E-2</v>
      </c>
      <c r="AO20" s="6">
        <f t="shared" ca="1" si="23"/>
        <v>0.35960000000000036</v>
      </c>
      <c r="AP20" s="6">
        <f t="shared" ca="1" si="24"/>
        <v>0.34699999999999953</v>
      </c>
      <c r="AQ20" s="6">
        <f t="shared" ca="1" si="25"/>
        <v>0.2823999999999991</v>
      </c>
      <c r="AR20" s="2">
        <f t="shared" ca="1" si="26"/>
        <v>0.3669999999999991</v>
      </c>
    </row>
    <row r="21" spans="1:62" x14ac:dyDescent="0.25">
      <c r="A21" t="s">
        <v>92</v>
      </c>
      <c r="B21">
        <f>B20+1</f>
        <v>1</v>
      </c>
      <c r="C21" s="14">
        <f ca="1">'Historical Trends'!Q66</f>
        <v>15.704509090909141</v>
      </c>
      <c r="D21">
        <f ca="1">AVERAGE(OFFSET('Historical Trends'!$G$66,$B6,0,'Polling Correlations - GRN'!D$4,1))</f>
        <v>11.21</v>
      </c>
      <c r="E21">
        <f ca="1">AVERAGE(OFFSET('Historical Trends'!$G$66,$B6,0,'Polling Correlations - GRN'!E$4,1))</f>
        <v>10.625</v>
      </c>
      <c r="F21">
        <f ca="1">AVERAGE(OFFSET('Historical Trends'!$G$66,$B6,0,'Polling Correlations - GRN'!F$4,1))</f>
        <v>10.326666666666666</v>
      </c>
      <c r="G21">
        <f ca="1">AVERAGE(OFFSET('Historical Trends'!$G$66,$B6,0,'Polling Correlations - GRN'!G$4,1))</f>
        <v>8.0325000000000006</v>
      </c>
      <c r="H21">
        <f ca="1">AVERAGE(OFFSET('Historical Trends'!$G$66,$B6,0,'Polling Correlations - GRN'!H$4,1))</f>
        <v>8.0325000000000006</v>
      </c>
      <c r="I21">
        <f ca="1">AVERAGE(OFFSET('Historical Trends'!$G$66,$B6,0,'Polling Correlations - GRN'!I$4,1))</f>
        <v>8.0325000000000006</v>
      </c>
      <c r="J21">
        <f ca="1">AVERAGE(OFFSET('Historical Trends'!$G$66,$B6,0,'Polling Correlations - GRN'!J$4,1))</f>
        <v>8.0325000000000006</v>
      </c>
      <c r="K21" s="14">
        <f>(11+13+13+17+14)/5</f>
        <v>13.6</v>
      </c>
      <c r="L21">
        <f>(13+11+13+14+13)/5</f>
        <v>12.8</v>
      </c>
      <c r="M21">
        <f>(13+12+13+13+11)/5</f>
        <v>12.4</v>
      </c>
      <c r="N21">
        <f>(12+16+16+14+16)/5</f>
        <v>14.8</v>
      </c>
      <c r="O21">
        <f>(13.3+12+11+12+16)/5</f>
        <v>12.86</v>
      </c>
      <c r="P21">
        <f>(13.5+12+13+13+13)/5</f>
        <v>12.9</v>
      </c>
      <c r="Q21" s="14">
        <f t="shared" ca="1" si="4"/>
        <v>11.449</v>
      </c>
      <c r="R21" s="6">
        <f t="shared" ca="1" si="5"/>
        <v>11.7029</v>
      </c>
      <c r="S21" s="6">
        <f t="shared" ca="1" si="6"/>
        <v>11.662200000000002</v>
      </c>
      <c r="T21" s="6">
        <f t="shared" ca="1" si="7"/>
        <v>12.897300000000001</v>
      </c>
      <c r="U21" s="6">
        <f t="shared" ca="1" si="8"/>
        <v>12.0845</v>
      </c>
      <c r="V21" s="2">
        <f t="shared" ca="1" si="9"/>
        <v>12.3085</v>
      </c>
      <c r="W21" s="2">
        <f>'Historical Trends'!G66</f>
        <v>11.48</v>
      </c>
      <c r="Y21" s="14">
        <f t="shared" ca="1" si="11"/>
        <v>4.224509090909141</v>
      </c>
      <c r="Z21">
        <f t="shared" ca="1" si="12"/>
        <v>-0.26999999999999957</v>
      </c>
      <c r="AA21">
        <f t="shared" ca="1" si="13"/>
        <v>-0.85500000000000043</v>
      </c>
      <c r="AB21">
        <f t="shared" ca="1" si="14"/>
        <v>-1.1533333333333342</v>
      </c>
      <c r="AC21">
        <f t="shared" ca="1" si="15"/>
        <v>-3.4474999999999998</v>
      </c>
      <c r="AD21">
        <f t="shared" ca="1" si="16"/>
        <v>-3.4474999999999998</v>
      </c>
      <c r="AE21">
        <f t="shared" ca="1" si="17"/>
        <v>-3.4474999999999998</v>
      </c>
      <c r="AF21">
        <f t="shared" ca="1" si="18"/>
        <v>-3.4474999999999998</v>
      </c>
      <c r="AG21" s="14">
        <f>K21-$W21</f>
        <v>2.1199999999999992</v>
      </c>
      <c r="AH21">
        <f t="shared" si="29"/>
        <v>1.3200000000000003</v>
      </c>
      <c r="AI21">
        <f t="shared" si="19"/>
        <v>0.91999999999999993</v>
      </c>
      <c r="AJ21">
        <f t="shared" si="20"/>
        <v>3.3200000000000003</v>
      </c>
      <c r="AK21">
        <f t="shared" si="21"/>
        <v>1.379999999999999</v>
      </c>
      <c r="AL21">
        <f t="shared" si="22"/>
        <v>1.42</v>
      </c>
      <c r="AM21" s="14">
        <f ca="1">Q21-$W21</f>
        <v>-3.1000000000000583E-2</v>
      </c>
      <c r="AN21" s="6">
        <f t="shared" ca="1" si="30"/>
        <v>0.22289999999999921</v>
      </c>
      <c r="AO21" s="6">
        <f t="shared" ca="1" si="23"/>
        <v>0.18220000000000169</v>
      </c>
      <c r="AP21" s="6">
        <f t="shared" ca="1" si="24"/>
        <v>1.4173000000000009</v>
      </c>
      <c r="AQ21" s="6">
        <f t="shared" ca="1" si="25"/>
        <v>0.60449999999999982</v>
      </c>
      <c r="AR21" s="2">
        <f t="shared" ca="1" si="26"/>
        <v>0.82850000000000001</v>
      </c>
      <c r="BD21" t="s">
        <v>153</v>
      </c>
      <c r="BE21" t="s">
        <v>155</v>
      </c>
      <c r="BF21" t="s">
        <v>154</v>
      </c>
      <c r="BG21" t="s">
        <v>157</v>
      </c>
      <c r="BI21" t="s">
        <v>155</v>
      </c>
      <c r="BJ21" t="s">
        <v>156</v>
      </c>
    </row>
    <row r="22" spans="1:62" x14ac:dyDescent="0.25">
      <c r="A22" t="s">
        <v>93</v>
      </c>
      <c r="B22">
        <f>B21+1</f>
        <v>2</v>
      </c>
      <c r="C22" s="14">
        <f ca="1">'Historical Trends'!Q67</f>
        <v>16.215810810811035</v>
      </c>
      <c r="D22">
        <f ca="1">AVERAGE(OFFSET('Historical Trends'!$G$66,$B7,0,'Polling Correlations - GRN'!D$4,1))</f>
        <v>10.039999999999999</v>
      </c>
      <c r="E22">
        <f ca="1">AVERAGE(OFFSET('Historical Trends'!$G$66,$B7,0,'Polling Correlations - GRN'!E$4,1))</f>
        <v>9.8849999999999998</v>
      </c>
      <c r="F22">
        <f ca="1">AVERAGE(OFFSET('Historical Trends'!$G$66,$B7,0,'Polling Correlations - GRN'!F$4,1))</f>
        <v>6.9733333333333327</v>
      </c>
      <c r="G22">
        <f ca="1">AVERAGE(OFFSET('Historical Trends'!$G$66,$B7,0,'Polling Correlations - GRN'!G$4,1))</f>
        <v>6.9733333333333327</v>
      </c>
      <c r="H22">
        <f ca="1">AVERAGE(OFFSET('Historical Trends'!$G$66,$B7,0,'Polling Correlations - GRN'!H$4,1))</f>
        <v>6.9733333333333327</v>
      </c>
      <c r="I22">
        <f ca="1">AVERAGE(OFFSET('Historical Trends'!$G$66,$B7,0,'Polling Correlations - GRN'!I$4,1))</f>
        <v>6.9733333333333327</v>
      </c>
      <c r="J22">
        <f ca="1">AVERAGE(OFFSET('Historical Trends'!$G$66,$B7,0,'Polling Correlations - GRN'!J$4,1))</f>
        <v>6.9733333333333327</v>
      </c>
      <c r="K22" s="14">
        <f>(11+15+12+14+12)/5</f>
        <v>12.8</v>
      </c>
      <c r="L22">
        <f>(15+12+14+15+13)/5</f>
        <v>13.8</v>
      </c>
      <c r="M22">
        <f>(14+14+14+14+15)/5</f>
        <v>14.2</v>
      </c>
      <c r="N22">
        <f>(17+18+14+14+14)/5</f>
        <v>15.4</v>
      </c>
      <c r="O22">
        <f>(16+19+14+12+17)/5</f>
        <v>15.6</v>
      </c>
      <c r="P22">
        <f>(15+14+14+14+16)/5</f>
        <v>14.6</v>
      </c>
      <c r="Q22" s="14">
        <f t="shared" ca="1" si="4"/>
        <v>10.315999999999999</v>
      </c>
      <c r="R22" s="6">
        <f t="shared" ca="1" si="5"/>
        <v>11.2056</v>
      </c>
      <c r="S22" s="6">
        <f t="shared" ca="1" si="6"/>
        <v>11.620799999999999</v>
      </c>
      <c r="T22" s="6">
        <f t="shared" ca="1" si="7"/>
        <v>12.559200000000001</v>
      </c>
      <c r="U22" s="6">
        <f t="shared" ca="1" si="8"/>
        <v>12.986799999999999</v>
      </c>
      <c r="V22" s="2">
        <f t="shared" ca="1" si="9"/>
        <v>13.004</v>
      </c>
      <c r="W22" s="2">
        <f>'Historical Trends'!G67</f>
        <v>11.21</v>
      </c>
      <c r="Y22" s="14">
        <f t="shared" ca="1" si="11"/>
        <v>5.0058108108110346</v>
      </c>
      <c r="Z22">
        <f t="shared" ca="1" si="12"/>
        <v>-1.1700000000000017</v>
      </c>
      <c r="AA22">
        <f t="shared" ca="1" si="13"/>
        <v>-1.3250000000000011</v>
      </c>
      <c r="AB22">
        <f t="shared" ca="1" si="14"/>
        <v>-4.2366666666666681</v>
      </c>
      <c r="AC22">
        <f t="shared" ca="1" si="15"/>
        <v>-4.2366666666666681</v>
      </c>
      <c r="AD22">
        <f t="shared" ca="1" si="16"/>
        <v>-4.2366666666666681</v>
      </c>
      <c r="AE22">
        <f t="shared" ca="1" si="17"/>
        <v>-4.2366666666666681</v>
      </c>
      <c r="AF22">
        <f t="shared" ca="1" si="18"/>
        <v>-4.2366666666666681</v>
      </c>
      <c r="AG22" s="14">
        <f>K22-$W22</f>
        <v>1.5899999999999999</v>
      </c>
      <c r="AH22">
        <f t="shared" si="29"/>
        <v>2.59</v>
      </c>
      <c r="AI22">
        <f t="shared" si="19"/>
        <v>2.9899999999999984</v>
      </c>
      <c r="AJ22">
        <f t="shared" si="20"/>
        <v>4.1899999999999995</v>
      </c>
      <c r="AK22">
        <f t="shared" si="21"/>
        <v>4.3899999999999988</v>
      </c>
      <c r="AL22">
        <f t="shared" si="22"/>
        <v>3.3899999999999988</v>
      </c>
      <c r="AM22" s="14">
        <f ca="1">Q22-$W22</f>
        <v>-0.8940000000000019</v>
      </c>
      <c r="AN22" s="6">
        <f t="shared" ca="1" si="30"/>
        <v>-4.4000000000004036E-3</v>
      </c>
      <c r="AO22" s="6">
        <f t="shared" ca="1" si="23"/>
        <v>0.41079999999999828</v>
      </c>
      <c r="AP22" s="6">
        <f t="shared" ca="1" si="24"/>
        <v>1.3491999999999997</v>
      </c>
      <c r="AQ22" s="6">
        <f t="shared" ca="1" si="25"/>
        <v>1.7767999999999979</v>
      </c>
      <c r="AR22" s="2">
        <f t="shared" ca="1" si="26"/>
        <v>1.7939999999999987</v>
      </c>
      <c r="BD22">
        <v>1</v>
      </c>
      <c r="BE22">
        <f>LN(BD22)</f>
        <v>0</v>
      </c>
      <c r="BF22">
        <f>MAX(0,(0.94+1/(8.3*0.97))-1/((8.3-MIN(8.2,BE22)) * 0.97))</f>
        <v>0.94</v>
      </c>
      <c r="BG22">
        <f>1-(BF22/0.94)^10</f>
        <v>0</v>
      </c>
      <c r="BI22">
        <f>0</f>
        <v>0</v>
      </c>
      <c r="BJ22">
        <f>MAX(0,(0.66+1/(8.6*0.65))-1/((8.6-BI22) * 0.65))</f>
        <v>0.65999999999999992</v>
      </c>
    </row>
    <row r="23" spans="1:62" x14ac:dyDescent="0.25">
      <c r="A23" t="s">
        <v>94</v>
      </c>
      <c r="B23">
        <f>B22+1</f>
        <v>3</v>
      </c>
      <c r="C23" s="14">
        <f ca="1">'Historical Trends'!Q68</f>
        <v>21.170000000000073</v>
      </c>
      <c r="D23">
        <f ca="1">AVERAGE(OFFSET('Historical Trends'!$G$66,$B8,0,'Polling Correlations - GRN'!D$4,1))</f>
        <v>9.73</v>
      </c>
      <c r="E23">
        <f ca="1">AVERAGE(OFFSET('Historical Trends'!$G$66,$B8,0,'Polling Correlations - GRN'!E$4,1))</f>
        <v>5.44</v>
      </c>
      <c r="F23">
        <f ca="1">AVERAGE(OFFSET('Historical Trends'!$G$66,$B8,0,'Polling Correlations - GRN'!F$4,1))</f>
        <v>5.44</v>
      </c>
      <c r="G23">
        <f ca="1">AVERAGE(OFFSET('Historical Trends'!$G$66,$B8,0,'Polling Correlations - GRN'!G$4,1))</f>
        <v>5.44</v>
      </c>
      <c r="H23">
        <f ca="1">AVERAGE(OFFSET('Historical Trends'!$G$66,$B8,0,'Polling Correlations - GRN'!H$4,1))</f>
        <v>5.44</v>
      </c>
      <c r="I23">
        <f ca="1">AVERAGE(OFFSET('Historical Trends'!$G$66,$B8,0,'Polling Correlations - GRN'!I$4,1))</f>
        <v>5.44</v>
      </c>
      <c r="J23">
        <f ca="1">AVERAGE(OFFSET('Historical Trends'!$G$66,$B8,0,'Polling Correlations - GRN'!J$4,1))</f>
        <v>5.44</v>
      </c>
      <c r="L23">
        <f>(11+6+6+9)/4</f>
        <v>8</v>
      </c>
      <c r="M23">
        <f>(11+7+5+7+11)/5</f>
        <v>8.1999999999999993</v>
      </c>
      <c r="N23">
        <f>(11+6+5+11+7)/5</f>
        <v>8</v>
      </c>
      <c r="O23">
        <f>(13+7+11+6+5)/5</f>
        <v>8.4</v>
      </c>
      <c r="P23">
        <f>(9+12+12+8+13)/5</f>
        <v>10.8</v>
      </c>
      <c r="Q23" s="14">
        <f t="shared" ca="1" si="4"/>
        <v>8.7570000000000014</v>
      </c>
      <c r="R23" s="6">
        <f t="shared" ca="1" si="5"/>
        <v>9.1936999999999998</v>
      </c>
      <c r="S23" s="6">
        <f t="shared" ca="1" si="6"/>
        <v>9.1486000000000001</v>
      </c>
      <c r="T23" s="6">
        <f t="shared" ca="1" si="7"/>
        <v>8.9169</v>
      </c>
      <c r="U23" s="6">
        <f t="shared" ca="1" si="8"/>
        <v>9.0251000000000019</v>
      </c>
      <c r="V23" s="2">
        <f t="shared" ca="1" si="9"/>
        <v>10.4255</v>
      </c>
      <c r="W23" s="2">
        <f>'Historical Trends'!G68</f>
        <v>10.039999999999999</v>
      </c>
      <c r="Y23" s="14">
        <f t="shared" ca="1" si="11"/>
        <v>11.130000000000074</v>
      </c>
      <c r="Z23">
        <f t="shared" ca="1" si="12"/>
        <v>-0.30999999999999872</v>
      </c>
      <c r="AA23">
        <f t="shared" ca="1" si="13"/>
        <v>-4.5999999999999988</v>
      </c>
      <c r="AB23">
        <f t="shared" ca="1" si="14"/>
        <v>-4.5999999999999988</v>
      </c>
      <c r="AC23">
        <f t="shared" ca="1" si="15"/>
        <v>-4.5999999999999988</v>
      </c>
      <c r="AD23">
        <f t="shared" ca="1" si="16"/>
        <v>-4.5999999999999988</v>
      </c>
      <c r="AE23">
        <f t="shared" ca="1" si="17"/>
        <v>-4.5999999999999988</v>
      </c>
      <c r="AF23">
        <f t="shared" ca="1" si="18"/>
        <v>-4.5999999999999988</v>
      </c>
      <c r="AH23">
        <f t="shared" si="29"/>
        <v>-2.0399999999999991</v>
      </c>
      <c r="AI23">
        <f t="shared" si="19"/>
        <v>-1.8399999999999999</v>
      </c>
      <c r="AJ23">
        <f t="shared" si="20"/>
        <v>-2.0399999999999991</v>
      </c>
      <c r="AK23">
        <f t="shared" si="21"/>
        <v>-1.6399999999999988</v>
      </c>
      <c r="AL23">
        <f t="shared" si="22"/>
        <v>0.76000000000000156</v>
      </c>
      <c r="AN23" s="6">
        <f t="shared" ca="1" si="30"/>
        <v>-0.84629999999999939</v>
      </c>
      <c r="AO23" s="6">
        <f t="shared" ca="1" si="23"/>
        <v>-0.89139999999999908</v>
      </c>
      <c r="AP23" s="6">
        <f t="shared" ca="1" si="24"/>
        <v>-1.1230999999999991</v>
      </c>
      <c r="AQ23" s="6">
        <f t="shared" ca="1" si="25"/>
        <v>-1.0148999999999972</v>
      </c>
      <c r="AR23" s="2">
        <f t="shared" ca="1" si="26"/>
        <v>0.3855000000000004</v>
      </c>
      <c r="BD23">
        <f>BD22+1</f>
        <v>2</v>
      </c>
      <c r="BE23">
        <f t="shared" ref="BE23:BE86" si="31">LN(BD23)</f>
        <v>0.69314718055994529</v>
      </c>
      <c r="BF23">
        <f t="shared" ref="BF23:BF86" si="32">MAX(0,(0.94+1/(8.3*0.97))-1/((8.3-MIN(8.2,BE23)) * 0.97))</f>
        <v>0.92868197572765254</v>
      </c>
      <c r="BG23">
        <f t="shared" ref="BG23:BG86" si="33">1-(BF23/0.94)^10</f>
        <v>0.1140858660754307</v>
      </c>
      <c r="BI23">
        <f>BI22+0.1</f>
        <v>0.1</v>
      </c>
      <c r="BJ23">
        <f t="shared" ref="BJ23:BJ86" si="34">MAX(0,(0.66+1/(8.6*0.65))-1/((8.6-BI23) * 0.65))</f>
        <v>0.65789540145217296</v>
      </c>
    </row>
    <row r="24" spans="1:62" x14ac:dyDescent="0.25">
      <c r="A24" t="s">
        <v>106</v>
      </c>
      <c r="B24">
        <v>0</v>
      </c>
      <c r="C24" s="14">
        <f ca="1">'Historical Trends'!Q83</f>
        <v>11.57431279620846</v>
      </c>
      <c r="D24">
        <f ca="1">AVERAGE(OFFSET('Historical Trends'!$G$84,$B5,0,'Polling Correlations - GRN'!D$4,1))</f>
        <v>8.39</v>
      </c>
      <c r="E24">
        <f ca="1">AVERAGE(OFFSET('Historical Trends'!$G$84,$B5,0,'Polling Correlations - GRN'!E$4,1))</f>
        <v>10.155000000000001</v>
      </c>
      <c r="F24">
        <f ca="1">AVERAGE(OFFSET('Historical Trends'!$G$84,$B5,0,'Polling Correlations - GRN'!F$4,1))</f>
        <v>9.2933333333333348</v>
      </c>
      <c r="G24">
        <f ca="1">AVERAGE(OFFSET('Historical Trends'!$G$84,$B5,0,'Polling Correlations - GRN'!G$4,1))</f>
        <v>8.7875000000000014</v>
      </c>
      <c r="H24">
        <f ca="1">AVERAGE(OFFSET('Historical Trends'!$G$84,$B5,0,'Polling Correlations - GRN'!H$4,1))</f>
        <v>7.9760000000000018</v>
      </c>
      <c r="I24">
        <f ca="1">AVERAGE(OFFSET('Historical Trends'!$G$84,$B5,0,'Polling Correlations - GRN'!I$4,1))</f>
        <v>7.365000000000002</v>
      </c>
      <c r="J24">
        <f ca="1">AVERAGE(OFFSET('Historical Trends'!$G$84,$B5,0,'Polling Correlations - GRN'!J$4,1))</f>
        <v>6.3885714285714306</v>
      </c>
      <c r="K24" s="14">
        <f>(14+15+15+17+13)/5</f>
        <v>14.8</v>
      </c>
      <c r="L24">
        <f>(12+9+10+14+14)/5</f>
        <v>11.8</v>
      </c>
      <c r="M24">
        <f>(11+10+11+13+12)/5</f>
        <v>11.4</v>
      </c>
      <c r="N24">
        <f>(11+7.7+7.7+11+10)/5</f>
        <v>9.48</v>
      </c>
      <c r="O24">
        <f>(6+9+9+6.7+11)/5</f>
        <v>8.34</v>
      </c>
      <c r="P24">
        <f>(6.5+7+8+10.7+6)/5</f>
        <v>7.6400000000000006</v>
      </c>
      <c r="Q24" s="14">
        <f t="shared" ca="1" si="4"/>
        <v>9.0310000000000006</v>
      </c>
      <c r="R24" s="6">
        <f t="shared" ca="1" si="5"/>
        <v>9.4471000000000007</v>
      </c>
      <c r="S24" s="6">
        <f t="shared" ca="1" si="6"/>
        <v>9.5337999999999994</v>
      </c>
      <c r="T24" s="6">
        <f t="shared" ca="1" si="7"/>
        <v>8.9023000000000003</v>
      </c>
      <c r="U24" s="6">
        <f t="shared" ca="1" si="8"/>
        <v>8.3635000000000002</v>
      </c>
      <c r="V24" s="2">
        <f t="shared" ca="1" si="9"/>
        <v>7.9024999999999999</v>
      </c>
      <c r="W24" s="2">
        <f>'Historical Trends'!G83</f>
        <v>8.91</v>
      </c>
      <c r="Y24" s="14">
        <f t="shared" ca="1" si="11"/>
        <v>2.6643127962084598</v>
      </c>
      <c r="Z24">
        <f t="shared" ca="1" si="12"/>
        <v>-0.51999999999999957</v>
      </c>
      <c r="AA24">
        <f t="shared" ca="1" si="13"/>
        <v>1.245000000000001</v>
      </c>
      <c r="AB24">
        <f t="shared" ca="1" si="14"/>
        <v>0.38333333333333464</v>
      </c>
      <c r="AC24">
        <f t="shared" ca="1" si="15"/>
        <v>-0.12249999999999872</v>
      </c>
      <c r="AD24">
        <f t="shared" ca="1" si="16"/>
        <v>-0.93399999999999839</v>
      </c>
      <c r="AE24">
        <f t="shared" ca="1" si="17"/>
        <v>-1.5449999999999982</v>
      </c>
      <c r="AF24">
        <f t="shared" ca="1" si="18"/>
        <v>-2.5214285714285696</v>
      </c>
      <c r="AG24" s="14">
        <f t="shared" ref="AG24:AG29" si="35">K24-$W24</f>
        <v>5.8900000000000006</v>
      </c>
      <c r="AH24">
        <f t="shared" si="29"/>
        <v>2.8900000000000006</v>
      </c>
      <c r="AI24">
        <f t="shared" si="19"/>
        <v>2.4900000000000002</v>
      </c>
      <c r="AJ24">
        <f t="shared" si="20"/>
        <v>0.57000000000000028</v>
      </c>
      <c r="AK24">
        <f t="shared" si="21"/>
        <v>-0.57000000000000028</v>
      </c>
      <c r="AL24">
        <f t="shared" si="22"/>
        <v>-1.2699999999999996</v>
      </c>
      <c r="AM24" s="14">
        <f t="shared" ref="AM24:AM29" ca="1" si="36">Q24-$W24</f>
        <v>0.12100000000000044</v>
      </c>
      <c r="AN24" s="6">
        <f t="shared" ca="1" si="30"/>
        <v>0.53710000000000058</v>
      </c>
      <c r="AO24" s="6">
        <f t="shared" ca="1" si="23"/>
        <v>0.62379999999999924</v>
      </c>
      <c r="AP24" s="6">
        <f t="shared" ca="1" si="24"/>
        <v>-7.6999999999998181E-3</v>
      </c>
      <c r="AQ24" s="6">
        <f t="shared" ca="1" si="25"/>
        <v>-0.54649999999999999</v>
      </c>
      <c r="AR24" s="2">
        <f t="shared" ca="1" si="26"/>
        <v>-1.0075000000000003</v>
      </c>
      <c r="BD24">
        <f t="shared" ref="BD24:BD31" si="37">BD23+1</f>
        <v>3</v>
      </c>
      <c r="BE24">
        <f t="shared" si="31"/>
        <v>1.0986122886681098</v>
      </c>
      <c r="BF24">
        <f t="shared" si="32"/>
        <v>0.92105134307880865</v>
      </c>
      <c r="BG24">
        <f t="shared" si="33"/>
        <v>0.18424477193938826</v>
      </c>
      <c r="BI24">
        <f t="shared" ref="BI24:BI87" si="38">BI23+0.1</f>
        <v>0.2</v>
      </c>
      <c r="BJ24">
        <f t="shared" si="34"/>
        <v>0.65574069341511199</v>
      </c>
    </row>
    <row r="25" spans="1:62" x14ac:dyDescent="0.25">
      <c r="A25" t="s">
        <v>107</v>
      </c>
      <c r="B25">
        <f>B24+1</f>
        <v>1</v>
      </c>
      <c r="C25" s="14">
        <f ca="1">'Historical Trends'!Q84</f>
        <v>13.293693467336652</v>
      </c>
      <c r="D25">
        <f ca="1">AVERAGE(OFFSET('Historical Trends'!$G$84,$B6,0,'Polling Correlations - GRN'!D$4,1))</f>
        <v>11.92</v>
      </c>
      <c r="E25">
        <f ca="1">AVERAGE(OFFSET('Historical Trends'!$G$84,$B6,0,'Polling Correlations - GRN'!E$4,1))</f>
        <v>9.745000000000001</v>
      </c>
      <c r="F25">
        <f ca="1">AVERAGE(OFFSET('Historical Trends'!$G$84,$B6,0,'Polling Correlations - GRN'!F$4,1))</f>
        <v>8.92</v>
      </c>
      <c r="G25">
        <f ca="1">AVERAGE(OFFSET('Historical Trends'!$G$84,$B6,0,'Polling Correlations - GRN'!G$4,1))</f>
        <v>7.8725000000000005</v>
      </c>
      <c r="H25">
        <f ca="1">AVERAGE(OFFSET('Historical Trends'!$G$84,$B6,0,'Polling Correlations - GRN'!H$4,1))</f>
        <v>7.160000000000001</v>
      </c>
      <c r="I25">
        <f ca="1">AVERAGE(OFFSET('Historical Trends'!$G$84,$B6,0,'Polling Correlations - GRN'!I$4,1))</f>
        <v>6.0550000000000006</v>
      </c>
      <c r="J25">
        <f ca="1">AVERAGE(OFFSET('Historical Trends'!$G$84,$B6,0,'Polling Correlations - GRN'!J$4,1))</f>
        <v>6.0550000000000006</v>
      </c>
      <c r="K25" s="14">
        <f>(12+13+14)/3</f>
        <v>13</v>
      </c>
      <c r="L25">
        <f>(11+11+12)/3</f>
        <v>11.333333333333334</v>
      </c>
      <c r="M25">
        <f>(12+8+11)/3</f>
        <v>10.333333333333334</v>
      </c>
      <c r="N25">
        <f>(12+12+8)/3</f>
        <v>10.666666666666666</v>
      </c>
      <c r="O25">
        <f>(8+10+12)/3</f>
        <v>10</v>
      </c>
      <c r="P25">
        <f>(8+9+8)/3</f>
        <v>8.3333333333333339</v>
      </c>
      <c r="Q25" s="14">
        <f t="shared" ca="1" si="4"/>
        <v>12.028</v>
      </c>
      <c r="R25" s="6">
        <f t="shared" ca="1" si="5"/>
        <v>11.738133333333334</v>
      </c>
      <c r="S25" s="6">
        <f t="shared" ca="1" si="6"/>
        <v>11.317066666666665</v>
      </c>
      <c r="T25" s="6">
        <f t="shared" ca="1" si="7"/>
        <v>11.330933333333334</v>
      </c>
      <c r="U25" s="6">
        <f t="shared" ca="1" si="8"/>
        <v>10.9024</v>
      </c>
      <c r="V25" s="2">
        <f t="shared" ca="1" si="9"/>
        <v>9.5886666666666667</v>
      </c>
      <c r="W25" s="2">
        <f>'Historical Trends'!G84</f>
        <v>8.39</v>
      </c>
      <c r="Y25" s="14">
        <f t="shared" ca="1" si="11"/>
        <v>4.9036934673366517</v>
      </c>
      <c r="Z25">
        <f t="shared" ca="1" si="12"/>
        <v>3.5299999999999994</v>
      </c>
      <c r="AA25">
        <f t="shared" ca="1" si="13"/>
        <v>1.3550000000000004</v>
      </c>
      <c r="AB25">
        <f t="shared" ca="1" si="14"/>
        <v>0.52999999999999936</v>
      </c>
      <c r="AC25">
        <f t="shared" ca="1" si="15"/>
        <v>-0.51750000000000007</v>
      </c>
      <c r="AD25">
        <f t="shared" ca="1" si="16"/>
        <v>-1.2299999999999995</v>
      </c>
      <c r="AE25">
        <f t="shared" ca="1" si="17"/>
        <v>-2.335</v>
      </c>
      <c r="AF25">
        <f t="shared" ca="1" si="18"/>
        <v>-2.335</v>
      </c>
      <c r="AG25" s="14">
        <f t="shared" si="35"/>
        <v>4.6099999999999994</v>
      </c>
      <c r="AH25">
        <f t="shared" si="29"/>
        <v>2.9433333333333334</v>
      </c>
      <c r="AI25">
        <f t="shared" si="19"/>
        <v>1.9433333333333334</v>
      </c>
      <c r="AJ25">
        <f t="shared" si="20"/>
        <v>2.2766666666666655</v>
      </c>
      <c r="AK25">
        <f t="shared" si="21"/>
        <v>1.6099999999999994</v>
      </c>
      <c r="AL25">
        <f t="shared" si="22"/>
        <v>-5.6666666666666643E-2</v>
      </c>
      <c r="AM25" s="14">
        <f t="shared" ca="1" si="36"/>
        <v>3.6379999999999999</v>
      </c>
      <c r="AN25" s="6">
        <f t="shared" ca="1" si="30"/>
        <v>3.3481333333333332</v>
      </c>
      <c r="AO25" s="6">
        <f t="shared" ca="1" si="23"/>
        <v>2.9270666666666649</v>
      </c>
      <c r="AP25" s="6">
        <f t="shared" ca="1" si="24"/>
        <v>2.9409333333333336</v>
      </c>
      <c r="AQ25" s="6">
        <f t="shared" ca="1" si="25"/>
        <v>2.5123999999999995</v>
      </c>
      <c r="AR25" s="2">
        <f t="shared" ca="1" si="26"/>
        <v>1.1986666666666661</v>
      </c>
      <c r="BD25">
        <f t="shared" si="37"/>
        <v>4</v>
      </c>
      <c r="BE25">
        <f t="shared" si="31"/>
        <v>1.3862943611198906</v>
      </c>
      <c r="BF25">
        <f t="shared" si="32"/>
        <v>0.91509452980976436</v>
      </c>
      <c r="BG25">
        <f t="shared" si="33"/>
        <v>0.23549372110487321</v>
      </c>
      <c r="BI25">
        <f t="shared" si="38"/>
        <v>0.30000000000000004</v>
      </c>
      <c r="BJ25">
        <f t="shared" si="34"/>
        <v>0.65353406470245923</v>
      </c>
    </row>
    <row r="26" spans="1:62" x14ac:dyDescent="0.25">
      <c r="A26" t="s">
        <v>108</v>
      </c>
      <c r="B26">
        <f>B25+1</f>
        <v>2</v>
      </c>
      <c r="C26" s="14">
        <f ca="1">'Historical Trends'!Q85</f>
        <v>9.6400497512437369</v>
      </c>
      <c r="D26">
        <f ca="1">AVERAGE(OFFSET('Historical Trends'!$G$84,$B7,0,'Polling Correlations - GRN'!D$4,1))</f>
        <v>7.57</v>
      </c>
      <c r="E26">
        <f ca="1">AVERAGE(OFFSET('Historical Trends'!$G$84,$B7,0,'Polling Correlations - GRN'!E$4,1))</f>
        <v>7.42</v>
      </c>
      <c r="F26">
        <f ca="1">AVERAGE(OFFSET('Historical Trends'!$G$84,$B7,0,'Polling Correlations - GRN'!F$4,1))</f>
        <v>6.5233333333333334</v>
      </c>
      <c r="G26">
        <f ca="1">AVERAGE(OFFSET('Historical Trends'!$G$84,$B7,0,'Polling Correlations - GRN'!G$4,1))</f>
        <v>5.97</v>
      </c>
      <c r="H26">
        <f ca="1">AVERAGE(OFFSET('Historical Trends'!$G$84,$B7,0,'Polling Correlations - GRN'!H$4,1))</f>
        <v>4.8819999999999997</v>
      </c>
      <c r="I26">
        <f ca="1">AVERAGE(OFFSET('Historical Trends'!$G$84,$B7,0,'Polling Correlations - GRN'!I$4,1))</f>
        <v>4.8819999999999997</v>
      </c>
      <c r="J26">
        <f ca="1">AVERAGE(OFFSET('Historical Trends'!$G$84,$B7,0,'Polling Correlations - GRN'!J$4,1))</f>
        <v>4.8819999999999997</v>
      </c>
      <c r="K26" s="14">
        <f>(6+4+8)/3</f>
        <v>6</v>
      </c>
      <c r="L26">
        <f>(6+8+10)/3</f>
        <v>8</v>
      </c>
      <c r="M26">
        <f>(12+8+6)/3</f>
        <v>8.6666666666666661</v>
      </c>
      <c r="N26">
        <f>(16+12+8)/3</f>
        <v>12</v>
      </c>
      <c r="O26">
        <f>(16+12+8)/3</f>
        <v>12</v>
      </c>
      <c r="P26">
        <f>(12+10+10)/3</f>
        <v>10.666666666666666</v>
      </c>
      <c r="Q26" s="14">
        <f t="shared" ca="1" si="4"/>
        <v>7.4130000000000003</v>
      </c>
      <c r="R26" s="6">
        <f t="shared" ca="1" si="5"/>
        <v>7.7033000000000005</v>
      </c>
      <c r="S26" s="6">
        <f t="shared" ca="1" si="6"/>
        <v>7.9867333333333335</v>
      </c>
      <c r="T26" s="6">
        <f t="shared" ca="1" si="7"/>
        <v>9.6521000000000008</v>
      </c>
      <c r="U26" s="6">
        <f t="shared" ca="1" si="8"/>
        <v>9.9178999999999995</v>
      </c>
      <c r="V26" s="2">
        <f t="shared" ca="1" si="9"/>
        <v>9.5828333333333333</v>
      </c>
      <c r="W26" s="2">
        <f>'Historical Trends'!G85</f>
        <v>11.92</v>
      </c>
      <c r="Y26" s="14">
        <f t="shared" ca="1" si="11"/>
        <v>-2.2799502487562631</v>
      </c>
      <c r="Z26">
        <f t="shared" ca="1" si="12"/>
        <v>-4.3499999999999996</v>
      </c>
      <c r="AA26">
        <f t="shared" ca="1" si="13"/>
        <v>-4.5</v>
      </c>
      <c r="AB26">
        <f t="shared" ca="1" si="14"/>
        <v>-5.3966666666666665</v>
      </c>
      <c r="AC26">
        <f t="shared" ca="1" si="15"/>
        <v>-5.95</v>
      </c>
      <c r="AD26">
        <f t="shared" ca="1" si="16"/>
        <v>-7.0380000000000003</v>
      </c>
      <c r="AE26">
        <f t="shared" ca="1" si="17"/>
        <v>-7.0380000000000003</v>
      </c>
      <c r="AF26">
        <f t="shared" ca="1" si="18"/>
        <v>-7.0380000000000003</v>
      </c>
      <c r="AG26" s="14">
        <f t="shared" si="35"/>
        <v>-5.92</v>
      </c>
      <c r="AH26">
        <f t="shared" si="29"/>
        <v>-3.92</v>
      </c>
      <c r="AI26">
        <f t="shared" si="19"/>
        <v>-3.2533333333333339</v>
      </c>
      <c r="AJ26">
        <f t="shared" si="20"/>
        <v>8.0000000000000071E-2</v>
      </c>
      <c r="AK26">
        <f t="shared" si="21"/>
        <v>8.0000000000000071E-2</v>
      </c>
      <c r="AL26">
        <f t="shared" si="22"/>
        <v>-1.2533333333333339</v>
      </c>
      <c r="AM26" s="14">
        <f t="shared" ca="1" si="36"/>
        <v>-4.5069999999999997</v>
      </c>
      <c r="AN26" s="6">
        <f t="shared" ca="1" si="30"/>
        <v>-4.2166999999999994</v>
      </c>
      <c r="AO26" s="6">
        <f t="shared" ca="1" si="23"/>
        <v>-3.9332666666666665</v>
      </c>
      <c r="AP26" s="6">
        <f t="shared" ca="1" si="24"/>
        <v>-2.2678999999999991</v>
      </c>
      <c r="AQ26" s="6">
        <f t="shared" ca="1" si="25"/>
        <v>-2.0021000000000004</v>
      </c>
      <c r="AR26" s="2">
        <f t="shared" ca="1" si="26"/>
        <v>-2.3371666666666666</v>
      </c>
      <c r="BD26">
        <f t="shared" si="37"/>
        <v>5</v>
      </c>
      <c r="BE26">
        <f t="shared" si="31"/>
        <v>1.6094379124341003</v>
      </c>
      <c r="BF26">
        <f t="shared" si="32"/>
        <v>0.91012129326662006</v>
      </c>
      <c r="BG26">
        <f t="shared" si="33"/>
        <v>0.27604059116565138</v>
      </c>
      <c r="BI26">
        <f t="shared" si="38"/>
        <v>0.4</v>
      </c>
      <c r="BJ26">
        <f t="shared" si="34"/>
        <v>0.65127361577730269</v>
      </c>
    </row>
    <row r="27" spans="1:62" x14ac:dyDescent="0.25">
      <c r="A27" t="s">
        <v>124</v>
      </c>
      <c r="B27" s="2">
        <v>0</v>
      </c>
      <c r="C27" s="14">
        <f ca="1">'Historical Trends'!Q100</f>
        <v>11.575000000000045</v>
      </c>
      <c r="D27">
        <f ca="1">AVERAGE(OFFSET('Historical Trends'!$G$101,$B5,0,'Polling Correlations - GRN'!D$4,1))</f>
        <v>8.6999999999999993</v>
      </c>
      <c r="E27">
        <f ca="1">AVERAGE(OFFSET('Historical Trends'!$G$101,$B5,0,'Polling Correlations - GRN'!E$4,1))</f>
        <v>8.4049999999999994</v>
      </c>
      <c r="F27">
        <f ca="1">AVERAGE(OFFSET('Historical Trends'!$G$101,$B5,0,'Polling Correlations - GRN'!F$4,1))</f>
        <v>7.7666666666666657</v>
      </c>
      <c r="G27">
        <f ca="1">AVERAGE(OFFSET('Historical Trends'!$G$101,$B5,0,'Polling Correlations - GRN'!G$4,1))</f>
        <v>6.4149999999999991</v>
      </c>
      <c r="H27">
        <f ca="1">AVERAGE(OFFSET('Historical Trends'!$G$101,$B5,0,'Polling Correlations - GRN'!H$4,1))</f>
        <v>6.4149999999999991</v>
      </c>
      <c r="I27">
        <f ca="1">AVERAGE(OFFSET('Historical Trends'!$G$101,$B5,0,'Polling Correlations - GRN'!I$4,1))</f>
        <v>6.4149999999999991</v>
      </c>
      <c r="J27">
        <f ca="1">AVERAGE(OFFSET('Historical Trends'!$G$101,$B5,0,'Polling Correlations - GRN'!J$4,1))</f>
        <v>6.4149999999999991</v>
      </c>
      <c r="K27" s="14">
        <f>(7+9+10)/3</f>
        <v>8.6666666666666661</v>
      </c>
      <c r="L27">
        <f>(6+9+7)/3</f>
        <v>7.333333333333333</v>
      </c>
      <c r="M27">
        <f>(6+6+7+6+9)/5</f>
        <v>6.8</v>
      </c>
      <c r="N27">
        <f>(8+6+6+6+7)/5</f>
        <v>6.6</v>
      </c>
      <c r="O27">
        <f>(8+6+6+6+7)/5</f>
        <v>6.6</v>
      </c>
      <c r="P27">
        <f>(7+7+8+8+7)/5</f>
        <v>7.4</v>
      </c>
      <c r="Q27" s="14">
        <f t="shared" ca="1" si="4"/>
        <v>8.6966666666666654</v>
      </c>
      <c r="R27" s="6">
        <f t="shared" ca="1" si="5"/>
        <v>8.2763333333333335</v>
      </c>
      <c r="S27" s="6">
        <f t="shared" ca="1" si="6"/>
        <v>7.9779999999999998</v>
      </c>
      <c r="T27" s="6">
        <f t="shared" ca="1" si="7"/>
        <v>7.7129999999999992</v>
      </c>
      <c r="U27" s="6">
        <f t="shared" ca="1" si="8"/>
        <v>7.5869999999999997</v>
      </c>
      <c r="V27" s="2">
        <f t="shared" ca="1" si="9"/>
        <v>7.8550000000000004</v>
      </c>
      <c r="W27" s="2">
        <f>'Historical Trends'!G100</f>
        <v>6.7</v>
      </c>
      <c r="Y27" s="14">
        <f t="shared" ca="1" si="11"/>
        <v>4.8750000000000453</v>
      </c>
      <c r="Z27">
        <f t="shared" ca="1" si="12"/>
        <v>1.9999999999999991</v>
      </c>
      <c r="AA27">
        <f t="shared" ca="1" si="13"/>
        <v>1.7049999999999992</v>
      </c>
      <c r="AB27">
        <f t="shared" ca="1" si="14"/>
        <v>1.0666666666666655</v>
      </c>
      <c r="AC27">
        <f t="shared" ca="1" si="15"/>
        <v>-0.28500000000000103</v>
      </c>
      <c r="AD27">
        <f t="shared" ca="1" si="16"/>
        <v>-0.28500000000000103</v>
      </c>
      <c r="AE27">
        <f t="shared" ca="1" si="17"/>
        <v>-0.28500000000000103</v>
      </c>
      <c r="AF27">
        <f t="shared" ca="1" si="18"/>
        <v>-0.28500000000000103</v>
      </c>
      <c r="AG27" s="14">
        <f t="shared" si="35"/>
        <v>1.9666666666666659</v>
      </c>
      <c r="AH27">
        <f t="shared" si="29"/>
        <v>0.63333333333333286</v>
      </c>
      <c r="AI27">
        <f t="shared" si="19"/>
        <v>9.9999999999999645E-2</v>
      </c>
      <c r="AJ27">
        <f t="shared" si="20"/>
        <v>-0.10000000000000053</v>
      </c>
      <c r="AK27">
        <f t="shared" si="21"/>
        <v>-0.10000000000000053</v>
      </c>
      <c r="AL27">
        <f t="shared" si="22"/>
        <v>0.70000000000000018</v>
      </c>
      <c r="AM27" s="14">
        <f t="shared" ca="1" si="36"/>
        <v>1.9966666666666653</v>
      </c>
      <c r="AN27" s="6">
        <f t="shared" ca="1" si="30"/>
        <v>1.5763333333333334</v>
      </c>
      <c r="AO27" s="6">
        <f t="shared" ca="1" si="23"/>
        <v>1.2779999999999996</v>
      </c>
      <c r="AP27" s="6">
        <f t="shared" ca="1" si="24"/>
        <v>1.012999999999999</v>
      </c>
      <c r="AQ27" s="6">
        <f t="shared" ca="1" si="25"/>
        <v>0.88699999999999957</v>
      </c>
      <c r="AR27" s="2">
        <f t="shared" ca="1" si="26"/>
        <v>1.1550000000000002</v>
      </c>
      <c r="BD27">
        <f t="shared" si="37"/>
        <v>6</v>
      </c>
      <c r="BE27">
        <f t="shared" si="31"/>
        <v>1.791759469228055</v>
      </c>
      <c r="BF27">
        <f t="shared" si="32"/>
        <v>0.90580471036790178</v>
      </c>
      <c r="BG27">
        <f t="shared" si="33"/>
        <v>0.30965336588943237</v>
      </c>
      <c r="BI27">
        <f t="shared" si="38"/>
        <v>0.5</v>
      </c>
      <c r="BJ27">
        <f t="shared" si="34"/>
        <v>0.64895735329843851</v>
      </c>
    </row>
    <row r="28" spans="1:62" x14ac:dyDescent="0.25">
      <c r="A28" t="s">
        <v>125</v>
      </c>
      <c r="B28" s="2">
        <f>B27+1</f>
        <v>1</v>
      </c>
      <c r="C28" s="14">
        <f ca="1">'Historical Trends'!Q101</f>
        <v>11.403333333333421</v>
      </c>
      <c r="D28">
        <f ca="1">AVERAGE(OFFSET('Historical Trends'!$G$101,$B6,0,'Polling Correlations - GRN'!D$4,1))</f>
        <v>8.11</v>
      </c>
      <c r="E28">
        <f ca="1">AVERAGE(OFFSET('Historical Trends'!$G$101,$B6,0,'Polling Correlations - GRN'!E$4,1))</f>
        <v>7.3</v>
      </c>
      <c r="F28">
        <f ca="1">AVERAGE(OFFSET('Historical Trends'!$G$101,$B6,0,'Polling Correlations - GRN'!F$4,1))</f>
        <v>5.6533333333333333</v>
      </c>
      <c r="G28">
        <f ca="1">AVERAGE(OFFSET('Historical Trends'!$G$101,$B6,0,'Polling Correlations - GRN'!G$4,1))</f>
        <v>5.6533333333333333</v>
      </c>
      <c r="H28">
        <f ca="1">AVERAGE(OFFSET('Historical Trends'!$G$101,$B6,0,'Polling Correlations - GRN'!H$4,1))</f>
        <v>5.6533333333333333</v>
      </c>
      <c r="I28">
        <f ca="1">AVERAGE(OFFSET('Historical Trends'!$G$101,$B6,0,'Polling Correlations - GRN'!I$4,1))</f>
        <v>5.6533333333333333</v>
      </c>
      <c r="J28">
        <f ca="1">AVERAGE(OFFSET('Historical Trends'!$G$101,$B6,0,'Polling Correlations - GRN'!J$4,1))</f>
        <v>5.6533333333333333</v>
      </c>
      <c r="K28" s="14">
        <f>(11+9+6)/3</f>
        <v>8.6666666666666661</v>
      </c>
      <c r="L28">
        <f>(10+6+9)/3</f>
        <v>8.3333333333333339</v>
      </c>
      <c r="M28">
        <f>(10+6+9)/3</f>
        <v>8.3333333333333339</v>
      </c>
      <c r="N28">
        <f>(10+8+10)/3</f>
        <v>9.3333333333333339</v>
      </c>
      <c r="O28">
        <f>(7+10+8)/3</f>
        <v>8.3333333333333339</v>
      </c>
      <c r="P28">
        <f>(9+7+7)/3</f>
        <v>7.666666666666667</v>
      </c>
      <c r="Q28" s="14">
        <f t="shared" ca="1" si="4"/>
        <v>8.1656666666666666</v>
      </c>
      <c r="R28" s="6">
        <f t="shared" ca="1" si="5"/>
        <v>8.1792333333333325</v>
      </c>
      <c r="S28" s="6">
        <f t="shared" ca="1" si="6"/>
        <v>8.1948666666666661</v>
      </c>
      <c r="T28" s="6">
        <f t="shared" ca="1" si="7"/>
        <v>8.6849666666666678</v>
      </c>
      <c r="U28" s="6">
        <f t="shared" ca="1" si="8"/>
        <v>8.2283666666666662</v>
      </c>
      <c r="V28" s="2">
        <f t="shared" ca="1" si="9"/>
        <v>7.8218333333333332</v>
      </c>
      <c r="W28" s="2">
        <f>'Historical Trends'!G101</f>
        <v>8.6999999999999993</v>
      </c>
      <c r="Y28" s="14">
        <f t="shared" ca="1" si="11"/>
        <v>2.703333333333422</v>
      </c>
      <c r="Z28">
        <f t="shared" ca="1" si="12"/>
        <v>-0.58999999999999986</v>
      </c>
      <c r="AA28">
        <f t="shared" ca="1" si="13"/>
        <v>-1.3999999999999995</v>
      </c>
      <c r="AB28">
        <f t="shared" ca="1" si="14"/>
        <v>-3.046666666666666</v>
      </c>
      <c r="AC28">
        <f t="shared" ca="1" si="15"/>
        <v>-3.046666666666666</v>
      </c>
      <c r="AD28">
        <f t="shared" ca="1" si="16"/>
        <v>-3.046666666666666</v>
      </c>
      <c r="AE28">
        <f t="shared" ca="1" si="17"/>
        <v>-3.046666666666666</v>
      </c>
      <c r="AF28">
        <f t="shared" ca="1" si="18"/>
        <v>-3.046666666666666</v>
      </c>
      <c r="AG28" s="14">
        <f t="shared" si="35"/>
        <v>-3.3333333333333215E-2</v>
      </c>
      <c r="AH28">
        <f t="shared" si="29"/>
        <v>-0.36666666666666536</v>
      </c>
      <c r="AI28">
        <f t="shared" si="19"/>
        <v>-0.36666666666666536</v>
      </c>
      <c r="AJ28">
        <f t="shared" si="20"/>
        <v>0.63333333333333464</v>
      </c>
      <c r="AK28">
        <f t="shared" si="21"/>
        <v>-0.36666666666666536</v>
      </c>
      <c r="AL28">
        <f t="shared" si="22"/>
        <v>-1.0333333333333323</v>
      </c>
      <c r="AM28" s="14">
        <f t="shared" ca="1" si="36"/>
        <v>-0.53433333333333266</v>
      </c>
      <c r="AN28" s="6">
        <f t="shared" ca="1" si="30"/>
        <v>-0.52076666666666682</v>
      </c>
      <c r="AO28" s="6">
        <f t="shared" ca="1" si="23"/>
        <v>-0.50513333333333321</v>
      </c>
      <c r="AP28" s="6">
        <f t="shared" ca="1" si="24"/>
        <v>-1.5033333333331456E-2</v>
      </c>
      <c r="AQ28" s="6">
        <f t="shared" ca="1" si="25"/>
        <v>-0.47163333333333313</v>
      </c>
      <c r="AR28" s="2">
        <f t="shared" ca="1" si="26"/>
        <v>-0.8781666666666661</v>
      </c>
      <c r="BD28">
        <f t="shared" si="37"/>
        <v>7</v>
      </c>
      <c r="BE28">
        <f t="shared" si="31"/>
        <v>1.9459101490553132</v>
      </c>
      <c r="BF28">
        <f t="shared" si="32"/>
        <v>0.90196183089833593</v>
      </c>
      <c r="BG28">
        <f t="shared" si="33"/>
        <v>0.33838847910654657</v>
      </c>
      <c r="BI28">
        <f t="shared" si="38"/>
        <v>0.6</v>
      </c>
      <c r="BJ28">
        <f t="shared" si="34"/>
        <v>0.64658318425760286</v>
      </c>
    </row>
    <row r="29" spans="1:62" x14ac:dyDescent="0.25">
      <c r="A29" t="s">
        <v>127</v>
      </c>
      <c r="B29" s="2">
        <f>B28+1</f>
        <v>2</v>
      </c>
      <c r="C29" s="14">
        <f ca="1">'Historical Trends'!Q102</f>
        <v>10.619999999999891</v>
      </c>
      <c r="D29">
        <f ca="1">AVERAGE(OFFSET('Historical Trends'!$G$101,$B7,0,'Polling Correlations - GRN'!D$4,1))</f>
        <v>6.49</v>
      </c>
      <c r="E29">
        <f ca="1">AVERAGE(OFFSET('Historical Trends'!$G$101,$B7,0,'Polling Correlations - GRN'!E$4,1))</f>
        <v>4.4249999999999998</v>
      </c>
      <c r="F29">
        <f ca="1">AVERAGE(OFFSET('Historical Trends'!$G$101,$B7,0,'Polling Correlations - GRN'!F$4,1))</f>
        <v>4.4249999999999998</v>
      </c>
      <c r="G29">
        <f ca="1">AVERAGE(OFFSET('Historical Trends'!$G$101,$B7,0,'Polling Correlations - GRN'!G$4,1))</f>
        <v>4.4249999999999998</v>
      </c>
      <c r="H29">
        <f ca="1">AVERAGE(OFFSET('Historical Trends'!$G$101,$B7,0,'Polling Correlations - GRN'!H$4,1))</f>
        <v>4.4249999999999998</v>
      </c>
      <c r="I29">
        <f ca="1">AVERAGE(OFFSET('Historical Trends'!$G$101,$B7,0,'Polling Correlations - GRN'!I$4,1))</f>
        <v>4.4249999999999998</v>
      </c>
      <c r="J29">
        <f ca="1">AVERAGE(OFFSET('Historical Trends'!$G$101,$B7,0,'Polling Correlations - GRN'!J$4,1))</f>
        <v>4.4249999999999998</v>
      </c>
      <c r="K29" s="14">
        <f>(8+7+6)/3</f>
        <v>7</v>
      </c>
      <c r="L29">
        <f>(10+13+8)/3</f>
        <v>10.333333333333334</v>
      </c>
      <c r="M29">
        <f>(11+10+13)/3</f>
        <v>11.333333333333334</v>
      </c>
      <c r="N29">
        <f>(10+12+8)/3</f>
        <v>10</v>
      </c>
      <c r="O29">
        <f>(9+10+12)/3</f>
        <v>10.333333333333334</v>
      </c>
      <c r="P29">
        <f>(9.3+10+9)/3</f>
        <v>9.4333333333333336</v>
      </c>
      <c r="Q29" s="14">
        <f t="shared" ca="1" si="4"/>
        <v>6.5410000000000004</v>
      </c>
      <c r="R29" s="6">
        <f t="shared" ca="1" si="5"/>
        <v>7.6814333333333327</v>
      </c>
      <c r="S29" s="6">
        <f t="shared" ca="1" si="6"/>
        <v>8.3304666666666662</v>
      </c>
      <c r="T29" s="6">
        <f t="shared" ca="1" si="7"/>
        <v>8.1396999999999995</v>
      </c>
      <c r="U29" s="6">
        <f t="shared" ca="1" si="8"/>
        <v>8.5269666666666666</v>
      </c>
      <c r="V29" s="2">
        <f t="shared" ca="1" si="9"/>
        <v>8.4031666666666673</v>
      </c>
      <c r="W29" s="2">
        <f>'Historical Trends'!G102</f>
        <v>8.11</v>
      </c>
      <c r="Y29" s="14">
        <f t="shared" ca="1" si="11"/>
        <v>2.5099999999998914</v>
      </c>
      <c r="Z29">
        <f t="shared" ca="1" si="12"/>
        <v>-1.6199999999999992</v>
      </c>
      <c r="AA29">
        <f t="shared" ca="1" si="13"/>
        <v>-3.6849999999999996</v>
      </c>
      <c r="AB29">
        <f t="shared" ca="1" si="14"/>
        <v>-3.6849999999999996</v>
      </c>
      <c r="AC29">
        <f t="shared" ca="1" si="15"/>
        <v>-3.6849999999999996</v>
      </c>
      <c r="AD29">
        <f t="shared" ca="1" si="16"/>
        <v>-3.6849999999999996</v>
      </c>
      <c r="AE29">
        <f t="shared" ca="1" si="17"/>
        <v>-3.6849999999999996</v>
      </c>
      <c r="AF29">
        <f t="shared" ca="1" si="18"/>
        <v>-3.6849999999999996</v>
      </c>
      <c r="AG29" s="14">
        <f t="shared" si="35"/>
        <v>-1.1099999999999994</v>
      </c>
      <c r="AH29">
        <f t="shared" si="29"/>
        <v>2.2233333333333345</v>
      </c>
      <c r="AI29">
        <f t="shared" si="19"/>
        <v>3.2233333333333345</v>
      </c>
      <c r="AJ29">
        <f t="shared" si="20"/>
        <v>1.8900000000000006</v>
      </c>
      <c r="AK29">
        <f t="shared" si="21"/>
        <v>2.2233333333333345</v>
      </c>
      <c r="AL29">
        <f t="shared" si="22"/>
        <v>1.3233333333333341</v>
      </c>
      <c r="AM29" s="14">
        <f t="shared" ca="1" si="36"/>
        <v>-1.5689999999999991</v>
      </c>
      <c r="AN29" s="6">
        <f t="shared" ca="1" si="30"/>
        <v>-0.42856666666666676</v>
      </c>
      <c r="AO29" s="6">
        <f t="shared" ca="1" si="23"/>
        <v>0.22046666666666681</v>
      </c>
      <c r="AP29" s="6">
        <f t="shared" ca="1" si="24"/>
        <v>2.970000000000006E-2</v>
      </c>
      <c r="AQ29" s="6">
        <f t="shared" ca="1" si="25"/>
        <v>0.41696666666666715</v>
      </c>
      <c r="AR29" s="2">
        <f t="shared" ca="1" si="26"/>
        <v>0.29316666666666791</v>
      </c>
      <c r="BD29">
        <f t="shared" si="37"/>
        <v>8</v>
      </c>
      <c r="BE29">
        <f t="shared" si="31"/>
        <v>2.0794415416798357</v>
      </c>
      <c r="BF29">
        <f t="shared" si="32"/>
        <v>0.89847902784446509</v>
      </c>
      <c r="BG29">
        <f t="shared" si="33"/>
        <v>0.36349633700567485</v>
      </c>
      <c r="BI29">
        <f t="shared" si="38"/>
        <v>0.7</v>
      </c>
      <c r="BJ29">
        <f t="shared" si="34"/>
        <v>0.64414890967142946</v>
      </c>
    </row>
    <row r="30" spans="1:62" x14ac:dyDescent="0.25">
      <c r="A30" t="s">
        <v>128</v>
      </c>
      <c r="B30" s="2">
        <f>B29+1</f>
        <v>3</v>
      </c>
      <c r="D30">
        <f ca="1">AVERAGE(OFFSET('Historical Trends'!$G$101,$B8,0,'Polling Correlations - GRN'!D$4,1))</f>
        <v>2.36</v>
      </c>
      <c r="E30">
        <f ca="1">AVERAGE(OFFSET('Historical Trends'!$G$101,$B8,0,'Polling Correlations - GRN'!E$4,1))</f>
        <v>2.36</v>
      </c>
      <c r="F30">
        <f ca="1">AVERAGE(OFFSET('Historical Trends'!$G$101,$B8,0,'Polling Correlations - GRN'!F$4,1))</f>
        <v>2.36</v>
      </c>
      <c r="G30">
        <f ca="1">AVERAGE(OFFSET('Historical Trends'!$G$101,$B8,0,'Polling Correlations - GRN'!G$4,1))</f>
        <v>2.36</v>
      </c>
      <c r="H30">
        <f ca="1">AVERAGE(OFFSET('Historical Trends'!$G$101,$B8,0,'Polling Correlations - GRN'!H$4,1))</f>
        <v>2.36</v>
      </c>
      <c r="I30">
        <f ca="1">AVERAGE(OFFSET('Historical Trends'!$G$101,$B8,0,'Polling Correlations - GRN'!I$4,1))</f>
        <v>2.36</v>
      </c>
      <c r="J30">
        <f ca="1">AVERAGE(OFFSET('Historical Trends'!$G$101,$B8,0,'Polling Correlations - GRN'!J$4,1))</f>
        <v>2.36</v>
      </c>
      <c r="N30">
        <f>(4+4)/2</f>
        <v>4</v>
      </c>
      <c r="O30">
        <f>(3+4+4)/3</f>
        <v>3.6666666666666665</v>
      </c>
      <c r="P30">
        <f>(4+3+4)/3</f>
        <v>3.6666666666666665</v>
      </c>
      <c r="Q30" s="14">
        <f t="shared" ca="1" si="4"/>
        <v>2.1240000000000001</v>
      </c>
      <c r="R30" s="6">
        <f t="shared" ca="1" si="5"/>
        <v>1.6283999999999998</v>
      </c>
      <c r="S30" s="6">
        <f t="shared" ca="1" si="6"/>
        <v>1.4631999999999998</v>
      </c>
      <c r="T30" s="6">
        <f t="shared" ca="1" si="7"/>
        <v>3.1307999999999998</v>
      </c>
      <c r="U30" s="6">
        <f t="shared" ca="1" si="8"/>
        <v>3.0525333333333333</v>
      </c>
      <c r="V30" s="2">
        <f t="shared" ca="1" si="9"/>
        <v>3.2093333333333334</v>
      </c>
      <c r="W30" s="2">
        <f>'Historical Trends'!G103</f>
        <v>6.49</v>
      </c>
      <c r="Z30">
        <f t="shared" ref="Z30:AF30" ca="1" si="39">D30-$W30</f>
        <v>-4.1300000000000008</v>
      </c>
      <c r="AA30">
        <f t="shared" ca="1" si="39"/>
        <v>-4.1300000000000008</v>
      </c>
      <c r="AB30">
        <f t="shared" ca="1" si="39"/>
        <v>-4.1300000000000008</v>
      </c>
      <c r="AC30">
        <f t="shared" ca="1" si="39"/>
        <v>-4.1300000000000008</v>
      </c>
      <c r="AD30">
        <f t="shared" ca="1" si="39"/>
        <v>-4.1300000000000008</v>
      </c>
      <c r="AE30">
        <f t="shared" ca="1" si="39"/>
        <v>-4.1300000000000008</v>
      </c>
      <c r="AF30">
        <f t="shared" ca="1" si="39"/>
        <v>-4.1300000000000008</v>
      </c>
      <c r="AJ30">
        <f>N30-$W30</f>
        <v>-2.4900000000000002</v>
      </c>
      <c r="AK30">
        <f>O30-$W30</f>
        <v>-2.8233333333333337</v>
      </c>
      <c r="AL30">
        <f>P30-$W30</f>
        <v>-2.8233333333333337</v>
      </c>
      <c r="AP30" s="6">
        <f ca="1">T30-$W30</f>
        <v>-3.3592000000000004</v>
      </c>
      <c r="AQ30" s="6">
        <f ca="1">U30-$W30</f>
        <v>-3.4374666666666669</v>
      </c>
      <c r="AR30" s="2">
        <f ca="1">V30-$W30</f>
        <v>-3.2806666666666668</v>
      </c>
      <c r="BD30">
        <f t="shared" si="37"/>
        <v>9</v>
      </c>
      <c r="BE30">
        <f t="shared" si="31"/>
        <v>2.1972245773362196</v>
      </c>
      <c r="BF30">
        <f t="shared" si="32"/>
        <v>0.89528046973783304</v>
      </c>
      <c r="BG30">
        <f t="shared" si="33"/>
        <v>0.38579609965964168</v>
      </c>
      <c r="BI30">
        <f t="shared" si="38"/>
        <v>0.79999999999999993</v>
      </c>
      <c r="BJ30">
        <f t="shared" si="34"/>
        <v>0.64165221778817483</v>
      </c>
    </row>
    <row r="31" spans="1:62" x14ac:dyDescent="0.25">
      <c r="BD31">
        <f t="shared" si="37"/>
        <v>10</v>
      </c>
      <c r="BE31">
        <f t="shared" si="31"/>
        <v>2.3025850929940459</v>
      </c>
      <c r="BF31">
        <f t="shared" si="32"/>
        <v>0.89231280613779884</v>
      </c>
      <c r="BG31">
        <f t="shared" si="33"/>
        <v>0.4058546225073032</v>
      </c>
      <c r="BI31">
        <f t="shared" si="38"/>
        <v>0.89999999999999991</v>
      </c>
      <c r="BJ31">
        <f t="shared" si="34"/>
        <v>0.63909067676509534</v>
      </c>
    </row>
    <row r="32" spans="1:62" x14ac:dyDescent="0.25">
      <c r="BD32">
        <f>BD31+5</f>
        <v>15</v>
      </c>
      <c r="BE32">
        <f t="shared" si="31"/>
        <v>2.7080502011022101</v>
      </c>
      <c r="BF32">
        <f t="shared" si="32"/>
        <v>0.879848893553969</v>
      </c>
      <c r="BG32">
        <f t="shared" si="33"/>
        <v>0.4838185582782154</v>
      </c>
      <c r="BI32">
        <f t="shared" si="38"/>
        <v>0.99999999999999989</v>
      </c>
      <c r="BJ32">
        <f t="shared" si="34"/>
        <v>0.63646172676772428</v>
      </c>
    </row>
    <row r="33" spans="56:62" x14ac:dyDescent="0.25">
      <c r="BD33">
        <f t="shared" ref="BD33:BD39" si="40">BD32+5</f>
        <v>20</v>
      </c>
      <c r="BE33">
        <f t="shared" si="31"/>
        <v>2.9957322735539909</v>
      </c>
      <c r="BF33">
        <f t="shared" si="32"/>
        <v>0.86984999035138133</v>
      </c>
      <c r="BG33">
        <f t="shared" si="33"/>
        <v>0.53956842999097721</v>
      </c>
      <c r="BI33">
        <f t="shared" si="38"/>
        <v>1.0999999999999999</v>
      </c>
      <c r="BJ33">
        <f t="shared" si="34"/>
        <v>0.63376267143709009</v>
      </c>
    </row>
    <row r="34" spans="56:62" x14ac:dyDescent="0.25">
      <c r="BD34">
        <f t="shared" si="40"/>
        <v>25</v>
      </c>
      <c r="BE34">
        <f t="shared" si="31"/>
        <v>3.2188758248682006</v>
      </c>
      <c r="BF34">
        <f t="shared" si="32"/>
        <v>0.86131452190275737</v>
      </c>
      <c r="BG34">
        <f t="shared" si="33"/>
        <v>0.5828049378614828</v>
      </c>
      <c r="BI34">
        <f t="shared" si="38"/>
        <v>1.2</v>
      </c>
      <c r="BJ34">
        <f t="shared" si="34"/>
        <v>0.63099066866508724</v>
      </c>
    </row>
    <row r="35" spans="56:62" x14ac:dyDescent="0.25">
      <c r="BD35">
        <f t="shared" si="40"/>
        <v>30</v>
      </c>
      <c r="BE35">
        <f t="shared" si="31"/>
        <v>3.4011973816621555</v>
      </c>
      <c r="BF35">
        <f t="shared" si="32"/>
        <v>0.85376331210823564</v>
      </c>
      <c r="BG35">
        <f t="shared" si="33"/>
        <v>0.61797098580623311</v>
      </c>
      <c r="BI35">
        <f t="shared" si="38"/>
        <v>1.3</v>
      </c>
      <c r="BJ35">
        <f t="shared" si="34"/>
        <v>0.62814272061165977</v>
      </c>
    </row>
    <row r="36" spans="56:62" x14ac:dyDescent="0.25">
      <c r="BD36">
        <f t="shared" si="40"/>
        <v>35</v>
      </c>
      <c r="BE36">
        <f t="shared" si="31"/>
        <v>3.5553480614894135</v>
      </c>
      <c r="BF36">
        <f t="shared" si="32"/>
        <v>0.84692609437819422</v>
      </c>
      <c r="BG36">
        <f t="shared" si="33"/>
        <v>0.64748580981932835</v>
      </c>
      <c r="BI36">
        <f t="shared" si="38"/>
        <v>1.4000000000000001</v>
      </c>
      <c r="BJ36">
        <f t="shared" si="34"/>
        <v>0.62521566289008146</v>
      </c>
    </row>
    <row r="37" spans="56:62" x14ac:dyDescent="0.25">
      <c r="BD37">
        <f t="shared" si="40"/>
        <v>40</v>
      </c>
      <c r="BE37">
        <f t="shared" si="31"/>
        <v>3.6888794541139363</v>
      </c>
      <c r="BF37">
        <f t="shared" si="32"/>
        <v>0.84063391913611418</v>
      </c>
      <c r="BG37">
        <f t="shared" si="33"/>
        <v>0.67281712840632812</v>
      </c>
      <c r="BI37">
        <f t="shared" si="38"/>
        <v>1.5000000000000002</v>
      </c>
      <c r="BJ37">
        <f t="shared" si="34"/>
        <v>0.62220615283831793</v>
      </c>
    </row>
    <row r="38" spans="56:62" x14ac:dyDescent="0.25">
      <c r="BD38">
        <f t="shared" si="40"/>
        <v>45</v>
      </c>
      <c r="BE38">
        <f t="shared" si="31"/>
        <v>3.8066624897703196</v>
      </c>
      <c r="BF38">
        <f t="shared" si="32"/>
        <v>0.8347734080477065</v>
      </c>
      <c r="BG38">
        <f t="shared" si="33"/>
        <v>0.6949243646841885</v>
      </c>
      <c r="BI38">
        <f t="shared" si="38"/>
        <v>1.6000000000000003</v>
      </c>
      <c r="BJ38">
        <f t="shared" si="34"/>
        <v>0.61911065678507538</v>
      </c>
    </row>
    <row r="39" spans="56:62" x14ac:dyDescent="0.25">
      <c r="BD39">
        <f t="shared" si="40"/>
        <v>50</v>
      </c>
      <c r="BE39">
        <f t="shared" si="31"/>
        <v>3.912023005428146</v>
      </c>
      <c r="BF39">
        <f t="shared" si="32"/>
        <v>0.82926440807702773</v>
      </c>
      <c r="BG39">
        <f t="shared" si="33"/>
        <v>0.71447001455916515</v>
      </c>
      <c r="BI39">
        <f t="shared" si="38"/>
        <v>1.7000000000000004</v>
      </c>
      <c r="BJ39">
        <f t="shared" si="34"/>
        <v>0.61592543620855045</v>
      </c>
    </row>
    <row r="40" spans="56:62" x14ac:dyDescent="0.25">
      <c r="BD40">
        <f>BD39+10</f>
        <v>60</v>
      </c>
      <c r="BE40">
        <f t="shared" si="31"/>
        <v>4.0943445622221004</v>
      </c>
      <c r="BF40">
        <f t="shared" si="32"/>
        <v>0.81907923870333688</v>
      </c>
      <c r="BG40">
        <f t="shared" si="33"/>
        <v>0.74766316959566648</v>
      </c>
      <c r="BI40">
        <f t="shared" si="38"/>
        <v>1.8000000000000005</v>
      </c>
      <c r="BJ40">
        <f t="shared" si="34"/>
        <v>0.61264653267389235</v>
      </c>
    </row>
    <row r="41" spans="56:62" x14ac:dyDescent="0.25">
      <c r="BD41">
        <f t="shared" ref="BD41:BD54" si="41">BD40+10</f>
        <v>70</v>
      </c>
      <c r="BE41">
        <f t="shared" si="31"/>
        <v>4.2484952420493594</v>
      </c>
      <c r="BF41">
        <f t="shared" si="32"/>
        <v>0.80975263189700109</v>
      </c>
      <c r="BG41">
        <f t="shared" si="33"/>
        <v>0.77496755104351545</v>
      </c>
      <c r="BI41">
        <f t="shared" si="38"/>
        <v>1.9000000000000006</v>
      </c>
      <c r="BJ41">
        <f t="shared" si="34"/>
        <v>0.60926975142178197</v>
      </c>
    </row>
    <row r="42" spans="56:62" x14ac:dyDescent="0.25">
      <c r="BD42">
        <f t="shared" si="41"/>
        <v>80</v>
      </c>
      <c r="BE42">
        <f t="shared" si="31"/>
        <v>4.3820266346738812</v>
      </c>
      <c r="BF42">
        <f t="shared" si="32"/>
        <v>0.80108034151045548</v>
      </c>
      <c r="BG42">
        <f t="shared" si="33"/>
        <v>0.79793913541597239</v>
      </c>
      <c r="BI42">
        <f t="shared" si="38"/>
        <v>2.0000000000000004</v>
      </c>
      <c r="BJ42">
        <f t="shared" si="34"/>
        <v>0.60579064346506206</v>
      </c>
    </row>
    <row r="43" spans="56:62" x14ac:dyDescent="0.25">
      <c r="BD43">
        <f t="shared" si="41"/>
        <v>90</v>
      </c>
      <c r="BE43">
        <f t="shared" si="31"/>
        <v>4.499809670330265</v>
      </c>
      <c r="BF43">
        <f t="shared" si="32"/>
        <v>0.79292496189577877</v>
      </c>
      <c r="BG43">
        <f t="shared" si="33"/>
        <v>0.81759263741514543</v>
      </c>
      <c r="BI43">
        <f t="shared" si="38"/>
        <v>2.1000000000000005</v>
      </c>
      <c r="BJ43">
        <f t="shared" si="34"/>
        <v>0.60220448603275079</v>
      </c>
    </row>
    <row r="44" spans="56:62" x14ac:dyDescent="0.25">
      <c r="BD44">
        <f t="shared" si="41"/>
        <v>100</v>
      </c>
      <c r="BE44">
        <f t="shared" si="31"/>
        <v>4.6051701859880918</v>
      </c>
      <c r="BF44">
        <f t="shared" si="32"/>
        <v>0.78518914172563514</v>
      </c>
      <c r="BG44">
        <f t="shared" si="33"/>
        <v>0.83462711013196844</v>
      </c>
      <c r="BI44">
        <f t="shared" si="38"/>
        <v>2.2000000000000006</v>
      </c>
      <c r="BJ44">
        <f t="shared" si="34"/>
        <v>0.59850626118067973</v>
      </c>
    </row>
    <row r="45" spans="56:62" x14ac:dyDescent="0.25">
      <c r="BD45">
        <f t="shared" si="41"/>
        <v>110</v>
      </c>
      <c r="BE45">
        <f t="shared" si="31"/>
        <v>4.7004803657924166</v>
      </c>
      <c r="BF45">
        <f t="shared" si="32"/>
        <v>0.77780111311839573</v>
      </c>
      <c r="BG45">
        <f t="shared" si="33"/>
        <v>0.84954484676076014</v>
      </c>
      <c r="BI45">
        <f t="shared" si="38"/>
        <v>2.3000000000000007</v>
      </c>
      <c r="BJ45">
        <f t="shared" si="34"/>
        <v>0.59469063236505093</v>
      </c>
    </row>
    <row r="46" spans="56:62" x14ac:dyDescent="0.25">
      <c r="BD46">
        <f t="shared" si="41"/>
        <v>120</v>
      </c>
      <c r="BE46">
        <f t="shared" si="31"/>
        <v>4.7874917427820458</v>
      </c>
      <c r="BF46">
        <f t="shared" si="32"/>
        <v>0.77070627637324507</v>
      </c>
      <c r="BG46">
        <f t="shared" si="33"/>
        <v>0.86271900397276902</v>
      </c>
      <c r="BI46">
        <f t="shared" si="38"/>
        <v>2.4000000000000008</v>
      </c>
      <c r="BJ46">
        <f t="shared" si="34"/>
        <v>0.59075191874891797</v>
      </c>
    </row>
    <row r="47" spans="56:62" x14ac:dyDescent="0.25">
      <c r="BD47">
        <f t="shared" si="41"/>
        <v>130</v>
      </c>
      <c r="BE47">
        <f t="shared" si="31"/>
        <v>4.8675344504555822</v>
      </c>
      <c r="BF47">
        <f t="shared" si="32"/>
        <v>0.76386201641897999</v>
      </c>
      <c r="BG47">
        <f t="shared" si="33"/>
        <v>0.87443441809294398</v>
      </c>
      <c r="BI47">
        <f t="shared" si="38"/>
        <v>2.5000000000000009</v>
      </c>
      <c r="BJ47">
        <f t="shared" si="34"/>
        <v>0.58668406698143638</v>
      </c>
    </row>
    <row r="48" spans="56:62" x14ac:dyDescent="0.25">
      <c r="BD48">
        <f t="shared" si="41"/>
        <v>140</v>
      </c>
      <c r="BE48">
        <f t="shared" si="31"/>
        <v>4.9416424226093039</v>
      </c>
      <c r="BF48">
        <f t="shared" si="32"/>
        <v>0.7572343586762027</v>
      </c>
      <c r="BG48">
        <f t="shared" si="33"/>
        <v>0.88491344827388807</v>
      </c>
      <c r="BI48">
        <f t="shared" si="38"/>
        <v>2.600000000000001</v>
      </c>
      <c r="BJ48">
        <f t="shared" si="34"/>
        <v>0.58248062015503865</v>
      </c>
    </row>
    <row r="49" spans="56:62" x14ac:dyDescent="0.25">
      <c r="BD49">
        <f t="shared" si="41"/>
        <v>150</v>
      </c>
      <c r="BE49">
        <f t="shared" si="31"/>
        <v>5.0106352940962555</v>
      </c>
      <c r="BF49">
        <f t="shared" si="32"/>
        <v>0.75079572787420124</v>
      </c>
      <c r="BG49">
        <f t="shared" si="33"/>
        <v>0.89433299656138121</v>
      </c>
      <c r="BI49">
        <f t="shared" si="38"/>
        <v>2.7000000000000011</v>
      </c>
      <c r="BJ49">
        <f t="shared" si="34"/>
        <v>0.5781346836057123</v>
      </c>
    </row>
    <row r="50" spans="56:62" x14ac:dyDescent="0.25">
      <c r="BD50">
        <f t="shared" si="41"/>
        <v>160</v>
      </c>
      <c r="BE50">
        <f t="shared" si="31"/>
        <v>5.0751738152338266</v>
      </c>
      <c r="BF50">
        <f t="shared" si="32"/>
        <v>0.74452339735186701</v>
      </c>
      <c r="BG50">
        <f t="shared" si="33"/>
        <v>0.90283609332738779</v>
      </c>
      <c r="BI50">
        <f t="shared" si="38"/>
        <v>2.8000000000000012</v>
      </c>
      <c r="BJ50">
        <f t="shared" si="34"/>
        <v>0.5736388871753747</v>
      </c>
    </row>
    <row r="51" spans="56:62" x14ac:dyDescent="0.25">
      <c r="BD51">
        <f t="shared" si="41"/>
        <v>170</v>
      </c>
      <c r="BE51">
        <f t="shared" si="31"/>
        <v>5.1357984370502621</v>
      </c>
      <c r="BF51">
        <f t="shared" si="32"/>
        <v>0.73839838659247792</v>
      </c>
      <c r="BG51">
        <f t="shared" si="33"/>
        <v>0.91054000803782009</v>
      </c>
      <c r="BI51">
        <f t="shared" si="38"/>
        <v>2.9000000000000012</v>
      </c>
      <c r="BJ51">
        <f t="shared" si="34"/>
        <v>0.56898534350186725</v>
      </c>
    </row>
    <row r="52" spans="56:62" x14ac:dyDescent="0.25">
      <c r="BD52">
        <f t="shared" si="41"/>
        <v>180</v>
      </c>
      <c r="BE52">
        <f t="shared" si="31"/>
        <v>5.1929568508902104</v>
      </c>
      <c r="BF52">
        <f t="shared" si="32"/>
        <v>0.73240465888899264</v>
      </c>
      <c r="BG52">
        <f t="shared" si="33"/>
        <v>0.91754206657603909</v>
      </c>
      <c r="BI52">
        <f t="shared" si="38"/>
        <v>3.0000000000000013</v>
      </c>
      <c r="BJ52">
        <f t="shared" si="34"/>
        <v>0.56416560184002029</v>
      </c>
    </row>
    <row r="53" spans="56:62" x14ac:dyDescent="0.25">
      <c r="BD53">
        <f t="shared" si="41"/>
        <v>190</v>
      </c>
      <c r="BE53">
        <f t="shared" si="31"/>
        <v>5.2470240721604862</v>
      </c>
      <c r="BF53">
        <f t="shared" si="32"/>
        <v>0.72652852542636714</v>
      </c>
      <c r="BG53">
        <f t="shared" si="33"/>
        <v>0.92392391251925343</v>
      </c>
      <c r="BI53">
        <f t="shared" si="38"/>
        <v>3.1000000000000014</v>
      </c>
      <c r="BJ53">
        <f t="shared" si="34"/>
        <v>0.55917059684501536</v>
      </c>
    </row>
    <row r="54" spans="56:62" x14ac:dyDescent="0.25">
      <c r="BD54">
        <f t="shared" si="41"/>
        <v>200</v>
      </c>
      <c r="BE54">
        <f t="shared" si="31"/>
        <v>5.2983173665480363</v>
      </c>
      <c r="BF54">
        <f t="shared" si="32"/>
        <v>0.72075819468806512</v>
      </c>
      <c r="BG54">
        <f t="shared" si="33"/>
        <v>0.92975468696968566</v>
      </c>
      <c r="BI54">
        <f t="shared" si="38"/>
        <v>3.2000000000000015</v>
      </c>
      <c r="BJ54">
        <f t="shared" si="34"/>
        <v>0.55399059166501019</v>
      </c>
    </row>
    <row r="55" spans="56:62" x14ac:dyDescent="0.25">
      <c r="BD55">
        <f>BD54+50</f>
        <v>250</v>
      </c>
      <c r="BE55">
        <f t="shared" si="31"/>
        <v>5.521460917862246</v>
      </c>
      <c r="BF55">
        <f t="shared" si="32"/>
        <v>0.69317584095074125</v>
      </c>
      <c r="BG55">
        <f t="shared" si="33"/>
        <v>0.95244943915188174</v>
      </c>
      <c r="BI55">
        <f t="shared" si="38"/>
        <v>3.3000000000000016</v>
      </c>
      <c r="BJ55">
        <f t="shared" si="34"/>
        <v>0.54861511459141987</v>
      </c>
    </row>
    <row r="56" spans="56:62" x14ac:dyDescent="0.25">
      <c r="BD56">
        <f t="shared" ref="BD56:BD70" si="42">BD55+50</f>
        <v>300</v>
      </c>
      <c r="BE56">
        <f t="shared" si="31"/>
        <v>5.7037824746562009</v>
      </c>
      <c r="BF56">
        <f t="shared" si="32"/>
        <v>0.66711978373630698</v>
      </c>
      <c r="BG56">
        <f t="shared" si="33"/>
        <v>0.96758398203144513</v>
      </c>
      <c r="BI56">
        <f t="shared" si="38"/>
        <v>3.4000000000000017</v>
      </c>
      <c r="BJ56">
        <f t="shared" si="34"/>
        <v>0.5430328883996145</v>
      </c>
    </row>
    <row r="57" spans="56:62" x14ac:dyDescent="0.25">
      <c r="BD57">
        <f t="shared" si="42"/>
        <v>350</v>
      </c>
      <c r="BE57">
        <f t="shared" si="31"/>
        <v>5.857933154483459</v>
      </c>
      <c r="BF57">
        <f t="shared" si="32"/>
        <v>0.64205435800763322</v>
      </c>
      <c r="BG57">
        <f t="shared" si="33"/>
        <v>0.97789759943806631</v>
      </c>
      <c r="BI57">
        <f t="shared" si="38"/>
        <v>3.5000000000000018</v>
      </c>
      <c r="BJ57">
        <f t="shared" si="34"/>
        <v>0.53723175137675805</v>
      </c>
    </row>
    <row r="58" spans="56:62" x14ac:dyDescent="0.25">
      <c r="BD58">
        <f t="shared" si="42"/>
        <v>400</v>
      </c>
      <c r="BE58">
        <f t="shared" si="31"/>
        <v>5.9914645471079817</v>
      </c>
      <c r="BF58">
        <f t="shared" si="32"/>
        <v>0.61763593864421518</v>
      </c>
      <c r="BG58">
        <f t="shared" si="33"/>
        <v>0.9850015268695701</v>
      </c>
      <c r="BI58">
        <f t="shared" si="38"/>
        <v>3.6000000000000019</v>
      </c>
      <c r="BJ58">
        <f t="shared" si="34"/>
        <v>0.53119856887298744</v>
      </c>
    </row>
    <row r="59" spans="56:62" x14ac:dyDescent="0.25">
      <c r="BD59">
        <f t="shared" si="42"/>
        <v>450</v>
      </c>
      <c r="BE59">
        <f t="shared" si="31"/>
        <v>6.1092475827643655</v>
      </c>
      <c r="BF59">
        <f t="shared" si="32"/>
        <v>0.59362654672186865</v>
      </c>
      <c r="BG59">
        <f t="shared" si="33"/>
        <v>0.9899108493790626</v>
      </c>
      <c r="BI59">
        <f t="shared" si="38"/>
        <v>3.700000000000002</v>
      </c>
      <c r="BJ59">
        <f t="shared" si="34"/>
        <v>0.52491913402212398</v>
      </c>
    </row>
    <row r="60" spans="56:62" x14ac:dyDescent="0.25">
      <c r="BD60">
        <f t="shared" si="42"/>
        <v>500</v>
      </c>
      <c r="BE60">
        <f t="shared" si="31"/>
        <v>6.2146080984221914</v>
      </c>
      <c r="BF60">
        <f t="shared" si="32"/>
        <v>0.569851292413324</v>
      </c>
      <c r="BG60">
        <f t="shared" si="33"/>
        <v>0.99329595624928546</v>
      </c>
      <c r="BI60">
        <f t="shared" si="38"/>
        <v>3.800000000000002</v>
      </c>
      <c r="BJ60">
        <f t="shared" si="34"/>
        <v>0.51837805605247445</v>
      </c>
    </row>
    <row r="61" spans="56:62" x14ac:dyDescent="0.25">
      <c r="BD61">
        <f t="shared" si="42"/>
        <v>550</v>
      </c>
      <c r="BE61">
        <f t="shared" si="31"/>
        <v>6.3099182782265162</v>
      </c>
      <c r="BF61">
        <f t="shared" si="32"/>
        <v>0.54617525808218648</v>
      </c>
      <c r="BG61">
        <f t="shared" si="33"/>
        <v>0.99561427203877517</v>
      </c>
      <c r="BI61">
        <f t="shared" si="38"/>
        <v>3.9000000000000021</v>
      </c>
      <c r="BJ61">
        <f t="shared" si="34"/>
        <v>0.51155863433943571</v>
      </c>
    </row>
    <row r="62" spans="56:62" x14ac:dyDescent="0.25">
      <c r="BD62">
        <f t="shared" si="42"/>
        <v>600</v>
      </c>
      <c r="BE62">
        <f t="shared" si="31"/>
        <v>6.3969296552161463</v>
      </c>
      <c r="BF62">
        <f t="shared" si="32"/>
        <v>0.52248997636488048</v>
      </c>
      <c r="BG62">
        <f t="shared" si="33"/>
        <v>0.99718485288033465</v>
      </c>
      <c r="BI62">
        <f t="shared" si="38"/>
        <v>4.0000000000000018</v>
      </c>
      <c r="BJ62">
        <f t="shared" si="34"/>
        <v>0.50444271603017798</v>
      </c>
    </row>
    <row r="63" spans="56:62" x14ac:dyDescent="0.25">
      <c r="BD63">
        <f t="shared" si="42"/>
        <v>650</v>
      </c>
      <c r="BE63">
        <f t="shared" si="31"/>
        <v>6.4769723628896827</v>
      </c>
      <c r="BF63">
        <f t="shared" si="32"/>
        <v>0.49870504279401651</v>
      </c>
      <c r="BG63">
        <f t="shared" si="33"/>
        <v>0.99823331524566505</v>
      </c>
      <c r="BI63">
        <f t="shared" si="38"/>
        <v>4.1000000000000014</v>
      </c>
      <c r="BJ63">
        <f t="shared" si="34"/>
        <v>0.49701053468495315</v>
      </c>
    </row>
    <row r="64" spans="56:62" x14ac:dyDescent="0.25">
      <c r="BD64">
        <f t="shared" si="42"/>
        <v>700</v>
      </c>
      <c r="BE64">
        <f t="shared" si="31"/>
        <v>6.5510803350434044</v>
      </c>
      <c r="BF64">
        <f t="shared" si="32"/>
        <v>0.4747426555796147</v>
      </c>
      <c r="BG64">
        <f t="shared" si="33"/>
        <v>0.99892029773640656</v>
      </c>
      <c r="BI64">
        <f t="shared" si="38"/>
        <v>4.2000000000000011</v>
      </c>
      <c r="BJ64">
        <f t="shared" si="34"/>
        <v>0.48924052691494535</v>
      </c>
    </row>
    <row r="65" spans="56:62" x14ac:dyDescent="0.25">
      <c r="BD65">
        <f t="shared" si="42"/>
        <v>750</v>
      </c>
      <c r="BE65">
        <f t="shared" si="31"/>
        <v>6.620073206530356</v>
      </c>
      <c r="BF65">
        <f t="shared" si="32"/>
        <v>0.45053391098406859</v>
      </c>
      <c r="BG65">
        <f t="shared" si="33"/>
        <v>0.99936027059099286</v>
      </c>
      <c r="BI65">
        <f t="shared" si="38"/>
        <v>4.3000000000000007</v>
      </c>
      <c r="BJ65">
        <f t="shared" si="34"/>
        <v>0.48110912343470474</v>
      </c>
    </row>
    <row r="66" spans="56:62" x14ac:dyDescent="0.25">
      <c r="BD66">
        <f t="shared" si="42"/>
        <v>800</v>
      </c>
      <c r="BE66">
        <f t="shared" si="31"/>
        <v>6.6846117276679271</v>
      </c>
      <c r="BF66">
        <f t="shared" si="32"/>
        <v>0.42601619595390805</v>
      </c>
      <c r="BG66">
        <f t="shared" si="33"/>
        <v>0.99963441988520285</v>
      </c>
      <c r="BI66">
        <f t="shared" si="38"/>
        <v>4.4000000000000004</v>
      </c>
      <c r="BJ66">
        <f t="shared" si="34"/>
        <v>0.47259051026492876</v>
      </c>
    </row>
    <row r="67" spans="56:62" x14ac:dyDescent="0.25">
      <c r="BD67">
        <f t="shared" si="42"/>
        <v>850</v>
      </c>
      <c r="BE67">
        <f t="shared" si="31"/>
        <v>6.7452363494843626</v>
      </c>
      <c r="BF67">
        <f t="shared" si="32"/>
        <v>0.4011312899840046</v>
      </c>
      <c r="BG67">
        <f t="shared" si="33"/>
        <v>0.99979974338743116</v>
      </c>
      <c r="BI67">
        <f t="shared" si="38"/>
        <v>4.5</v>
      </c>
      <c r="BJ67">
        <f t="shared" si="34"/>
        <v>0.46365635498931018</v>
      </c>
    </row>
    <row r="68" spans="56:62" x14ac:dyDescent="0.25">
      <c r="BD68">
        <f t="shared" si="42"/>
        <v>900</v>
      </c>
      <c r="BE68">
        <f t="shared" si="31"/>
        <v>6.8023947633243109</v>
      </c>
      <c r="BF68">
        <f t="shared" si="32"/>
        <v>0.37582393798420943</v>
      </c>
      <c r="BG68">
        <f t="shared" si="33"/>
        <v>0.99989563236245727</v>
      </c>
      <c r="BI68">
        <f t="shared" si="38"/>
        <v>4.5999999999999996</v>
      </c>
      <c r="BJ68">
        <f t="shared" si="34"/>
        <v>0.45427549194991057</v>
      </c>
    </row>
    <row r="69" spans="56:62" x14ac:dyDescent="0.25">
      <c r="BD69">
        <f t="shared" si="42"/>
        <v>950</v>
      </c>
      <c r="BE69">
        <f t="shared" si="31"/>
        <v>6.8564619845945867</v>
      </c>
      <c r="BF69">
        <f t="shared" si="32"/>
        <v>0.35004074256376294</v>
      </c>
      <c r="BG69">
        <f t="shared" si="33"/>
        <v>0.9999487247922485</v>
      </c>
      <c r="BI69">
        <f t="shared" si="38"/>
        <v>4.6999999999999993</v>
      </c>
      <c r="BJ69">
        <f t="shared" si="34"/>
        <v>0.44441355901105456</v>
      </c>
    </row>
    <row r="70" spans="56:62" x14ac:dyDescent="0.25">
      <c r="BD70">
        <f t="shared" si="42"/>
        <v>1000</v>
      </c>
      <c r="BE70">
        <f t="shared" si="31"/>
        <v>6.9077552789821368</v>
      </c>
      <c r="BF70">
        <f t="shared" si="32"/>
        <v>0.32372927612893865</v>
      </c>
      <c r="BG70">
        <f t="shared" si="33"/>
        <v>0.99997652847943408</v>
      </c>
      <c r="BI70">
        <f t="shared" si="38"/>
        <v>4.7999999999999989</v>
      </c>
      <c r="BJ70">
        <f t="shared" si="34"/>
        <v>0.43403257697015357</v>
      </c>
    </row>
    <row r="71" spans="56:62" x14ac:dyDescent="0.25">
      <c r="BD71">
        <f>BD70+100</f>
        <v>1100</v>
      </c>
      <c r="BE71">
        <f t="shared" si="31"/>
        <v>7.0030654587864616</v>
      </c>
      <c r="BF71">
        <f t="shared" si="32"/>
        <v>0.26931236104985612</v>
      </c>
      <c r="BG71">
        <f t="shared" si="33"/>
        <v>0.99999627364404764</v>
      </c>
      <c r="BI71">
        <f t="shared" si="38"/>
        <v>4.8999999999999986</v>
      </c>
      <c r="BJ71">
        <f t="shared" si="34"/>
        <v>0.42309046076487949</v>
      </c>
    </row>
    <row r="72" spans="56:62" x14ac:dyDescent="0.25">
      <c r="BD72">
        <f t="shared" ref="BD72:BD121" si="43">BD71+100</f>
        <v>1200</v>
      </c>
      <c r="BE72">
        <f t="shared" si="31"/>
        <v>7.0900768357760917</v>
      </c>
      <c r="BF72">
        <f t="shared" si="32"/>
        <v>0.21214759125512084</v>
      </c>
      <c r="BG72">
        <f t="shared" si="33"/>
        <v>0.99999965715129369</v>
      </c>
      <c r="BI72">
        <f t="shared" si="38"/>
        <v>4.9999999999999982</v>
      </c>
      <c r="BJ72">
        <f t="shared" si="34"/>
        <v>0.41154044921486804</v>
      </c>
    </row>
    <row r="73" spans="56:62" x14ac:dyDescent="0.25">
      <c r="BD73">
        <f t="shared" si="43"/>
        <v>1300</v>
      </c>
      <c r="BE73">
        <f t="shared" si="31"/>
        <v>7.1701195434496281</v>
      </c>
      <c r="BF73">
        <f t="shared" si="32"/>
        <v>0.15178612941977676</v>
      </c>
      <c r="BG73">
        <f t="shared" si="33"/>
        <v>0.99999998794846601</v>
      </c>
      <c r="BI73">
        <f t="shared" si="38"/>
        <v>5.0999999999999979</v>
      </c>
      <c r="BJ73">
        <f t="shared" si="34"/>
        <v>0.39933043700485582</v>
      </c>
    </row>
    <row r="74" spans="56:62" x14ac:dyDescent="0.25">
      <c r="BD74">
        <f t="shared" si="43"/>
        <v>1400</v>
      </c>
      <c r="BE74">
        <f t="shared" si="31"/>
        <v>7.2442275156033498</v>
      </c>
      <c r="BF74">
        <f t="shared" si="32"/>
        <v>8.7740372980924741E-2</v>
      </c>
      <c r="BG74">
        <f t="shared" si="33"/>
        <v>0.9999999999497986</v>
      </c>
      <c r="BI74">
        <f t="shared" si="38"/>
        <v>5.1999999999999975</v>
      </c>
      <c r="BJ74">
        <f t="shared" si="34"/>
        <v>0.38640218878249</v>
      </c>
    </row>
    <row r="75" spans="56:62" x14ac:dyDescent="0.25">
      <c r="BD75">
        <f t="shared" si="43"/>
        <v>1500</v>
      </c>
      <c r="BE75">
        <f t="shared" si="31"/>
        <v>7.3132203870903014</v>
      </c>
      <c r="BF75">
        <f t="shared" si="32"/>
        <v>1.9468474626479715E-2</v>
      </c>
      <c r="BG75">
        <f t="shared" si="33"/>
        <v>1</v>
      </c>
      <c r="BI75">
        <f t="shared" si="38"/>
        <v>5.2999999999999972</v>
      </c>
      <c r="BJ75">
        <f t="shared" si="34"/>
        <v>0.37269041036482936</v>
      </c>
    </row>
    <row r="76" spans="56:62" x14ac:dyDescent="0.25">
      <c r="BD76">
        <f t="shared" si="43"/>
        <v>1600</v>
      </c>
      <c r="BE76">
        <f t="shared" si="31"/>
        <v>7.3777589082278725</v>
      </c>
      <c r="BF76">
        <f t="shared" si="32"/>
        <v>0</v>
      </c>
      <c r="BG76">
        <f t="shared" si="33"/>
        <v>1</v>
      </c>
      <c r="BI76">
        <f t="shared" si="38"/>
        <v>5.3999999999999968</v>
      </c>
      <c r="BJ76">
        <f t="shared" si="34"/>
        <v>0.35812164579606481</v>
      </c>
    </row>
    <row r="77" spans="56:62" x14ac:dyDescent="0.25">
      <c r="BD77">
        <f t="shared" si="43"/>
        <v>1700</v>
      </c>
      <c r="BE77">
        <f t="shared" si="31"/>
        <v>7.4383835300443071</v>
      </c>
      <c r="BF77">
        <f t="shared" si="32"/>
        <v>0</v>
      </c>
      <c r="BG77">
        <f t="shared" si="33"/>
        <v>1</v>
      </c>
      <c r="BI77">
        <f t="shared" si="38"/>
        <v>5.4999999999999964</v>
      </c>
      <c r="BJ77">
        <f t="shared" si="34"/>
        <v>0.3426129609325414</v>
      </c>
    </row>
    <row r="78" spans="56:62" x14ac:dyDescent="0.25">
      <c r="BD78">
        <f t="shared" si="43"/>
        <v>1800</v>
      </c>
      <c r="BE78">
        <f t="shared" si="31"/>
        <v>7.4955419438842563</v>
      </c>
      <c r="BF78">
        <f t="shared" si="32"/>
        <v>0</v>
      </c>
      <c r="BG78">
        <f t="shared" si="33"/>
        <v>1</v>
      </c>
      <c r="BI78">
        <f t="shared" si="38"/>
        <v>5.5999999999999961</v>
      </c>
      <c r="BJ78">
        <f t="shared" si="34"/>
        <v>0.32607036374478293</v>
      </c>
    </row>
    <row r="79" spans="56:62" x14ac:dyDescent="0.25">
      <c r="BD79">
        <f t="shared" si="43"/>
        <v>1900</v>
      </c>
      <c r="BE79">
        <f t="shared" si="31"/>
        <v>7.5496091651545321</v>
      </c>
      <c r="BF79">
        <f t="shared" si="32"/>
        <v>0</v>
      </c>
      <c r="BG79">
        <f t="shared" si="33"/>
        <v>1</v>
      </c>
      <c r="BI79">
        <f t="shared" si="38"/>
        <v>5.6999999999999957</v>
      </c>
      <c r="BJ79">
        <f t="shared" si="34"/>
        <v>0.30838689778545503</v>
      </c>
    </row>
    <row r="80" spans="56:62" x14ac:dyDescent="0.25">
      <c r="BD80">
        <f t="shared" si="43"/>
        <v>2000</v>
      </c>
      <c r="BE80">
        <f t="shared" si="31"/>
        <v>7.6009024595420822</v>
      </c>
      <c r="BF80">
        <f t="shared" si="32"/>
        <v>0</v>
      </c>
      <c r="BG80">
        <f t="shared" si="33"/>
        <v>1</v>
      </c>
      <c r="BI80">
        <f t="shared" si="38"/>
        <v>5.7999999999999954</v>
      </c>
      <c r="BJ80">
        <f t="shared" si="34"/>
        <v>0.28944032711474654</v>
      </c>
    </row>
    <row r="81" spans="56:62" x14ac:dyDescent="0.25">
      <c r="BD81">
        <f t="shared" si="43"/>
        <v>2100</v>
      </c>
      <c r="BE81">
        <f t="shared" si="31"/>
        <v>7.6496926237115144</v>
      </c>
      <c r="BF81">
        <f t="shared" si="32"/>
        <v>0</v>
      </c>
      <c r="BG81">
        <f t="shared" si="33"/>
        <v>1</v>
      </c>
      <c r="BI81">
        <f t="shared" si="38"/>
        <v>5.899999999999995</v>
      </c>
      <c r="BJ81">
        <f t="shared" si="34"/>
        <v>0.26909030676472634</v>
      </c>
    </row>
    <row r="82" spans="56:62" x14ac:dyDescent="0.25">
      <c r="BD82">
        <f t="shared" si="43"/>
        <v>2200</v>
      </c>
      <c r="BE82">
        <f t="shared" si="31"/>
        <v>7.696212639346407</v>
      </c>
      <c r="BF82">
        <f t="shared" si="32"/>
        <v>0</v>
      </c>
      <c r="BG82">
        <f t="shared" si="33"/>
        <v>1</v>
      </c>
      <c r="BI82">
        <f t="shared" si="38"/>
        <v>5.9999999999999947</v>
      </c>
      <c r="BJ82">
        <f t="shared" si="34"/>
        <v>0.2471749002339354</v>
      </c>
    </row>
    <row r="83" spans="56:62" x14ac:dyDescent="0.25">
      <c r="BD83">
        <f t="shared" si="43"/>
        <v>2300</v>
      </c>
      <c r="BE83">
        <f t="shared" si="31"/>
        <v>7.7406644019172415</v>
      </c>
      <c r="BF83">
        <f t="shared" si="32"/>
        <v>0</v>
      </c>
      <c r="BG83">
        <f t="shared" si="33"/>
        <v>1</v>
      </c>
      <c r="BI83">
        <f t="shared" si="38"/>
        <v>6.0999999999999943</v>
      </c>
      <c r="BJ83">
        <f t="shared" si="34"/>
        <v>0.22350626118068107</v>
      </c>
    </row>
    <row r="84" spans="56:62" x14ac:dyDescent="0.25">
      <c r="BD84">
        <f t="shared" si="43"/>
        <v>2400</v>
      </c>
      <c r="BE84">
        <f t="shared" si="31"/>
        <v>7.7832240163360371</v>
      </c>
      <c r="BF84">
        <f t="shared" si="32"/>
        <v>0</v>
      </c>
      <c r="BG84">
        <f t="shared" si="33"/>
        <v>1</v>
      </c>
      <c r="BI84">
        <f t="shared" si="38"/>
        <v>6.199999999999994</v>
      </c>
      <c r="BJ84">
        <f t="shared" si="34"/>
        <v>0.19786523553965574</v>
      </c>
    </row>
    <row r="85" spans="56:62" x14ac:dyDescent="0.25">
      <c r="BD85">
        <f t="shared" si="43"/>
        <v>2500</v>
      </c>
      <c r="BE85">
        <f t="shared" si="31"/>
        <v>7.8240460108562919</v>
      </c>
      <c r="BF85">
        <f t="shared" si="32"/>
        <v>0</v>
      </c>
      <c r="BG85">
        <f t="shared" si="33"/>
        <v>1</v>
      </c>
      <c r="BI85">
        <f t="shared" si="38"/>
        <v>6.2999999999999936</v>
      </c>
      <c r="BJ85">
        <f t="shared" si="34"/>
        <v>0.16999455549506282</v>
      </c>
    </row>
    <row r="86" spans="56:62" x14ac:dyDescent="0.25">
      <c r="BD86">
        <f t="shared" si="43"/>
        <v>2600</v>
      </c>
      <c r="BE86">
        <f t="shared" si="31"/>
        <v>7.8632667240095735</v>
      </c>
      <c r="BF86">
        <f t="shared" si="32"/>
        <v>0</v>
      </c>
      <c r="BG86">
        <f t="shared" si="33"/>
        <v>1</v>
      </c>
      <c r="BI86">
        <f t="shared" si="38"/>
        <v>6.3999999999999932</v>
      </c>
      <c r="BJ86">
        <f t="shared" si="34"/>
        <v>0.13959017726459788</v>
      </c>
    </row>
    <row r="87" spans="56:62" x14ac:dyDescent="0.25">
      <c r="BD87">
        <f t="shared" si="43"/>
        <v>2700</v>
      </c>
      <c r="BE87">
        <f t="shared" ref="BE87:BE121" si="44">LN(BD87)</f>
        <v>7.90100705199242</v>
      </c>
      <c r="BF87">
        <f t="shared" ref="BF87:BF121" si="45">MAX(0,(0.94+1/(8.3*0.97))-1/((8.3-MIN(8.2,BE87)) * 0.97))</f>
        <v>0</v>
      </c>
      <c r="BG87">
        <f t="shared" ref="BG87:BG121" si="46">1-(BF87/0.94)^10</f>
        <v>1</v>
      </c>
      <c r="BI87">
        <f t="shared" si="38"/>
        <v>6.4999999999999929</v>
      </c>
      <c r="BJ87">
        <f t="shared" ref="BJ87:BJ97" si="47">MAX(0,(0.66+1/(8.6*0.65))-1/((8.6-BI87) * 0.65))</f>
        <v>0.10629014396456493</v>
      </c>
    </row>
    <row r="88" spans="56:62" x14ac:dyDescent="0.25">
      <c r="BD88">
        <f t="shared" si="43"/>
        <v>2800</v>
      </c>
      <c r="BE88">
        <f t="shared" si="44"/>
        <v>7.9373746961632952</v>
      </c>
      <c r="BF88">
        <f t="shared" si="45"/>
        <v>0</v>
      </c>
      <c r="BG88">
        <f t="shared" si="46"/>
        <v>1</v>
      </c>
      <c r="BI88">
        <f t="shared" ref="BI88:BI96" si="48">BI87+0.1</f>
        <v>6.5999999999999925</v>
      </c>
      <c r="BJ88">
        <f t="shared" si="47"/>
        <v>6.9660107334528654E-2</v>
      </c>
    </row>
    <row r="89" spans="56:62" x14ac:dyDescent="0.25">
      <c r="BD89">
        <f t="shared" si="43"/>
        <v>2900</v>
      </c>
      <c r="BE89">
        <f t="shared" si="44"/>
        <v>7.9724660159745655</v>
      </c>
      <c r="BF89">
        <f t="shared" si="45"/>
        <v>0</v>
      </c>
      <c r="BG89">
        <f t="shared" si="46"/>
        <v>1</v>
      </c>
      <c r="BI89">
        <f t="shared" si="48"/>
        <v>6.6999999999999922</v>
      </c>
      <c r="BJ89">
        <f t="shared" si="47"/>
        <v>2.917427737501499E-2</v>
      </c>
    </row>
    <row r="90" spans="56:62" x14ac:dyDescent="0.25">
      <c r="BD90">
        <f t="shared" si="43"/>
        <v>3000</v>
      </c>
      <c r="BE90">
        <f t="shared" si="44"/>
        <v>8.0063675676502459</v>
      </c>
      <c r="BF90">
        <f t="shared" si="45"/>
        <v>0</v>
      </c>
      <c r="BG90">
        <f t="shared" si="46"/>
        <v>1</v>
      </c>
      <c r="BI90">
        <f t="shared" si="48"/>
        <v>6.7999999999999918</v>
      </c>
      <c r="BJ90">
        <f t="shared" si="47"/>
        <v>0</v>
      </c>
    </row>
    <row r="91" spans="56:62" x14ac:dyDescent="0.25">
      <c r="BD91">
        <f t="shared" si="43"/>
        <v>3100</v>
      </c>
      <c r="BE91">
        <f t="shared" si="44"/>
        <v>8.0391573904732372</v>
      </c>
      <c r="BF91">
        <f t="shared" si="45"/>
        <v>0</v>
      </c>
      <c r="BG91">
        <f t="shared" si="46"/>
        <v>1</v>
      </c>
      <c r="BI91">
        <f t="shared" si="48"/>
        <v>6.8999999999999915</v>
      </c>
      <c r="BJ91">
        <f t="shared" si="47"/>
        <v>0</v>
      </c>
    </row>
    <row r="92" spans="56:62" x14ac:dyDescent="0.25">
      <c r="BD92">
        <f t="shared" si="43"/>
        <v>3200</v>
      </c>
      <c r="BE92">
        <f t="shared" si="44"/>
        <v>8.0709060887878188</v>
      </c>
      <c r="BF92">
        <f t="shared" si="45"/>
        <v>0</v>
      </c>
      <c r="BG92">
        <f t="shared" si="46"/>
        <v>1</v>
      </c>
      <c r="BI92">
        <f t="shared" si="48"/>
        <v>6.9999999999999911</v>
      </c>
      <c r="BJ92">
        <f t="shared" si="47"/>
        <v>0</v>
      </c>
    </row>
    <row r="93" spans="56:62" x14ac:dyDescent="0.25">
      <c r="BD93">
        <f t="shared" si="43"/>
        <v>3300</v>
      </c>
      <c r="BE93">
        <f t="shared" si="44"/>
        <v>8.1016777474545716</v>
      </c>
      <c r="BF93">
        <f t="shared" si="45"/>
        <v>0</v>
      </c>
      <c r="BG93">
        <f t="shared" si="46"/>
        <v>1</v>
      </c>
      <c r="BI93">
        <f t="shared" si="48"/>
        <v>7.0999999999999908</v>
      </c>
      <c r="BJ93">
        <f t="shared" si="47"/>
        <v>0</v>
      </c>
    </row>
    <row r="94" spans="56:62" x14ac:dyDescent="0.25">
      <c r="BD94">
        <f t="shared" si="43"/>
        <v>3400</v>
      </c>
      <c r="BE94">
        <f t="shared" si="44"/>
        <v>8.1315307106042525</v>
      </c>
      <c r="BF94">
        <f t="shared" si="45"/>
        <v>0</v>
      </c>
      <c r="BG94">
        <f t="shared" si="46"/>
        <v>1</v>
      </c>
      <c r="BI94">
        <f t="shared" si="48"/>
        <v>7.1999999999999904</v>
      </c>
      <c r="BJ94">
        <f t="shared" si="47"/>
        <v>0</v>
      </c>
    </row>
    <row r="95" spans="56:62" x14ac:dyDescent="0.25">
      <c r="BD95">
        <f t="shared" si="43"/>
        <v>3500</v>
      </c>
      <c r="BE95">
        <f t="shared" si="44"/>
        <v>8.1605182474775049</v>
      </c>
      <c r="BF95">
        <f t="shared" si="45"/>
        <v>0</v>
      </c>
      <c r="BG95">
        <f t="shared" si="46"/>
        <v>1</v>
      </c>
      <c r="BI95">
        <f t="shared" si="48"/>
        <v>7.2999999999999901</v>
      </c>
      <c r="BJ95">
        <f t="shared" si="47"/>
        <v>0</v>
      </c>
    </row>
    <row r="96" spans="56:62" x14ac:dyDescent="0.25">
      <c r="BD96">
        <f t="shared" si="43"/>
        <v>3600</v>
      </c>
      <c r="BE96">
        <f t="shared" si="44"/>
        <v>8.1886891244442008</v>
      </c>
      <c r="BF96">
        <f t="shared" si="45"/>
        <v>0</v>
      </c>
      <c r="BG96">
        <f t="shared" si="46"/>
        <v>1</v>
      </c>
      <c r="BI96">
        <f t="shared" si="48"/>
        <v>7.3999999999999897</v>
      </c>
      <c r="BJ96">
        <f t="shared" si="47"/>
        <v>0</v>
      </c>
    </row>
    <row r="97" spans="56:62" x14ac:dyDescent="0.25">
      <c r="BD97">
        <f t="shared" si="43"/>
        <v>3700</v>
      </c>
      <c r="BE97">
        <f t="shared" si="44"/>
        <v>8.2160880986323157</v>
      </c>
      <c r="BF97">
        <f t="shared" si="45"/>
        <v>0</v>
      </c>
      <c r="BG97">
        <f t="shared" si="46"/>
        <v>1</v>
      </c>
      <c r="BI97">
        <v>7.49</v>
      </c>
      <c r="BJ97">
        <f t="shared" si="47"/>
        <v>0</v>
      </c>
    </row>
    <row r="98" spans="56:62" x14ac:dyDescent="0.25">
      <c r="BD98">
        <f t="shared" si="43"/>
        <v>3800</v>
      </c>
      <c r="BE98">
        <f t="shared" si="44"/>
        <v>8.2427563457144775</v>
      </c>
      <c r="BF98">
        <f t="shared" si="45"/>
        <v>0</v>
      </c>
      <c r="BG98">
        <f t="shared" si="46"/>
        <v>1</v>
      </c>
    </row>
    <row r="99" spans="56:62" x14ac:dyDescent="0.25">
      <c r="BD99">
        <f t="shared" si="43"/>
        <v>3900</v>
      </c>
      <c r="BE99">
        <f t="shared" si="44"/>
        <v>8.2687318321177372</v>
      </c>
      <c r="BF99">
        <f t="shared" si="45"/>
        <v>0</v>
      </c>
      <c r="BG99">
        <f t="shared" si="46"/>
        <v>1</v>
      </c>
    </row>
    <row r="100" spans="56:62" x14ac:dyDescent="0.25">
      <c r="BD100">
        <f t="shared" si="43"/>
        <v>4000</v>
      </c>
      <c r="BE100">
        <f t="shared" si="44"/>
        <v>8.2940496401020276</v>
      </c>
      <c r="BF100">
        <f t="shared" si="45"/>
        <v>0</v>
      </c>
      <c r="BG100">
        <f t="shared" si="46"/>
        <v>1</v>
      </c>
    </row>
    <row r="101" spans="56:62" x14ac:dyDescent="0.25">
      <c r="BD101">
        <f t="shared" si="43"/>
        <v>4100</v>
      </c>
      <c r="BE101">
        <f t="shared" si="44"/>
        <v>8.3187422526923989</v>
      </c>
      <c r="BF101">
        <f t="shared" si="45"/>
        <v>0</v>
      </c>
      <c r="BG101">
        <f t="shared" si="46"/>
        <v>1</v>
      </c>
    </row>
    <row r="102" spans="56:62" x14ac:dyDescent="0.25">
      <c r="BD102">
        <f t="shared" si="43"/>
        <v>4200</v>
      </c>
      <c r="BE102">
        <f t="shared" si="44"/>
        <v>8.3428398042714598</v>
      </c>
      <c r="BF102">
        <f t="shared" si="45"/>
        <v>0</v>
      </c>
      <c r="BG102">
        <f t="shared" si="46"/>
        <v>1</v>
      </c>
    </row>
    <row r="103" spans="56:62" x14ac:dyDescent="0.25">
      <c r="BD103">
        <f t="shared" si="43"/>
        <v>4300</v>
      </c>
      <c r="BE103">
        <f t="shared" si="44"/>
        <v>8.3663703016816537</v>
      </c>
      <c r="BF103">
        <f t="shared" si="45"/>
        <v>0</v>
      </c>
      <c r="BG103">
        <f t="shared" si="46"/>
        <v>1</v>
      </c>
    </row>
    <row r="104" spans="56:62" x14ac:dyDescent="0.25">
      <c r="BD104">
        <f t="shared" si="43"/>
        <v>4400</v>
      </c>
      <c r="BE104">
        <f t="shared" si="44"/>
        <v>8.3893598199063533</v>
      </c>
      <c r="BF104">
        <f t="shared" si="45"/>
        <v>0</v>
      </c>
      <c r="BG104">
        <f t="shared" si="46"/>
        <v>1</v>
      </c>
    </row>
    <row r="105" spans="56:62" x14ac:dyDescent="0.25">
      <c r="BD105">
        <f t="shared" si="43"/>
        <v>4500</v>
      </c>
      <c r="BE105">
        <f t="shared" si="44"/>
        <v>8.4118326757584114</v>
      </c>
      <c r="BF105">
        <f t="shared" si="45"/>
        <v>0</v>
      </c>
      <c r="BG105">
        <f t="shared" si="46"/>
        <v>1</v>
      </c>
    </row>
    <row r="106" spans="56:62" x14ac:dyDescent="0.25">
      <c r="BD106">
        <f t="shared" si="43"/>
        <v>4600</v>
      </c>
      <c r="BE106">
        <f t="shared" si="44"/>
        <v>8.4338115824771869</v>
      </c>
      <c r="BF106">
        <f t="shared" si="45"/>
        <v>0</v>
      </c>
      <c r="BG106">
        <f t="shared" si="46"/>
        <v>1</v>
      </c>
    </row>
    <row r="107" spans="56:62" x14ac:dyDescent="0.25">
      <c r="BD107">
        <f t="shared" si="43"/>
        <v>4700</v>
      </c>
      <c r="BE107">
        <f t="shared" si="44"/>
        <v>8.4553177876981493</v>
      </c>
      <c r="BF107">
        <f t="shared" si="45"/>
        <v>0</v>
      </c>
      <c r="BG107">
        <f t="shared" si="46"/>
        <v>1</v>
      </c>
    </row>
    <row r="108" spans="56:62" x14ac:dyDescent="0.25">
      <c r="BD108">
        <f t="shared" si="43"/>
        <v>4800</v>
      </c>
      <c r="BE108">
        <f t="shared" si="44"/>
        <v>8.4763711968959825</v>
      </c>
      <c r="BF108">
        <f t="shared" si="45"/>
        <v>0</v>
      </c>
      <c r="BG108">
        <f t="shared" si="46"/>
        <v>1</v>
      </c>
    </row>
    <row r="109" spans="56:62" x14ac:dyDescent="0.25">
      <c r="BD109">
        <f t="shared" si="43"/>
        <v>4900</v>
      </c>
      <c r="BE109">
        <f t="shared" si="44"/>
        <v>8.4969904840987187</v>
      </c>
      <c r="BF109">
        <f t="shared" si="45"/>
        <v>0</v>
      </c>
      <c r="BG109">
        <f t="shared" si="46"/>
        <v>1</v>
      </c>
    </row>
    <row r="110" spans="56:62" x14ac:dyDescent="0.25">
      <c r="BD110">
        <f t="shared" si="43"/>
        <v>5000</v>
      </c>
      <c r="BE110">
        <f t="shared" si="44"/>
        <v>8.5171931914162382</v>
      </c>
      <c r="BF110">
        <f t="shared" si="45"/>
        <v>0</v>
      </c>
      <c r="BG110">
        <f t="shared" si="46"/>
        <v>1</v>
      </c>
    </row>
    <row r="111" spans="56:62" x14ac:dyDescent="0.25">
      <c r="BD111">
        <f t="shared" si="43"/>
        <v>5100</v>
      </c>
      <c r="BE111">
        <f t="shared" si="44"/>
        <v>8.536995818712418</v>
      </c>
      <c r="BF111">
        <f t="shared" si="45"/>
        <v>0</v>
      </c>
      <c r="BG111">
        <f t="shared" si="46"/>
        <v>1</v>
      </c>
    </row>
    <row r="112" spans="56:62" x14ac:dyDescent="0.25">
      <c r="BD112">
        <f t="shared" si="43"/>
        <v>5200</v>
      </c>
      <c r="BE112">
        <f t="shared" si="44"/>
        <v>8.5564139045695189</v>
      </c>
      <c r="BF112">
        <f t="shared" si="45"/>
        <v>0</v>
      </c>
      <c r="BG112">
        <f t="shared" si="46"/>
        <v>1</v>
      </c>
    </row>
    <row r="113" spans="56:59" x14ac:dyDescent="0.25">
      <c r="BD113">
        <f t="shared" si="43"/>
        <v>5300</v>
      </c>
      <c r="BE113">
        <f t="shared" si="44"/>
        <v>8.5754620995402124</v>
      </c>
      <c r="BF113">
        <f t="shared" si="45"/>
        <v>0</v>
      </c>
      <c r="BG113">
        <f t="shared" si="46"/>
        <v>1</v>
      </c>
    </row>
    <row r="114" spans="56:59" x14ac:dyDescent="0.25">
      <c r="BD114">
        <f t="shared" si="43"/>
        <v>5400</v>
      </c>
      <c r="BE114">
        <f t="shared" si="44"/>
        <v>8.5941542325523663</v>
      </c>
      <c r="BF114">
        <f t="shared" si="45"/>
        <v>0</v>
      </c>
      <c r="BG114">
        <f t="shared" si="46"/>
        <v>1</v>
      </c>
    </row>
    <row r="115" spans="56:59" x14ac:dyDescent="0.25">
      <c r="BD115">
        <f t="shared" si="43"/>
        <v>5500</v>
      </c>
      <c r="BE115">
        <f t="shared" si="44"/>
        <v>8.6125033712205621</v>
      </c>
      <c r="BF115">
        <f t="shared" si="45"/>
        <v>0</v>
      </c>
      <c r="BG115">
        <f t="shared" si="46"/>
        <v>1</v>
      </c>
    </row>
    <row r="116" spans="56:59" x14ac:dyDescent="0.25">
      <c r="BD116">
        <f t="shared" si="43"/>
        <v>5600</v>
      </c>
      <c r="BE116">
        <f t="shared" si="44"/>
        <v>8.6305218767232414</v>
      </c>
      <c r="BF116">
        <f t="shared" si="45"/>
        <v>0</v>
      </c>
      <c r="BG116">
        <f t="shared" si="46"/>
        <v>1</v>
      </c>
    </row>
    <row r="117" spans="56:59" x14ac:dyDescent="0.25">
      <c r="BD117">
        <f t="shared" si="43"/>
        <v>5700</v>
      </c>
      <c r="BE117">
        <f t="shared" si="44"/>
        <v>8.6482214538226412</v>
      </c>
      <c r="BF117">
        <f t="shared" si="45"/>
        <v>0</v>
      </c>
      <c r="BG117">
        <f t="shared" si="46"/>
        <v>1</v>
      </c>
    </row>
    <row r="118" spans="56:59" x14ac:dyDescent="0.25">
      <c r="BD118">
        <f t="shared" si="43"/>
        <v>5800</v>
      </c>
      <c r="BE118">
        <f t="shared" si="44"/>
        <v>8.66561319653451</v>
      </c>
      <c r="BF118">
        <f t="shared" si="45"/>
        <v>0</v>
      </c>
      <c r="BG118">
        <f t="shared" si="46"/>
        <v>1</v>
      </c>
    </row>
    <row r="119" spans="56:59" x14ac:dyDescent="0.25">
      <c r="BD119">
        <f t="shared" si="43"/>
        <v>5900</v>
      </c>
      <c r="BE119">
        <f t="shared" si="44"/>
        <v>8.6827076298938106</v>
      </c>
      <c r="BF119">
        <f t="shared" si="45"/>
        <v>0</v>
      </c>
      <c r="BG119">
        <f t="shared" si="46"/>
        <v>1</v>
      </c>
    </row>
    <row r="120" spans="56:59" x14ac:dyDescent="0.25">
      <c r="BD120">
        <f t="shared" si="43"/>
        <v>6000</v>
      </c>
      <c r="BE120">
        <f t="shared" si="44"/>
        <v>8.6995147482101913</v>
      </c>
      <c r="BF120">
        <f t="shared" si="45"/>
        <v>0</v>
      </c>
      <c r="BG120">
        <f t="shared" si="46"/>
        <v>1</v>
      </c>
    </row>
    <row r="121" spans="56:59" x14ac:dyDescent="0.25">
      <c r="BD121">
        <f t="shared" si="43"/>
        <v>6100</v>
      </c>
      <c r="BE121">
        <f t="shared" si="44"/>
        <v>8.7160440501614023</v>
      </c>
      <c r="BF121">
        <f t="shared" si="45"/>
        <v>0</v>
      </c>
      <c r="BG121">
        <f t="shared" si="46"/>
        <v>1</v>
      </c>
    </row>
  </sheetData>
  <mergeCells count="4">
    <mergeCell ref="Y1:AL1"/>
    <mergeCell ref="C2:J2"/>
    <mergeCell ref="Z2:AE2"/>
    <mergeCell ref="AM2:A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dimension ref="A1:BJ121"/>
  <sheetViews>
    <sheetView topLeftCell="U1" workbookViewId="0">
      <selection activeCell="AB22" sqref="AB22"/>
    </sheetView>
  </sheetViews>
  <sheetFormatPr defaultRowHeight="15" x14ac:dyDescent="0.25"/>
  <cols>
    <col min="2" max="2" width="2.7109375" customWidth="1"/>
    <col min="3" max="3" width="9.140625" style="14"/>
    <col min="4" max="10" width="6.42578125" customWidth="1"/>
    <col min="11" max="11" width="6.42578125" style="14" customWidth="1"/>
    <col min="12" max="12" width="6.42578125" customWidth="1"/>
    <col min="16" max="16" width="6.140625" customWidth="1"/>
    <col min="17" max="17" width="9.28515625" style="14" customWidth="1"/>
    <col min="18" max="21" width="9.28515625" style="6" customWidth="1"/>
    <col min="22" max="22" width="9.28515625" style="2" customWidth="1"/>
    <col min="23" max="23" width="7.140625" style="2" customWidth="1"/>
    <col min="25" max="25" width="9.140625" style="14"/>
    <col min="26" max="32" width="6" customWidth="1"/>
    <col min="33" max="33" width="9.140625" style="14"/>
    <col min="39" max="39" width="9.5703125" style="14" customWidth="1"/>
    <col min="40" max="40" width="9.5703125" style="6" customWidth="1"/>
    <col min="41" max="43" width="9.140625" style="6"/>
    <col min="44" max="44" width="9.140625" style="2"/>
  </cols>
  <sheetData>
    <row r="1" spans="1:53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2"/>
      <c r="S1" s="12"/>
      <c r="T1" s="12"/>
      <c r="U1" s="12"/>
      <c r="V1" s="7"/>
      <c r="W1" s="17"/>
      <c r="X1" s="18"/>
      <c r="Y1" s="31" t="s">
        <v>47</v>
      </c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53" x14ac:dyDescent="0.25">
      <c r="A2" s="1"/>
      <c r="B2" s="1"/>
      <c r="C2" s="32" t="s">
        <v>87</v>
      </c>
      <c r="D2" s="26"/>
      <c r="E2" s="26"/>
      <c r="F2" s="26"/>
      <c r="G2" s="26"/>
      <c r="H2" s="26"/>
      <c r="I2" s="26"/>
      <c r="J2" s="27"/>
      <c r="K2" s="13"/>
      <c r="L2" s="1"/>
      <c r="M2" s="1"/>
      <c r="N2" s="1"/>
      <c r="O2" s="1"/>
      <c r="P2" s="1"/>
      <c r="Q2" s="13" t="s">
        <v>141</v>
      </c>
      <c r="R2" s="12"/>
      <c r="S2" s="12"/>
      <c r="T2" s="12"/>
      <c r="U2" s="12"/>
      <c r="V2" s="7"/>
      <c r="W2" s="7"/>
      <c r="Y2" s="19"/>
      <c r="Z2" s="26" t="s">
        <v>87</v>
      </c>
      <c r="AA2" s="26"/>
      <c r="AB2" s="26"/>
      <c r="AC2" s="26"/>
      <c r="AD2" s="26"/>
      <c r="AE2" s="26"/>
      <c r="AF2" s="1"/>
      <c r="AG2" s="19"/>
      <c r="AH2" s="11"/>
      <c r="AI2" s="11"/>
      <c r="AJ2" s="11"/>
      <c r="AK2" s="11"/>
      <c r="AL2" s="11"/>
      <c r="AM2" s="32" t="s">
        <v>141</v>
      </c>
      <c r="AN2" s="33"/>
      <c r="AO2" s="33"/>
      <c r="AP2" s="33"/>
      <c r="AQ2" s="33"/>
      <c r="AR2" s="27"/>
    </row>
    <row r="3" spans="1:53" x14ac:dyDescent="0.25">
      <c r="A3" t="s">
        <v>0</v>
      </c>
      <c r="B3" t="s">
        <v>86</v>
      </c>
      <c r="C3" s="14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4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4" t="s">
        <v>175</v>
      </c>
      <c r="R3" s="6" t="s">
        <v>176</v>
      </c>
      <c r="S3" s="6" t="s">
        <v>146</v>
      </c>
      <c r="T3" s="6" t="s">
        <v>177</v>
      </c>
      <c r="U3" s="6" t="s">
        <v>178</v>
      </c>
      <c r="V3" s="2" t="s">
        <v>179</v>
      </c>
      <c r="W3" s="2" t="s">
        <v>89</v>
      </c>
      <c r="Y3" s="14" t="s">
        <v>40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 s="14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s="14" t="s">
        <v>175</v>
      </c>
      <c r="AN3" s="3" t="s">
        <v>180</v>
      </c>
      <c r="AO3" s="6" t="s">
        <v>146</v>
      </c>
      <c r="AP3" s="6" t="s">
        <v>177</v>
      </c>
      <c r="AQ3" s="6" t="s">
        <v>178</v>
      </c>
      <c r="AR3" s="2" t="s">
        <v>179</v>
      </c>
    </row>
    <row r="4" spans="1:53" s="10" customFormat="1" x14ac:dyDescent="0.25">
      <c r="A4" s="10" t="s">
        <v>85</v>
      </c>
      <c r="C4" s="15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5"/>
      <c r="Q4" s="15">
        <v>0.1</v>
      </c>
      <c r="R4" s="10">
        <v>0.31</v>
      </c>
      <c r="S4" s="10">
        <v>0.38</v>
      </c>
      <c r="T4" s="10">
        <v>0.47</v>
      </c>
      <c r="U4" s="10">
        <v>0.53</v>
      </c>
      <c r="V4" s="16">
        <v>0.65</v>
      </c>
      <c r="W4" s="16"/>
      <c r="Y4" s="15">
        <f ca="1">SQRT(SUMSQ(Y5:Y1001)/COUNT(Y5:Y1001))</f>
        <v>2.2054736620837261</v>
      </c>
      <c r="Z4" s="10">
        <f t="shared" ref="Z4:AR4" ca="1" si="0">SQRT(SUMSQ(Z5:Z1001)/COUNT(Z5:Z1001))</f>
        <v>2.3952766019814926</v>
      </c>
      <c r="AA4" s="10">
        <f t="shared" ca="1" si="0"/>
        <v>2.3315841428918276</v>
      </c>
      <c r="AB4" s="10">
        <f t="shared" ca="1" si="0"/>
        <v>2.3369680481597639</v>
      </c>
      <c r="AC4" s="10">
        <f t="shared" ca="1" si="0"/>
        <v>2.4108733555577864</v>
      </c>
      <c r="AD4" s="10">
        <f t="shared" ca="1" si="0"/>
        <v>2.4273157697658228</v>
      </c>
      <c r="AE4" s="10">
        <f t="shared" ca="1" si="0"/>
        <v>2.6602279037706529</v>
      </c>
      <c r="AF4" s="10">
        <f t="shared" ca="1" si="0"/>
        <v>2.8959897433186113</v>
      </c>
      <c r="AG4" s="15">
        <f t="shared" si="0"/>
        <v>3.7025831108999721</v>
      </c>
      <c r="AH4" s="10">
        <f t="shared" si="0"/>
        <v>3.1045260418370542</v>
      </c>
      <c r="AI4" s="10">
        <f t="shared" si="0"/>
        <v>2.8303141593718433</v>
      </c>
      <c r="AJ4" s="10">
        <f t="shared" si="0"/>
        <v>3.2519202742511193</v>
      </c>
      <c r="AK4" s="10">
        <f t="shared" si="0"/>
        <v>2.5153245912099083</v>
      </c>
      <c r="AL4" s="10">
        <f t="shared" si="0"/>
        <v>2.1662624869560831</v>
      </c>
      <c r="AM4" s="15">
        <f t="shared" ca="1" si="0"/>
        <v>2.4067759263771031</v>
      </c>
      <c r="AN4" s="10">
        <f t="shared" ca="1" si="0"/>
        <v>2.1222372804294167</v>
      </c>
      <c r="AO4" s="10">
        <f t="shared" ca="1" si="0"/>
        <v>2.0350809813716864</v>
      </c>
      <c r="AP4" s="10">
        <f t="shared" ca="1" si="0"/>
        <v>2.1221169996523943</v>
      </c>
      <c r="AQ4" s="10">
        <f t="shared" ca="1" si="0"/>
        <v>1.6453213530743702</v>
      </c>
      <c r="AR4" s="16">
        <f t="shared" ca="1" si="0"/>
        <v>1.6867946138888521</v>
      </c>
    </row>
    <row r="5" spans="1:53" x14ac:dyDescent="0.25">
      <c r="A5" t="s">
        <v>7</v>
      </c>
      <c r="B5">
        <v>0</v>
      </c>
      <c r="C5" s="14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4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14">
        <f ca="1">K5*Q$4+$D5*(1-Q$4)</f>
        <v>11.418999999999995</v>
      </c>
      <c r="R5" s="6">
        <f t="shared" ref="R5:V20" ca="1" si="1">L5*R$4+$D5*(1-R$4)</f>
        <v>10.869899999999994</v>
      </c>
      <c r="S5" s="6">
        <f t="shared" ca="1" si="1"/>
        <v>10.832199999999997</v>
      </c>
      <c r="T5" s="6">
        <f t="shared" ca="1" si="1"/>
        <v>10.436299999999996</v>
      </c>
      <c r="U5" s="6">
        <f t="shared" ca="1" si="1"/>
        <v>10.167699999999996</v>
      </c>
      <c r="V5" s="2">
        <f t="shared" ca="1" si="1"/>
        <v>9.6364999999999981</v>
      </c>
      <c r="W5" s="2">
        <f>'Historical Trends'!D5</f>
        <v>8.2099999999999937</v>
      </c>
      <c r="Y5" s="14">
        <f t="shared" ref="Y5:AH9" ca="1" si="2">C5-$W5</f>
        <v>2.597999999999999</v>
      </c>
      <c r="Z5">
        <f t="shared" ca="1" si="2"/>
        <v>3.5</v>
      </c>
      <c r="AA5">
        <f t="shared" ca="1" si="2"/>
        <v>1.1099999999999959</v>
      </c>
      <c r="AB5">
        <f t="shared" ca="1" si="2"/>
        <v>0.12666666666666337</v>
      </c>
      <c r="AC5">
        <f t="shared" ca="1" si="2"/>
        <v>-0.51750000000000362</v>
      </c>
      <c r="AD5">
        <f t="shared" ca="1" si="2"/>
        <v>-0.84800000000000075</v>
      </c>
      <c r="AE5">
        <f t="shared" ca="1" si="2"/>
        <v>-1.3199999999999994</v>
      </c>
      <c r="AF5">
        <f t="shared" ca="1" si="2"/>
        <v>-1.8457142857142825</v>
      </c>
      <c r="AG5" s="14">
        <f t="shared" si="2"/>
        <v>0.59000000000000696</v>
      </c>
      <c r="AH5">
        <f t="shared" si="2"/>
        <v>0.79000000000000625</v>
      </c>
      <c r="AI5">
        <f t="shared" ref="AI5:AR9" si="3">M5-$W5</f>
        <v>1.1900000000000066</v>
      </c>
      <c r="AJ5">
        <f t="shared" si="3"/>
        <v>0.79000000000000625</v>
      </c>
      <c r="AK5">
        <f t="shared" si="3"/>
        <v>0.59000000000000696</v>
      </c>
      <c r="AL5">
        <f t="shared" si="3"/>
        <v>0.31000000000000583</v>
      </c>
      <c r="AM5" s="14">
        <f t="shared" ca="1" si="3"/>
        <v>3.2090000000000014</v>
      </c>
      <c r="AN5" s="6">
        <f t="shared" ca="1" si="3"/>
        <v>2.6599000000000004</v>
      </c>
      <c r="AO5" s="6">
        <f t="shared" ca="1" si="3"/>
        <v>2.622200000000003</v>
      </c>
      <c r="AP5" s="6">
        <f t="shared" ca="1" si="3"/>
        <v>2.2263000000000019</v>
      </c>
      <c r="AQ5" s="6">
        <f t="shared" ca="1" si="3"/>
        <v>1.9577000000000027</v>
      </c>
      <c r="AR5" s="2">
        <f t="shared" ca="1" si="3"/>
        <v>1.4265000000000043</v>
      </c>
    </row>
    <row r="6" spans="1:53" x14ac:dyDescent="0.25">
      <c r="A6" t="s">
        <v>9</v>
      </c>
      <c r="B6">
        <f>B5+1</f>
        <v>1</v>
      </c>
      <c r="C6" s="14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4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14">
        <f t="shared" ref="Q6:V30" ca="1" si="4">K6*Q$4+$D6*(1-Q$4)</f>
        <v>7.6269999999999882</v>
      </c>
      <c r="R6" s="6">
        <f t="shared" ca="1" si="1"/>
        <v>7.8196999999999912</v>
      </c>
      <c r="S6" s="6">
        <f t="shared" ca="1" si="1"/>
        <v>8.012999999999991</v>
      </c>
      <c r="T6" s="6">
        <f t="shared" ca="1" si="1"/>
        <v>8.5702999999999925</v>
      </c>
      <c r="U6" s="6">
        <f t="shared" ca="1" si="1"/>
        <v>10.910299999999994</v>
      </c>
      <c r="V6" s="2">
        <f t="shared" ca="1" si="1"/>
        <v>10.771499999999996</v>
      </c>
      <c r="W6" s="2">
        <f>'Historical Trends'!D6</f>
        <v>11.709999999999994</v>
      </c>
      <c r="Y6" s="14">
        <f t="shared" ca="1" si="2"/>
        <v>-3.8526666666666216</v>
      </c>
      <c r="Z6">
        <f t="shared" ca="1" si="2"/>
        <v>-4.7800000000000065</v>
      </c>
      <c r="AA6">
        <f t="shared" ca="1" si="2"/>
        <v>-5.0600000000000049</v>
      </c>
      <c r="AB6">
        <f t="shared" ca="1" si="2"/>
        <v>-5.3566666666666718</v>
      </c>
      <c r="AC6">
        <f t="shared" ca="1" si="2"/>
        <v>-5.4350000000000005</v>
      </c>
      <c r="AD6">
        <f t="shared" ca="1" si="2"/>
        <v>-5.7839999999999989</v>
      </c>
      <c r="AE6">
        <f t="shared" ca="1" si="2"/>
        <v>-6.2366666666666637</v>
      </c>
      <c r="AF6">
        <f t="shared" ca="1" si="2"/>
        <v>-6.4014285714285686</v>
      </c>
      <c r="AG6" s="14">
        <f t="shared" si="2"/>
        <v>2.1900000000000066</v>
      </c>
      <c r="AH6">
        <f t="shared" si="2"/>
        <v>-1.909999999999993</v>
      </c>
      <c r="AI6">
        <f t="shared" si="3"/>
        <v>-1.9299999999999944</v>
      </c>
      <c r="AJ6">
        <f t="shared" si="3"/>
        <v>-1.2899999999999938</v>
      </c>
      <c r="AK6">
        <f t="shared" si="3"/>
        <v>2.7300000000000075</v>
      </c>
      <c r="AL6">
        <f t="shared" si="3"/>
        <v>1.1300000000000061</v>
      </c>
      <c r="AM6" s="14">
        <f t="shared" ca="1" si="3"/>
        <v>-4.0830000000000055</v>
      </c>
      <c r="AN6" s="6">
        <f t="shared" ca="1" si="3"/>
        <v>-3.8903000000000025</v>
      </c>
      <c r="AO6" s="6">
        <f t="shared" ca="1" si="3"/>
        <v>-3.6970000000000027</v>
      </c>
      <c r="AP6" s="6">
        <f t="shared" ca="1" si="3"/>
        <v>-3.1397000000000013</v>
      </c>
      <c r="AQ6" s="6">
        <f t="shared" ca="1" si="3"/>
        <v>-0.79969999999999963</v>
      </c>
      <c r="AR6" s="2">
        <f t="shared" ca="1" si="3"/>
        <v>-0.93849999999999767</v>
      </c>
      <c r="AS6" t="s">
        <v>150</v>
      </c>
      <c r="AT6">
        <v>6.9</v>
      </c>
      <c r="AU6">
        <f>LN(730)</f>
        <v>6.5930445341424369</v>
      </c>
      <c r="AV6">
        <f>LN(365)</f>
        <v>5.8998973535824915</v>
      </c>
      <c r="AW6">
        <f>LN(182)</f>
        <v>5.2040066870767951</v>
      </c>
      <c r="AX6">
        <f>LN(90)</f>
        <v>4.499809670330265</v>
      </c>
      <c r="AY6">
        <f>LN(30)</f>
        <v>3.4011973816621555</v>
      </c>
      <c r="AZ6">
        <f>AVERAGE(AY6,BA6)</f>
        <v>2.0471722811110502</v>
      </c>
      <c r="BA6">
        <f>LN(2)</f>
        <v>0.69314718055994529</v>
      </c>
    </row>
    <row r="7" spans="1:53" x14ac:dyDescent="0.25">
      <c r="A7" t="s">
        <v>10</v>
      </c>
      <c r="B7">
        <f>B6+1</f>
        <v>2</v>
      </c>
      <c r="C7" s="14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4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14">
        <f t="shared" ca="1" si="4"/>
        <v>6.7729999999999917</v>
      </c>
      <c r="R7" s="6">
        <f t="shared" ca="1" si="1"/>
        <v>7.9912999999999927</v>
      </c>
      <c r="S7" s="6">
        <f t="shared" ca="1" si="1"/>
        <v>7.7493999999999943</v>
      </c>
      <c r="T7" s="6">
        <f t="shared" ca="1" si="1"/>
        <v>9.1100999999999939</v>
      </c>
      <c r="U7" s="6">
        <f t="shared" ca="1" si="1"/>
        <v>7.2126999999999946</v>
      </c>
      <c r="V7" s="2">
        <f t="shared" ca="1" si="1"/>
        <v>7.6894999999999953</v>
      </c>
      <c r="W7" s="2">
        <f>'Historical Trends'!D7</f>
        <v>6.9299999999999873</v>
      </c>
      <c r="Y7" s="14">
        <f t="shared" ca="1" si="2"/>
        <v>0.1555348837209376</v>
      </c>
      <c r="Z7">
        <f t="shared" ca="1" si="2"/>
        <v>-0.55999999999999694</v>
      </c>
      <c r="AA7">
        <f t="shared" ca="1" si="2"/>
        <v>-0.86499999999999666</v>
      </c>
      <c r="AB7">
        <f t="shared" ca="1" si="2"/>
        <v>-0.87333333333332508</v>
      </c>
      <c r="AC7">
        <f t="shared" ca="1" si="2"/>
        <v>-1.2549999999999901</v>
      </c>
      <c r="AD7">
        <f t="shared" ca="1" si="2"/>
        <v>-1.7479999999999878</v>
      </c>
      <c r="AE7">
        <f t="shared" ca="1" si="2"/>
        <v>-1.8916666666666559</v>
      </c>
      <c r="AF7">
        <f t="shared" ca="1" si="2"/>
        <v>-1.8642857142857023</v>
      </c>
      <c r="AG7" s="14">
        <f t="shared" si="2"/>
        <v>3.4700000000000131</v>
      </c>
      <c r="AH7">
        <f t="shared" si="2"/>
        <v>4.6700000000000124</v>
      </c>
      <c r="AI7">
        <f t="shared" si="3"/>
        <v>3.0700000000000127</v>
      </c>
      <c r="AJ7">
        <f t="shared" si="3"/>
        <v>5.270000000000012</v>
      </c>
      <c r="AK7">
        <f t="shared" si="3"/>
        <v>1.0300000000000118</v>
      </c>
      <c r="AL7">
        <f t="shared" si="3"/>
        <v>1.4700000000000113</v>
      </c>
      <c r="AM7" s="14">
        <f t="shared" ca="1" si="3"/>
        <v>-0.15699999999999559</v>
      </c>
      <c r="AN7" s="6">
        <f t="shared" ca="1" si="3"/>
        <v>1.0613000000000055</v>
      </c>
      <c r="AO7" s="6">
        <f t="shared" ca="1" si="3"/>
        <v>0.81940000000000701</v>
      </c>
      <c r="AP7" s="6">
        <f t="shared" ca="1" si="3"/>
        <v>2.1801000000000066</v>
      </c>
      <c r="AQ7" s="6">
        <f t="shared" ca="1" si="3"/>
        <v>0.28270000000000728</v>
      </c>
      <c r="AR7" s="2">
        <f t="shared" ca="1" si="3"/>
        <v>0.75950000000000806</v>
      </c>
      <c r="AS7" t="s">
        <v>151</v>
      </c>
      <c r="AT7">
        <v>6.9371509753965155</v>
      </c>
      <c r="AU7">
        <f>AG4</f>
        <v>3.7025831108999721</v>
      </c>
      <c r="AV7">
        <f>AH4</f>
        <v>3.1045260418370542</v>
      </c>
      <c r="AW7">
        <f>AI4</f>
        <v>2.8303141593718433</v>
      </c>
      <c r="AX7">
        <f>AJ4</f>
        <v>3.2519202742511193</v>
      </c>
      <c r="AY7">
        <f>AK4</f>
        <v>2.5153245912099083</v>
      </c>
      <c r="AZ7">
        <f>AVERAGE(AY7,BA7)</f>
        <v>2.3407935390829957</v>
      </c>
      <c r="BA7">
        <f>AL4</f>
        <v>2.1662624869560831</v>
      </c>
    </row>
    <row r="8" spans="1:53" x14ac:dyDescent="0.25">
      <c r="A8" t="s">
        <v>11</v>
      </c>
      <c r="B8">
        <f>B7+1</f>
        <v>3</v>
      </c>
      <c r="C8" s="14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4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14">
        <f t="shared" ca="1" si="4"/>
        <v>5.9039999999999919</v>
      </c>
      <c r="R8" s="6">
        <f t="shared" ca="1" si="1"/>
        <v>6.3923999999999932</v>
      </c>
      <c r="S8" s="6">
        <f t="shared" ca="1" si="1"/>
        <v>6.7631999999999941</v>
      </c>
      <c r="T8" s="6">
        <f t="shared" ca="1" si="1"/>
        <v>7.5647999999999946</v>
      </c>
      <c r="U8" s="6">
        <f t="shared" ca="1" si="1"/>
        <v>5.9931999999999963</v>
      </c>
      <c r="V8" s="2">
        <f t="shared" ca="1" si="1"/>
        <v>6.4489999999999981</v>
      </c>
      <c r="W8" s="2">
        <f>'Historical Trends'!D8</f>
        <v>6.3699999999999903</v>
      </c>
      <c r="Y8" s="14">
        <f t="shared" ca="1" si="2"/>
        <v>-0.50009888751544906</v>
      </c>
      <c r="Z8">
        <f t="shared" ca="1" si="2"/>
        <v>-0.60999999999999943</v>
      </c>
      <c r="AA8">
        <f t="shared" ca="1" si="2"/>
        <v>-0.46999999999999176</v>
      </c>
      <c r="AB8">
        <f t="shared" ca="1" si="2"/>
        <v>-0.92666666666665787</v>
      </c>
      <c r="AC8">
        <f t="shared" ca="1" si="2"/>
        <v>-1.4849999999999888</v>
      </c>
      <c r="AD8">
        <f t="shared" ca="1" si="2"/>
        <v>-1.5979999999999901</v>
      </c>
      <c r="AE8">
        <f t="shared" ca="1" si="2"/>
        <v>-1.5216666666666567</v>
      </c>
      <c r="AF8">
        <f t="shared" ca="1" si="2"/>
        <v>-1.5757142857142776</v>
      </c>
      <c r="AG8" s="14">
        <f t="shared" si="2"/>
        <v>0.83000000000000984</v>
      </c>
      <c r="AH8">
        <f t="shared" si="2"/>
        <v>1.4300000000000095</v>
      </c>
      <c r="AI8">
        <f t="shared" si="3"/>
        <v>2.03000000000001</v>
      </c>
      <c r="AJ8">
        <f t="shared" si="3"/>
        <v>3.2300000000000093</v>
      </c>
      <c r="AK8">
        <f t="shared" si="3"/>
        <v>-0.16999999999999016</v>
      </c>
      <c r="AL8">
        <f t="shared" si="3"/>
        <v>0.45000000000000995</v>
      </c>
      <c r="AM8" s="14">
        <f t="shared" ca="1" si="3"/>
        <v>-0.46599999999999842</v>
      </c>
      <c r="AN8" s="6">
        <f t="shared" ca="1" si="3"/>
        <v>2.2400000000002862E-2</v>
      </c>
      <c r="AO8" s="6">
        <f t="shared" ca="1" si="3"/>
        <v>0.39320000000000377</v>
      </c>
      <c r="AP8" s="6">
        <f t="shared" ca="1" si="3"/>
        <v>1.1948000000000043</v>
      </c>
      <c r="AQ8" s="6">
        <f t="shared" ca="1" si="3"/>
        <v>-0.37679999999999403</v>
      </c>
      <c r="AR8" s="2">
        <f t="shared" ca="1" si="3"/>
        <v>7.9000000000007731E-2</v>
      </c>
      <c r="AT8">
        <v>5.0423038677643959</v>
      </c>
      <c r="AU8">
        <f ca="1">AM4</f>
        <v>2.4067759263771031</v>
      </c>
      <c r="AV8">
        <f ca="1">AN4</f>
        <v>2.1222372804294167</v>
      </c>
      <c r="AW8">
        <f ca="1">AO4</f>
        <v>2.0350809813716864</v>
      </c>
      <c r="AX8">
        <f ca="1">AP4</f>
        <v>2.1221169996523943</v>
      </c>
      <c r="AY8">
        <f ca="1">AQ4</f>
        <v>1.6453213530743702</v>
      </c>
      <c r="AZ8">
        <f ca="1">AVERAGE(AY8,BA8)</f>
        <v>1.6660579834816112</v>
      </c>
      <c r="BA8">
        <f ca="1">AR4</f>
        <v>1.6867946138888521</v>
      </c>
    </row>
    <row r="9" spans="1:53" x14ac:dyDescent="0.25">
      <c r="A9" t="s">
        <v>12</v>
      </c>
      <c r="B9">
        <f>B8+1</f>
        <v>4</v>
      </c>
      <c r="C9" s="14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4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14">
        <f t="shared" ca="1" si="4"/>
        <v>6.736000000000006</v>
      </c>
      <c r="R9" s="6">
        <f t="shared" ca="1" si="1"/>
        <v>7.8876000000000035</v>
      </c>
      <c r="S9" s="6">
        <f t="shared" ca="1" si="1"/>
        <v>6.8608000000000029</v>
      </c>
      <c r="T9" s="6">
        <f t="shared" ca="1" si="1"/>
        <v>7.149200000000004</v>
      </c>
      <c r="U9" s="6">
        <f t="shared" ca="1" si="1"/>
        <v>6.230800000000003</v>
      </c>
      <c r="V9" s="2">
        <f t="shared" ca="1" si="1"/>
        <v>5.7540000000000013</v>
      </c>
      <c r="W9" s="2">
        <f>'Historical Trends'!D9</f>
        <v>5.7599999999999909</v>
      </c>
      <c r="Y9" s="14">
        <f t="shared" ca="1" si="2"/>
        <v>-0.59030303030301923</v>
      </c>
      <c r="Z9">
        <f t="shared" ca="1" si="2"/>
        <v>0.28000000000001535</v>
      </c>
      <c r="AA9">
        <f t="shared" ca="1" si="2"/>
        <v>-0.47499999999998721</v>
      </c>
      <c r="AB9">
        <f t="shared" ca="1" si="2"/>
        <v>-1.1666666666666528</v>
      </c>
      <c r="AC9">
        <f t="shared" ca="1" si="2"/>
        <v>-1.2349999999999888</v>
      </c>
      <c r="AD9">
        <f t="shared" ca="1" si="2"/>
        <v>-1.0939999999999888</v>
      </c>
      <c r="AE9">
        <f t="shared" ca="1" si="2"/>
        <v>-1.126666666666658</v>
      </c>
      <c r="AF9">
        <f t="shared" ca="1" si="2"/>
        <v>-1.4742857142857053</v>
      </c>
      <c r="AG9" s="14">
        <f t="shared" si="2"/>
        <v>7.2400000000000091</v>
      </c>
      <c r="AH9">
        <f t="shared" si="2"/>
        <v>6.2400000000000091</v>
      </c>
      <c r="AI9">
        <f t="shared" si="3"/>
        <v>2.4400000000000084</v>
      </c>
      <c r="AJ9">
        <f t="shared" si="3"/>
        <v>2.6400000000000095</v>
      </c>
      <c r="AK9">
        <f t="shared" si="3"/>
        <v>0.64000000000000945</v>
      </c>
      <c r="AL9">
        <f t="shared" si="3"/>
        <v>-0.15999999999999126</v>
      </c>
      <c r="AM9" s="14">
        <f t="shared" ca="1" si="3"/>
        <v>0.97600000000001508</v>
      </c>
      <c r="AN9" s="6">
        <f t="shared" ca="1" si="3"/>
        <v>2.1276000000000126</v>
      </c>
      <c r="AO9" s="6">
        <f t="shared" ca="1" si="3"/>
        <v>1.100800000000012</v>
      </c>
      <c r="AP9" s="6">
        <f t="shared" ca="1" si="3"/>
        <v>1.3892000000000131</v>
      </c>
      <c r="AQ9" s="6">
        <f t="shared" ca="1" si="3"/>
        <v>0.4708000000000121</v>
      </c>
      <c r="AR9" s="2">
        <f t="shared" ca="1" si="3"/>
        <v>-5.9999999999895692E-3</v>
      </c>
      <c r="AT9">
        <f ca="1">$Z$4</f>
        <v>2.3952766019814926</v>
      </c>
      <c r="AU9">
        <f t="shared" ref="AU9:BA9" ca="1" si="5">$Z$4</f>
        <v>2.3952766019814926</v>
      </c>
      <c r="AV9">
        <f t="shared" ca="1" si="5"/>
        <v>2.3952766019814926</v>
      </c>
      <c r="AW9">
        <f t="shared" ca="1" si="5"/>
        <v>2.3952766019814926</v>
      </c>
      <c r="AX9">
        <f t="shared" ca="1" si="5"/>
        <v>2.3952766019814926</v>
      </c>
      <c r="AY9">
        <f t="shared" ca="1" si="5"/>
        <v>2.3952766019814926</v>
      </c>
      <c r="AZ9">
        <f t="shared" ca="1" si="5"/>
        <v>2.3952766019814926</v>
      </c>
      <c r="BA9">
        <f t="shared" ca="1" si="5"/>
        <v>2.3952766019814926</v>
      </c>
    </row>
    <row r="10" spans="1:53" x14ac:dyDescent="0.25">
      <c r="A10" t="s">
        <v>14</v>
      </c>
      <c r="B10">
        <f>B9+1</f>
        <v>5</v>
      </c>
      <c r="C10" s="14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14">
        <f t="shared" ca="1" si="4"/>
        <v>4.0770000000000008</v>
      </c>
      <c r="R10" s="6">
        <f t="shared" ca="1" si="1"/>
        <v>3.1257000000000006</v>
      </c>
      <c r="S10" s="6">
        <f t="shared" ca="1" si="1"/>
        <v>2.8086000000000007</v>
      </c>
      <c r="T10" s="6">
        <f t="shared" ca="1" si="1"/>
        <v>6.9442333333333339</v>
      </c>
      <c r="U10" s="6">
        <f t="shared" ca="1" si="1"/>
        <v>7.0757666666666674</v>
      </c>
      <c r="V10" s="2">
        <f t="shared" ca="1" si="1"/>
        <v>7.4355000000000011</v>
      </c>
      <c r="W10" s="2">
        <f>'Historical Trends'!D10</f>
        <v>6.0400000000000063</v>
      </c>
      <c r="Y10" s="14">
        <f t="shared" ref="Y10:Y29" ca="1" si="6">C10-$W10</f>
        <v>-1.2672929542645335</v>
      </c>
      <c r="Z10">
        <f t="shared" ref="Z10:Z29" ca="1" si="7">D10-$W10</f>
        <v>-1.5100000000000051</v>
      </c>
      <c r="AA10">
        <f t="shared" ref="AA10:AA29" ca="1" si="8">E10-$W10</f>
        <v>-2.1700000000000017</v>
      </c>
      <c r="AB10">
        <f t="shared" ref="AB10:AB29" ca="1" si="9">F10-$W10</f>
        <v>-2.0200000000000058</v>
      </c>
      <c r="AC10">
        <f t="shared" ref="AC10:AC29" ca="1" si="10">G10-$W10</f>
        <v>-1.7175000000000047</v>
      </c>
      <c r="AD10">
        <f t="shared" ref="AD10:AD29" ca="1" si="11">H10-$W10</f>
        <v>-1.6880000000000077</v>
      </c>
      <c r="AE10">
        <f t="shared" ref="AE10:AE29" ca="1" si="12">I10-$W10</f>
        <v>-2.046666666666674</v>
      </c>
      <c r="AF10">
        <f t="shared" ref="AF10:AF29" ca="1" si="13">J10-$W10</f>
        <v>-2.3328571428571507</v>
      </c>
      <c r="AJ10">
        <f t="shared" ref="AJ10:AL11" si="14">N10-$W10</f>
        <v>3.6266666666666598</v>
      </c>
      <c r="AK10">
        <f t="shared" si="14"/>
        <v>3.2933333333333277</v>
      </c>
      <c r="AL10">
        <f t="shared" si="14"/>
        <v>2.9599999999999937</v>
      </c>
      <c r="AP10" s="6">
        <f t="shared" ref="AP10:AP30" ca="1" si="15">T10-$W10</f>
        <v>0.90423333333332767</v>
      </c>
      <c r="AQ10" s="6">
        <f t="shared" ref="AQ10:AQ30" ca="1" si="16">U10-$W10</f>
        <v>1.0357666666666612</v>
      </c>
      <c r="AR10" s="2">
        <f t="shared" ref="AR10:AR30" ca="1" si="17">V10-$W10</f>
        <v>1.3954999999999949</v>
      </c>
      <c r="AT10">
        <v>0</v>
      </c>
      <c r="AU10">
        <f>Q4</f>
        <v>0.1</v>
      </c>
      <c r="AV10">
        <f>R4</f>
        <v>0.31</v>
      </c>
      <c r="AW10">
        <f>S4</f>
        <v>0.38</v>
      </c>
      <c r="AX10">
        <f>T4</f>
        <v>0.47</v>
      </c>
      <c r="AY10">
        <f>U4</f>
        <v>0.53</v>
      </c>
      <c r="AZ10">
        <f>AVERAGE(AY10,BA10)</f>
        <v>0.59000000000000008</v>
      </c>
      <c r="BA10">
        <f>V4</f>
        <v>0.65</v>
      </c>
    </row>
    <row r="11" spans="1:53" x14ac:dyDescent="0.25">
      <c r="A11" t="s">
        <v>49</v>
      </c>
      <c r="B11">
        <v>0</v>
      </c>
      <c r="C11" s="14">
        <f ca="1">'Historical Trends'!N27</f>
        <v>5.3640173053151443</v>
      </c>
      <c r="D11">
        <f ca="1">AVERAGE(OFFSET('Historical Trends'!$D$28,$B5,0,'Polling Correlations - xOTH'!D$4,1))</f>
        <v>7.6700000000000017</v>
      </c>
      <c r="E11">
        <f ca="1">AVERAGE(OFFSET('Historical Trends'!$D$28,$B5,0,'Polling Correlations - xOTH'!E$4,1))</f>
        <v>6.1450000000000031</v>
      </c>
      <c r="F11">
        <f ca="1">AVERAGE(OFFSET('Historical Trends'!$D$28,$B5,0,'Polling Correlations - xOTH'!F$4,1))</f>
        <v>6.563333333333337</v>
      </c>
      <c r="G11">
        <f ca="1">AVERAGE(OFFSET('Historical Trends'!$D$28,$B5,0,'Polling Correlations - xOTH'!G$4,1))</f>
        <v>6.5650000000000048</v>
      </c>
      <c r="H11">
        <f ca="1">AVERAGE(OFFSET('Historical Trends'!$D$28,$B5,0,'Polling Correlations - xOTH'!H$4,1))</f>
        <v>6.4220000000000024</v>
      </c>
      <c r="I11">
        <f ca="1">AVERAGE(OFFSET('Historical Trends'!$D$28,$B5,0,'Polling Correlations - xOTH'!I$4,1))</f>
        <v>7.1850000000000023</v>
      </c>
      <c r="J11">
        <f ca="1">AVERAGE(OFFSET('Historical Trends'!$D$28,$B5,0,'Polling Correlations - xOTH'!J$4,1))</f>
        <v>6.6200000000000028</v>
      </c>
      <c r="K11" s="14">
        <f>(12+9+12+8+12)/5</f>
        <v>10.6</v>
      </c>
      <c r="L11">
        <f>(7+4+8+9+15)/5</f>
        <v>8.6</v>
      </c>
      <c r="M11">
        <f>(8+6+8+6.6+5)/5</f>
        <v>6.7200000000000006</v>
      </c>
      <c r="N11">
        <f>(7+6+7+7+6.4)/5</f>
        <v>6.68</v>
      </c>
      <c r="O11">
        <f>(5+5+4.3+5+7)/5</f>
        <v>5.26</v>
      </c>
      <c r="P11">
        <f>(7+7+9+4+6)/5</f>
        <v>6.6</v>
      </c>
      <c r="Q11" s="14">
        <f t="shared" ca="1" si="4"/>
        <v>7.963000000000001</v>
      </c>
      <c r="R11" s="6">
        <f t="shared" ca="1" si="1"/>
        <v>7.9583000000000013</v>
      </c>
      <c r="S11" s="6">
        <f t="shared" ca="1" si="1"/>
        <v>7.3090000000000011</v>
      </c>
      <c r="T11" s="6">
        <f t="shared" ca="1" si="1"/>
        <v>7.2047000000000008</v>
      </c>
      <c r="U11" s="6">
        <f t="shared" ca="1" si="1"/>
        <v>6.3927000000000005</v>
      </c>
      <c r="V11" s="2">
        <f t="shared" ca="1" si="1"/>
        <v>6.9745000000000008</v>
      </c>
      <c r="W11" s="2">
        <f>'Historical Trends'!D27</f>
        <v>4.8299999999999983</v>
      </c>
      <c r="Y11" s="14">
        <f t="shared" ca="1" si="6"/>
        <v>0.53401730531514602</v>
      </c>
      <c r="Z11">
        <f t="shared" ca="1" si="7"/>
        <v>2.8400000000000034</v>
      </c>
      <c r="AA11">
        <f t="shared" ca="1" si="8"/>
        <v>1.3150000000000048</v>
      </c>
      <c r="AB11">
        <f t="shared" ca="1" si="9"/>
        <v>1.7333333333333387</v>
      </c>
      <c r="AC11">
        <f t="shared" ca="1" si="10"/>
        <v>1.7350000000000065</v>
      </c>
      <c r="AD11">
        <f t="shared" ca="1" si="11"/>
        <v>1.5920000000000041</v>
      </c>
      <c r="AE11">
        <f t="shared" ca="1" si="12"/>
        <v>2.355000000000004</v>
      </c>
      <c r="AF11">
        <f t="shared" ca="1" si="13"/>
        <v>1.7900000000000045</v>
      </c>
      <c r="AG11" s="14">
        <f>K11-$W11</f>
        <v>5.7700000000000014</v>
      </c>
      <c r="AH11">
        <f>L11-$W11</f>
        <v>3.7700000000000014</v>
      </c>
      <c r="AI11">
        <f>M11-$W11</f>
        <v>1.8900000000000023</v>
      </c>
      <c r="AJ11">
        <f t="shared" si="14"/>
        <v>1.8500000000000014</v>
      </c>
      <c r="AK11">
        <f t="shared" si="14"/>
        <v>0.43000000000000149</v>
      </c>
      <c r="AL11">
        <f t="shared" si="14"/>
        <v>1.7700000000000014</v>
      </c>
      <c r="AM11" s="14">
        <f t="shared" ref="AM11:AO14" ca="1" si="18">Q11-$W11</f>
        <v>3.1330000000000027</v>
      </c>
      <c r="AN11" s="6">
        <f t="shared" ca="1" si="18"/>
        <v>3.128300000000003</v>
      </c>
      <c r="AO11" s="6">
        <f t="shared" ca="1" si="18"/>
        <v>2.4790000000000028</v>
      </c>
      <c r="AP11" s="6">
        <f t="shared" ca="1" si="15"/>
        <v>2.3747000000000025</v>
      </c>
      <c r="AQ11" s="6">
        <f t="shared" ca="1" si="16"/>
        <v>1.5627000000000022</v>
      </c>
      <c r="AR11" s="2">
        <f t="shared" ca="1" si="17"/>
        <v>2.1445000000000025</v>
      </c>
      <c r="AT11">
        <v>0</v>
      </c>
      <c r="AU11">
        <f>AU10</f>
        <v>0.1</v>
      </c>
      <c r="AV11">
        <f>AVERAGE(AU10:AW10)</f>
        <v>0.26333333333333336</v>
      </c>
      <c r="AW11">
        <f>AVERAGE(AV10:AX10)</f>
        <v>0.38666666666666666</v>
      </c>
      <c r="AX11">
        <f>AVERAGE(AW10:AY10)</f>
        <v>0.45999999999999996</v>
      </c>
      <c r="AY11">
        <f>AVERAGE(AX10:BA10)</f>
        <v>0.56000000000000005</v>
      </c>
      <c r="AZ11">
        <f>AVERAGE(AY11,BA11)</f>
        <v>0.60499999999999998</v>
      </c>
      <c r="BA11">
        <f>BA10</f>
        <v>0.65</v>
      </c>
    </row>
    <row r="12" spans="1:53" x14ac:dyDescent="0.25">
      <c r="A12" t="s">
        <v>51</v>
      </c>
      <c r="B12">
        <f>B11+1</f>
        <v>1</v>
      </c>
      <c r="C12" s="14">
        <f ca="1">'Historical Trends'!N28</f>
        <v>6.1457575757575782</v>
      </c>
      <c r="D12">
        <f ca="1">AVERAGE(OFFSET('Historical Trends'!$D$28,$B6,0,'Polling Correlations - xOTH'!D$4,1))</f>
        <v>4.6200000000000045</v>
      </c>
      <c r="E12">
        <f ca="1">AVERAGE(OFFSET('Historical Trends'!$D$28,$B6,0,'Polling Correlations - xOTH'!E$4,1))</f>
        <v>6.0100000000000051</v>
      </c>
      <c r="F12">
        <f ca="1">AVERAGE(OFFSET('Historical Trends'!$D$28,$B6,0,'Polling Correlations - xOTH'!F$4,1))</f>
        <v>6.1966666666666725</v>
      </c>
      <c r="G12">
        <f ca="1">AVERAGE(OFFSET('Historical Trends'!$D$28,$B6,0,'Polling Correlations - xOTH'!G$4,1))</f>
        <v>6.110000000000003</v>
      </c>
      <c r="H12">
        <f ca="1">AVERAGE(OFFSET('Historical Trends'!$D$28,$B6,0,'Polling Correlations - xOTH'!H$4,1))</f>
        <v>7.0880000000000027</v>
      </c>
      <c r="I12">
        <f ca="1">AVERAGE(OFFSET('Historical Trends'!$D$28,$B6,0,'Polling Correlations - xOTH'!I$4,1))</f>
        <v>6.4450000000000029</v>
      </c>
      <c r="J12">
        <f ca="1">AVERAGE(OFFSET('Historical Trends'!$D$28,$B6,0,'Polling Correlations - xOTH'!J$4,1))</f>
        <v>6.0957142857142879</v>
      </c>
      <c r="K12" s="14">
        <f>(3.7+5.7+9+5.4+15)/5</f>
        <v>7.76</v>
      </c>
      <c r="L12">
        <f>(7+6+6+9+6)/5</f>
        <v>6.8</v>
      </c>
      <c r="M12">
        <f>(8.3+5.4+6.3+10+7)/5</f>
        <v>7.4</v>
      </c>
      <c r="N12">
        <f>(9.3+7+7.3+6+5.4)/5</f>
        <v>7</v>
      </c>
      <c r="O12">
        <f>(10+9.1+9+9.3+7)/5</f>
        <v>8.8800000000000008</v>
      </c>
      <c r="P12">
        <f>(9.4+10+7+11+7.7)/5</f>
        <v>9.02</v>
      </c>
      <c r="Q12" s="14">
        <f t="shared" ca="1" si="4"/>
        <v>4.9340000000000037</v>
      </c>
      <c r="R12" s="6">
        <f t="shared" ca="1" si="1"/>
        <v>5.2958000000000034</v>
      </c>
      <c r="S12" s="6">
        <f t="shared" ca="1" si="1"/>
        <v>5.6764000000000028</v>
      </c>
      <c r="T12" s="6">
        <f t="shared" ca="1" si="1"/>
        <v>5.7386000000000026</v>
      </c>
      <c r="U12" s="6">
        <f t="shared" ca="1" si="1"/>
        <v>6.8778000000000024</v>
      </c>
      <c r="V12" s="2">
        <f t="shared" ca="1" si="1"/>
        <v>7.4800000000000013</v>
      </c>
      <c r="W12" s="2">
        <f>'Historical Trends'!D28</f>
        <v>7.6700000000000017</v>
      </c>
      <c r="Y12" s="14">
        <f t="shared" ca="1" si="6"/>
        <v>-1.5242424242424235</v>
      </c>
      <c r="Z12">
        <f t="shared" ca="1" si="7"/>
        <v>-3.0499999999999972</v>
      </c>
      <c r="AA12">
        <f t="shared" ca="1" si="8"/>
        <v>-1.6599999999999966</v>
      </c>
      <c r="AB12">
        <f t="shared" ca="1" si="9"/>
        <v>-1.4733333333333292</v>
      </c>
      <c r="AC12" s="6">
        <f t="shared" ca="1" si="10"/>
        <v>-1.5599999999999987</v>
      </c>
      <c r="AD12">
        <f t="shared" ca="1" si="11"/>
        <v>-0.58199999999999896</v>
      </c>
      <c r="AE12">
        <f t="shared" ca="1" si="12"/>
        <v>-1.2249999999999988</v>
      </c>
      <c r="AF12">
        <f t="shared" ca="1" si="13"/>
        <v>-1.5742857142857138</v>
      </c>
      <c r="AG12" s="14">
        <f t="shared" ref="AG12:AG15" si="19">K12-$W12</f>
        <v>8.9999999999998082E-2</v>
      </c>
      <c r="AH12">
        <f t="shared" ref="AH12:AH15" si="20">L12-$W12</f>
        <v>-0.87000000000000188</v>
      </c>
      <c r="AI12">
        <f t="shared" ref="AI12:AI15" si="21">M12-$W12</f>
        <v>-0.27000000000000135</v>
      </c>
      <c r="AJ12">
        <f t="shared" ref="AJ12:AJ15" si="22">N12-$W12</f>
        <v>-0.67000000000000171</v>
      </c>
      <c r="AK12">
        <f t="shared" ref="AK12:AK15" si="23">O12-$W12</f>
        <v>1.2099999999999991</v>
      </c>
      <c r="AL12">
        <f t="shared" ref="AL12:AL15" si="24">P12-$W12</f>
        <v>1.3499999999999979</v>
      </c>
      <c r="AM12" s="14">
        <f t="shared" ca="1" si="18"/>
        <v>-2.735999999999998</v>
      </c>
      <c r="AN12" s="6">
        <f t="shared" ca="1" si="18"/>
        <v>-2.3741999999999983</v>
      </c>
      <c r="AO12" s="6">
        <f t="shared" ca="1" si="18"/>
        <v>-1.9935999999999989</v>
      </c>
      <c r="AP12" s="6">
        <f t="shared" ca="1" si="15"/>
        <v>-1.9313999999999991</v>
      </c>
      <c r="AQ12" s="6">
        <f t="shared" ca="1" si="16"/>
        <v>-0.79219999999999935</v>
      </c>
      <c r="AR12" s="2">
        <f t="shared" ca="1" si="17"/>
        <v>-0.19000000000000039</v>
      </c>
    </row>
    <row r="13" spans="1:53" x14ac:dyDescent="0.25">
      <c r="A13" t="s">
        <v>52</v>
      </c>
      <c r="B13">
        <f>B12+1</f>
        <v>2</v>
      </c>
      <c r="C13" s="14">
        <f ca="1">'Historical Trends'!N29</f>
        <v>8.6402843016069255</v>
      </c>
      <c r="D13">
        <f ca="1">AVERAGE(OFFSET('Historical Trends'!$D$28,$B7,0,'Polling Correlations - xOTH'!D$4,1))</f>
        <v>7.4000000000000057</v>
      </c>
      <c r="E13">
        <f ca="1">AVERAGE(OFFSET('Historical Trends'!$D$28,$B7,0,'Polling Correlations - xOTH'!E$4,1))</f>
        <v>6.9850000000000065</v>
      </c>
      <c r="F13">
        <f ca="1">AVERAGE(OFFSET('Historical Trends'!$D$28,$B7,0,'Polling Correlations - xOTH'!F$4,1))</f>
        <v>6.6066666666666691</v>
      </c>
      <c r="G13">
        <f ca="1">AVERAGE(OFFSET('Historical Trends'!$D$28,$B7,0,'Polling Correlations - xOTH'!G$4,1))</f>
        <v>7.7050000000000018</v>
      </c>
      <c r="H13">
        <f ca="1">AVERAGE(OFFSET('Historical Trends'!$D$28,$B7,0,'Polling Correlations - xOTH'!H$4,1))</f>
        <v>6.8100000000000023</v>
      </c>
      <c r="I13">
        <f ca="1">AVERAGE(OFFSET('Historical Trends'!$D$28,$B7,0,'Polling Correlations - xOTH'!I$4,1))</f>
        <v>6.3416666666666686</v>
      </c>
      <c r="J13">
        <f ca="1">AVERAGE(OFFSET('Historical Trends'!$D$28,$B7,0,'Polling Correlations - xOTH'!J$4,1))</f>
        <v>6.3114285714285741</v>
      </c>
      <c r="K13" s="14">
        <f>(8+10+8.5+8+10)/5</f>
        <v>8.9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AVERAGE(5+5+8)/3</f>
        <v>6</v>
      </c>
      <c r="P13">
        <f>AVERAGE(7+6+5+5+8)/5</f>
        <v>6.2</v>
      </c>
      <c r="Q13" s="14">
        <f t="shared" ca="1" si="4"/>
        <v>7.550000000000006</v>
      </c>
      <c r="R13" s="6">
        <f t="shared" ca="1" si="1"/>
        <v>8.7020000000000035</v>
      </c>
      <c r="S13" s="6">
        <f t="shared" ca="1" si="1"/>
        <v>8.7680000000000042</v>
      </c>
      <c r="T13" s="6">
        <f t="shared" ca="1" si="1"/>
        <v>9.5620000000000029</v>
      </c>
      <c r="U13" s="6">
        <f t="shared" ca="1" si="1"/>
        <v>6.658000000000003</v>
      </c>
      <c r="V13" s="2">
        <f t="shared" ca="1" si="1"/>
        <v>6.6200000000000019</v>
      </c>
      <c r="W13" s="2">
        <f>'Historical Trends'!D29</f>
        <v>4.6200000000000045</v>
      </c>
      <c r="Y13" s="14">
        <f t="shared" ca="1" si="6"/>
        <v>4.020284301606921</v>
      </c>
      <c r="Z13">
        <f t="shared" ca="1" si="7"/>
        <v>2.7800000000000011</v>
      </c>
      <c r="AA13">
        <f t="shared" ca="1" si="8"/>
        <v>2.365000000000002</v>
      </c>
      <c r="AB13">
        <f t="shared" ca="1" si="9"/>
        <v>1.9866666666666646</v>
      </c>
      <c r="AC13">
        <f t="shared" ca="1" si="10"/>
        <v>3.0849999999999973</v>
      </c>
      <c r="AD13">
        <f t="shared" ca="1" si="11"/>
        <v>2.1899999999999977</v>
      </c>
      <c r="AE13">
        <f t="shared" ca="1" si="12"/>
        <v>1.721666666666664</v>
      </c>
      <c r="AF13">
        <f t="shared" ca="1" si="13"/>
        <v>1.6914285714285695</v>
      </c>
      <c r="AG13" s="14">
        <f t="shared" si="19"/>
        <v>4.2799999999999958</v>
      </c>
      <c r="AH13">
        <f t="shared" si="20"/>
        <v>6.9799999999999951</v>
      </c>
      <c r="AI13">
        <f t="shared" si="21"/>
        <v>6.3799999999999955</v>
      </c>
      <c r="AJ13">
        <f t="shared" si="22"/>
        <v>7.3799999999999955</v>
      </c>
      <c r="AK13">
        <f t="shared" si="23"/>
        <v>1.3799999999999955</v>
      </c>
      <c r="AL13">
        <f t="shared" si="24"/>
        <v>1.5799999999999956</v>
      </c>
      <c r="AM13" s="14">
        <f t="shared" ca="1" si="18"/>
        <v>2.9300000000000015</v>
      </c>
      <c r="AN13" s="6">
        <f t="shared" ca="1" si="18"/>
        <v>4.081999999999999</v>
      </c>
      <c r="AO13" s="6">
        <f t="shared" ca="1" si="18"/>
        <v>4.1479999999999997</v>
      </c>
      <c r="AP13" s="6">
        <f t="shared" ca="1" si="15"/>
        <v>4.9419999999999984</v>
      </c>
      <c r="AQ13" s="6">
        <f t="shared" ca="1" si="16"/>
        <v>2.0379999999999985</v>
      </c>
      <c r="AR13" s="2">
        <f t="shared" ca="1" si="17"/>
        <v>1.9999999999999973</v>
      </c>
    </row>
    <row r="14" spans="1:53" x14ac:dyDescent="0.25">
      <c r="A14" t="s">
        <v>53</v>
      </c>
      <c r="B14">
        <f>B13+1</f>
        <v>3</v>
      </c>
      <c r="C14" s="14">
        <f ca="1">'Historical Trends'!N30</f>
        <v>7.670372093023218</v>
      </c>
      <c r="D14">
        <f ca="1">AVERAGE(OFFSET('Historical Trends'!$D$28,$B8,0,'Polling Correlations - xOTH'!D$4,1))</f>
        <v>6.5700000000000074</v>
      </c>
      <c r="E14">
        <f ca="1">AVERAGE(OFFSET('Historical Trends'!$D$28,$B8,0,'Polling Correlations - xOTH'!E$4,1))</f>
        <v>6.2100000000000009</v>
      </c>
      <c r="F14">
        <f ca="1">AVERAGE(OFFSET('Historical Trends'!$D$28,$B8,0,'Polling Correlations - xOTH'!F$4,1))</f>
        <v>7.8066666666666675</v>
      </c>
      <c r="G14">
        <f ca="1">AVERAGE(OFFSET('Historical Trends'!$D$28,$B8,0,'Polling Correlations - xOTH'!G$4,1))</f>
        <v>6.6625000000000014</v>
      </c>
      <c r="H14">
        <f ca="1">AVERAGE(OFFSET('Historical Trends'!$D$28,$B8,0,'Polling Correlations - xOTH'!H$4,1))</f>
        <v>6.1300000000000008</v>
      </c>
      <c r="I14">
        <f ca="1">AVERAGE(OFFSET('Historical Trends'!$D$28,$B8,0,'Polling Correlations - xOTH'!I$4,1))</f>
        <v>6.1300000000000026</v>
      </c>
      <c r="J14">
        <f ca="1">AVERAGE(OFFSET('Historical Trends'!$D$28,$B8,0,'Polling Correlations - xOTH'!J$4,1))</f>
        <v>5.7957142857142872</v>
      </c>
      <c r="K14" s="14">
        <f>(11+8+10)/3</f>
        <v>9.6666666666666661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14">
        <f t="shared" ca="1" si="4"/>
        <v>6.8796666666666733</v>
      </c>
      <c r="R14" s="6">
        <f t="shared" ca="1" si="1"/>
        <v>7.0133000000000045</v>
      </c>
      <c r="S14" s="6">
        <f t="shared" ca="1" si="1"/>
        <v>7.3667333333333378</v>
      </c>
      <c r="T14" s="6">
        <f t="shared" ca="1" si="1"/>
        <v>7.7121000000000031</v>
      </c>
      <c r="U14" s="6">
        <f t="shared" ca="1" si="1"/>
        <v>8.5645666666666713</v>
      </c>
      <c r="V14" s="2">
        <f t="shared" ca="1" si="1"/>
        <v>8.041166666666669</v>
      </c>
      <c r="W14" s="2">
        <f>'Historical Trends'!D30</f>
        <v>7.4000000000000057</v>
      </c>
      <c r="Y14" s="14">
        <f t="shared" ca="1" si="6"/>
        <v>0.2703720930232123</v>
      </c>
      <c r="Z14">
        <f t="shared" ca="1" si="7"/>
        <v>-0.82999999999999829</v>
      </c>
      <c r="AA14">
        <f t="shared" ca="1" si="8"/>
        <v>-1.1900000000000048</v>
      </c>
      <c r="AB14">
        <f t="shared" ca="1" si="9"/>
        <v>0.40666666666666185</v>
      </c>
      <c r="AC14">
        <f t="shared" ca="1" si="10"/>
        <v>-0.73750000000000426</v>
      </c>
      <c r="AD14">
        <f t="shared" ca="1" si="11"/>
        <v>-1.2700000000000049</v>
      </c>
      <c r="AE14">
        <f t="shared" ca="1" si="12"/>
        <v>-1.2700000000000031</v>
      </c>
      <c r="AF14">
        <f t="shared" ca="1" si="13"/>
        <v>-1.6042857142857185</v>
      </c>
      <c r="AG14" s="14">
        <f t="shared" si="19"/>
        <v>2.2666666666666604</v>
      </c>
      <c r="AH14">
        <f t="shared" si="20"/>
        <v>0.59999999999999432</v>
      </c>
      <c r="AI14">
        <f t="shared" si="21"/>
        <v>1.2666666666666604</v>
      </c>
      <c r="AJ14">
        <f t="shared" si="22"/>
        <v>1.5999999999999943</v>
      </c>
      <c r="AK14">
        <f t="shared" si="23"/>
        <v>2.9333333333333282</v>
      </c>
      <c r="AL14">
        <f t="shared" si="24"/>
        <v>1.4333333333333282</v>
      </c>
      <c r="AM14" s="14">
        <f t="shared" ca="1" si="18"/>
        <v>-0.52033333333333243</v>
      </c>
      <c r="AN14" s="6">
        <f t="shared" ca="1" si="18"/>
        <v>-0.38670000000000115</v>
      </c>
      <c r="AO14" s="6">
        <f t="shared" ca="1" si="18"/>
        <v>-3.3266666666667888E-2</v>
      </c>
      <c r="AP14" s="6">
        <f t="shared" ca="1" si="15"/>
        <v>0.31209999999999738</v>
      </c>
      <c r="AQ14" s="6">
        <f t="shared" ca="1" si="16"/>
        <v>1.1645666666666656</v>
      </c>
      <c r="AR14" s="2">
        <f t="shared" ca="1" si="17"/>
        <v>0.64116666666666333</v>
      </c>
    </row>
    <row r="15" spans="1:53" x14ac:dyDescent="0.25">
      <c r="A15" t="s">
        <v>54</v>
      </c>
      <c r="B15">
        <f>B14+1</f>
        <v>4</v>
      </c>
      <c r="C15" s="14">
        <f ca="1">'Historical Trends'!N31</f>
        <v>7.8507619047618959</v>
      </c>
      <c r="D15">
        <f ca="1">AVERAGE(OFFSET('Historical Trends'!$D$28,$B9,0,'Polling Correlations - xOTH'!D$4,1))</f>
        <v>5.8499999999999943</v>
      </c>
      <c r="E15">
        <f ca="1">AVERAGE(OFFSET('Historical Trends'!$D$28,$B9,0,'Polling Correlations - xOTH'!E$4,1))</f>
        <v>8.4249999999999972</v>
      </c>
      <c r="F15">
        <f ca="1">AVERAGE(OFFSET('Historical Trends'!$D$28,$B9,0,'Polling Correlations - xOTH'!F$4,1))</f>
        <v>6.6933333333333325</v>
      </c>
      <c r="G15">
        <f ca="1">AVERAGE(OFFSET('Historical Trends'!$D$28,$B9,0,'Polling Correlations - xOTH'!G$4,1))</f>
        <v>6.02</v>
      </c>
      <c r="H15">
        <f ca="1">AVERAGE(OFFSET('Historical Trends'!$D$28,$B9,0,'Polling Correlations - xOTH'!H$4,1))</f>
        <v>6.0420000000000016</v>
      </c>
      <c r="I15">
        <f ca="1">AVERAGE(OFFSET('Historical Trends'!$D$28,$B9,0,'Polling Correlations - xOTH'!I$4,1))</f>
        <v>5.666666666666667</v>
      </c>
      <c r="J15">
        <f ca="1">AVERAGE(OFFSET('Historical Trends'!$D$28,$B9,0,'Polling Correlations - xOTH'!J$4,1))</f>
        <v>5.13</v>
      </c>
      <c r="L15">
        <f>(13+15+13)/3</f>
        <v>13.666666666666666</v>
      </c>
      <c r="M15">
        <f>(14+14+13)/3</f>
        <v>13.666666666666666</v>
      </c>
      <c r="N15">
        <f>(16+14+14)/3</f>
        <v>14.666666666666666</v>
      </c>
      <c r="O15">
        <f>(15+17+14)/3</f>
        <v>15.333333333333334</v>
      </c>
      <c r="P15">
        <f>(10+10+15)/3</f>
        <v>11.666666666666666</v>
      </c>
      <c r="Q15" s="14">
        <f t="shared" ca="1" si="4"/>
        <v>5.2649999999999952</v>
      </c>
      <c r="R15" s="6">
        <f t="shared" ca="1" si="1"/>
        <v>8.2731666666666612</v>
      </c>
      <c r="S15" s="6">
        <f t="shared" ca="1" si="1"/>
        <v>8.8203333333333305</v>
      </c>
      <c r="T15" s="6">
        <f t="shared" ca="1" si="1"/>
        <v>9.9938333333333293</v>
      </c>
      <c r="U15" s="6">
        <f t="shared" ca="1" si="1"/>
        <v>10.876166666666665</v>
      </c>
      <c r="V15" s="2">
        <f t="shared" ca="1" si="1"/>
        <v>9.6308333333333316</v>
      </c>
      <c r="W15" s="2">
        <f>'Historical Trends'!D31</f>
        <v>6.5700000000000074</v>
      </c>
      <c r="Y15" s="14">
        <f t="shared" ca="1" si="6"/>
        <v>1.2807619047618886</v>
      </c>
      <c r="Z15">
        <f t="shared" ca="1" si="7"/>
        <v>-0.72000000000001307</v>
      </c>
      <c r="AA15">
        <f t="shared" ca="1" si="8"/>
        <v>1.8549999999999898</v>
      </c>
      <c r="AB15">
        <f t="shared" ca="1" si="9"/>
        <v>0.12333333333332508</v>
      </c>
      <c r="AC15">
        <f t="shared" ca="1" si="10"/>
        <v>-0.55000000000000782</v>
      </c>
      <c r="AD15">
        <f t="shared" ca="1" si="11"/>
        <v>-0.5280000000000058</v>
      </c>
      <c r="AE15">
        <f t="shared" ca="1" si="12"/>
        <v>-0.90333333333334043</v>
      </c>
      <c r="AF15">
        <f t="shared" ca="1" si="13"/>
        <v>-1.4400000000000075</v>
      </c>
      <c r="AH15">
        <f t="shared" si="20"/>
        <v>7.0966666666666587</v>
      </c>
      <c r="AI15">
        <f t="shared" si="21"/>
        <v>7.0966666666666587</v>
      </c>
      <c r="AJ15">
        <f t="shared" si="22"/>
        <v>8.0966666666666587</v>
      </c>
      <c r="AK15">
        <f t="shared" si="23"/>
        <v>8.7633333333333265</v>
      </c>
      <c r="AL15">
        <f t="shared" si="24"/>
        <v>5.0966666666666587</v>
      </c>
      <c r="AN15" s="6">
        <f t="shared" ref="AN15:AN29" ca="1" si="25">R15-$W15</f>
        <v>1.7031666666666538</v>
      </c>
      <c r="AO15" s="6">
        <f t="shared" ref="AO15:AO29" ca="1" si="26">S15-$W15</f>
        <v>2.2503333333333231</v>
      </c>
      <c r="AP15" s="6">
        <f t="shared" ca="1" si="15"/>
        <v>3.423833333333322</v>
      </c>
      <c r="AQ15" s="6">
        <f t="shared" ca="1" si="16"/>
        <v>4.3061666666666572</v>
      </c>
      <c r="AR15" s="2">
        <f t="shared" ca="1" si="17"/>
        <v>3.0608333333333242</v>
      </c>
    </row>
    <row r="16" spans="1:53" x14ac:dyDescent="0.25">
      <c r="A16" t="s">
        <v>48</v>
      </c>
      <c r="B16">
        <v>0</v>
      </c>
      <c r="C16" s="14">
        <f ca="1">'Historical Trends'!N46</f>
        <v>11.552</v>
      </c>
      <c r="D16">
        <f ca="1">AVERAGE(OFFSET('Historical Trends'!$D$48,$B5,0,'Polling Correlations - xOTH'!D$4,1))</f>
        <v>10</v>
      </c>
      <c r="E16">
        <f ca="1">AVERAGE(OFFSET('Historical Trends'!$D$48,$B5,0,'Polling Correlations - xOTH'!E$4,1))</f>
        <v>11.515000000000001</v>
      </c>
      <c r="F16">
        <f ca="1">AVERAGE(OFFSET('Historical Trends'!$D$48,$B5,0,'Polling Correlations - xOTH'!F$4,1))</f>
        <v>12.523333333333332</v>
      </c>
      <c r="G16">
        <f ca="1">AVERAGE(OFFSET('Historical Trends'!$D$48,$B5,0,'Polling Correlations - xOTH'!G$4,1))</f>
        <v>12.752499999999998</v>
      </c>
      <c r="H16">
        <f ca="1">AVERAGE(OFFSET('Historical Trends'!$D$48,$B5,0,'Polling Correlations - xOTH'!H$4,1))</f>
        <v>12.053999999999998</v>
      </c>
      <c r="I16">
        <f ca="1">AVERAGE(OFFSET('Historical Trends'!$D$48,$B5,0,'Polling Correlations - xOTH'!I$4,1))</f>
        <v>11.66666666666667</v>
      </c>
      <c r="J16">
        <f ca="1">AVERAGE(OFFSET('Historical Trends'!$D$48,$B5,0,'Polling Correlations - xOTH'!J$4,1))</f>
        <v>11.481428571428575</v>
      </c>
      <c r="K16" s="14">
        <f>(16+12+10.9)/3</f>
        <v>12.966666666666667</v>
      </c>
      <c r="L16">
        <f>(10.6+17+11)/3</f>
        <v>12.866666666666667</v>
      </c>
      <c r="M16">
        <f>(18.4+10.6+17)/3</f>
        <v>15.333333333333334</v>
      </c>
      <c r="N16">
        <f>(9.4+7+13.9)/3</f>
        <v>10.1</v>
      </c>
      <c r="O16">
        <f>(8+9+9.4)/3</f>
        <v>8.7999999999999989</v>
      </c>
      <c r="P16">
        <f>(8+5.9+6)/3</f>
        <v>6.6333333333333329</v>
      </c>
      <c r="Q16" s="14">
        <f t="shared" ca="1" si="4"/>
        <v>10.296666666666667</v>
      </c>
      <c r="R16" s="6">
        <f t="shared" ca="1" si="1"/>
        <v>10.888666666666666</v>
      </c>
      <c r="S16" s="6">
        <f t="shared" ca="1" si="1"/>
        <v>12.026666666666667</v>
      </c>
      <c r="T16" s="6">
        <f t="shared" ca="1" si="1"/>
        <v>10.047000000000001</v>
      </c>
      <c r="U16" s="6">
        <f t="shared" ca="1" si="1"/>
        <v>9.363999999999999</v>
      </c>
      <c r="V16" s="2">
        <f t="shared" ca="1" si="1"/>
        <v>7.8116666666666665</v>
      </c>
      <c r="W16" s="2">
        <f>'Historical Trends'!D47</f>
        <v>10.980000000000004</v>
      </c>
      <c r="Y16" s="14">
        <f t="shared" ca="1" si="6"/>
        <v>0.57199999999999562</v>
      </c>
      <c r="Z16">
        <f t="shared" ca="1" si="7"/>
        <v>-0.98000000000000398</v>
      </c>
      <c r="AA16">
        <f t="shared" ca="1" si="8"/>
        <v>0.53499999999999659</v>
      </c>
      <c r="AB16">
        <f t="shared" ca="1" si="9"/>
        <v>1.5433333333333277</v>
      </c>
      <c r="AC16">
        <f t="shared" ca="1" si="10"/>
        <v>1.7724999999999937</v>
      </c>
      <c r="AD16">
        <f t="shared" ca="1" si="11"/>
        <v>1.0739999999999945</v>
      </c>
      <c r="AE16">
        <f t="shared" ca="1" si="12"/>
        <v>0.68666666666666565</v>
      </c>
      <c r="AF16">
        <f t="shared" ca="1" si="13"/>
        <v>0.50142857142857089</v>
      </c>
      <c r="AG16" s="14">
        <f t="shared" ref="AG16" si="27">K16-$W16</f>
        <v>1.9866666666666628</v>
      </c>
      <c r="AH16">
        <f t="shared" ref="AH16" si="28">L16-$W16</f>
        <v>1.8866666666666632</v>
      </c>
      <c r="AI16">
        <f t="shared" ref="AI16" si="29">M16-$W16</f>
        <v>4.3533333333333299</v>
      </c>
      <c r="AJ16">
        <f t="shared" ref="AJ16" si="30">N16-$W16</f>
        <v>-0.88000000000000433</v>
      </c>
      <c r="AK16">
        <f t="shared" ref="AK16" si="31">O16-$W16</f>
        <v>-2.180000000000005</v>
      </c>
      <c r="AL16">
        <f t="shared" ref="AL16" si="32">P16-$W16</f>
        <v>-4.3466666666666711</v>
      </c>
      <c r="AM16" s="14">
        <f ca="1">Q16-$W16</f>
        <v>-0.68333333333333712</v>
      </c>
      <c r="AN16" s="6">
        <f t="shared" ca="1" si="25"/>
        <v>-9.1333333333338373E-2</v>
      </c>
      <c r="AO16" s="6">
        <f t="shared" ca="1" si="26"/>
        <v>1.0466666666666633</v>
      </c>
      <c r="AP16" s="6">
        <f t="shared" ca="1" si="15"/>
        <v>-0.93300000000000338</v>
      </c>
      <c r="AQ16" s="6">
        <f t="shared" ca="1" si="16"/>
        <v>-1.616000000000005</v>
      </c>
      <c r="AR16" s="2">
        <f t="shared" ca="1" si="17"/>
        <v>-3.1683333333333374</v>
      </c>
    </row>
    <row r="17" spans="1:62" x14ac:dyDescent="0.25">
      <c r="A17" t="s">
        <v>70</v>
      </c>
      <c r="B17">
        <f>B16+1</f>
        <v>1</v>
      </c>
      <c r="C17" s="14">
        <f ca="1">'Historical Trends'!N47</f>
        <v>13.042666666666662</v>
      </c>
      <c r="D17">
        <f ca="1">AVERAGE(OFFSET('Historical Trends'!$D$48,$B6,0,'Polling Correlations - xOTH'!D$4,1))</f>
        <v>13.030000000000001</v>
      </c>
      <c r="E17">
        <f ca="1">AVERAGE(OFFSET('Historical Trends'!$D$48,$B6,0,'Polling Correlations - xOTH'!E$4,1))</f>
        <v>13.784999999999997</v>
      </c>
      <c r="F17">
        <f ca="1">AVERAGE(OFFSET('Historical Trends'!$D$48,$B6,0,'Polling Correlations - xOTH'!F$4,1))</f>
        <v>13.669999999999996</v>
      </c>
      <c r="G17">
        <f ca="1">AVERAGE(OFFSET('Historical Trends'!$D$48,$B6,0,'Polling Correlations - xOTH'!G$4,1))</f>
        <v>12.567499999999999</v>
      </c>
      <c r="H17">
        <f ca="1">AVERAGE(OFFSET('Historical Trends'!$D$48,$B6,0,'Polling Correlations - xOTH'!H$4,1))</f>
        <v>12.000000000000004</v>
      </c>
      <c r="I17">
        <f ca="1">AVERAGE(OFFSET('Historical Trends'!$D$48,$B6,0,'Polling Correlations - xOTH'!I$4,1))</f>
        <v>11.728333333333337</v>
      </c>
      <c r="J17">
        <f ca="1">AVERAGE(OFFSET('Historical Trends'!$D$48,$B6,0,'Polling Correlations - xOTH'!J$4,1))</f>
        <v>11.505714285714289</v>
      </c>
      <c r="K17" s="14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14">
        <f t="shared" ca="1" si="4"/>
        <v>13.167000000000002</v>
      </c>
      <c r="R17" s="6">
        <f t="shared" ca="1" si="1"/>
        <v>13.020700000000001</v>
      </c>
      <c r="S17" s="6">
        <f t="shared" ca="1" si="1"/>
        <v>12.182600000000001</v>
      </c>
      <c r="T17" s="6">
        <f t="shared" ca="1" si="1"/>
        <v>11.793900000000001</v>
      </c>
      <c r="U17" s="6">
        <f t="shared" ca="1" si="1"/>
        <v>11.2545</v>
      </c>
      <c r="V17" s="2">
        <f t="shared" ca="1" si="1"/>
        <v>10.839500000000001</v>
      </c>
      <c r="W17" s="2">
        <f>'Historical Trends'!D48</f>
        <v>10</v>
      </c>
      <c r="Y17" s="14">
        <f t="shared" ca="1" si="6"/>
        <v>3.042666666666662</v>
      </c>
      <c r="Z17">
        <f t="shared" ca="1" si="7"/>
        <v>3.0300000000000011</v>
      </c>
      <c r="AA17">
        <f t="shared" ca="1" si="8"/>
        <v>3.7849999999999966</v>
      </c>
      <c r="AB17">
        <f t="shared" ca="1" si="9"/>
        <v>3.6699999999999964</v>
      </c>
      <c r="AC17">
        <f t="shared" ca="1" si="10"/>
        <v>2.567499999999999</v>
      </c>
      <c r="AD17">
        <f t="shared" ca="1" si="11"/>
        <v>2.0000000000000036</v>
      </c>
      <c r="AE17">
        <f t="shared" ca="1" si="12"/>
        <v>1.7283333333333371</v>
      </c>
      <c r="AF17">
        <f t="shared" ca="1" si="13"/>
        <v>1.5057142857142889</v>
      </c>
      <c r="AG17" s="14">
        <f t="shared" ref="AG17" si="33">K17-$W17</f>
        <v>4.4000000000000004</v>
      </c>
      <c r="AH17">
        <f t="shared" ref="AH17" si="34">L17-$W17</f>
        <v>3</v>
      </c>
      <c r="AI17">
        <f t="shared" ref="AI17" si="35">M17-$W17</f>
        <v>0.80000000000000071</v>
      </c>
      <c r="AJ17">
        <f t="shared" ref="AJ17" si="36">N17-$W17</f>
        <v>0.40000000000000036</v>
      </c>
      <c r="AK17">
        <f t="shared" ref="AK17" si="37">O17-$W17</f>
        <v>-0.32000000000000028</v>
      </c>
      <c r="AL17">
        <f t="shared" ref="AL17" si="38">P17-$W17</f>
        <v>-0.33999999999999986</v>
      </c>
      <c r="AM17" s="14">
        <f t="shared" ref="AM17:AM18" ca="1" si="39">Q17-$W17</f>
        <v>3.1670000000000016</v>
      </c>
      <c r="AN17" s="6">
        <f t="shared" ca="1" si="25"/>
        <v>3.0207000000000015</v>
      </c>
      <c r="AO17" s="6">
        <f t="shared" ca="1" si="26"/>
        <v>2.1826000000000008</v>
      </c>
      <c r="AP17" s="6">
        <f t="shared" ca="1" si="15"/>
        <v>1.7939000000000007</v>
      </c>
      <c r="AQ17" s="6">
        <f t="shared" ca="1" si="16"/>
        <v>1.2545000000000002</v>
      </c>
      <c r="AR17" s="2">
        <f t="shared" ca="1" si="17"/>
        <v>0.83950000000000102</v>
      </c>
    </row>
    <row r="18" spans="1:62" x14ac:dyDescent="0.25">
      <c r="A18" t="s">
        <v>72</v>
      </c>
      <c r="B18">
        <f>B17+1</f>
        <v>2</v>
      </c>
      <c r="C18" s="14">
        <f ca="1">'Historical Trends'!N48</f>
        <v>14.919333333333384</v>
      </c>
      <c r="D18">
        <f ca="1">AVERAGE(OFFSET('Historical Trends'!$D$48,$B7,0,'Polling Correlations - xOTH'!D$4,1))</f>
        <v>14.539999999999992</v>
      </c>
      <c r="E18">
        <f ca="1">AVERAGE(OFFSET('Historical Trends'!$D$48,$B7,0,'Polling Correlations - xOTH'!E$4,1))</f>
        <v>13.989999999999995</v>
      </c>
      <c r="F18">
        <f ca="1">AVERAGE(OFFSET('Historical Trends'!$D$48,$B7,0,'Polling Correlations - xOTH'!F$4,1))</f>
        <v>12.413333333333332</v>
      </c>
      <c r="G18">
        <f ca="1">AVERAGE(OFFSET('Historical Trends'!$D$48,$B7,0,'Polling Correlations - xOTH'!G$4,1))</f>
        <v>11.742500000000003</v>
      </c>
      <c r="H18">
        <f ca="1">AVERAGE(OFFSET('Historical Trends'!$D$48,$B7,0,'Polling Correlations - xOTH'!H$4,1))</f>
        <v>11.468000000000004</v>
      </c>
      <c r="I18">
        <f ca="1">AVERAGE(OFFSET('Historical Trends'!$D$48,$B7,0,'Polling Correlations - xOTH'!I$4,1))</f>
        <v>11.25166666666667</v>
      </c>
      <c r="J18">
        <f ca="1">AVERAGE(OFFSET('Historical Trends'!$D$48,$B7,0,'Polling Correlations - xOTH'!J$4,1))</f>
        <v>10.412857142857145</v>
      </c>
      <c r="K18" s="14">
        <f>(13+17+18+14+14)/5</f>
        <v>15.2</v>
      </c>
      <c r="L18">
        <f>(14+13+9+13+16)/5</f>
        <v>13</v>
      </c>
      <c r="M18">
        <f>(15+13+13+14+13)/5</f>
        <v>13.6</v>
      </c>
      <c r="N18">
        <f>(16+14+15+13+13)/5</f>
        <v>14.2</v>
      </c>
      <c r="O18">
        <f>(12+10+14+11+14)/5</f>
        <v>12.2</v>
      </c>
      <c r="P18">
        <f>(15+15+15+11+13)/5</f>
        <v>13.8</v>
      </c>
      <c r="Q18" s="14">
        <f t="shared" ca="1" si="4"/>
        <v>14.605999999999993</v>
      </c>
      <c r="R18" s="6">
        <f t="shared" ca="1" si="1"/>
        <v>14.062599999999993</v>
      </c>
      <c r="S18" s="6">
        <f t="shared" ca="1" si="1"/>
        <v>14.182799999999997</v>
      </c>
      <c r="T18" s="6">
        <f t="shared" ca="1" si="1"/>
        <v>14.380199999999995</v>
      </c>
      <c r="U18" s="6">
        <f t="shared" ca="1" si="1"/>
        <v>13.299799999999996</v>
      </c>
      <c r="V18" s="2">
        <f t="shared" ca="1" si="1"/>
        <v>14.058999999999997</v>
      </c>
      <c r="W18" s="2">
        <f>'Historical Trends'!D49</f>
        <v>13.030000000000001</v>
      </c>
      <c r="Y18" s="14">
        <f t="shared" ca="1" si="6"/>
        <v>1.8893333333333828</v>
      </c>
      <c r="Z18">
        <f t="shared" ca="1" si="7"/>
        <v>1.5099999999999909</v>
      </c>
      <c r="AA18">
        <f t="shared" ca="1" si="8"/>
        <v>0.95999999999999375</v>
      </c>
      <c r="AB18">
        <f t="shared" ca="1" si="9"/>
        <v>-0.61666666666666892</v>
      </c>
      <c r="AC18">
        <f t="shared" ca="1" si="10"/>
        <v>-1.2874999999999979</v>
      </c>
      <c r="AD18">
        <f t="shared" ca="1" si="11"/>
        <v>-1.5619999999999976</v>
      </c>
      <c r="AE18">
        <f t="shared" ca="1" si="12"/>
        <v>-1.7783333333333307</v>
      </c>
      <c r="AF18">
        <f t="shared" ca="1" si="13"/>
        <v>-2.6171428571428557</v>
      </c>
      <c r="AG18" s="14">
        <f t="shared" ref="AG18" si="40">K18-$W18</f>
        <v>2.1699999999999982</v>
      </c>
      <c r="AH18">
        <f t="shared" ref="AH18" si="41">L18-$W18</f>
        <v>-3.0000000000001137E-2</v>
      </c>
      <c r="AI18">
        <f t="shared" ref="AI18" si="42">M18-$W18</f>
        <v>0.56999999999999851</v>
      </c>
      <c r="AJ18">
        <f t="shared" ref="AJ18" si="43">N18-$W18</f>
        <v>1.1699999999999982</v>
      </c>
      <c r="AK18">
        <f t="shared" ref="AK18" si="44">O18-$W18</f>
        <v>-0.83000000000000185</v>
      </c>
      <c r="AL18">
        <f t="shared" ref="AL18" si="45">P18-$W18</f>
        <v>0.76999999999999957</v>
      </c>
      <c r="AM18" s="14">
        <f t="shared" ca="1" si="39"/>
        <v>1.5759999999999916</v>
      </c>
      <c r="AN18" s="6">
        <f t="shared" ca="1" si="25"/>
        <v>1.0325999999999915</v>
      </c>
      <c r="AO18" s="6">
        <f t="shared" ca="1" si="26"/>
        <v>1.1527999999999956</v>
      </c>
      <c r="AP18" s="6">
        <f t="shared" ca="1" si="15"/>
        <v>1.3501999999999938</v>
      </c>
      <c r="AQ18" s="6">
        <f t="shared" ca="1" si="16"/>
        <v>0.26979999999999471</v>
      </c>
      <c r="AR18" s="2">
        <f t="shared" ca="1" si="17"/>
        <v>1.0289999999999964</v>
      </c>
    </row>
    <row r="19" spans="1:62" x14ac:dyDescent="0.25">
      <c r="A19" t="s">
        <v>73</v>
      </c>
      <c r="B19">
        <f>B18+1</f>
        <v>3</v>
      </c>
      <c r="C19" s="14">
        <f ca="1">'Historical Trends'!N49</f>
        <v>14.438990415335411</v>
      </c>
      <c r="D19">
        <f ca="1">AVERAGE(OFFSET('Historical Trends'!$D$48,$B8,0,'Polling Correlations - xOTH'!D$4,1))</f>
        <v>13.439999999999998</v>
      </c>
      <c r="E19">
        <f ca="1">AVERAGE(OFFSET('Historical Trends'!$D$48,$B8,0,'Polling Correlations - xOTH'!E$4,1))</f>
        <v>11.350000000000001</v>
      </c>
      <c r="F19">
        <f ca="1">AVERAGE(OFFSET('Historical Trends'!$D$48,$B8,0,'Polling Correlations - xOTH'!F$4,1))</f>
        <v>10.810000000000008</v>
      </c>
      <c r="G19">
        <f ca="1">AVERAGE(OFFSET('Historical Trends'!$D$48,$B8,0,'Polling Correlations - xOTH'!G$4,1))</f>
        <v>10.700000000000006</v>
      </c>
      <c r="H19">
        <f ca="1">AVERAGE(OFFSET('Historical Trends'!$D$48,$B8,0,'Polling Correlations - xOTH'!H$4,1))</f>
        <v>10.594000000000005</v>
      </c>
      <c r="I19">
        <f ca="1">AVERAGE(OFFSET('Historical Trends'!$D$48,$B8,0,'Polling Correlations - xOTH'!I$4,1))</f>
        <v>9.7250000000000032</v>
      </c>
      <c r="J19">
        <f ca="1">AVERAGE(OFFSET('Historical Trends'!$D$48,$B8,0,'Polling Correlations - xOTH'!J$4,1))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14">
        <f t="shared" ca="1" si="4"/>
        <v>12.095999999999998</v>
      </c>
      <c r="R19" s="6">
        <f t="shared" ca="1" si="1"/>
        <v>14.336933333333331</v>
      </c>
      <c r="S19" s="6">
        <f t="shared" ca="1" si="1"/>
        <v>14.286133333333332</v>
      </c>
      <c r="T19" s="6">
        <f t="shared" ca="1" si="1"/>
        <v>14.799866666666665</v>
      </c>
      <c r="U19" s="6">
        <f t="shared" ca="1" si="1"/>
        <v>14.620133333333332</v>
      </c>
      <c r="V19" s="2">
        <f t="shared" ca="1" si="1"/>
        <v>14.237333333333332</v>
      </c>
      <c r="W19" s="2">
        <f>'Historical Trends'!D50</f>
        <v>14.539999999999992</v>
      </c>
      <c r="Y19" s="14">
        <f t="shared" ca="1" si="6"/>
        <v>-0.1010095846645811</v>
      </c>
      <c r="Z19">
        <f t="shared" ca="1" si="7"/>
        <v>-1.0999999999999943</v>
      </c>
      <c r="AA19">
        <f t="shared" ca="1" si="8"/>
        <v>-3.1899999999999906</v>
      </c>
      <c r="AB19">
        <f t="shared" ca="1" si="9"/>
        <v>-3.7299999999999844</v>
      </c>
      <c r="AC19">
        <f t="shared" ca="1" si="10"/>
        <v>-3.8399999999999856</v>
      </c>
      <c r="AD19">
        <f t="shared" ca="1" si="11"/>
        <v>-3.9459999999999873</v>
      </c>
      <c r="AE19">
        <f t="shared" ca="1" si="12"/>
        <v>-4.8149999999999888</v>
      </c>
      <c r="AF19">
        <f t="shared" ca="1" si="13"/>
        <v>-5.7742857142857051</v>
      </c>
      <c r="AH19">
        <f t="shared" ref="AH19" si="46">L19-$W19</f>
        <v>1.7933333333333401</v>
      </c>
      <c r="AI19">
        <f t="shared" ref="AI19" si="47">M19-$W19</f>
        <v>1.126666666666674</v>
      </c>
      <c r="AJ19">
        <f t="shared" ref="AJ19" si="48">N19-$W19</f>
        <v>1.7933333333333401</v>
      </c>
      <c r="AK19">
        <f t="shared" ref="AK19" si="49">O19-$W19</f>
        <v>1.126666666666674</v>
      </c>
      <c r="AL19">
        <f t="shared" ref="AL19" si="50">P19-$W19</f>
        <v>0.12666666666667403</v>
      </c>
      <c r="AN19" s="6">
        <f t="shared" ca="1" si="25"/>
        <v>-0.20306666666666118</v>
      </c>
      <c r="AO19" s="6">
        <f t="shared" ca="1" si="26"/>
        <v>-0.25386666666666002</v>
      </c>
      <c r="AP19" s="6">
        <f t="shared" ca="1" si="15"/>
        <v>0.25986666666667269</v>
      </c>
      <c r="AQ19" s="6">
        <f t="shared" ca="1" si="16"/>
        <v>8.0133333333339607E-2</v>
      </c>
      <c r="AR19" s="2">
        <f t="shared" ca="1" si="17"/>
        <v>-0.30266666666665998</v>
      </c>
    </row>
    <row r="20" spans="1:62" x14ac:dyDescent="0.25">
      <c r="A20" t="s">
        <v>91</v>
      </c>
      <c r="B20">
        <v>0</v>
      </c>
      <c r="C20" s="14">
        <f ca="1">'Historical Trends'!N65</f>
        <v>8.4196184305255883</v>
      </c>
      <c r="D20">
        <f ca="1">AVERAGE(OFFSET('Historical Trends'!$D$66,$B5,0,'Polling Correlations - xOTH'!D$4,1))</f>
        <v>8.3400000000000034</v>
      </c>
      <c r="E20">
        <f ca="1">AVERAGE(OFFSET('Historical Trends'!$D$66,$B5,0,'Polling Correlations - xOTH'!E$4,1))</f>
        <v>7.6049999999999969</v>
      </c>
      <c r="F20">
        <f ca="1">AVERAGE(OFFSET('Historical Trends'!$D$66,$B5,0,'Polling Correlations - xOTH'!F$4,1))</f>
        <v>7.5033333333333347</v>
      </c>
      <c r="G20">
        <f ca="1">AVERAGE(OFFSET('Historical Trends'!$D$66,$B5,0,'Polling Correlations - xOTH'!G$4,1))</f>
        <v>6.6449999999999996</v>
      </c>
      <c r="H20">
        <f ca="1">AVERAGE(OFFSET('Historical Trends'!$D$66,$B5,0,'Polling Correlations - xOTH'!H$4,1))</f>
        <v>6.4099999999999966</v>
      </c>
      <c r="I20">
        <f ca="1">AVERAGE(OFFSET('Historical Trends'!$D$66,$B5,0,'Polling Correlations - xOTH'!I$4,1))</f>
        <v>6.3733333333333304</v>
      </c>
      <c r="J20">
        <f ca="1">AVERAGE(OFFSET('Historical Trends'!$D$66,$B5,0,'Polling Correlations - xOTH'!J$4,1))</f>
        <v>6.8071428571428543</v>
      </c>
      <c r="K20" s="14">
        <f>(10+8.5+8)/3</f>
        <v>8.8333333333333339</v>
      </c>
      <c r="L20">
        <f>(9+6+14.6)/3</f>
        <v>9.8666666666666671</v>
      </c>
      <c r="M20">
        <f>(5+7+7)/3</f>
        <v>6.333333333333333</v>
      </c>
      <c r="N20">
        <f>(5+7.9+5+7+7)/5</f>
        <v>6.38</v>
      </c>
      <c r="O20">
        <f>(12+8+10+11.4+10)/5</f>
        <v>10.28</v>
      </c>
      <c r="P20">
        <f>(8+10.4+9+12.5+9)/5</f>
        <v>9.7799999999999994</v>
      </c>
      <c r="Q20" s="14">
        <f t="shared" ca="1" si="4"/>
        <v>8.3893333333333366</v>
      </c>
      <c r="R20" s="6">
        <f t="shared" ca="1" si="1"/>
        <v>8.813266666666669</v>
      </c>
      <c r="S20" s="6">
        <f t="shared" ca="1" si="1"/>
        <v>7.5774666666666697</v>
      </c>
      <c r="T20" s="6">
        <f t="shared" ca="1" si="1"/>
        <v>7.4188000000000018</v>
      </c>
      <c r="U20" s="6">
        <f t="shared" ca="1" si="1"/>
        <v>9.3682000000000016</v>
      </c>
      <c r="V20" s="2">
        <f t="shared" ca="1" si="1"/>
        <v>9.2760000000000016</v>
      </c>
      <c r="W20" s="2">
        <f>'Historical Trends'!D65</f>
        <v>10.550000000000011</v>
      </c>
      <c r="Y20" s="14">
        <f t="shared" ca="1" si="6"/>
        <v>-2.130381569474423</v>
      </c>
      <c r="Z20">
        <f t="shared" ca="1" si="7"/>
        <v>-2.210000000000008</v>
      </c>
      <c r="AA20">
        <f t="shared" ca="1" si="8"/>
        <v>-2.9450000000000145</v>
      </c>
      <c r="AB20">
        <f t="shared" ca="1" si="9"/>
        <v>-3.0466666666666766</v>
      </c>
      <c r="AC20">
        <f t="shared" ca="1" si="10"/>
        <v>-3.9050000000000118</v>
      </c>
      <c r="AD20">
        <f t="shared" ca="1" si="11"/>
        <v>-4.1400000000000148</v>
      </c>
      <c r="AE20">
        <f t="shared" ca="1" si="12"/>
        <v>-4.176666666666681</v>
      </c>
      <c r="AF20">
        <f t="shared" ca="1" si="13"/>
        <v>-3.7428571428571571</v>
      </c>
      <c r="AG20" s="14">
        <f t="shared" ref="AG20:AH20" si="51">K20-$W20</f>
        <v>-1.7166666666666774</v>
      </c>
      <c r="AH20">
        <f t="shared" si="51"/>
        <v>-0.68333333333334423</v>
      </c>
      <c r="AI20">
        <f t="shared" ref="AI20" si="52">M20-$W20</f>
        <v>-4.2166666666666783</v>
      </c>
      <c r="AJ20">
        <f t="shared" ref="AJ20" si="53">N20-$W20</f>
        <v>-4.1700000000000115</v>
      </c>
      <c r="AK20">
        <f t="shared" ref="AK20" si="54">O20-$W20</f>
        <v>-0.27000000000001201</v>
      </c>
      <c r="AL20">
        <f t="shared" ref="AL20" si="55">P20-$W20</f>
        <v>-0.77000000000001201</v>
      </c>
      <c r="AM20" s="14">
        <f ca="1">Q20-$W20</f>
        <v>-2.1606666666666747</v>
      </c>
      <c r="AN20" s="6">
        <f t="shared" ca="1" si="25"/>
        <v>-1.7367333333333423</v>
      </c>
      <c r="AO20" s="6">
        <f t="shared" ca="1" si="26"/>
        <v>-2.9725333333333417</v>
      </c>
      <c r="AP20" s="6">
        <f t="shared" ca="1" si="15"/>
        <v>-3.1312000000000095</v>
      </c>
      <c r="AQ20" s="6">
        <f t="shared" ca="1" si="16"/>
        <v>-1.1818000000000097</v>
      </c>
      <c r="AR20" s="2">
        <f t="shared" ca="1" si="17"/>
        <v>-1.2740000000000098</v>
      </c>
    </row>
    <row r="21" spans="1:62" x14ac:dyDescent="0.25">
      <c r="A21" t="s">
        <v>92</v>
      </c>
      <c r="B21">
        <f>B20+1</f>
        <v>1</v>
      </c>
      <c r="C21" s="14">
        <f ca="1">'Historical Trends'!N66</f>
        <v>5.4812298232129422</v>
      </c>
      <c r="D21">
        <f ca="1">AVERAGE(OFFSET('Historical Trends'!$D$66,$B6,0,'Polling Correlations - xOTH'!D$4,1))</f>
        <v>6.8699999999999903</v>
      </c>
      <c r="E21">
        <f ca="1">AVERAGE(OFFSET('Historical Trends'!$D$66,$B6,0,'Polling Correlations - xOTH'!E$4,1))</f>
        <v>7.0850000000000009</v>
      </c>
      <c r="F21">
        <f ca="1">AVERAGE(OFFSET('Historical Trends'!$D$66,$B6,0,'Polling Correlations - xOTH'!F$4,1))</f>
        <v>6.0799999999999983</v>
      </c>
      <c r="G21">
        <f ca="1">AVERAGE(OFFSET('Historical Trends'!$D$66,$B6,0,'Polling Correlations - xOTH'!G$4,1))</f>
        <v>5.9274999999999949</v>
      </c>
      <c r="H21">
        <f ca="1">AVERAGE(OFFSET('Historical Trends'!$D$66,$B6,0,'Polling Correlations - xOTH'!H$4,1))</f>
        <v>5.9799999999999951</v>
      </c>
      <c r="I21">
        <f ca="1">AVERAGE(OFFSET('Historical Trends'!$D$66,$B6,0,'Polling Correlations - xOTH'!I$4,1))</f>
        <v>6.5516666666666623</v>
      </c>
      <c r="J21">
        <f ca="1">AVERAGE(OFFSET('Historical Trends'!$D$66,$B6,0,'Polling Correlations - xOTH'!J$4,1))</f>
        <v>6.1699999999999973</v>
      </c>
      <c r="K21" s="14">
        <f>(7+9+11+9+6.5)/5</f>
        <v>8.5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(8.5+8+9+8+8)/5</f>
        <v>8.3000000000000007</v>
      </c>
      <c r="Q21" s="14">
        <f t="shared" ca="1" si="4"/>
        <v>7.0329999999999924</v>
      </c>
      <c r="R21" s="6">
        <f t="shared" ca="1" si="4"/>
        <v>7.4620999999999933</v>
      </c>
      <c r="S21" s="6">
        <f t="shared" ca="1" si="4"/>
        <v>7.671799999999994</v>
      </c>
      <c r="T21" s="6">
        <f t="shared" ca="1" si="4"/>
        <v>7.9650999999999943</v>
      </c>
      <c r="U21" s="6">
        <f t="shared" ca="1" si="4"/>
        <v>8.6984999999999957</v>
      </c>
      <c r="V21" s="2">
        <f t="shared" ca="1" si="4"/>
        <v>7.7994999999999965</v>
      </c>
      <c r="W21" s="2">
        <f>'Historical Trends'!D66</f>
        <v>8.3400000000000034</v>
      </c>
      <c r="Y21" s="14">
        <f t="shared" ca="1" si="6"/>
        <v>-2.8587701767870612</v>
      </c>
      <c r="Z21">
        <f t="shared" ca="1" si="7"/>
        <v>-1.4700000000000131</v>
      </c>
      <c r="AA21">
        <f t="shared" ca="1" si="8"/>
        <v>-1.2550000000000026</v>
      </c>
      <c r="AB21">
        <f t="shared" ca="1" si="9"/>
        <v>-2.2600000000000051</v>
      </c>
      <c r="AC21">
        <f t="shared" ca="1" si="10"/>
        <v>-2.4125000000000085</v>
      </c>
      <c r="AD21">
        <f t="shared" ca="1" si="11"/>
        <v>-2.3600000000000083</v>
      </c>
      <c r="AE21">
        <f t="shared" ca="1" si="12"/>
        <v>-1.7883333333333411</v>
      </c>
      <c r="AF21">
        <f t="shared" ca="1" si="13"/>
        <v>-2.1700000000000061</v>
      </c>
      <c r="AG21" s="14">
        <f t="shared" ref="AG21:AG22" si="56">K21-$W21</f>
        <v>0.15999999999999659</v>
      </c>
      <c r="AH21">
        <f t="shared" ref="AH21:AH22" si="57">L21-$W21</f>
        <v>0.43999999999999595</v>
      </c>
      <c r="AI21">
        <f t="shared" ref="AI21:AI22" si="58">M21-$W21</f>
        <v>0.63999999999999702</v>
      </c>
      <c r="AJ21">
        <f t="shared" ref="AJ21:AJ22" si="59">N21-$W21</f>
        <v>0.85999999999999588</v>
      </c>
      <c r="AK21">
        <f t="shared" ref="AK21:AK22" si="60">O21-$W21</f>
        <v>1.9799999999999969</v>
      </c>
      <c r="AL21">
        <f t="shared" ref="AL21:AL22" si="61">P21-$W21</f>
        <v>-4.00000000000027E-2</v>
      </c>
      <c r="AM21" s="14">
        <f ca="1">Q21-$W21</f>
        <v>-1.307000000000011</v>
      </c>
      <c r="AN21" s="6">
        <f t="shared" ca="1" si="25"/>
        <v>-0.87790000000001012</v>
      </c>
      <c r="AO21" s="6">
        <f t="shared" ca="1" si="26"/>
        <v>-0.66820000000000945</v>
      </c>
      <c r="AP21" s="6">
        <f t="shared" ca="1" si="15"/>
        <v>-0.37490000000000911</v>
      </c>
      <c r="AQ21" s="6">
        <f t="shared" ca="1" si="16"/>
        <v>0.35849999999999227</v>
      </c>
      <c r="AR21" s="2">
        <f t="shared" ca="1" si="17"/>
        <v>-0.54050000000000686</v>
      </c>
      <c r="BD21" t="s">
        <v>153</v>
      </c>
      <c r="BE21" t="s">
        <v>155</v>
      </c>
      <c r="BF21" t="s">
        <v>154</v>
      </c>
      <c r="BG21" t="s">
        <v>157</v>
      </c>
      <c r="BI21" t="s">
        <v>155</v>
      </c>
      <c r="BJ21" t="s">
        <v>156</v>
      </c>
    </row>
    <row r="22" spans="1:62" x14ac:dyDescent="0.25">
      <c r="A22" t="s">
        <v>93</v>
      </c>
      <c r="B22">
        <f>B21+1</f>
        <v>2</v>
      </c>
      <c r="C22" s="14">
        <f ca="1">'Historical Trends'!N67</f>
        <v>6.217671022290542</v>
      </c>
      <c r="D22">
        <f ca="1">AVERAGE(OFFSET('Historical Trends'!$D$66,$B7,0,'Polling Correlations - xOTH'!D$4,1))</f>
        <v>7.3000000000000114</v>
      </c>
      <c r="E22">
        <f ca="1">AVERAGE(OFFSET('Historical Trends'!$D$66,$B7,0,'Polling Correlations - xOTH'!E$4,1))</f>
        <v>5.6850000000000023</v>
      </c>
      <c r="F22">
        <f ca="1">AVERAGE(OFFSET('Historical Trends'!$D$66,$B7,0,'Polling Correlations - xOTH'!F$4,1))</f>
        <v>5.6133333333333297</v>
      </c>
      <c r="G22">
        <f ca="1">AVERAGE(OFFSET('Historical Trends'!$D$66,$B7,0,'Polling Correlations - xOTH'!G$4,1))</f>
        <v>5.7574999999999967</v>
      </c>
      <c r="H22">
        <f ca="1">AVERAGE(OFFSET('Historical Trends'!$D$66,$B7,0,'Polling Correlations - xOTH'!H$4,1))</f>
        <v>6.4879999999999969</v>
      </c>
      <c r="I22">
        <f ca="1">AVERAGE(OFFSET('Historical Trends'!$D$66,$B7,0,'Polling Correlations - xOTH'!I$4,1))</f>
        <v>6.0533333333333319</v>
      </c>
      <c r="J22">
        <f ca="1">AVERAGE(OFFSET('Historical Trends'!$D$66,$B7,0,'Polling Correlations - xOTH'!J$4,1))</f>
        <v>5.3085714285714278</v>
      </c>
      <c r="K22" s="14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(8+6+5+10+9)/5</f>
        <v>7.6</v>
      </c>
      <c r="P22">
        <f>(7+7+6+5+6)/5</f>
        <v>6.2</v>
      </c>
      <c r="Q22" s="14">
        <f t="shared" ca="1" si="4"/>
        <v>7.3100000000000103</v>
      </c>
      <c r="R22" s="6">
        <f t="shared" ca="1" si="4"/>
        <v>7.207000000000007</v>
      </c>
      <c r="S22" s="6">
        <f t="shared" ca="1" si="4"/>
        <v>7.5660000000000069</v>
      </c>
      <c r="T22" s="6">
        <f t="shared" ca="1" si="4"/>
        <v>8.0050000000000061</v>
      </c>
      <c r="U22" s="6">
        <f t="shared" ca="1" si="4"/>
        <v>7.459000000000005</v>
      </c>
      <c r="V22" s="2">
        <f t="shared" ca="1" si="4"/>
        <v>6.5850000000000044</v>
      </c>
      <c r="W22" s="2">
        <f>'Historical Trends'!D67</f>
        <v>6.8699999999999903</v>
      </c>
      <c r="Y22" s="14">
        <f t="shared" ca="1" si="6"/>
        <v>-0.65232897770944831</v>
      </c>
      <c r="Z22">
        <f t="shared" ca="1" si="7"/>
        <v>0.43000000000002103</v>
      </c>
      <c r="AA22">
        <f t="shared" ca="1" si="8"/>
        <v>-1.1849999999999881</v>
      </c>
      <c r="AB22">
        <f t="shared" ca="1" si="9"/>
        <v>-1.2566666666666606</v>
      </c>
      <c r="AC22">
        <f t="shared" ca="1" si="10"/>
        <v>-1.1124999999999936</v>
      </c>
      <c r="AD22">
        <f t="shared" ca="1" si="11"/>
        <v>-0.38199999999999346</v>
      </c>
      <c r="AE22">
        <f t="shared" ca="1" si="12"/>
        <v>-0.81666666666665844</v>
      </c>
      <c r="AF22">
        <f t="shared" ca="1" si="13"/>
        <v>-1.5614285714285625</v>
      </c>
      <c r="AG22" s="14">
        <f t="shared" si="56"/>
        <v>0.53000000000001002</v>
      </c>
      <c r="AH22">
        <f t="shared" si="57"/>
        <v>0.13000000000000966</v>
      </c>
      <c r="AI22">
        <f t="shared" si="58"/>
        <v>1.1300000000000097</v>
      </c>
      <c r="AJ22">
        <f t="shared" si="59"/>
        <v>1.9300000000000104</v>
      </c>
      <c r="AK22">
        <f t="shared" si="60"/>
        <v>0.73000000000000931</v>
      </c>
      <c r="AL22">
        <f t="shared" si="61"/>
        <v>-0.66999999999999016</v>
      </c>
      <c r="AM22" s="14">
        <f ca="1">Q22-$W22</f>
        <v>0.44000000000001993</v>
      </c>
      <c r="AN22" s="6">
        <f t="shared" ca="1" si="25"/>
        <v>0.33700000000001662</v>
      </c>
      <c r="AO22" s="6">
        <f t="shared" ca="1" si="26"/>
        <v>0.69600000000001661</v>
      </c>
      <c r="AP22" s="6">
        <f t="shared" ca="1" si="15"/>
        <v>1.1350000000000158</v>
      </c>
      <c r="AQ22" s="6">
        <f t="shared" ca="1" si="16"/>
        <v>0.58900000000001462</v>
      </c>
      <c r="AR22" s="2">
        <f t="shared" ca="1" si="17"/>
        <v>-0.28499999999998593</v>
      </c>
      <c r="BD22">
        <v>1</v>
      </c>
      <c r="BE22">
        <f>LN(BD22)</f>
        <v>0</v>
      </c>
      <c r="BF22">
        <f>MAX(0,(0.94+1/(8.3*0.97))-1/((8.3-MIN(8.2,BE22)) * 0.97))</f>
        <v>0.94</v>
      </c>
      <c r="BG22">
        <f>1-(BF22/0.94)^10</f>
        <v>0</v>
      </c>
      <c r="BI22">
        <f>0</f>
        <v>0</v>
      </c>
      <c r="BJ22">
        <f>MAX(0,(0.66+1/(8.6*0.65))-1/((8.6-BI22) * 0.65))</f>
        <v>0.65999999999999992</v>
      </c>
    </row>
    <row r="23" spans="1:62" x14ac:dyDescent="0.25">
      <c r="A23" t="s">
        <v>94</v>
      </c>
      <c r="B23">
        <f>B22+1</f>
        <v>3</v>
      </c>
      <c r="C23" s="14">
        <f ca="1">'Historical Trends'!N68</f>
        <v>6.8603906250000364</v>
      </c>
      <c r="D23">
        <f ca="1">AVERAGE(OFFSET('Historical Trends'!$D$66,$B8,0,'Polling Correlations - xOTH'!D$4,1))</f>
        <v>4.0699999999999932</v>
      </c>
      <c r="E23">
        <f ca="1">AVERAGE(OFFSET('Historical Trends'!$D$66,$B8,0,'Polling Correlations - xOTH'!E$4,1))</f>
        <v>4.7699999999999889</v>
      </c>
      <c r="F23">
        <f ca="1">AVERAGE(OFFSET('Historical Trends'!$D$66,$B8,0,'Polling Correlations - xOTH'!F$4,1))</f>
        <v>5.2433333333333252</v>
      </c>
      <c r="G23">
        <f ca="1">AVERAGE(OFFSET('Historical Trends'!$D$66,$B8,0,'Polling Correlations - xOTH'!G$4,1))</f>
        <v>6.284999999999993</v>
      </c>
      <c r="H23">
        <f ca="1">AVERAGE(OFFSET('Historical Trends'!$D$66,$B8,0,'Polling Correlations - xOTH'!H$4,1))</f>
        <v>5.8039999999999967</v>
      </c>
      <c r="I23">
        <f ca="1">AVERAGE(OFFSET('Historical Trends'!$D$66,$B8,0,'Polling Correlations - xOTH'!I$4,1))</f>
        <v>4.9766666666666639</v>
      </c>
      <c r="J23">
        <f ca="1">AVERAGE(OFFSET('Historical Trends'!$D$66,$B8,0,'Polling Correlations - xOTH'!J$4,1))</f>
        <v>4.4157142857142828</v>
      </c>
      <c r="L23">
        <f>(7+11+11)/3</f>
        <v>9.6666666666666661</v>
      </c>
      <c r="M23">
        <f>(7+11+11)/3</f>
        <v>9.6666666666666661</v>
      </c>
      <c r="N23">
        <f>(5+8+14)/3</f>
        <v>9</v>
      </c>
      <c r="O23">
        <f>(5+11+5)/3</f>
        <v>7</v>
      </c>
      <c r="P23">
        <f>(9+7+7)/3</f>
        <v>7.666666666666667</v>
      </c>
      <c r="Q23" s="14">
        <f t="shared" ca="1" si="4"/>
        <v>3.662999999999994</v>
      </c>
      <c r="R23" s="6">
        <f t="shared" ca="1" si="4"/>
        <v>5.8049666666666617</v>
      </c>
      <c r="S23" s="6">
        <f t="shared" ca="1" si="4"/>
        <v>6.196733333333329</v>
      </c>
      <c r="T23" s="6">
        <f t="shared" ca="1" si="4"/>
        <v>6.3870999999999967</v>
      </c>
      <c r="U23" s="6">
        <f t="shared" ca="1" si="4"/>
        <v>5.6228999999999969</v>
      </c>
      <c r="V23" s="2">
        <f t="shared" ca="1" si="4"/>
        <v>6.4078333333333308</v>
      </c>
      <c r="W23" s="2">
        <f>'Historical Trends'!D68</f>
        <v>7.3000000000000114</v>
      </c>
      <c r="Y23" s="14">
        <f t="shared" ca="1" si="6"/>
        <v>-0.43960937499997499</v>
      </c>
      <c r="Z23">
        <f t="shared" ca="1" si="7"/>
        <v>-3.2300000000000182</v>
      </c>
      <c r="AA23">
        <f t="shared" ca="1" si="8"/>
        <v>-2.5300000000000225</v>
      </c>
      <c r="AB23">
        <f t="shared" ca="1" si="9"/>
        <v>-2.0566666666666862</v>
      </c>
      <c r="AC23">
        <f t="shared" ca="1" si="10"/>
        <v>-1.0150000000000183</v>
      </c>
      <c r="AD23">
        <f t="shared" ca="1" si="11"/>
        <v>-1.4960000000000147</v>
      </c>
      <c r="AE23">
        <f t="shared" ca="1" si="12"/>
        <v>-2.3233333333333475</v>
      </c>
      <c r="AF23">
        <f t="shared" ca="1" si="13"/>
        <v>-2.8842857142857286</v>
      </c>
      <c r="AH23">
        <f t="shared" ref="AH23:AH24" si="62">L23-$W23</f>
        <v>2.3666666666666547</v>
      </c>
      <c r="AI23">
        <f t="shared" ref="AI23:AI24" si="63">M23-$W23</f>
        <v>2.3666666666666547</v>
      </c>
      <c r="AJ23">
        <f t="shared" ref="AJ23:AJ24" si="64">N23-$W23</f>
        <v>1.6999999999999886</v>
      </c>
      <c r="AK23">
        <f t="shared" ref="AK23:AK24" si="65">O23-$W23</f>
        <v>-0.30000000000001137</v>
      </c>
      <c r="AL23">
        <f t="shared" ref="AL23:AL24" si="66">P23-$W23</f>
        <v>0.36666666666665559</v>
      </c>
      <c r="AN23" s="6">
        <f t="shared" ca="1" si="25"/>
        <v>-1.4950333333333496</v>
      </c>
      <c r="AO23" s="6">
        <f t="shared" ca="1" si="26"/>
        <v>-1.1032666666666824</v>
      </c>
      <c r="AP23" s="6">
        <f t="shared" ca="1" si="15"/>
        <v>-0.9129000000000147</v>
      </c>
      <c r="AQ23" s="6">
        <f t="shared" ca="1" si="16"/>
        <v>-1.6771000000000145</v>
      </c>
      <c r="AR23" s="2">
        <f t="shared" ca="1" si="17"/>
        <v>-0.89216666666668054</v>
      </c>
      <c r="BD23">
        <f>BD22+1</f>
        <v>2</v>
      </c>
      <c r="BE23">
        <f t="shared" ref="BE23:BE86" si="67">LN(BD23)</f>
        <v>0.69314718055994529</v>
      </c>
      <c r="BF23">
        <f t="shared" ref="BF23:BF86" si="68">MAX(0,(0.94+1/(8.3*0.97))-1/((8.3-MIN(8.2,BE23)) * 0.97))</f>
        <v>0.92868197572765254</v>
      </c>
      <c r="BG23">
        <f t="shared" ref="BG23:BG86" si="69">1-(BF23/0.94)^10</f>
        <v>0.1140858660754307</v>
      </c>
      <c r="BI23">
        <f>BI22+0.1</f>
        <v>0.1</v>
      </c>
      <c r="BJ23">
        <f t="shared" ref="BJ23:BJ86" si="70">MAX(0,(0.66+1/(8.6*0.65))-1/((8.6-BI23) * 0.65))</f>
        <v>0.65789540145217296</v>
      </c>
    </row>
    <row r="24" spans="1:62" x14ac:dyDescent="0.25">
      <c r="A24" t="s">
        <v>106</v>
      </c>
      <c r="B24">
        <v>0</v>
      </c>
      <c r="C24" s="14">
        <f ca="1">'Historical Trends'!N83</f>
        <v>7.3193720379146896</v>
      </c>
      <c r="D24">
        <f ca="1">AVERAGE(OFFSET('Historical Trends'!$D$84,$B5,0,'Polling Correlations - xOTH'!D$4,1))</f>
        <v>5.3299999999999983</v>
      </c>
      <c r="E24">
        <f ca="1">AVERAGE(OFFSET('Historical Trends'!$D$84,$B5,0,'Polling Correlations - xOTH'!E$4,1))</f>
        <v>7.1049999999999969</v>
      </c>
      <c r="F24">
        <f ca="1">AVERAGE(OFFSET('Historical Trends'!$D$84,$B5,0,'Polling Correlations - xOTH'!F$4,1))</f>
        <v>7.9299999999999971</v>
      </c>
      <c r="G24">
        <f ca="1">AVERAGE(OFFSET('Historical Trends'!$D$84,$B5,0,'Polling Correlations - xOTH'!G$4,1))</f>
        <v>8.16</v>
      </c>
      <c r="H24">
        <f ca="1">AVERAGE(OFFSET('Historical Trends'!$D$84,$B5,0,'Polling Correlations - xOTH'!H$4,1))</f>
        <v>8.2640000000000011</v>
      </c>
      <c r="I24">
        <f ca="1">AVERAGE(OFFSET('Historical Trends'!$D$84,$B5,0,'Polling Correlations - xOTH'!I$4,1))</f>
        <v>8.0250000000000039</v>
      </c>
      <c r="J24">
        <f ca="1">AVERAGE(OFFSET('Historical Trends'!$D$84,$B5,0,'Polling Correlations - xOTH'!J$4,1))</f>
        <v>8.0485714285714316</v>
      </c>
      <c r="K24" s="14">
        <f>(11+10+13+16+10)/5</f>
        <v>12</v>
      </c>
      <c r="L24">
        <f>(10+10+9.5+12.5+6)/5</f>
        <v>9.6</v>
      </c>
      <c r="M24">
        <f>(12.2+12+9+7+7)/5</f>
        <v>9.4400000000000013</v>
      </c>
      <c r="N24">
        <f>(13+13.6+12.2+12+9)/5</f>
        <v>11.959999999999999</v>
      </c>
      <c r="O24">
        <f>(5+4.5+6+6)/4</f>
        <v>5.375</v>
      </c>
      <c r="P24">
        <f>(4.9+7+7+4.2+3.4)/5</f>
        <v>5.2999999999999989</v>
      </c>
      <c r="Q24" s="14">
        <f t="shared" ca="1" si="4"/>
        <v>5.996999999999999</v>
      </c>
      <c r="R24" s="6">
        <f t="shared" ca="1" si="4"/>
        <v>6.6536999999999988</v>
      </c>
      <c r="S24" s="6">
        <f t="shared" ca="1" si="4"/>
        <v>6.8917999999999999</v>
      </c>
      <c r="T24" s="6">
        <f t="shared" ca="1" si="4"/>
        <v>8.4460999999999977</v>
      </c>
      <c r="U24" s="6">
        <f t="shared" ca="1" si="4"/>
        <v>5.3538499999999996</v>
      </c>
      <c r="V24" s="2">
        <f t="shared" ca="1" si="4"/>
        <v>5.3104999999999984</v>
      </c>
      <c r="W24" s="2">
        <f>'Historical Trends'!D83</f>
        <v>7.3299999999999841</v>
      </c>
      <c r="Y24" s="14">
        <f t="shared" ca="1" si="6"/>
        <v>-1.0627962085294484E-2</v>
      </c>
      <c r="Z24">
        <f t="shared" ca="1" si="7"/>
        <v>-1.9999999999999858</v>
      </c>
      <c r="AA24">
        <f t="shared" ca="1" si="8"/>
        <v>-0.22499999999998721</v>
      </c>
      <c r="AB24">
        <f t="shared" ca="1" si="9"/>
        <v>0.60000000000001297</v>
      </c>
      <c r="AC24">
        <f t="shared" ca="1" si="10"/>
        <v>0.83000000000001606</v>
      </c>
      <c r="AD24">
        <f t="shared" ca="1" si="11"/>
        <v>0.93400000000001704</v>
      </c>
      <c r="AE24">
        <f t="shared" ca="1" si="12"/>
        <v>0.69500000000001982</v>
      </c>
      <c r="AF24">
        <f t="shared" ca="1" si="13"/>
        <v>0.71857142857144751</v>
      </c>
      <c r="AG24" s="14">
        <f t="shared" ref="AG24" si="71">K24-$W24</f>
        <v>4.6700000000000159</v>
      </c>
      <c r="AH24">
        <f t="shared" si="62"/>
        <v>2.2700000000000156</v>
      </c>
      <c r="AI24">
        <f t="shared" si="63"/>
        <v>2.1100000000000172</v>
      </c>
      <c r="AJ24">
        <f t="shared" si="64"/>
        <v>4.630000000000015</v>
      </c>
      <c r="AK24">
        <f t="shared" si="65"/>
        <v>-1.9549999999999841</v>
      </c>
      <c r="AL24">
        <f t="shared" si="66"/>
        <v>-2.0299999999999851</v>
      </c>
      <c r="AM24" s="14">
        <f t="shared" ref="AM24:AM29" ca="1" si="72">Q24-$W24</f>
        <v>-1.3329999999999851</v>
      </c>
      <c r="AN24" s="6">
        <f t="shared" ca="1" si="25"/>
        <v>-0.67629999999998525</v>
      </c>
      <c r="AO24" s="6">
        <f t="shared" ca="1" si="26"/>
        <v>-0.43819999999998416</v>
      </c>
      <c r="AP24" s="6">
        <f t="shared" ca="1" si="15"/>
        <v>1.1161000000000136</v>
      </c>
      <c r="AQ24" s="6">
        <f t="shared" ca="1" si="16"/>
        <v>-1.9761499999999845</v>
      </c>
      <c r="AR24" s="2">
        <f t="shared" ca="1" si="17"/>
        <v>-2.0194999999999856</v>
      </c>
      <c r="BD24">
        <f t="shared" ref="BD24:BD31" si="73">BD23+1</f>
        <v>3</v>
      </c>
      <c r="BE24">
        <f t="shared" si="67"/>
        <v>1.0986122886681098</v>
      </c>
      <c r="BF24">
        <f t="shared" si="68"/>
        <v>0.92105134307880865</v>
      </c>
      <c r="BG24">
        <f t="shared" si="69"/>
        <v>0.18424477193938826</v>
      </c>
      <c r="BI24">
        <f t="shared" ref="BI24:BI87" si="74">BI23+0.1</f>
        <v>0.2</v>
      </c>
      <c r="BJ24">
        <f t="shared" si="70"/>
        <v>0.65574069341511199</v>
      </c>
    </row>
    <row r="25" spans="1:62" x14ac:dyDescent="0.25">
      <c r="A25" t="s">
        <v>107</v>
      </c>
      <c r="B25">
        <f>B24+1</f>
        <v>1</v>
      </c>
      <c r="C25" s="14">
        <f ca="1">'Historical Trends'!N84</f>
        <v>9.7540326633165648</v>
      </c>
      <c r="D25">
        <f ca="1">AVERAGE(OFFSET('Historical Trends'!$D$84,$B6,0,'Polling Correlations - xOTH'!D$4,1))</f>
        <v>8.8799999999999955</v>
      </c>
      <c r="E25">
        <f ca="1">AVERAGE(OFFSET('Historical Trends'!$D$84,$B6,0,'Polling Correlations - xOTH'!E$4,1))</f>
        <v>9.2299999999999969</v>
      </c>
      <c r="F25">
        <f ca="1">AVERAGE(OFFSET('Historical Trends'!$D$84,$B6,0,'Polling Correlations - xOTH'!F$4,1))</f>
        <v>9.1033333333333335</v>
      </c>
      <c r="G25">
        <f ca="1">AVERAGE(OFFSET('Historical Trends'!$D$84,$B6,0,'Polling Correlations - xOTH'!G$4,1))</f>
        <v>8.9975000000000023</v>
      </c>
      <c r="H25">
        <f ca="1">AVERAGE(OFFSET('Historical Trends'!$D$84,$B6,0,'Polling Correlations - xOTH'!H$4,1))</f>
        <v>8.5640000000000036</v>
      </c>
      <c r="I25">
        <f ca="1">AVERAGE(OFFSET('Historical Trends'!$D$84,$B6,0,'Polling Correlations - xOTH'!I$4,1))</f>
        <v>8.5016666666666705</v>
      </c>
      <c r="J25">
        <f ca="1">AVERAGE(OFFSET('Historical Trends'!$D$84,$B6,0,'Polling Correlations - xOTH'!J$4,1))</f>
        <v>7.4742857142857178</v>
      </c>
      <c r="K25" s="14">
        <f>(9+9+9+8+7)/5</f>
        <v>8.4</v>
      </c>
      <c r="L25">
        <f>(9+6+9+10+9)/5</f>
        <v>8.6</v>
      </c>
      <c r="M25">
        <f>(10+8+9+6+9)/5</f>
        <v>8.4</v>
      </c>
      <c r="N25">
        <f>(9+10+8+9+6)/5</f>
        <v>8.4</v>
      </c>
      <c r="O25">
        <f>(6+5+9+10+8)/5</f>
        <v>7.6</v>
      </c>
      <c r="P25">
        <f>(6+6+6+5+8)/5</f>
        <v>6.2</v>
      </c>
      <c r="Q25" s="14">
        <f t="shared" ca="1" si="4"/>
        <v>8.8319999999999972</v>
      </c>
      <c r="R25" s="6">
        <f t="shared" ca="1" si="4"/>
        <v>8.793199999999997</v>
      </c>
      <c r="S25" s="6">
        <f t="shared" ca="1" si="4"/>
        <v>8.6975999999999978</v>
      </c>
      <c r="T25" s="6">
        <f t="shared" ca="1" si="4"/>
        <v>8.6543999999999972</v>
      </c>
      <c r="U25" s="6">
        <f t="shared" ca="1" si="4"/>
        <v>8.2015999999999973</v>
      </c>
      <c r="V25" s="2">
        <f t="shared" ca="1" si="4"/>
        <v>7.1379999999999981</v>
      </c>
      <c r="W25" s="2">
        <f>'Historical Trends'!D84</f>
        <v>5.3299999999999983</v>
      </c>
      <c r="Y25" s="14">
        <f t="shared" ca="1" si="6"/>
        <v>4.4240326633165665</v>
      </c>
      <c r="Z25">
        <f t="shared" ca="1" si="7"/>
        <v>3.5499999999999972</v>
      </c>
      <c r="AA25">
        <f t="shared" ca="1" si="8"/>
        <v>3.8999999999999986</v>
      </c>
      <c r="AB25">
        <f t="shared" ca="1" si="9"/>
        <v>3.7733333333333352</v>
      </c>
      <c r="AC25">
        <f t="shared" ca="1" si="10"/>
        <v>3.667500000000004</v>
      </c>
      <c r="AD25">
        <f t="shared" ca="1" si="11"/>
        <v>3.2340000000000053</v>
      </c>
      <c r="AE25">
        <f t="shared" ca="1" si="12"/>
        <v>3.1716666666666722</v>
      </c>
      <c r="AF25">
        <f t="shared" ca="1" si="13"/>
        <v>2.1442857142857195</v>
      </c>
      <c r="AG25" s="14">
        <f t="shared" ref="AG25" si="75">K25-$W25</f>
        <v>3.0700000000000021</v>
      </c>
      <c r="AH25">
        <f t="shared" ref="AH25" si="76">L25-$W25</f>
        <v>3.2700000000000014</v>
      </c>
      <c r="AI25">
        <f t="shared" ref="AI25" si="77">M25-$W25</f>
        <v>3.0700000000000021</v>
      </c>
      <c r="AJ25">
        <f t="shared" ref="AJ25" si="78">N25-$W25</f>
        <v>3.0700000000000021</v>
      </c>
      <c r="AK25">
        <f t="shared" ref="AK25" si="79">O25-$W25</f>
        <v>2.2700000000000014</v>
      </c>
      <c r="AL25">
        <f t="shared" ref="AL25" si="80">P25-$W25</f>
        <v>0.87000000000000188</v>
      </c>
      <c r="AM25" s="14">
        <f t="shared" ca="1" si="72"/>
        <v>3.5019999999999989</v>
      </c>
      <c r="AN25" s="6">
        <f t="shared" ca="1" si="25"/>
        <v>3.4631999999999987</v>
      </c>
      <c r="AO25" s="6">
        <f t="shared" ca="1" si="26"/>
        <v>3.3675999999999995</v>
      </c>
      <c r="AP25" s="6">
        <f t="shared" ca="1" si="15"/>
        <v>3.3243999999999989</v>
      </c>
      <c r="AQ25" s="6">
        <f t="shared" ca="1" si="16"/>
        <v>2.871599999999999</v>
      </c>
      <c r="AR25" s="2">
        <f t="shared" ca="1" si="17"/>
        <v>1.8079999999999998</v>
      </c>
      <c r="BD25">
        <f t="shared" si="73"/>
        <v>4</v>
      </c>
      <c r="BE25">
        <f t="shared" si="67"/>
        <v>1.3862943611198906</v>
      </c>
      <c r="BF25">
        <f t="shared" si="68"/>
        <v>0.91509452980976436</v>
      </c>
      <c r="BG25">
        <f t="shared" si="69"/>
        <v>0.23549372110487321</v>
      </c>
      <c r="BI25">
        <f t="shared" si="74"/>
        <v>0.30000000000000004</v>
      </c>
      <c r="BJ25">
        <f t="shared" si="70"/>
        <v>0.65353406470245923</v>
      </c>
    </row>
    <row r="26" spans="1:62" x14ac:dyDescent="0.25">
      <c r="A26" t="s">
        <v>108</v>
      </c>
      <c r="B26">
        <f>B25+1</f>
        <v>2</v>
      </c>
      <c r="C26" s="14">
        <f ca="1">'Historical Trends'!N85</f>
        <v>11.421666666666624</v>
      </c>
      <c r="D26">
        <f ca="1">AVERAGE(OFFSET('Historical Trends'!$D$84,$B7,0,'Polling Correlations - xOTH'!D$4,1))</f>
        <v>9.5799999999999983</v>
      </c>
      <c r="E26">
        <f ca="1">AVERAGE(OFFSET('Historical Trends'!$D$84,$B7,0,'Polling Correlations - xOTH'!E$4,1))</f>
        <v>9.2150000000000034</v>
      </c>
      <c r="F26">
        <f ca="1">AVERAGE(OFFSET('Historical Trends'!$D$84,$B7,0,'Polling Correlations - xOTH'!F$4,1))</f>
        <v>9.0366666666666706</v>
      </c>
      <c r="G26">
        <f ca="1">AVERAGE(OFFSET('Historical Trends'!$D$84,$B7,0,'Polling Correlations - xOTH'!G$4,1))</f>
        <v>8.4850000000000065</v>
      </c>
      <c r="H26">
        <f ca="1">AVERAGE(OFFSET('Historical Trends'!$D$84,$B7,0,'Polling Correlations - xOTH'!H$4,1))</f>
        <v>8.4260000000000055</v>
      </c>
      <c r="I26">
        <f ca="1">AVERAGE(OFFSET('Historical Trends'!$D$84,$B7,0,'Polling Correlations - xOTH'!I$4,1))</f>
        <v>7.2400000000000047</v>
      </c>
      <c r="J26">
        <f ca="1">AVERAGE(OFFSET('Historical Trends'!$D$84,$B7,0,'Polling Correlations - xOTH'!J$4,1))</f>
        <v>6.358571428571433</v>
      </c>
      <c r="K26" s="14">
        <f>(12+14+11)/3</f>
        <v>12.333333333333334</v>
      </c>
      <c r="L26">
        <f>(8+7+7)/3</f>
        <v>7.333333333333333</v>
      </c>
      <c r="M26">
        <f>(8+8+7)/3</f>
        <v>7.666666666666667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14">
        <f t="shared" ca="1" si="4"/>
        <v>9.8553333333333306</v>
      </c>
      <c r="R26" s="6">
        <f t="shared" ca="1" si="4"/>
        <v>8.8835333333333324</v>
      </c>
      <c r="S26" s="6">
        <f t="shared" ca="1" si="4"/>
        <v>8.8529333333333327</v>
      </c>
      <c r="T26" s="6">
        <f t="shared" ca="1" si="4"/>
        <v>8.6807333333333325</v>
      </c>
      <c r="U26" s="6">
        <f t="shared" ca="1" si="4"/>
        <v>8.5659333333333336</v>
      </c>
      <c r="V26" s="2">
        <f t="shared" ca="1" si="4"/>
        <v>8.1196666666666655</v>
      </c>
      <c r="W26" s="2">
        <f>'Historical Trends'!D85</f>
        <v>8.8799999999999955</v>
      </c>
      <c r="Y26" s="14">
        <f t="shared" ca="1" si="6"/>
        <v>2.5416666666666288</v>
      </c>
      <c r="Z26">
        <f t="shared" ca="1" si="7"/>
        <v>0.70000000000000284</v>
      </c>
      <c r="AA26">
        <f t="shared" ca="1" si="8"/>
        <v>0.33500000000000796</v>
      </c>
      <c r="AB26">
        <f t="shared" ca="1" si="9"/>
        <v>0.15666666666667517</v>
      </c>
      <c r="AC26">
        <f t="shared" ca="1" si="10"/>
        <v>-0.39499999999998892</v>
      </c>
      <c r="AD26">
        <f t="shared" ca="1" si="11"/>
        <v>-0.45399999999998997</v>
      </c>
      <c r="AE26">
        <f t="shared" ca="1" si="12"/>
        <v>-1.6399999999999908</v>
      </c>
      <c r="AF26">
        <f t="shared" ca="1" si="13"/>
        <v>-2.5214285714285625</v>
      </c>
      <c r="AG26" s="14">
        <f t="shared" ref="AG26" si="81">K26-$W26</f>
        <v>3.4533333333333385</v>
      </c>
      <c r="AH26">
        <f t="shared" ref="AH26" si="82">L26-$W26</f>
        <v>-1.5466666666666624</v>
      </c>
      <c r="AI26">
        <f t="shared" ref="AI26" si="83">M26-$W26</f>
        <v>-1.2133333333333285</v>
      </c>
      <c r="AJ26">
        <f t="shared" ref="AJ26" si="84">N26-$W26</f>
        <v>-1.2133333333333285</v>
      </c>
      <c r="AK26">
        <f t="shared" ref="AK26" si="85">O26-$W26</f>
        <v>-1.2133333333333285</v>
      </c>
      <c r="AL26">
        <f t="shared" ref="AL26" si="86">P26-$W26</f>
        <v>-1.5466666666666624</v>
      </c>
      <c r="AM26" s="14">
        <f t="shared" ca="1" si="72"/>
        <v>0.97533333333333516</v>
      </c>
      <c r="AN26" s="6">
        <f t="shared" ca="1" si="25"/>
        <v>3.533333333336941E-3</v>
      </c>
      <c r="AO26" s="6">
        <f t="shared" ca="1" si="26"/>
        <v>-2.7066666666662798E-2</v>
      </c>
      <c r="AP26" s="6">
        <f t="shared" ca="1" si="15"/>
        <v>-0.19926666666666293</v>
      </c>
      <c r="AQ26" s="6">
        <f t="shared" ca="1" si="16"/>
        <v>-0.31406666666666183</v>
      </c>
      <c r="AR26" s="2">
        <f t="shared" ca="1" si="17"/>
        <v>-0.76033333333332997</v>
      </c>
      <c r="BD26">
        <f t="shared" si="73"/>
        <v>5</v>
      </c>
      <c r="BE26">
        <f t="shared" si="67"/>
        <v>1.6094379124341003</v>
      </c>
      <c r="BF26">
        <f t="shared" si="68"/>
        <v>0.91012129326662006</v>
      </c>
      <c r="BG26">
        <f t="shared" si="69"/>
        <v>0.27604059116565138</v>
      </c>
      <c r="BI26">
        <f t="shared" si="74"/>
        <v>0.4</v>
      </c>
      <c r="BJ26">
        <f t="shared" si="70"/>
        <v>0.65127361577730269</v>
      </c>
    </row>
    <row r="27" spans="1:62" x14ac:dyDescent="0.25">
      <c r="A27" t="s">
        <v>124</v>
      </c>
      <c r="B27" s="2">
        <v>0</v>
      </c>
      <c r="C27" s="14">
        <f ca="1">'Historical Trends'!N100</f>
        <v>11.5250638297872</v>
      </c>
      <c r="D27">
        <f ca="1">AVERAGE(OFFSET('Historical Trends'!$D$101,$B5,0,'Polling Correlations - xOTH'!D$4,1))</f>
        <v>10.590000000000003</v>
      </c>
      <c r="E27">
        <f ca="1">AVERAGE(OFFSET('Historical Trends'!$D$101,$B5,0,'Polling Correlations - xOTH'!E$4,1))</f>
        <v>11.155000000000001</v>
      </c>
      <c r="F27">
        <f ca="1">AVERAGE(OFFSET('Historical Trends'!$D$101,$B5,0,'Polling Correlations - xOTH'!F$4,1))</f>
        <v>9.5533333333333363</v>
      </c>
      <c r="G27">
        <f ca="1">AVERAGE(OFFSET('Historical Trends'!$D$101,$B5,0,'Polling Correlations - xOTH'!G$4,1))</f>
        <v>9.0000000000000036</v>
      </c>
      <c r="H27">
        <f ca="1">AVERAGE(OFFSET('Historical Trends'!$D$101,$B5,0,'Polling Correlations - xOTH'!H$4,1))</f>
        <v>8.4500000000000028</v>
      </c>
      <c r="I27">
        <f ca="1">AVERAGE(OFFSET('Historical Trends'!$D$101,$B5,0,'Polling Correlations - xOTH'!I$4,1))</f>
        <v>8.1466666666666683</v>
      </c>
      <c r="J27">
        <f ca="1">AVERAGE(OFFSET('Historical Trends'!$D$101,$B5,0,'Polling Correlations - xOTH'!J$4,1))</f>
        <v>7.5900000000000016</v>
      </c>
      <c r="K27" s="14">
        <f>(10+8+19+21+21)/5</f>
        <v>15.8</v>
      </c>
      <c r="L27">
        <f>(12+8+4+9+9)/5</f>
        <v>8.4</v>
      </c>
      <c r="M27">
        <f>(10+11+8+12+8)/5</f>
        <v>9.8000000000000007</v>
      </c>
      <c r="N27">
        <f>(6+6+10+11+8)/5</f>
        <v>8.1999999999999993</v>
      </c>
      <c r="O27">
        <f>(9.1+6+6+10+11)/5</f>
        <v>8.42</v>
      </c>
      <c r="P27">
        <f>(11+10+10+9.1+6)/5</f>
        <v>9.2200000000000006</v>
      </c>
      <c r="Q27" s="14">
        <f t="shared" ca="1" si="4"/>
        <v>11.111000000000004</v>
      </c>
      <c r="R27" s="6">
        <f t="shared" ca="1" si="4"/>
        <v>9.9111000000000011</v>
      </c>
      <c r="S27" s="6">
        <f t="shared" ca="1" si="4"/>
        <v>10.289800000000003</v>
      </c>
      <c r="T27" s="6">
        <f t="shared" ca="1" si="4"/>
        <v>9.4667000000000012</v>
      </c>
      <c r="U27" s="6">
        <f t="shared" ca="1" si="4"/>
        <v>9.4399000000000015</v>
      </c>
      <c r="V27" s="2">
        <f t="shared" ca="1" si="4"/>
        <v>9.6995000000000005</v>
      </c>
      <c r="W27" s="2">
        <f>'Historical Trends'!D100</f>
        <v>8.2999999999999972</v>
      </c>
      <c r="Y27" s="14">
        <f t="shared" ca="1" si="6"/>
        <v>3.225063829787203</v>
      </c>
      <c r="Z27">
        <f t="shared" ca="1" si="7"/>
        <v>2.2900000000000063</v>
      </c>
      <c r="AA27">
        <f t="shared" ca="1" si="8"/>
        <v>2.855000000000004</v>
      </c>
      <c r="AB27">
        <f t="shared" ca="1" si="9"/>
        <v>1.2533333333333392</v>
      </c>
      <c r="AC27">
        <f t="shared" ca="1" si="10"/>
        <v>0.70000000000000639</v>
      </c>
      <c r="AD27">
        <f t="shared" ca="1" si="11"/>
        <v>0.15000000000000568</v>
      </c>
      <c r="AE27">
        <f t="shared" ca="1" si="12"/>
        <v>-0.15333333333332888</v>
      </c>
      <c r="AF27">
        <f t="shared" ca="1" si="13"/>
        <v>-0.70999999999999552</v>
      </c>
      <c r="AG27" s="14">
        <f t="shared" ref="AG27" si="87">K27-$W27</f>
        <v>7.5000000000000036</v>
      </c>
      <c r="AH27">
        <f t="shared" ref="AH27" si="88">L27-$W27</f>
        <v>0.1000000000000032</v>
      </c>
      <c r="AI27">
        <f t="shared" ref="AI27" si="89">M27-$W27</f>
        <v>1.5000000000000036</v>
      </c>
      <c r="AJ27">
        <f t="shared" ref="AJ27" si="90">N27-$W27</f>
        <v>-9.9999999999997868E-2</v>
      </c>
      <c r="AK27">
        <f t="shared" ref="AK27" si="91">O27-$W27</f>
        <v>0.12000000000000277</v>
      </c>
      <c r="AL27">
        <f t="shared" ref="AL27" si="92">P27-$W27</f>
        <v>0.92000000000000348</v>
      </c>
      <c r="AM27" s="14">
        <f t="shared" ca="1" si="72"/>
        <v>2.811000000000007</v>
      </c>
      <c r="AN27" s="6">
        <f t="shared" ca="1" si="25"/>
        <v>1.611100000000004</v>
      </c>
      <c r="AO27" s="6">
        <f t="shared" ca="1" si="26"/>
        <v>1.989800000000006</v>
      </c>
      <c r="AP27" s="6">
        <f t="shared" ca="1" si="15"/>
        <v>1.1667000000000041</v>
      </c>
      <c r="AQ27" s="6">
        <f t="shared" ca="1" si="16"/>
        <v>1.1399000000000044</v>
      </c>
      <c r="AR27" s="2">
        <f t="shared" ca="1" si="17"/>
        <v>1.3995000000000033</v>
      </c>
      <c r="BD27">
        <f t="shared" si="73"/>
        <v>6</v>
      </c>
      <c r="BE27">
        <f t="shared" si="67"/>
        <v>1.791759469228055</v>
      </c>
      <c r="BF27">
        <f t="shared" si="68"/>
        <v>0.90580471036790178</v>
      </c>
      <c r="BG27">
        <f t="shared" si="69"/>
        <v>0.30965336588943237</v>
      </c>
      <c r="BI27">
        <f t="shared" si="74"/>
        <v>0.5</v>
      </c>
      <c r="BJ27">
        <f t="shared" si="70"/>
        <v>0.64895735329843851</v>
      </c>
    </row>
    <row r="28" spans="1:62" x14ac:dyDescent="0.25">
      <c r="A28" t="s">
        <v>125</v>
      </c>
      <c r="B28" s="2">
        <f>B27+1</f>
        <v>1</v>
      </c>
      <c r="C28" s="14">
        <f ca="1">'Historical Trends'!N101</f>
        <v>10.713401574803129</v>
      </c>
      <c r="D28">
        <f ca="1">AVERAGE(OFFSET('Historical Trends'!$D$101,$B6,0,'Polling Correlations - xOTH'!D$4,1))</f>
        <v>11.719999999999999</v>
      </c>
      <c r="E28">
        <f ca="1">AVERAGE(OFFSET('Historical Trends'!$D$101,$B6,0,'Polling Correlations - xOTH'!E$4,1))</f>
        <v>9.0350000000000019</v>
      </c>
      <c r="F28">
        <f ca="1">AVERAGE(OFFSET('Historical Trends'!$D$101,$B6,0,'Polling Correlations - xOTH'!F$4,1))</f>
        <v>8.4700000000000024</v>
      </c>
      <c r="G28">
        <f ca="1">AVERAGE(OFFSET('Historical Trends'!$D$101,$B6,0,'Polling Correlations - xOTH'!G$4,1))</f>
        <v>7.9150000000000018</v>
      </c>
      <c r="H28">
        <f ca="1">AVERAGE(OFFSET('Historical Trends'!$D$101,$B6,0,'Polling Correlations - xOTH'!H$4,1))</f>
        <v>7.6580000000000013</v>
      </c>
      <c r="I28">
        <f ca="1">AVERAGE(OFFSET('Historical Trends'!$D$101,$B6,0,'Polling Correlations - xOTH'!I$4,1))</f>
        <v>7.0900000000000007</v>
      </c>
      <c r="J28">
        <f ca="1">AVERAGE(OFFSET('Historical Trends'!$D$101,$B6,0,'Polling Correlations - xOTH'!J$4,1))</f>
        <v>6.604285714285715</v>
      </c>
      <c r="K28" s="14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14">
        <f t="shared" ca="1" si="4"/>
        <v>12.148</v>
      </c>
      <c r="R28" s="6">
        <f t="shared" ca="1" si="4"/>
        <v>12.240799999999998</v>
      </c>
      <c r="S28" s="6">
        <f t="shared" ca="1" si="4"/>
        <v>12.206399999999999</v>
      </c>
      <c r="T28" s="6">
        <f t="shared" ca="1" si="4"/>
        <v>12.0396</v>
      </c>
      <c r="U28" s="6">
        <f t="shared" ca="1" si="4"/>
        <v>12.292400000000001</v>
      </c>
      <c r="V28" s="2">
        <f t="shared" ca="1" si="4"/>
        <v>13.462</v>
      </c>
      <c r="W28" s="2">
        <f>'Historical Trends'!D101</f>
        <v>10.590000000000003</v>
      </c>
      <c r="Y28" s="14">
        <f t="shared" ca="1" si="6"/>
        <v>0.12340157480312541</v>
      </c>
      <c r="Z28">
        <f t="shared" ca="1" si="7"/>
        <v>1.1299999999999955</v>
      </c>
      <c r="AA28">
        <f t="shared" ca="1" si="8"/>
        <v>-1.5550000000000015</v>
      </c>
      <c r="AB28">
        <f t="shared" ca="1" si="9"/>
        <v>-2.120000000000001</v>
      </c>
      <c r="AC28">
        <f t="shared" ca="1" si="10"/>
        <v>-2.6750000000000016</v>
      </c>
      <c r="AD28">
        <f t="shared" ca="1" si="11"/>
        <v>-2.9320000000000022</v>
      </c>
      <c r="AE28">
        <f t="shared" ca="1" si="12"/>
        <v>-3.5000000000000027</v>
      </c>
      <c r="AF28">
        <f t="shared" ca="1" si="13"/>
        <v>-3.9857142857142884</v>
      </c>
      <c r="AG28" s="14">
        <f t="shared" ref="AG28:AG29" si="93">K28-$W28</f>
        <v>5.4099999999999966</v>
      </c>
      <c r="AH28">
        <f t="shared" ref="AH28:AH29" si="94">L28-$W28</f>
        <v>2.8099999999999969</v>
      </c>
      <c r="AI28">
        <f t="shared" ref="AI28:AI29" si="95">M28-$W28</f>
        <v>2.4099999999999966</v>
      </c>
      <c r="AJ28">
        <f t="shared" ref="AJ28:AJ29" si="96">N28-$W28</f>
        <v>1.8099999999999969</v>
      </c>
      <c r="AK28">
        <f t="shared" ref="AK28:AK29" si="97">O28-$W28</f>
        <v>2.2099999999999973</v>
      </c>
      <c r="AL28">
        <f t="shared" ref="AL28:AL29" si="98">P28-$W28</f>
        <v>3.8099999999999969</v>
      </c>
      <c r="AM28" s="14">
        <f t="shared" ca="1" si="72"/>
        <v>1.5579999999999963</v>
      </c>
      <c r="AN28" s="6">
        <f t="shared" ca="1" si="25"/>
        <v>1.6507999999999949</v>
      </c>
      <c r="AO28" s="6">
        <f t="shared" ca="1" si="26"/>
        <v>1.6163999999999952</v>
      </c>
      <c r="AP28" s="6">
        <f t="shared" ca="1" si="15"/>
        <v>1.4495999999999967</v>
      </c>
      <c r="AQ28" s="6">
        <f t="shared" ca="1" si="16"/>
        <v>1.7023999999999972</v>
      </c>
      <c r="AR28" s="2">
        <f t="shared" ca="1" si="17"/>
        <v>2.8719999999999963</v>
      </c>
      <c r="BD28">
        <f t="shared" si="73"/>
        <v>7</v>
      </c>
      <c r="BE28">
        <f t="shared" si="67"/>
        <v>1.9459101490553132</v>
      </c>
      <c r="BF28">
        <f t="shared" si="68"/>
        <v>0.90196183089833593</v>
      </c>
      <c r="BG28">
        <f t="shared" si="69"/>
        <v>0.33838847910654657</v>
      </c>
      <c r="BI28">
        <f t="shared" si="74"/>
        <v>0.6</v>
      </c>
      <c r="BJ28">
        <f t="shared" si="70"/>
        <v>0.64658318425760286</v>
      </c>
    </row>
    <row r="29" spans="1:62" x14ac:dyDescent="0.25">
      <c r="A29" t="s">
        <v>127</v>
      </c>
      <c r="B29" s="2">
        <f>B28+1</f>
        <v>2</v>
      </c>
      <c r="C29" s="14">
        <f ca="1">'Historical Trends'!N102</f>
        <v>7.9313829787233772</v>
      </c>
      <c r="D29">
        <f ca="1">AVERAGE(OFFSET('Historical Trends'!$D$101,$B7,0,'Polling Correlations - xOTH'!D$4,1))</f>
        <v>6.3500000000000041</v>
      </c>
      <c r="E29">
        <f ca="1">AVERAGE(OFFSET('Historical Trends'!$D$101,$B7,0,'Polling Correlations - xOTH'!E$4,1))</f>
        <v>6.8450000000000042</v>
      </c>
      <c r="F29">
        <f ca="1">AVERAGE(OFFSET('Historical Trends'!$D$101,$B7,0,'Polling Correlations - xOTH'!F$4,1))</f>
        <v>6.6466666666666692</v>
      </c>
      <c r="G29">
        <f ca="1">AVERAGE(OFFSET('Historical Trends'!$D$101,$B7,0,'Polling Correlations - xOTH'!G$4,1))</f>
        <v>6.642500000000001</v>
      </c>
      <c r="H29">
        <f ca="1">AVERAGE(OFFSET('Historical Trends'!$D$101,$B7,0,'Polling Correlations - xOTH'!H$4,1))</f>
        <v>6.1640000000000006</v>
      </c>
      <c r="I29">
        <f ca="1">AVERAGE(OFFSET('Historical Trends'!$D$101,$B7,0,'Polling Correlations - xOTH'!I$4,1))</f>
        <v>5.7516666666666678</v>
      </c>
      <c r="J29">
        <f ca="1">AVERAGE(OFFSET('Historical Trends'!$D$101,$B7,0,'Polling Correlations - xOTH'!J$4,1))</f>
        <v>5.1599999999999984</v>
      </c>
      <c r="K29" s="14">
        <f>(12+14+12)/3</f>
        <v>12.666666666666666</v>
      </c>
      <c r="L29">
        <f>(14+12+13)/3</f>
        <v>13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14">
        <f t="shared" ca="1" si="4"/>
        <v>6.98166666666667</v>
      </c>
      <c r="R29" s="6">
        <f t="shared" ca="1" si="4"/>
        <v>8.4115000000000038</v>
      </c>
      <c r="S29" s="6">
        <f t="shared" ca="1" si="4"/>
        <v>8.8770000000000024</v>
      </c>
      <c r="T29" s="6">
        <f t="shared" ca="1" si="4"/>
        <v>9.1621666666666695</v>
      </c>
      <c r="U29" s="6">
        <f t="shared" ca="1" si="4"/>
        <v>10.227833333333335</v>
      </c>
      <c r="V29" s="2">
        <f t="shared" ca="1" si="4"/>
        <v>10.304166666666667</v>
      </c>
      <c r="W29" s="2">
        <f>'Historical Trends'!D102</f>
        <v>11.719999999999999</v>
      </c>
      <c r="Y29" s="14">
        <f t="shared" ca="1" si="6"/>
        <v>-3.7886170212766217</v>
      </c>
      <c r="Z29">
        <f t="shared" ca="1" si="7"/>
        <v>-5.3699999999999948</v>
      </c>
      <c r="AA29">
        <f t="shared" ca="1" si="8"/>
        <v>-4.8749999999999947</v>
      </c>
      <c r="AB29">
        <f t="shared" ca="1" si="9"/>
        <v>-5.0733333333333297</v>
      </c>
      <c r="AC29">
        <f t="shared" ca="1" si="10"/>
        <v>-5.0774999999999979</v>
      </c>
      <c r="AD29">
        <f t="shared" ca="1" si="11"/>
        <v>-5.5559999999999983</v>
      </c>
      <c r="AE29">
        <f t="shared" ca="1" si="12"/>
        <v>-5.968333333333331</v>
      </c>
      <c r="AF29">
        <f t="shared" ca="1" si="13"/>
        <v>-6.5600000000000005</v>
      </c>
      <c r="AG29" s="14">
        <f t="shared" si="93"/>
        <v>0.94666666666666721</v>
      </c>
      <c r="AH29">
        <f t="shared" si="94"/>
        <v>1.2800000000000011</v>
      </c>
      <c r="AI29">
        <f t="shared" si="95"/>
        <v>1.2800000000000011</v>
      </c>
      <c r="AJ29">
        <f t="shared" si="96"/>
        <v>0.61333333333333506</v>
      </c>
      <c r="AK29">
        <f t="shared" si="97"/>
        <v>1.9466666666666672</v>
      </c>
      <c r="AL29">
        <f t="shared" si="98"/>
        <v>0.71333333333333293</v>
      </c>
      <c r="AM29" s="14">
        <f t="shared" ca="1" si="72"/>
        <v>-4.7383333333333288</v>
      </c>
      <c r="AN29" s="6">
        <f t="shared" ca="1" si="25"/>
        <v>-3.3084999999999951</v>
      </c>
      <c r="AO29" s="6">
        <f t="shared" ca="1" si="26"/>
        <v>-2.8429999999999964</v>
      </c>
      <c r="AP29" s="6">
        <f t="shared" ca="1" si="15"/>
        <v>-2.5578333333333294</v>
      </c>
      <c r="AQ29" s="6">
        <f t="shared" ca="1" si="16"/>
        <v>-1.4921666666666642</v>
      </c>
      <c r="AR29" s="2">
        <f t="shared" ca="1" si="17"/>
        <v>-1.4158333333333317</v>
      </c>
      <c r="BD29">
        <f t="shared" si="73"/>
        <v>8</v>
      </c>
      <c r="BE29">
        <f t="shared" si="67"/>
        <v>2.0794415416798357</v>
      </c>
      <c r="BF29">
        <f t="shared" si="68"/>
        <v>0.89847902784446509</v>
      </c>
      <c r="BG29">
        <f t="shared" si="69"/>
        <v>0.36349633700567485</v>
      </c>
      <c r="BI29">
        <f t="shared" si="74"/>
        <v>0.7</v>
      </c>
      <c r="BJ29">
        <f t="shared" si="70"/>
        <v>0.64414890967142946</v>
      </c>
    </row>
    <row r="30" spans="1:62" x14ac:dyDescent="0.25">
      <c r="A30" t="s">
        <v>128</v>
      </c>
      <c r="B30" s="2">
        <f>B29+1</f>
        <v>3</v>
      </c>
      <c r="C30" s="14">
        <f ca="1">'Historical Trends'!N103</f>
        <v>8.9470379146920322</v>
      </c>
      <c r="D30">
        <f ca="1">AVERAGE(OFFSET('Historical Trends'!$D$101,$B8,0,'Polling Correlations - xOTH'!D$4,1))</f>
        <v>7.3400000000000034</v>
      </c>
      <c r="E30">
        <f ca="1">AVERAGE(OFFSET('Historical Trends'!$D$101,$B8,0,'Polling Correlations - xOTH'!E$4,1))</f>
        <v>6.7950000000000017</v>
      </c>
      <c r="F30">
        <f ca="1">AVERAGE(OFFSET('Historical Trends'!$D$101,$B8,0,'Polling Correlations - xOTH'!F$4,1))</f>
        <v>6.7399999999999993</v>
      </c>
      <c r="G30">
        <f ca="1">AVERAGE(OFFSET('Historical Trends'!$D$101,$B8,0,'Polling Correlations - xOTH'!G$4,1))</f>
        <v>6.1174999999999997</v>
      </c>
      <c r="H30">
        <f ca="1">AVERAGE(OFFSET('Historical Trends'!$D$101,$B8,0,'Polling Correlations - xOTH'!H$4,1))</f>
        <v>5.6319999999999997</v>
      </c>
      <c r="I30">
        <f ca="1">AVERAGE(OFFSET('Historical Trends'!$D$101,$B8,0,'Polling Correlations - xOTH'!I$4,1))</f>
        <v>4.9616666666666633</v>
      </c>
      <c r="J30">
        <f ca="1">AVERAGE(OFFSET('Historical Trends'!$D$101,$B8,0,'Polling Correlations - xOTH'!J$4,1))</f>
        <v>4.3942857142857106</v>
      </c>
      <c r="N30">
        <f>(11+11)/2</f>
        <v>11</v>
      </c>
      <c r="O30">
        <f>(12+11+11)/3</f>
        <v>11.333333333333334</v>
      </c>
      <c r="P30">
        <f>(12.5+12+11)/3</f>
        <v>11.833333333333334</v>
      </c>
      <c r="Q30" s="14">
        <f t="shared" ca="1" si="4"/>
        <v>6.6060000000000034</v>
      </c>
      <c r="R30" s="6">
        <f t="shared" ca="1" si="4"/>
        <v>5.0646000000000022</v>
      </c>
      <c r="S30" s="6">
        <f t="shared" ca="1" si="4"/>
        <v>4.5508000000000024</v>
      </c>
      <c r="T30" s="6">
        <f t="shared" ca="1" si="4"/>
        <v>9.0602000000000018</v>
      </c>
      <c r="U30" s="6">
        <f t="shared" ca="1" si="4"/>
        <v>9.4564666666666692</v>
      </c>
      <c r="V30" s="2">
        <f t="shared" ca="1" si="4"/>
        <v>10.260666666666669</v>
      </c>
      <c r="W30" s="2">
        <f>'Historical Trends'!D103</f>
        <v>6.3500000000000041</v>
      </c>
      <c r="Z30">
        <f t="shared" ref="Z30:AF30" ca="1" si="99">D30-$W30</f>
        <v>0.98999999999999932</v>
      </c>
      <c r="AA30">
        <f t="shared" ca="1" si="99"/>
        <v>0.44499999999999762</v>
      </c>
      <c r="AB30">
        <f t="shared" ca="1" si="99"/>
        <v>0.38999999999999524</v>
      </c>
      <c r="AC30">
        <f t="shared" ca="1" si="99"/>
        <v>-0.23250000000000437</v>
      </c>
      <c r="AD30">
        <f t="shared" ca="1" si="99"/>
        <v>-0.71800000000000441</v>
      </c>
      <c r="AE30">
        <f t="shared" ca="1" si="99"/>
        <v>-1.3883333333333407</v>
      </c>
      <c r="AF30">
        <f t="shared" ca="1" si="99"/>
        <v>-1.9557142857142935</v>
      </c>
      <c r="AJ30">
        <f t="shared" ref="AJ30" si="100">N30-$W30</f>
        <v>4.6499999999999959</v>
      </c>
      <c r="AK30">
        <f t="shared" ref="AK30" si="101">O30-$W30</f>
        <v>4.9833333333333298</v>
      </c>
      <c r="AL30">
        <f t="shared" ref="AL30" si="102">P30-$W30</f>
        <v>5.4833333333333298</v>
      </c>
      <c r="AP30" s="6">
        <f t="shared" ca="1" si="15"/>
        <v>2.7101999999999977</v>
      </c>
      <c r="AQ30" s="6">
        <f t="shared" ca="1" si="16"/>
        <v>3.1064666666666652</v>
      </c>
      <c r="AR30" s="2">
        <f t="shared" ca="1" si="17"/>
        <v>3.910666666666665</v>
      </c>
      <c r="BD30">
        <f t="shared" si="73"/>
        <v>9</v>
      </c>
      <c r="BE30">
        <f t="shared" si="67"/>
        <v>2.1972245773362196</v>
      </c>
      <c r="BF30">
        <f t="shared" si="68"/>
        <v>0.89528046973783304</v>
      </c>
      <c r="BG30">
        <f t="shared" si="69"/>
        <v>0.38579609965964168</v>
      </c>
      <c r="BI30">
        <f t="shared" si="74"/>
        <v>0.79999999999999993</v>
      </c>
      <c r="BJ30">
        <f t="shared" si="70"/>
        <v>0.64165221778817483</v>
      </c>
    </row>
    <row r="31" spans="1:62" x14ac:dyDescent="0.25">
      <c r="BD31">
        <f t="shared" si="73"/>
        <v>10</v>
      </c>
      <c r="BE31">
        <f t="shared" si="67"/>
        <v>2.3025850929940459</v>
      </c>
      <c r="BF31">
        <f t="shared" si="68"/>
        <v>0.89231280613779884</v>
      </c>
      <c r="BG31">
        <f t="shared" si="69"/>
        <v>0.4058546225073032</v>
      </c>
      <c r="BI31">
        <f t="shared" si="74"/>
        <v>0.89999999999999991</v>
      </c>
      <c r="BJ31">
        <f t="shared" si="70"/>
        <v>0.63909067676509534</v>
      </c>
    </row>
    <row r="32" spans="1:62" x14ac:dyDescent="0.25">
      <c r="BD32">
        <f>BD31+5</f>
        <v>15</v>
      </c>
      <c r="BE32">
        <f t="shared" si="67"/>
        <v>2.7080502011022101</v>
      </c>
      <c r="BF32">
        <f t="shared" si="68"/>
        <v>0.879848893553969</v>
      </c>
      <c r="BG32">
        <f t="shared" si="69"/>
        <v>0.4838185582782154</v>
      </c>
      <c r="BI32">
        <f t="shared" si="74"/>
        <v>0.99999999999999989</v>
      </c>
      <c r="BJ32">
        <f t="shared" si="70"/>
        <v>0.63646172676772428</v>
      </c>
    </row>
    <row r="33" spans="56:62" x14ac:dyDescent="0.25">
      <c r="BD33">
        <f t="shared" ref="BD33:BD39" si="103">BD32+5</f>
        <v>20</v>
      </c>
      <c r="BE33">
        <f t="shared" si="67"/>
        <v>2.9957322735539909</v>
      </c>
      <c r="BF33">
        <f t="shared" si="68"/>
        <v>0.86984999035138133</v>
      </c>
      <c r="BG33">
        <f t="shared" si="69"/>
        <v>0.53956842999097721</v>
      </c>
      <c r="BI33">
        <f t="shared" si="74"/>
        <v>1.0999999999999999</v>
      </c>
      <c r="BJ33">
        <f t="shared" si="70"/>
        <v>0.63376267143709009</v>
      </c>
    </row>
    <row r="34" spans="56:62" x14ac:dyDescent="0.25">
      <c r="BD34">
        <f t="shared" si="103"/>
        <v>25</v>
      </c>
      <c r="BE34">
        <f t="shared" si="67"/>
        <v>3.2188758248682006</v>
      </c>
      <c r="BF34">
        <f t="shared" si="68"/>
        <v>0.86131452190275737</v>
      </c>
      <c r="BG34">
        <f t="shared" si="69"/>
        <v>0.5828049378614828</v>
      </c>
      <c r="BI34">
        <f t="shared" si="74"/>
        <v>1.2</v>
      </c>
      <c r="BJ34">
        <f t="shared" si="70"/>
        <v>0.63099066866508724</v>
      </c>
    </row>
    <row r="35" spans="56:62" x14ac:dyDescent="0.25">
      <c r="BD35">
        <f t="shared" si="103"/>
        <v>30</v>
      </c>
      <c r="BE35">
        <f t="shared" si="67"/>
        <v>3.4011973816621555</v>
      </c>
      <c r="BF35">
        <f t="shared" si="68"/>
        <v>0.85376331210823564</v>
      </c>
      <c r="BG35">
        <f t="shared" si="69"/>
        <v>0.61797098580623311</v>
      </c>
      <c r="BI35">
        <f t="shared" si="74"/>
        <v>1.3</v>
      </c>
      <c r="BJ35">
        <f t="shared" si="70"/>
        <v>0.62814272061165977</v>
      </c>
    </row>
    <row r="36" spans="56:62" x14ac:dyDescent="0.25">
      <c r="BD36">
        <f t="shared" si="103"/>
        <v>35</v>
      </c>
      <c r="BE36">
        <f t="shared" si="67"/>
        <v>3.5553480614894135</v>
      </c>
      <c r="BF36">
        <f t="shared" si="68"/>
        <v>0.84692609437819422</v>
      </c>
      <c r="BG36">
        <f t="shared" si="69"/>
        <v>0.64748580981932835</v>
      </c>
      <c r="BI36">
        <f t="shared" si="74"/>
        <v>1.4000000000000001</v>
      </c>
      <c r="BJ36">
        <f t="shared" si="70"/>
        <v>0.62521566289008146</v>
      </c>
    </row>
    <row r="37" spans="56:62" x14ac:dyDescent="0.25">
      <c r="BD37">
        <f t="shared" si="103"/>
        <v>40</v>
      </c>
      <c r="BE37">
        <f t="shared" si="67"/>
        <v>3.6888794541139363</v>
      </c>
      <c r="BF37">
        <f t="shared" si="68"/>
        <v>0.84063391913611418</v>
      </c>
      <c r="BG37">
        <f t="shared" si="69"/>
        <v>0.67281712840632812</v>
      </c>
      <c r="BI37">
        <f t="shared" si="74"/>
        <v>1.5000000000000002</v>
      </c>
      <c r="BJ37">
        <f t="shared" si="70"/>
        <v>0.62220615283831793</v>
      </c>
    </row>
    <row r="38" spans="56:62" x14ac:dyDescent="0.25">
      <c r="BD38">
        <f t="shared" si="103"/>
        <v>45</v>
      </c>
      <c r="BE38">
        <f t="shared" si="67"/>
        <v>3.8066624897703196</v>
      </c>
      <c r="BF38">
        <f t="shared" si="68"/>
        <v>0.8347734080477065</v>
      </c>
      <c r="BG38">
        <f t="shared" si="69"/>
        <v>0.6949243646841885</v>
      </c>
      <c r="BI38">
        <f t="shared" si="74"/>
        <v>1.6000000000000003</v>
      </c>
      <c r="BJ38">
        <f t="shared" si="70"/>
        <v>0.61911065678507538</v>
      </c>
    </row>
    <row r="39" spans="56:62" x14ac:dyDescent="0.25">
      <c r="BD39">
        <f t="shared" si="103"/>
        <v>50</v>
      </c>
      <c r="BE39">
        <f t="shared" si="67"/>
        <v>3.912023005428146</v>
      </c>
      <c r="BF39">
        <f t="shared" si="68"/>
        <v>0.82926440807702773</v>
      </c>
      <c r="BG39">
        <f t="shared" si="69"/>
        <v>0.71447001455916515</v>
      </c>
      <c r="BI39">
        <f t="shared" si="74"/>
        <v>1.7000000000000004</v>
      </c>
      <c r="BJ39">
        <f t="shared" si="70"/>
        <v>0.61592543620855045</v>
      </c>
    </row>
    <row r="40" spans="56:62" x14ac:dyDescent="0.25">
      <c r="BD40">
        <f>BD39+10</f>
        <v>60</v>
      </c>
      <c r="BE40">
        <f t="shared" si="67"/>
        <v>4.0943445622221004</v>
      </c>
      <c r="BF40">
        <f t="shared" si="68"/>
        <v>0.81907923870333688</v>
      </c>
      <c r="BG40">
        <f t="shared" si="69"/>
        <v>0.74766316959566648</v>
      </c>
      <c r="BI40">
        <f t="shared" si="74"/>
        <v>1.8000000000000005</v>
      </c>
      <c r="BJ40">
        <f t="shared" si="70"/>
        <v>0.61264653267389235</v>
      </c>
    </row>
    <row r="41" spans="56:62" x14ac:dyDescent="0.25">
      <c r="BD41">
        <f t="shared" ref="BD41:BD54" si="104">BD40+10</f>
        <v>70</v>
      </c>
      <c r="BE41">
        <f t="shared" si="67"/>
        <v>4.2484952420493594</v>
      </c>
      <c r="BF41">
        <f t="shared" si="68"/>
        <v>0.80975263189700109</v>
      </c>
      <c r="BG41">
        <f t="shared" si="69"/>
        <v>0.77496755104351545</v>
      </c>
      <c r="BI41">
        <f t="shared" si="74"/>
        <v>1.9000000000000006</v>
      </c>
      <c r="BJ41">
        <f t="shared" si="70"/>
        <v>0.60926975142178197</v>
      </c>
    </row>
    <row r="42" spans="56:62" x14ac:dyDescent="0.25">
      <c r="BD42">
        <f t="shared" si="104"/>
        <v>80</v>
      </c>
      <c r="BE42">
        <f t="shared" si="67"/>
        <v>4.3820266346738812</v>
      </c>
      <c r="BF42">
        <f t="shared" si="68"/>
        <v>0.80108034151045548</v>
      </c>
      <c r="BG42">
        <f t="shared" si="69"/>
        <v>0.79793913541597239</v>
      </c>
      <c r="BI42">
        <f t="shared" si="74"/>
        <v>2.0000000000000004</v>
      </c>
      <c r="BJ42">
        <f t="shared" si="70"/>
        <v>0.60579064346506206</v>
      </c>
    </row>
    <row r="43" spans="56:62" x14ac:dyDescent="0.25">
      <c r="BD43">
        <f t="shared" si="104"/>
        <v>90</v>
      </c>
      <c r="BE43">
        <f t="shared" si="67"/>
        <v>4.499809670330265</v>
      </c>
      <c r="BF43">
        <f t="shared" si="68"/>
        <v>0.79292496189577877</v>
      </c>
      <c r="BG43">
        <f t="shared" si="69"/>
        <v>0.81759263741514543</v>
      </c>
      <c r="BI43">
        <f t="shared" si="74"/>
        <v>2.1000000000000005</v>
      </c>
      <c r="BJ43">
        <f t="shared" si="70"/>
        <v>0.60220448603275079</v>
      </c>
    </row>
    <row r="44" spans="56:62" x14ac:dyDescent="0.25">
      <c r="BD44">
        <f t="shared" si="104"/>
        <v>100</v>
      </c>
      <c r="BE44">
        <f t="shared" si="67"/>
        <v>4.6051701859880918</v>
      </c>
      <c r="BF44">
        <f t="shared" si="68"/>
        <v>0.78518914172563514</v>
      </c>
      <c r="BG44">
        <f t="shared" si="69"/>
        <v>0.83462711013196844</v>
      </c>
      <c r="BI44">
        <f t="shared" si="74"/>
        <v>2.2000000000000006</v>
      </c>
      <c r="BJ44">
        <f t="shared" si="70"/>
        <v>0.59850626118067973</v>
      </c>
    </row>
    <row r="45" spans="56:62" x14ac:dyDescent="0.25">
      <c r="BD45">
        <f t="shared" si="104"/>
        <v>110</v>
      </c>
      <c r="BE45">
        <f t="shared" si="67"/>
        <v>4.7004803657924166</v>
      </c>
      <c r="BF45">
        <f t="shared" si="68"/>
        <v>0.77780111311839573</v>
      </c>
      <c r="BG45">
        <f t="shared" si="69"/>
        <v>0.84954484676076014</v>
      </c>
      <c r="BI45">
        <f t="shared" si="74"/>
        <v>2.3000000000000007</v>
      </c>
      <c r="BJ45">
        <f t="shared" si="70"/>
        <v>0.59469063236505093</v>
      </c>
    </row>
    <row r="46" spans="56:62" x14ac:dyDescent="0.25">
      <c r="BD46">
        <f t="shared" si="104"/>
        <v>120</v>
      </c>
      <c r="BE46">
        <f t="shared" si="67"/>
        <v>4.7874917427820458</v>
      </c>
      <c r="BF46">
        <f t="shared" si="68"/>
        <v>0.77070627637324507</v>
      </c>
      <c r="BG46">
        <f t="shared" si="69"/>
        <v>0.86271900397276902</v>
      </c>
      <c r="BI46">
        <f t="shared" si="74"/>
        <v>2.4000000000000008</v>
      </c>
      <c r="BJ46">
        <f t="shared" si="70"/>
        <v>0.59075191874891797</v>
      </c>
    </row>
    <row r="47" spans="56:62" x14ac:dyDescent="0.25">
      <c r="BD47">
        <f t="shared" si="104"/>
        <v>130</v>
      </c>
      <c r="BE47">
        <f t="shared" si="67"/>
        <v>4.8675344504555822</v>
      </c>
      <c r="BF47">
        <f t="shared" si="68"/>
        <v>0.76386201641897999</v>
      </c>
      <c r="BG47">
        <f t="shared" si="69"/>
        <v>0.87443441809294398</v>
      </c>
      <c r="BI47">
        <f t="shared" si="74"/>
        <v>2.5000000000000009</v>
      </c>
      <c r="BJ47">
        <f t="shared" si="70"/>
        <v>0.58668406698143638</v>
      </c>
    </row>
    <row r="48" spans="56:62" x14ac:dyDescent="0.25">
      <c r="BD48">
        <f t="shared" si="104"/>
        <v>140</v>
      </c>
      <c r="BE48">
        <f t="shared" si="67"/>
        <v>4.9416424226093039</v>
      </c>
      <c r="BF48">
        <f t="shared" si="68"/>
        <v>0.7572343586762027</v>
      </c>
      <c r="BG48">
        <f t="shared" si="69"/>
        <v>0.88491344827388807</v>
      </c>
      <c r="BI48">
        <f t="shared" si="74"/>
        <v>2.600000000000001</v>
      </c>
      <c r="BJ48">
        <f t="shared" si="70"/>
        <v>0.58248062015503865</v>
      </c>
    </row>
    <row r="49" spans="56:62" x14ac:dyDescent="0.25">
      <c r="BD49">
        <f t="shared" si="104"/>
        <v>150</v>
      </c>
      <c r="BE49">
        <f t="shared" si="67"/>
        <v>5.0106352940962555</v>
      </c>
      <c r="BF49">
        <f t="shared" si="68"/>
        <v>0.75079572787420124</v>
      </c>
      <c r="BG49">
        <f t="shared" si="69"/>
        <v>0.89433299656138121</v>
      </c>
      <c r="BI49">
        <f t="shared" si="74"/>
        <v>2.7000000000000011</v>
      </c>
      <c r="BJ49">
        <f t="shared" si="70"/>
        <v>0.5781346836057123</v>
      </c>
    </row>
    <row r="50" spans="56:62" x14ac:dyDescent="0.25">
      <c r="BD50">
        <f t="shared" si="104"/>
        <v>160</v>
      </c>
      <c r="BE50">
        <f t="shared" si="67"/>
        <v>5.0751738152338266</v>
      </c>
      <c r="BF50">
        <f t="shared" si="68"/>
        <v>0.74452339735186701</v>
      </c>
      <c r="BG50">
        <f t="shared" si="69"/>
        <v>0.90283609332738779</v>
      </c>
      <c r="BI50">
        <f t="shared" si="74"/>
        <v>2.8000000000000012</v>
      </c>
      <c r="BJ50">
        <f t="shared" si="70"/>
        <v>0.5736388871753747</v>
      </c>
    </row>
    <row r="51" spans="56:62" x14ac:dyDescent="0.25">
      <c r="BD51">
        <f t="shared" si="104"/>
        <v>170</v>
      </c>
      <c r="BE51">
        <f t="shared" si="67"/>
        <v>5.1357984370502621</v>
      </c>
      <c r="BF51">
        <f t="shared" si="68"/>
        <v>0.73839838659247792</v>
      </c>
      <c r="BG51">
        <f t="shared" si="69"/>
        <v>0.91054000803782009</v>
      </c>
      <c r="BI51">
        <f t="shared" si="74"/>
        <v>2.9000000000000012</v>
      </c>
      <c r="BJ51">
        <f t="shared" si="70"/>
        <v>0.56898534350186725</v>
      </c>
    </row>
    <row r="52" spans="56:62" x14ac:dyDescent="0.25">
      <c r="BD52">
        <f t="shared" si="104"/>
        <v>180</v>
      </c>
      <c r="BE52">
        <f t="shared" si="67"/>
        <v>5.1929568508902104</v>
      </c>
      <c r="BF52">
        <f t="shared" si="68"/>
        <v>0.73240465888899264</v>
      </c>
      <c r="BG52">
        <f t="shared" si="69"/>
        <v>0.91754206657603909</v>
      </c>
      <c r="BI52">
        <f t="shared" si="74"/>
        <v>3.0000000000000013</v>
      </c>
      <c r="BJ52">
        <f t="shared" si="70"/>
        <v>0.56416560184002029</v>
      </c>
    </row>
    <row r="53" spans="56:62" x14ac:dyDescent="0.25">
      <c r="BD53">
        <f t="shared" si="104"/>
        <v>190</v>
      </c>
      <c r="BE53">
        <f t="shared" si="67"/>
        <v>5.2470240721604862</v>
      </c>
      <c r="BF53">
        <f t="shared" si="68"/>
        <v>0.72652852542636714</v>
      </c>
      <c r="BG53">
        <f t="shared" si="69"/>
        <v>0.92392391251925343</v>
      </c>
      <c r="BI53">
        <f t="shared" si="74"/>
        <v>3.1000000000000014</v>
      </c>
      <c r="BJ53">
        <f t="shared" si="70"/>
        <v>0.55917059684501536</v>
      </c>
    </row>
    <row r="54" spans="56:62" x14ac:dyDescent="0.25">
      <c r="BD54">
        <f t="shared" si="104"/>
        <v>200</v>
      </c>
      <c r="BE54">
        <f t="shared" si="67"/>
        <v>5.2983173665480363</v>
      </c>
      <c r="BF54">
        <f t="shared" si="68"/>
        <v>0.72075819468806512</v>
      </c>
      <c r="BG54">
        <f t="shared" si="69"/>
        <v>0.92975468696968566</v>
      </c>
      <c r="BI54">
        <f t="shared" si="74"/>
        <v>3.2000000000000015</v>
      </c>
      <c r="BJ54">
        <f t="shared" si="70"/>
        <v>0.55399059166501019</v>
      </c>
    </row>
    <row r="55" spans="56:62" x14ac:dyDescent="0.25">
      <c r="BD55">
        <f>BD54+50</f>
        <v>250</v>
      </c>
      <c r="BE55">
        <f t="shared" si="67"/>
        <v>5.521460917862246</v>
      </c>
      <c r="BF55">
        <f t="shared" si="68"/>
        <v>0.69317584095074125</v>
      </c>
      <c r="BG55">
        <f t="shared" si="69"/>
        <v>0.95244943915188174</v>
      </c>
      <c r="BI55">
        <f t="shared" si="74"/>
        <v>3.3000000000000016</v>
      </c>
      <c r="BJ55">
        <f t="shared" si="70"/>
        <v>0.54861511459141987</v>
      </c>
    </row>
    <row r="56" spans="56:62" x14ac:dyDescent="0.25">
      <c r="BD56">
        <f t="shared" ref="BD56:BD70" si="105">BD55+50</f>
        <v>300</v>
      </c>
      <c r="BE56">
        <f t="shared" si="67"/>
        <v>5.7037824746562009</v>
      </c>
      <c r="BF56">
        <f t="shared" si="68"/>
        <v>0.66711978373630698</v>
      </c>
      <c r="BG56">
        <f t="shared" si="69"/>
        <v>0.96758398203144513</v>
      </c>
      <c r="BI56">
        <f t="shared" si="74"/>
        <v>3.4000000000000017</v>
      </c>
      <c r="BJ56">
        <f t="shared" si="70"/>
        <v>0.5430328883996145</v>
      </c>
    </row>
    <row r="57" spans="56:62" x14ac:dyDescent="0.25">
      <c r="BD57">
        <f t="shared" si="105"/>
        <v>350</v>
      </c>
      <c r="BE57">
        <f t="shared" si="67"/>
        <v>5.857933154483459</v>
      </c>
      <c r="BF57">
        <f t="shared" si="68"/>
        <v>0.64205435800763322</v>
      </c>
      <c r="BG57">
        <f t="shared" si="69"/>
        <v>0.97789759943806631</v>
      </c>
      <c r="BI57">
        <f t="shared" si="74"/>
        <v>3.5000000000000018</v>
      </c>
      <c r="BJ57">
        <f t="shared" si="70"/>
        <v>0.53723175137675805</v>
      </c>
    </row>
    <row r="58" spans="56:62" x14ac:dyDescent="0.25">
      <c r="BD58">
        <f t="shared" si="105"/>
        <v>400</v>
      </c>
      <c r="BE58">
        <f t="shared" si="67"/>
        <v>5.9914645471079817</v>
      </c>
      <c r="BF58">
        <f t="shared" si="68"/>
        <v>0.61763593864421518</v>
      </c>
      <c r="BG58">
        <f t="shared" si="69"/>
        <v>0.9850015268695701</v>
      </c>
      <c r="BI58">
        <f t="shared" si="74"/>
        <v>3.6000000000000019</v>
      </c>
      <c r="BJ58">
        <f t="shared" si="70"/>
        <v>0.53119856887298744</v>
      </c>
    </row>
    <row r="59" spans="56:62" x14ac:dyDescent="0.25">
      <c r="BD59">
        <f t="shared" si="105"/>
        <v>450</v>
      </c>
      <c r="BE59">
        <f t="shared" si="67"/>
        <v>6.1092475827643655</v>
      </c>
      <c r="BF59">
        <f t="shared" si="68"/>
        <v>0.59362654672186865</v>
      </c>
      <c r="BG59">
        <f t="shared" si="69"/>
        <v>0.9899108493790626</v>
      </c>
      <c r="BI59">
        <f t="shared" si="74"/>
        <v>3.700000000000002</v>
      </c>
      <c r="BJ59">
        <f t="shared" si="70"/>
        <v>0.52491913402212398</v>
      </c>
    </row>
    <row r="60" spans="56:62" x14ac:dyDescent="0.25">
      <c r="BD60">
        <f t="shared" si="105"/>
        <v>500</v>
      </c>
      <c r="BE60">
        <f t="shared" si="67"/>
        <v>6.2146080984221914</v>
      </c>
      <c r="BF60">
        <f t="shared" si="68"/>
        <v>0.569851292413324</v>
      </c>
      <c r="BG60">
        <f t="shared" si="69"/>
        <v>0.99329595624928546</v>
      </c>
      <c r="BI60">
        <f t="shared" si="74"/>
        <v>3.800000000000002</v>
      </c>
      <c r="BJ60">
        <f t="shared" si="70"/>
        <v>0.51837805605247445</v>
      </c>
    </row>
    <row r="61" spans="56:62" x14ac:dyDescent="0.25">
      <c r="BD61">
        <f t="shared" si="105"/>
        <v>550</v>
      </c>
      <c r="BE61">
        <f t="shared" si="67"/>
        <v>6.3099182782265162</v>
      </c>
      <c r="BF61">
        <f t="shared" si="68"/>
        <v>0.54617525808218648</v>
      </c>
      <c r="BG61">
        <f t="shared" si="69"/>
        <v>0.99561427203877517</v>
      </c>
      <c r="BI61">
        <f t="shared" si="74"/>
        <v>3.9000000000000021</v>
      </c>
      <c r="BJ61">
        <f t="shared" si="70"/>
        <v>0.51155863433943571</v>
      </c>
    </row>
    <row r="62" spans="56:62" x14ac:dyDescent="0.25">
      <c r="BD62">
        <f t="shared" si="105"/>
        <v>600</v>
      </c>
      <c r="BE62">
        <f t="shared" si="67"/>
        <v>6.3969296552161463</v>
      </c>
      <c r="BF62">
        <f t="shared" si="68"/>
        <v>0.52248997636488048</v>
      </c>
      <c r="BG62">
        <f t="shared" si="69"/>
        <v>0.99718485288033465</v>
      </c>
      <c r="BI62">
        <f t="shared" si="74"/>
        <v>4.0000000000000018</v>
      </c>
      <c r="BJ62">
        <f t="shared" si="70"/>
        <v>0.50444271603017798</v>
      </c>
    </row>
    <row r="63" spans="56:62" x14ac:dyDescent="0.25">
      <c r="BD63">
        <f t="shared" si="105"/>
        <v>650</v>
      </c>
      <c r="BE63">
        <f t="shared" si="67"/>
        <v>6.4769723628896827</v>
      </c>
      <c r="BF63">
        <f t="shared" si="68"/>
        <v>0.49870504279401651</v>
      </c>
      <c r="BG63">
        <f t="shared" si="69"/>
        <v>0.99823331524566505</v>
      </c>
      <c r="BI63">
        <f t="shared" si="74"/>
        <v>4.1000000000000014</v>
      </c>
      <c r="BJ63">
        <f t="shared" si="70"/>
        <v>0.49701053468495315</v>
      </c>
    </row>
    <row r="64" spans="56:62" x14ac:dyDescent="0.25">
      <c r="BD64">
        <f t="shared" si="105"/>
        <v>700</v>
      </c>
      <c r="BE64">
        <f t="shared" si="67"/>
        <v>6.5510803350434044</v>
      </c>
      <c r="BF64">
        <f t="shared" si="68"/>
        <v>0.4747426555796147</v>
      </c>
      <c r="BG64">
        <f t="shared" si="69"/>
        <v>0.99892029773640656</v>
      </c>
      <c r="BI64">
        <f t="shared" si="74"/>
        <v>4.2000000000000011</v>
      </c>
      <c r="BJ64">
        <f t="shared" si="70"/>
        <v>0.48924052691494535</v>
      </c>
    </row>
    <row r="65" spans="56:62" x14ac:dyDescent="0.25">
      <c r="BD65">
        <f t="shared" si="105"/>
        <v>750</v>
      </c>
      <c r="BE65">
        <f t="shared" si="67"/>
        <v>6.620073206530356</v>
      </c>
      <c r="BF65">
        <f t="shared" si="68"/>
        <v>0.45053391098406859</v>
      </c>
      <c r="BG65">
        <f t="shared" si="69"/>
        <v>0.99936027059099286</v>
      </c>
      <c r="BI65">
        <f t="shared" si="74"/>
        <v>4.3000000000000007</v>
      </c>
      <c r="BJ65">
        <f t="shared" si="70"/>
        <v>0.48110912343470474</v>
      </c>
    </row>
    <row r="66" spans="56:62" x14ac:dyDescent="0.25">
      <c r="BD66">
        <f t="shared" si="105"/>
        <v>800</v>
      </c>
      <c r="BE66">
        <f t="shared" si="67"/>
        <v>6.6846117276679271</v>
      </c>
      <c r="BF66">
        <f t="shared" si="68"/>
        <v>0.42601619595390805</v>
      </c>
      <c r="BG66">
        <f t="shared" si="69"/>
        <v>0.99963441988520285</v>
      </c>
      <c r="BI66">
        <f t="shared" si="74"/>
        <v>4.4000000000000004</v>
      </c>
      <c r="BJ66">
        <f t="shared" si="70"/>
        <v>0.47259051026492876</v>
      </c>
    </row>
    <row r="67" spans="56:62" x14ac:dyDescent="0.25">
      <c r="BD67">
        <f t="shared" si="105"/>
        <v>850</v>
      </c>
      <c r="BE67">
        <f t="shared" si="67"/>
        <v>6.7452363494843626</v>
      </c>
      <c r="BF67">
        <f t="shared" si="68"/>
        <v>0.4011312899840046</v>
      </c>
      <c r="BG67">
        <f t="shared" si="69"/>
        <v>0.99979974338743116</v>
      </c>
      <c r="BI67">
        <f t="shared" si="74"/>
        <v>4.5</v>
      </c>
      <c r="BJ67">
        <f t="shared" si="70"/>
        <v>0.46365635498931018</v>
      </c>
    </row>
    <row r="68" spans="56:62" x14ac:dyDescent="0.25">
      <c r="BD68">
        <f t="shared" si="105"/>
        <v>900</v>
      </c>
      <c r="BE68">
        <f t="shared" si="67"/>
        <v>6.8023947633243109</v>
      </c>
      <c r="BF68">
        <f t="shared" si="68"/>
        <v>0.37582393798420943</v>
      </c>
      <c r="BG68">
        <f t="shared" si="69"/>
        <v>0.99989563236245727</v>
      </c>
      <c r="BI68">
        <f t="shared" si="74"/>
        <v>4.5999999999999996</v>
      </c>
      <c r="BJ68">
        <f t="shared" si="70"/>
        <v>0.45427549194991057</v>
      </c>
    </row>
    <row r="69" spans="56:62" x14ac:dyDescent="0.25">
      <c r="BD69">
        <f t="shared" si="105"/>
        <v>950</v>
      </c>
      <c r="BE69">
        <f t="shared" si="67"/>
        <v>6.8564619845945867</v>
      </c>
      <c r="BF69">
        <f t="shared" si="68"/>
        <v>0.35004074256376294</v>
      </c>
      <c r="BG69">
        <f t="shared" si="69"/>
        <v>0.9999487247922485</v>
      </c>
      <c r="BI69">
        <f t="shared" si="74"/>
        <v>4.6999999999999993</v>
      </c>
      <c r="BJ69">
        <f t="shared" si="70"/>
        <v>0.44441355901105456</v>
      </c>
    </row>
    <row r="70" spans="56:62" x14ac:dyDescent="0.25">
      <c r="BD70">
        <f t="shared" si="105"/>
        <v>1000</v>
      </c>
      <c r="BE70">
        <f t="shared" si="67"/>
        <v>6.9077552789821368</v>
      </c>
      <c r="BF70">
        <f t="shared" si="68"/>
        <v>0.32372927612893865</v>
      </c>
      <c r="BG70">
        <f t="shared" si="69"/>
        <v>0.99997652847943408</v>
      </c>
      <c r="BI70">
        <f t="shared" si="74"/>
        <v>4.7999999999999989</v>
      </c>
      <c r="BJ70">
        <f t="shared" si="70"/>
        <v>0.43403257697015357</v>
      </c>
    </row>
    <row r="71" spans="56:62" x14ac:dyDescent="0.25">
      <c r="BD71">
        <f>BD70+100</f>
        <v>1100</v>
      </c>
      <c r="BE71">
        <f t="shared" si="67"/>
        <v>7.0030654587864616</v>
      </c>
      <c r="BF71">
        <f t="shared" si="68"/>
        <v>0.26931236104985612</v>
      </c>
      <c r="BG71">
        <f t="shared" si="69"/>
        <v>0.99999627364404764</v>
      </c>
      <c r="BI71">
        <f t="shared" si="74"/>
        <v>4.8999999999999986</v>
      </c>
      <c r="BJ71">
        <f t="shared" si="70"/>
        <v>0.42309046076487949</v>
      </c>
    </row>
    <row r="72" spans="56:62" x14ac:dyDescent="0.25">
      <c r="BD72">
        <f t="shared" ref="BD72:BD121" si="106">BD71+100</f>
        <v>1200</v>
      </c>
      <c r="BE72">
        <f t="shared" si="67"/>
        <v>7.0900768357760917</v>
      </c>
      <c r="BF72">
        <f t="shared" si="68"/>
        <v>0.21214759125512084</v>
      </c>
      <c r="BG72">
        <f t="shared" si="69"/>
        <v>0.99999965715129369</v>
      </c>
      <c r="BI72">
        <f t="shared" si="74"/>
        <v>4.9999999999999982</v>
      </c>
      <c r="BJ72">
        <f t="shared" si="70"/>
        <v>0.41154044921486804</v>
      </c>
    </row>
    <row r="73" spans="56:62" x14ac:dyDescent="0.25">
      <c r="BD73">
        <f t="shared" si="106"/>
        <v>1300</v>
      </c>
      <c r="BE73">
        <f t="shared" si="67"/>
        <v>7.1701195434496281</v>
      </c>
      <c r="BF73">
        <f t="shared" si="68"/>
        <v>0.15178612941977676</v>
      </c>
      <c r="BG73">
        <f t="shared" si="69"/>
        <v>0.99999998794846601</v>
      </c>
      <c r="BI73">
        <f t="shared" si="74"/>
        <v>5.0999999999999979</v>
      </c>
      <c r="BJ73">
        <f t="shared" si="70"/>
        <v>0.39933043700485582</v>
      </c>
    </row>
    <row r="74" spans="56:62" x14ac:dyDescent="0.25">
      <c r="BD74">
        <f t="shared" si="106"/>
        <v>1400</v>
      </c>
      <c r="BE74">
        <f t="shared" si="67"/>
        <v>7.2442275156033498</v>
      </c>
      <c r="BF74">
        <f t="shared" si="68"/>
        <v>8.7740372980924741E-2</v>
      </c>
      <c r="BG74">
        <f t="shared" si="69"/>
        <v>0.9999999999497986</v>
      </c>
      <c r="BI74">
        <f t="shared" si="74"/>
        <v>5.1999999999999975</v>
      </c>
      <c r="BJ74">
        <f t="shared" si="70"/>
        <v>0.38640218878249</v>
      </c>
    </row>
    <row r="75" spans="56:62" x14ac:dyDescent="0.25">
      <c r="BD75">
        <f t="shared" si="106"/>
        <v>1500</v>
      </c>
      <c r="BE75">
        <f t="shared" si="67"/>
        <v>7.3132203870903014</v>
      </c>
      <c r="BF75">
        <f t="shared" si="68"/>
        <v>1.9468474626479715E-2</v>
      </c>
      <c r="BG75">
        <f t="shared" si="69"/>
        <v>1</v>
      </c>
      <c r="BI75">
        <f t="shared" si="74"/>
        <v>5.2999999999999972</v>
      </c>
      <c r="BJ75">
        <f t="shared" si="70"/>
        <v>0.37269041036482936</v>
      </c>
    </row>
    <row r="76" spans="56:62" x14ac:dyDescent="0.25">
      <c r="BD76">
        <f t="shared" si="106"/>
        <v>1600</v>
      </c>
      <c r="BE76">
        <f t="shared" si="67"/>
        <v>7.3777589082278725</v>
      </c>
      <c r="BF76">
        <f t="shared" si="68"/>
        <v>0</v>
      </c>
      <c r="BG76">
        <f t="shared" si="69"/>
        <v>1</v>
      </c>
      <c r="BI76">
        <f t="shared" si="74"/>
        <v>5.3999999999999968</v>
      </c>
      <c r="BJ76">
        <f t="shared" si="70"/>
        <v>0.35812164579606481</v>
      </c>
    </row>
    <row r="77" spans="56:62" x14ac:dyDescent="0.25">
      <c r="BD77">
        <f t="shared" si="106"/>
        <v>1700</v>
      </c>
      <c r="BE77">
        <f t="shared" si="67"/>
        <v>7.4383835300443071</v>
      </c>
      <c r="BF77">
        <f t="shared" si="68"/>
        <v>0</v>
      </c>
      <c r="BG77">
        <f t="shared" si="69"/>
        <v>1</v>
      </c>
      <c r="BI77">
        <f t="shared" si="74"/>
        <v>5.4999999999999964</v>
      </c>
      <c r="BJ77">
        <f t="shared" si="70"/>
        <v>0.3426129609325414</v>
      </c>
    </row>
    <row r="78" spans="56:62" x14ac:dyDescent="0.25">
      <c r="BD78">
        <f t="shared" si="106"/>
        <v>1800</v>
      </c>
      <c r="BE78">
        <f t="shared" si="67"/>
        <v>7.4955419438842563</v>
      </c>
      <c r="BF78">
        <f t="shared" si="68"/>
        <v>0</v>
      </c>
      <c r="BG78">
        <f t="shared" si="69"/>
        <v>1</v>
      </c>
      <c r="BI78">
        <f t="shared" si="74"/>
        <v>5.5999999999999961</v>
      </c>
      <c r="BJ78">
        <f t="shared" si="70"/>
        <v>0.32607036374478293</v>
      </c>
    </row>
    <row r="79" spans="56:62" x14ac:dyDescent="0.25">
      <c r="BD79">
        <f t="shared" si="106"/>
        <v>1900</v>
      </c>
      <c r="BE79">
        <f t="shared" si="67"/>
        <v>7.5496091651545321</v>
      </c>
      <c r="BF79">
        <f t="shared" si="68"/>
        <v>0</v>
      </c>
      <c r="BG79">
        <f t="shared" si="69"/>
        <v>1</v>
      </c>
      <c r="BI79">
        <f t="shared" si="74"/>
        <v>5.6999999999999957</v>
      </c>
      <c r="BJ79">
        <f t="shared" si="70"/>
        <v>0.30838689778545503</v>
      </c>
    </row>
    <row r="80" spans="56:62" x14ac:dyDescent="0.25">
      <c r="BD80">
        <f t="shared" si="106"/>
        <v>2000</v>
      </c>
      <c r="BE80">
        <f t="shared" si="67"/>
        <v>7.6009024595420822</v>
      </c>
      <c r="BF80">
        <f t="shared" si="68"/>
        <v>0</v>
      </c>
      <c r="BG80">
        <f t="shared" si="69"/>
        <v>1</v>
      </c>
      <c r="BI80">
        <f t="shared" si="74"/>
        <v>5.7999999999999954</v>
      </c>
      <c r="BJ80">
        <f t="shared" si="70"/>
        <v>0.28944032711474654</v>
      </c>
    </row>
    <row r="81" spans="56:62" x14ac:dyDescent="0.25">
      <c r="BD81">
        <f t="shared" si="106"/>
        <v>2100</v>
      </c>
      <c r="BE81">
        <f t="shared" si="67"/>
        <v>7.6496926237115144</v>
      </c>
      <c r="BF81">
        <f t="shared" si="68"/>
        <v>0</v>
      </c>
      <c r="BG81">
        <f t="shared" si="69"/>
        <v>1</v>
      </c>
      <c r="BI81">
        <f t="shared" si="74"/>
        <v>5.899999999999995</v>
      </c>
      <c r="BJ81">
        <f t="shared" si="70"/>
        <v>0.26909030676472634</v>
      </c>
    </row>
    <row r="82" spans="56:62" x14ac:dyDescent="0.25">
      <c r="BD82">
        <f t="shared" si="106"/>
        <v>2200</v>
      </c>
      <c r="BE82">
        <f t="shared" si="67"/>
        <v>7.696212639346407</v>
      </c>
      <c r="BF82">
        <f t="shared" si="68"/>
        <v>0</v>
      </c>
      <c r="BG82">
        <f t="shared" si="69"/>
        <v>1</v>
      </c>
      <c r="BI82">
        <f t="shared" si="74"/>
        <v>5.9999999999999947</v>
      </c>
      <c r="BJ82">
        <f t="shared" si="70"/>
        <v>0.2471749002339354</v>
      </c>
    </row>
    <row r="83" spans="56:62" x14ac:dyDescent="0.25">
      <c r="BD83">
        <f t="shared" si="106"/>
        <v>2300</v>
      </c>
      <c r="BE83">
        <f t="shared" si="67"/>
        <v>7.7406644019172415</v>
      </c>
      <c r="BF83">
        <f t="shared" si="68"/>
        <v>0</v>
      </c>
      <c r="BG83">
        <f t="shared" si="69"/>
        <v>1</v>
      </c>
      <c r="BI83">
        <f t="shared" si="74"/>
        <v>6.0999999999999943</v>
      </c>
      <c r="BJ83">
        <f t="shared" si="70"/>
        <v>0.22350626118068107</v>
      </c>
    </row>
    <row r="84" spans="56:62" x14ac:dyDescent="0.25">
      <c r="BD84">
        <f t="shared" si="106"/>
        <v>2400</v>
      </c>
      <c r="BE84">
        <f t="shared" si="67"/>
        <v>7.7832240163360371</v>
      </c>
      <c r="BF84">
        <f t="shared" si="68"/>
        <v>0</v>
      </c>
      <c r="BG84">
        <f t="shared" si="69"/>
        <v>1</v>
      </c>
      <c r="BI84">
        <f t="shared" si="74"/>
        <v>6.199999999999994</v>
      </c>
      <c r="BJ84">
        <f t="shared" si="70"/>
        <v>0.19786523553965574</v>
      </c>
    </row>
    <row r="85" spans="56:62" x14ac:dyDescent="0.25">
      <c r="BD85">
        <f t="shared" si="106"/>
        <v>2500</v>
      </c>
      <c r="BE85">
        <f t="shared" si="67"/>
        <v>7.8240460108562919</v>
      </c>
      <c r="BF85">
        <f t="shared" si="68"/>
        <v>0</v>
      </c>
      <c r="BG85">
        <f t="shared" si="69"/>
        <v>1</v>
      </c>
      <c r="BI85">
        <f t="shared" si="74"/>
        <v>6.2999999999999936</v>
      </c>
      <c r="BJ85">
        <f t="shared" si="70"/>
        <v>0.16999455549506282</v>
      </c>
    </row>
    <row r="86" spans="56:62" x14ac:dyDescent="0.25">
      <c r="BD86">
        <f t="shared" si="106"/>
        <v>2600</v>
      </c>
      <c r="BE86">
        <f t="shared" si="67"/>
        <v>7.8632667240095735</v>
      </c>
      <c r="BF86">
        <f t="shared" si="68"/>
        <v>0</v>
      </c>
      <c r="BG86">
        <f t="shared" si="69"/>
        <v>1</v>
      </c>
      <c r="BI86">
        <f t="shared" si="74"/>
        <v>6.3999999999999932</v>
      </c>
      <c r="BJ86">
        <f t="shared" si="70"/>
        <v>0.13959017726459788</v>
      </c>
    </row>
    <row r="87" spans="56:62" x14ac:dyDescent="0.25">
      <c r="BD87">
        <f t="shared" si="106"/>
        <v>2700</v>
      </c>
      <c r="BE87">
        <f t="shared" ref="BE87:BE121" si="107">LN(BD87)</f>
        <v>7.90100705199242</v>
      </c>
      <c r="BF87">
        <f t="shared" ref="BF87:BF121" si="108">MAX(0,(0.94+1/(8.3*0.97))-1/((8.3-MIN(8.2,BE87)) * 0.97))</f>
        <v>0</v>
      </c>
      <c r="BG87">
        <f t="shared" ref="BG87:BG121" si="109">1-(BF87/0.94)^10</f>
        <v>1</v>
      </c>
      <c r="BI87">
        <f t="shared" si="74"/>
        <v>6.4999999999999929</v>
      </c>
      <c r="BJ87">
        <f t="shared" ref="BJ87:BJ97" si="110">MAX(0,(0.66+1/(8.6*0.65))-1/((8.6-BI87) * 0.65))</f>
        <v>0.10629014396456493</v>
      </c>
    </row>
    <row r="88" spans="56:62" x14ac:dyDescent="0.25">
      <c r="BD88">
        <f t="shared" si="106"/>
        <v>2800</v>
      </c>
      <c r="BE88">
        <f t="shared" si="107"/>
        <v>7.9373746961632952</v>
      </c>
      <c r="BF88">
        <f t="shared" si="108"/>
        <v>0</v>
      </c>
      <c r="BG88">
        <f t="shared" si="109"/>
        <v>1</v>
      </c>
      <c r="BI88">
        <f t="shared" ref="BI88:BI96" si="111">BI87+0.1</f>
        <v>6.5999999999999925</v>
      </c>
      <c r="BJ88">
        <f t="shared" si="110"/>
        <v>6.9660107334528654E-2</v>
      </c>
    </row>
    <row r="89" spans="56:62" x14ac:dyDescent="0.25">
      <c r="BD89">
        <f t="shared" si="106"/>
        <v>2900</v>
      </c>
      <c r="BE89">
        <f t="shared" si="107"/>
        <v>7.9724660159745655</v>
      </c>
      <c r="BF89">
        <f t="shared" si="108"/>
        <v>0</v>
      </c>
      <c r="BG89">
        <f t="shared" si="109"/>
        <v>1</v>
      </c>
      <c r="BI89">
        <f t="shared" si="111"/>
        <v>6.6999999999999922</v>
      </c>
      <c r="BJ89">
        <f t="shared" si="110"/>
        <v>2.917427737501499E-2</v>
      </c>
    </row>
    <row r="90" spans="56:62" x14ac:dyDescent="0.25">
      <c r="BD90">
        <f t="shared" si="106"/>
        <v>3000</v>
      </c>
      <c r="BE90">
        <f t="shared" si="107"/>
        <v>8.0063675676502459</v>
      </c>
      <c r="BF90">
        <f t="shared" si="108"/>
        <v>0</v>
      </c>
      <c r="BG90">
        <f t="shared" si="109"/>
        <v>1</v>
      </c>
      <c r="BI90">
        <f t="shared" si="111"/>
        <v>6.7999999999999918</v>
      </c>
      <c r="BJ90">
        <f t="shared" si="110"/>
        <v>0</v>
      </c>
    </row>
    <row r="91" spans="56:62" x14ac:dyDescent="0.25">
      <c r="BD91">
        <f t="shared" si="106"/>
        <v>3100</v>
      </c>
      <c r="BE91">
        <f t="shared" si="107"/>
        <v>8.0391573904732372</v>
      </c>
      <c r="BF91">
        <f t="shared" si="108"/>
        <v>0</v>
      </c>
      <c r="BG91">
        <f t="shared" si="109"/>
        <v>1</v>
      </c>
      <c r="BI91">
        <f t="shared" si="111"/>
        <v>6.8999999999999915</v>
      </c>
      <c r="BJ91">
        <f t="shared" si="110"/>
        <v>0</v>
      </c>
    </row>
    <row r="92" spans="56:62" x14ac:dyDescent="0.25">
      <c r="BD92">
        <f t="shared" si="106"/>
        <v>3200</v>
      </c>
      <c r="BE92">
        <f t="shared" si="107"/>
        <v>8.0709060887878188</v>
      </c>
      <c r="BF92">
        <f t="shared" si="108"/>
        <v>0</v>
      </c>
      <c r="BG92">
        <f t="shared" si="109"/>
        <v>1</v>
      </c>
      <c r="BI92">
        <f t="shared" si="111"/>
        <v>6.9999999999999911</v>
      </c>
      <c r="BJ92">
        <f t="shared" si="110"/>
        <v>0</v>
      </c>
    </row>
    <row r="93" spans="56:62" x14ac:dyDescent="0.25">
      <c r="BD93">
        <f t="shared" si="106"/>
        <v>3300</v>
      </c>
      <c r="BE93">
        <f t="shared" si="107"/>
        <v>8.1016777474545716</v>
      </c>
      <c r="BF93">
        <f t="shared" si="108"/>
        <v>0</v>
      </c>
      <c r="BG93">
        <f t="shared" si="109"/>
        <v>1</v>
      </c>
      <c r="BI93">
        <f t="shared" si="111"/>
        <v>7.0999999999999908</v>
      </c>
      <c r="BJ93">
        <f t="shared" si="110"/>
        <v>0</v>
      </c>
    </row>
    <row r="94" spans="56:62" x14ac:dyDescent="0.25">
      <c r="BD94">
        <f t="shared" si="106"/>
        <v>3400</v>
      </c>
      <c r="BE94">
        <f t="shared" si="107"/>
        <v>8.1315307106042525</v>
      </c>
      <c r="BF94">
        <f t="shared" si="108"/>
        <v>0</v>
      </c>
      <c r="BG94">
        <f t="shared" si="109"/>
        <v>1</v>
      </c>
      <c r="BI94">
        <f t="shared" si="111"/>
        <v>7.1999999999999904</v>
      </c>
      <c r="BJ94">
        <f t="shared" si="110"/>
        <v>0</v>
      </c>
    </row>
    <row r="95" spans="56:62" x14ac:dyDescent="0.25">
      <c r="BD95">
        <f t="shared" si="106"/>
        <v>3500</v>
      </c>
      <c r="BE95">
        <f t="shared" si="107"/>
        <v>8.1605182474775049</v>
      </c>
      <c r="BF95">
        <f t="shared" si="108"/>
        <v>0</v>
      </c>
      <c r="BG95">
        <f t="shared" si="109"/>
        <v>1</v>
      </c>
      <c r="BI95">
        <f t="shared" si="111"/>
        <v>7.2999999999999901</v>
      </c>
      <c r="BJ95">
        <f t="shared" si="110"/>
        <v>0</v>
      </c>
    </row>
    <row r="96" spans="56:62" x14ac:dyDescent="0.25">
      <c r="BD96">
        <f t="shared" si="106"/>
        <v>3600</v>
      </c>
      <c r="BE96">
        <f t="shared" si="107"/>
        <v>8.1886891244442008</v>
      </c>
      <c r="BF96">
        <f t="shared" si="108"/>
        <v>0</v>
      </c>
      <c r="BG96">
        <f t="shared" si="109"/>
        <v>1</v>
      </c>
      <c r="BI96">
        <f t="shared" si="111"/>
        <v>7.3999999999999897</v>
      </c>
      <c r="BJ96">
        <f t="shared" si="110"/>
        <v>0</v>
      </c>
    </row>
    <row r="97" spans="56:62" x14ac:dyDescent="0.25">
      <c r="BD97">
        <f t="shared" si="106"/>
        <v>3700</v>
      </c>
      <c r="BE97">
        <f t="shared" si="107"/>
        <v>8.2160880986323157</v>
      </c>
      <c r="BF97">
        <f t="shared" si="108"/>
        <v>0</v>
      </c>
      <c r="BG97">
        <f t="shared" si="109"/>
        <v>1</v>
      </c>
      <c r="BI97">
        <v>7.49</v>
      </c>
      <c r="BJ97">
        <f t="shared" si="110"/>
        <v>0</v>
      </c>
    </row>
    <row r="98" spans="56:62" x14ac:dyDescent="0.25">
      <c r="BD98">
        <f t="shared" si="106"/>
        <v>3800</v>
      </c>
      <c r="BE98">
        <f t="shared" si="107"/>
        <v>8.2427563457144775</v>
      </c>
      <c r="BF98">
        <f t="shared" si="108"/>
        <v>0</v>
      </c>
      <c r="BG98">
        <f t="shared" si="109"/>
        <v>1</v>
      </c>
    </row>
    <row r="99" spans="56:62" x14ac:dyDescent="0.25">
      <c r="BD99">
        <f t="shared" si="106"/>
        <v>3900</v>
      </c>
      <c r="BE99">
        <f t="shared" si="107"/>
        <v>8.2687318321177372</v>
      </c>
      <c r="BF99">
        <f t="shared" si="108"/>
        <v>0</v>
      </c>
      <c r="BG99">
        <f t="shared" si="109"/>
        <v>1</v>
      </c>
    </row>
    <row r="100" spans="56:62" x14ac:dyDescent="0.25">
      <c r="BD100">
        <f t="shared" si="106"/>
        <v>4000</v>
      </c>
      <c r="BE100">
        <f t="shared" si="107"/>
        <v>8.2940496401020276</v>
      </c>
      <c r="BF100">
        <f t="shared" si="108"/>
        <v>0</v>
      </c>
      <c r="BG100">
        <f t="shared" si="109"/>
        <v>1</v>
      </c>
    </row>
    <row r="101" spans="56:62" x14ac:dyDescent="0.25">
      <c r="BD101">
        <f t="shared" si="106"/>
        <v>4100</v>
      </c>
      <c r="BE101">
        <f t="shared" si="107"/>
        <v>8.3187422526923989</v>
      </c>
      <c r="BF101">
        <f t="shared" si="108"/>
        <v>0</v>
      </c>
      <c r="BG101">
        <f t="shared" si="109"/>
        <v>1</v>
      </c>
    </row>
    <row r="102" spans="56:62" x14ac:dyDescent="0.25">
      <c r="BD102">
        <f t="shared" si="106"/>
        <v>4200</v>
      </c>
      <c r="BE102">
        <f t="shared" si="107"/>
        <v>8.3428398042714598</v>
      </c>
      <c r="BF102">
        <f t="shared" si="108"/>
        <v>0</v>
      </c>
      <c r="BG102">
        <f t="shared" si="109"/>
        <v>1</v>
      </c>
    </row>
    <row r="103" spans="56:62" x14ac:dyDescent="0.25">
      <c r="BD103">
        <f t="shared" si="106"/>
        <v>4300</v>
      </c>
      <c r="BE103">
        <f t="shared" si="107"/>
        <v>8.3663703016816537</v>
      </c>
      <c r="BF103">
        <f t="shared" si="108"/>
        <v>0</v>
      </c>
      <c r="BG103">
        <f t="shared" si="109"/>
        <v>1</v>
      </c>
    </row>
    <row r="104" spans="56:62" x14ac:dyDescent="0.25">
      <c r="BD104">
        <f t="shared" si="106"/>
        <v>4400</v>
      </c>
      <c r="BE104">
        <f t="shared" si="107"/>
        <v>8.3893598199063533</v>
      </c>
      <c r="BF104">
        <f t="shared" si="108"/>
        <v>0</v>
      </c>
      <c r="BG104">
        <f t="shared" si="109"/>
        <v>1</v>
      </c>
    </row>
    <row r="105" spans="56:62" x14ac:dyDescent="0.25">
      <c r="BD105">
        <f t="shared" si="106"/>
        <v>4500</v>
      </c>
      <c r="BE105">
        <f t="shared" si="107"/>
        <v>8.4118326757584114</v>
      </c>
      <c r="BF105">
        <f t="shared" si="108"/>
        <v>0</v>
      </c>
      <c r="BG105">
        <f t="shared" si="109"/>
        <v>1</v>
      </c>
    </row>
    <row r="106" spans="56:62" x14ac:dyDescent="0.25">
      <c r="BD106">
        <f t="shared" si="106"/>
        <v>4600</v>
      </c>
      <c r="BE106">
        <f t="shared" si="107"/>
        <v>8.4338115824771869</v>
      </c>
      <c r="BF106">
        <f t="shared" si="108"/>
        <v>0</v>
      </c>
      <c r="BG106">
        <f t="shared" si="109"/>
        <v>1</v>
      </c>
    </row>
    <row r="107" spans="56:62" x14ac:dyDescent="0.25">
      <c r="BD107">
        <f t="shared" si="106"/>
        <v>4700</v>
      </c>
      <c r="BE107">
        <f t="shared" si="107"/>
        <v>8.4553177876981493</v>
      </c>
      <c r="BF107">
        <f t="shared" si="108"/>
        <v>0</v>
      </c>
      <c r="BG107">
        <f t="shared" si="109"/>
        <v>1</v>
      </c>
    </row>
    <row r="108" spans="56:62" x14ac:dyDescent="0.25">
      <c r="BD108">
        <f t="shared" si="106"/>
        <v>4800</v>
      </c>
      <c r="BE108">
        <f t="shared" si="107"/>
        <v>8.4763711968959825</v>
      </c>
      <c r="BF108">
        <f t="shared" si="108"/>
        <v>0</v>
      </c>
      <c r="BG108">
        <f t="shared" si="109"/>
        <v>1</v>
      </c>
    </row>
    <row r="109" spans="56:62" x14ac:dyDescent="0.25">
      <c r="BD109">
        <f t="shared" si="106"/>
        <v>4900</v>
      </c>
      <c r="BE109">
        <f t="shared" si="107"/>
        <v>8.4969904840987187</v>
      </c>
      <c r="BF109">
        <f t="shared" si="108"/>
        <v>0</v>
      </c>
      <c r="BG109">
        <f t="shared" si="109"/>
        <v>1</v>
      </c>
    </row>
    <row r="110" spans="56:62" x14ac:dyDescent="0.25">
      <c r="BD110">
        <f t="shared" si="106"/>
        <v>5000</v>
      </c>
      <c r="BE110">
        <f t="shared" si="107"/>
        <v>8.5171931914162382</v>
      </c>
      <c r="BF110">
        <f t="shared" si="108"/>
        <v>0</v>
      </c>
      <c r="BG110">
        <f t="shared" si="109"/>
        <v>1</v>
      </c>
    </row>
    <row r="111" spans="56:62" x14ac:dyDescent="0.25">
      <c r="BD111">
        <f t="shared" si="106"/>
        <v>5100</v>
      </c>
      <c r="BE111">
        <f t="shared" si="107"/>
        <v>8.536995818712418</v>
      </c>
      <c r="BF111">
        <f t="shared" si="108"/>
        <v>0</v>
      </c>
      <c r="BG111">
        <f t="shared" si="109"/>
        <v>1</v>
      </c>
    </row>
    <row r="112" spans="56:62" x14ac:dyDescent="0.25">
      <c r="BD112">
        <f t="shared" si="106"/>
        <v>5200</v>
      </c>
      <c r="BE112">
        <f t="shared" si="107"/>
        <v>8.5564139045695189</v>
      </c>
      <c r="BF112">
        <f t="shared" si="108"/>
        <v>0</v>
      </c>
      <c r="BG112">
        <f t="shared" si="109"/>
        <v>1</v>
      </c>
    </row>
    <row r="113" spans="56:59" x14ac:dyDescent="0.25">
      <c r="BD113">
        <f t="shared" si="106"/>
        <v>5300</v>
      </c>
      <c r="BE113">
        <f t="shared" si="107"/>
        <v>8.5754620995402124</v>
      </c>
      <c r="BF113">
        <f t="shared" si="108"/>
        <v>0</v>
      </c>
      <c r="BG113">
        <f t="shared" si="109"/>
        <v>1</v>
      </c>
    </row>
    <row r="114" spans="56:59" x14ac:dyDescent="0.25">
      <c r="BD114">
        <f t="shared" si="106"/>
        <v>5400</v>
      </c>
      <c r="BE114">
        <f t="shared" si="107"/>
        <v>8.5941542325523663</v>
      </c>
      <c r="BF114">
        <f t="shared" si="108"/>
        <v>0</v>
      </c>
      <c r="BG114">
        <f t="shared" si="109"/>
        <v>1</v>
      </c>
    </row>
    <row r="115" spans="56:59" x14ac:dyDescent="0.25">
      <c r="BD115">
        <f t="shared" si="106"/>
        <v>5500</v>
      </c>
      <c r="BE115">
        <f t="shared" si="107"/>
        <v>8.6125033712205621</v>
      </c>
      <c r="BF115">
        <f t="shared" si="108"/>
        <v>0</v>
      </c>
      <c r="BG115">
        <f t="shared" si="109"/>
        <v>1</v>
      </c>
    </row>
    <row r="116" spans="56:59" x14ac:dyDescent="0.25">
      <c r="BD116">
        <f t="shared" si="106"/>
        <v>5600</v>
      </c>
      <c r="BE116">
        <f t="shared" si="107"/>
        <v>8.6305218767232414</v>
      </c>
      <c r="BF116">
        <f t="shared" si="108"/>
        <v>0</v>
      </c>
      <c r="BG116">
        <f t="shared" si="109"/>
        <v>1</v>
      </c>
    </row>
    <row r="117" spans="56:59" x14ac:dyDescent="0.25">
      <c r="BD117">
        <f t="shared" si="106"/>
        <v>5700</v>
      </c>
      <c r="BE117">
        <f t="shared" si="107"/>
        <v>8.6482214538226412</v>
      </c>
      <c r="BF117">
        <f t="shared" si="108"/>
        <v>0</v>
      </c>
      <c r="BG117">
        <f t="shared" si="109"/>
        <v>1</v>
      </c>
    </row>
    <row r="118" spans="56:59" x14ac:dyDescent="0.25">
      <c r="BD118">
        <f t="shared" si="106"/>
        <v>5800</v>
      </c>
      <c r="BE118">
        <f t="shared" si="107"/>
        <v>8.66561319653451</v>
      </c>
      <c r="BF118">
        <f t="shared" si="108"/>
        <v>0</v>
      </c>
      <c r="BG118">
        <f t="shared" si="109"/>
        <v>1</v>
      </c>
    </row>
    <row r="119" spans="56:59" x14ac:dyDescent="0.25">
      <c r="BD119">
        <f t="shared" si="106"/>
        <v>5900</v>
      </c>
      <c r="BE119">
        <f t="shared" si="107"/>
        <v>8.6827076298938106</v>
      </c>
      <c r="BF119">
        <f t="shared" si="108"/>
        <v>0</v>
      </c>
      <c r="BG119">
        <f t="shared" si="109"/>
        <v>1</v>
      </c>
    </row>
    <row r="120" spans="56:59" x14ac:dyDescent="0.25">
      <c r="BD120">
        <f t="shared" si="106"/>
        <v>6000</v>
      </c>
      <c r="BE120">
        <f t="shared" si="107"/>
        <v>8.6995147482101913</v>
      </c>
      <c r="BF120">
        <f t="shared" si="108"/>
        <v>0</v>
      </c>
      <c r="BG120">
        <f t="shared" si="109"/>
        <v>1</v>
      </c>
    </row>
    <row r="121" spans="56:59" x14ac:dyDescent="0.25">
      <c r="BD121">
        <f t="shared" si="106"/>
        <v>6100</v>
      </c>
      <c r="BE121">
        <f t="shared" si="107"/>
        <v>8.7160440501614023</v>
      </c>
      <c r="BF121">
        <f t="shared" si="108"/>
        <v>0</v>
      </c>
      <c r="BG121">
        <f t="shared" si="109"/>
        <v>1</v>
      </c>
    </row>
  </sheetData>
  <mergeCells count="4">
    <mergeCell ref="Y1:AL1"/>
    <mergeCell ref="C2:J2"/>
    <mergeCell ref="Z2:AE2"/>
    <mergeCell ref="AM2:A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dimension ref="A1:BJ121"/>
  <sheetViews>
    <sheetView tabSelected="1" workbookViewId="0">
      <selection activeCell="N22" sqref="N22"/>
    </sheetView>
  </sheetViews>
  <sheetFormatPr defaultRowHeight="15" x14ac:dyDescent="0.25"/>
  <cols>
    <col min="2" max="2" width="2.7109375" customWidth="1"/>
    <col min="3" max="3" width="9.140625" style="14"/>
    <col min="4" max="10" width="6.42578125" customWidth="1"/>
    <col min="11" max="11" width="6.42578125" style="14" customWidth="1"/>
    <col min="12" max="12" width="6.42578125" customWidth="1"/>
    <col min="16" max="16" width="6.140625" customWidth="1"/>
    <col min="17" max="17" width="9.28515625" style="14" customWidth="1"/>
    <col min="18" max="21" width="9.28515625" style="6" customWidth="1"/>
    <col min="22" max="22" width="9.28515625" style="2" customWidth="1"/>
    <col min="23" max="23" width="7.140625" style="2" customWidth="1"/>
    <col min="25" max="25" width="9.140625" style="14"/>
    <col min="26" max="32" width="6" customWidth="1"/>
    <col min="33" max="33" width="9.140625" style="14"/>
    <col min="39" max="39" width="9.5703125" style="14" customWidth="1"/>
    <col min="40" max="40" width="9.5703125" style="6" customWidth="1"/>
    <col min="41" max="43" width="9.140625" style="6"/>
    <col min="44" max="44" width="9.140625" style="2"/>
  </cols>
  <sheetData>
    <row r="1" spans="1:53" x14ac:dyDescent="0.25">
      <c r="A1" s="20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4"/>
      <c r="R1" s="25"/>
      <c r="S1" s="25"/>
      <c r="T1" s="25"/>
      <c r="U1" s="25"/>
      <c r="V1" s="21"/>
      <c r="W1" s="17"/>
      <c r="X1" s="18"/>
      <c r="Y1" s="31" t="s">
        <v>47</v>
      </c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53" x14ac:dyDescent="0.25">
      <c r="A2" s="20"/>
      <c r="B2" s="20"/>
      <c r="C2" s="32" t="s">
        <v>87</v>
      </c>
      <c r="D2" s="26"/>
      <c r="E2" s="26"/>
      <c r="F2" s="26"/>
      <c r="G2" s="26"/>
      <c r="H2" s="26"/>
      <c r="I2" s="26"/>
      <c r="J2" s="27"/>
      <c r="K2" s="24"/>
      <c r="L2" s="20"/>
      <c r="M2" s="20"/>
      <c r="N2" s="20"/>
      <c r="O2" s="20"/>
      <c r="P2" s="20"/>
      <c r="Q2" s="24" t="s">
        <v>141</v>
      </c>
      <c r="R2" s="25"/>
      <c r="S2" s="25"/>
      <c r="T2" s="25"/>
      <c r="U2" s="25"/>
      <c r="V2" s="21"/>
      <c r="W2" s="21"/>
      <c r="Y2" s="22"/>
      <c r="Z2" s="26" t="s">
        <v>87</v>
      </c>
      <c r="AA2" s="26"/>
      <c r="AB2" s="26"/>
      <c r="AC2" s="26"/>
      <c r="AD2" s="26"/>
      <c r="AE2" s="26"/>
      <c r="AF2" s="20"/>
      <c r="AG2" s="22"/>
      <c r="AH2" s="23"/>
      <c r="AI2" s="23"/>
      <c r="AJ2" s="23"/>
      <c r="AK2" s="23"/>
      <c r="AL2" s="23"/>
      <c r="AM2" s="32" t="s">
        <v>141</v>
      </c>
      <c r="AN2" s="33"/>
      <c r="AO2" s="33"/>
      <c r="AP2" s="33"/>
      <c r="AQ2" s="33"/>
      <c r="AR2" s="27"/>
    </row>
    <row r="3" spans="1:53" x14ac:dyDescent="0.25">
      <c r="A3" t="s">
        <v>0</v>
      </c>
      <c r="B3" t="s">
        <v>86</v>
      </c>
      <c r="C3" s="14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4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4" t="s">
        <v>175</v>
      </c>
      <c r="R3" s="6" t="s">
        <v>176</v>
      </c>
      <c r="S3" s="6" t="s">
        <v>146</v>
      </c>
      <c r="T3" s="6" t="s">
        <v>177</v>
      </c>
      <c r="U3" s="6" t="s">
        <v>178</v>
      </c>
      <c r="V3" s="2" t="s">
        <v>179</v>
      </c>
      <c r="W3" s="2" t="s">
        <v>89</v>
      </c>
      <c r="Y3" s="14" t="s">
        <v>40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 s="14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s="14" t="s">
        <v>175</v>
      </c>
      <c r="AN3" s="3" t="s">
        <v>180</v>
      </c>
      <c r="AO3" s="6" t="s">
        <v>146</v>
      </c>
      <c r="AP3" s="6" t="s">
        <v>177</v>
      </c>
      <c r="AQ3" s="6" t="s">
        <v>178</v>
      </c>
      <c r="AR3" s="2" t="s">
        <v>179</v>
      </c>
    </row>
    <row r="4" spans="1:53" s="10" customFormat="1" x14ac:dyDescent="0.25">
      <c r="A4" s="10" t="s">
        <v>85</v>
      </c>
      <c r="C4" s="15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5"/>
      <c r="Q4" s="15">
        <v>0.1</v>
      </c>
      <c r="R4" s="10">
        <v>0.31</v>
      </c>
      <c r="S4" s="10">
        <v>0.38</v>
      </c>
      <c r="T4" s="10">
        <v>0.47</v>
      </c>
      <c r="U4" s="10">
        <v>0.53</v>
      </c>
      <c r="V4" s="16">
        <v>0.65</v>
      </c>
      <c r="W4" s="16"/>
      <c r="Y4" s="15">
        <f ca="1">SQRT(SUMSQ(Y5:Y1001)/COUNT(Y5:Y1001))</f>
        <v>5.1460945724220615</v>
      </c>
      <c r="Z4" s="10">
        <f t="shared" ref="Z4:AR4" ca="1" si="0">SQRT(SUMSQ(Z5:Z1001)/COUNT(Z5:Z1001))</f>
        <v>5.3470311676380096</v>
      </c>
      <c r="AA4" s="10">
        <f t="shared" ca="1" si="0"/>
        <v>5.4842550858027961</v>
      </c>
      <c r="AB4" s="10">
        <f t="shared" ca="1" si="0"/>
        <v>5.6200622011948536</v>
      </c>
      <c r="AC4" s="10">
        <f t="shared" ca="1" si="0"/>
        <v>5.6804516977424084</v>
      </c>
      <c r="AD4" s="10">
        <f t="shared" ca="1" si="0"/>
        <v>5.859533349757732</v>
      </c>
      <c r="AE4" s="10">
        <f t="shared" ca="1" si="0"/>
        <v>6.0496279552907959</v>
      </c>
      <c r="AF4" s="10">
        <f t="shared" ca="1" si="0"/>
        <v>6.3359053144634458</v>
      </c>
      <c r="AG4" s="15">
        <f t="shared" si="0"/>
        <v>12.595342487640117</v>
      </c>
      <c r="AH4" s="10">
        <f t="shared" si="0"/>
        <v>12.355162551203712</v>
      </c>
      <c r="AI4" s="10">
        <f t="shared" si="0"/>
        <v>12.355162551203712</v>
      </c>
      <c r="AJ4" s="10">
        <f t="shared" si="0"/>
        <v>12.223739198788559</v>
      </c>
      <c r="AK4" s="10">
        <f t="shared" si="0"/>
        <v>12.223739198788559</v>
      </c>
      <c r="AL4" s="10">
        <f t="shared" si="0"/>
        <v>11.449317077383327</v>
      </c>
      <c r="AM4" s="15">
        <f t="shared" ca="1" si="0"/>
        <v>6.2032233172609148</v>
      </c>
      <c r="AN4" s="10">
        <f t="shared" ca="1" si="0"/>
        <v>7.1495232440119159</v>
      </c>
      <c r="AO4" s="10">
        <f t="shared" ca="1" si="0"/>
        <v>7.6210157000231922</v>
      </c>
      <c r="AP4" s="10">
        <f t="shared" ca="1" si="0"/>
        <v>8.1848046921155611</v>
      </c>
      <c r="AQ4" s="10">
        <f t="shared" ca="1" si="0"/>
        <v>8.6163084502364118</v>
      </c>
      <c r="AR4" s="16">
        <f t="shared" ca="1" si="0"/>
        <v>8.7616082674753439</v>
      </c>
    </row>
    <row r="5" spans="1:53" x14ac:dyDescent="0.25">
      <c r="A5" t="s">
        <v>7</v>
      </c>
      <c r="B5">
        <v>0</v>
      </c>
      <c r="C5" s="14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Q5" s="14">
        <f ca="1">K5*Q$4+$D5*(1-Q$4)</f>
        <v>10.538999999999994</v>
      </c>
      <c r="R5" s="6">
        <f t="shared" ref="R5:V20" ca="1" si="1">L5*R$4+$D5*(1-R$4)</f>
        <v>8.079899999999995</v>
      </c>
      <c r="S5" s="6">
        <f t="shared" ca="1" si="1"/>
        <v>7.2601999999999958</v>
      </c>
      <c r="T5" s="6">
        <f t="shared" ca="1" si="1"/>
        <v>6.206299999999997</v>
      </c>
      <c r="U5" s="6">
        <f t="shared" ca="1" si="1"/>
        <v>5.5036999999999967</v>
      </c>
      <c r="V5" s="2">
        <f t="shared" ca="1" si="1"/>
        <v>4.0984999999999978</v>
      </c>
      <c r="W5" s="2">
        <f>'Historical Trends'!C5</f>
        <v>14.719999999999999</v>
      </c>
      <c r="Y5" s="14">
        <f t="shared" ref="Y5:AN20" ca="1" si="2">C5-$W5</f>
        <v>-3.9120000000000061</v>
      </c>
      <c r="Z5">
        <f t="shared" ca="1" si="2"/>
        <v>-3.0100000000000051</v>
      </c>
      <c r="AA5">
        <f t="shared" ca="1" si="2"/>
        <v>-5.4000000000000092</v>
      </c>
      <c r="AB5">
        <f t="shared" ca="1" si="2"/>
        <v>-6.3833333333333417</v>
      </c>
      <c r="AC5">
        <f t="shared" ca="1" si="2"/>
        <v>-7.0275000000000087</v>
      </c>
      <c r="AD5">
        <f t="shared" ca="1" si="2"/>
        <v>-7.3580000000000059</v>
      </c>
      <c r="AE5">
        <f t="shared" ca="1" si="2"/>
        <v>-7.8300000000000045</v>
      </c>
      <c r="AF5">
        <f t="shared" ca="1" si="2"/>
        <v>-8.3557142857142885</v>
      </c>
      <c r="AG5" s="14">
        <f t="shared" si="2"/>
        <v>-14.719999999999999</v>
      </c>
      <c r="AH5">
        <f t="shared" si="2"/>
        <v>-14.719999999999999</v>
      </c>
      <c r="AI5">
        <f t="shared" si="2"/>
        <v>-14.719999999999999</v>
      </c>
      <c r="AJ5">
        <f t="shared" si="2"/>
        <v>-14.719999999999999</v>
      </c>
      <c r="AK5">
        <f t="shared" si="2"/>
        <v>-14.719999999999999</v>
      </c>
      <c r="AL5">
        <f t="shared" si="2"/>
        <v>-14.719999999999999</v>
      </c>
      <c r="AM5" s="14">
        <f t="shared" ca="1" si="2"/>
        <v>-4.1810000000000045</v>
      </c>
      <c r="AN5" s="6">
        <f t="shared" ca="1" si="2"/>
        <v>-6.6401000000000039</v>
      </c>
      <c r="AO5" s="6">
        <f t="shared" ref="AI5:AR20" ca="1" si="3">S5-$W5</f>
        <v>-7.4598000000000031</v>
      </c>
      <c r="AP5" s="6">
        <f t="shared" ca="1" si="3"/>
        <v>-8.5137000000000018</v>
      </c>
      <c r="AQ5" s="6">
        <f t="shared" ca="1" si="3"/>
        <v>-9.2163000000000022</v>
      </c>
      <c r="AR5" s="2">
        <f t="shared" ca="1" si="3"/>
        <v>-10.621500000000001</v>
      </c>
    </row>
    <row r="6" spans="1:53" x14ac:dyDescent="0.25">
      <c r="A6" t="s">
        <v>9</v>
      </c>
      <c r="B6">
        <f>B5+1</f>
        <v>1</v>
      </c>
      <c r="C6" s="14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Q6" s="14">
        <f t="shared" ref="Q6:V30" ca="1" si="4">K6*Q$4+$D6*(1-Q$4)</f>
        <v>6.2369999999999886</v>
      </c>
      <c r="R6" s="6">
        <f t="shared" ca="1" si="1"/>
        <v>4.781699999999991</v>
      </c>
      <c r="S6" s="6">
        <f t="shared" ca="1" si="1"/>
        <v>4.2965999999999918</v>
      </c>
      <c r="T6" s="6">
        <f t="shared" ca="1" si="1"/>
        <v>3.6728999999999936</v>
      </c>
      <c r="U6" s="6">
        <f t="shared" ca="1" si="1"/>
        <v>3.2570999999999937</v>
      </c>
      <c r="V6" s="2">
        <f t="shared" ca="1" si="1"/>
        <v>2.4254999999999955</v>
      </c>
      <c r="W6" s="2">
        <f>'Historical Trends'!C6</f>
        <v>13</v>
      </c>
      <c r="Y6" s="14">
        <f t="shared" ca="1" si="2"/>
        <v>-5.1426666666666279</v>
      </c>
      <c r="Z6">
        <f t="shared" ca="1" si="2"/>
        <v>-6.0700000000000127</v>
      </c>
      <c r="AA6">
        <f t="shared" ca="1" si="2"/>
        <v>-6.3500000000000112</v>
      </c>
      <c r="AB6">
        <f t="shared" ca="1" si="2"/>
        <v>-6.646666666666678</v>
      </c>
      <c r="AC6">
        <f t="shared" ca="1" si="2"/>
        <v>-6.7250000000000068</v>
      </c>
      <c r="AD6">
        <f t="shared" ca="1" si="2"/>
        <v>-7.0740000000000052</v>
      </c>
      <c r="AE6">
        <f t="shared" ca="1" si="2"/>
        <v>-7.5266666666666699</v>
      </c>
      <c r="AF6">
        <f t="shared" ca="1" si="2"/>
        <v>-7.6914285714285748</v>
      </c>
      <c r="AG6" s="14">
        <f t="shared" si="2"/>
        <v>-13</v>
      </c>
      <c r="AH6">
        <f t="shared" si="2"/>
        <v>-13</v>
      </c>
      <c r="AI6">
        <f t="shared" si="3"/>
        <v>-13</v>
      </c>
      <c r="AJ6">
        <f t="shared" si="3"/>
        <v>-13</v>
      </c>
      <c r="AK6">
        <f t="shared" si="3"/>
        <v>-13</v>
      </c>
      <c r="AL6">
        <f t="shared" si="3"/>
        <v>-13</v>
      </c>
      <c r="AM6" s="14">
        <f t="shared" ca="1" si="3"/>
        <v>-6.7630000000000114</v>
      </c>
      <c r="AN6" s="6">
        <f t="shared" ca="1" si="3"/>
        <v>-8.2183000000000099</v>
      </c>
      <c r="AO6" s="6">
        <f t="shared" ca="1" si="3"/>
        <v>-8.7034000000000091</v>
      </c>
      <c r="AP6" s="6">
        <f t="shared" ca="1" si="3"/>
        <v>-9.3271000000000068</v>
      </c>
      <c r="AQ6" s="6">
        <f t="shared" ca="1" si="3"/>
        <v>-9.7429000000000059</v>
      </c>
      <c r="AR6" s="2">
        <f t="shared" ca="1" si="3"/>
        <v>-10.574500000000004</v>
      </c>
      <c r="AS6" t="s">
        <v>150</v>
      </c>
      <c r="AT6">
        <v>6.9</v>
      </c>
      <c r="AU6">
        <f>LN(730)</f>
        <v>6.5930445341424369</v>
      </c>
      <c r="AV6">
        <f>LN(365)</f>
        <v>5.8998973535824915</v>
      </c>
      <c r="AW6">
        <f>LN(182)</f>
        <v>5.2040066870767951</v>
      </c>
      <c r="AX6">
        <f>LN(90)</f>
        <v>4.499809670330265</v>
      </c>
      <c r="AY6">
        <f>LN(30)</f>
        <v>3.4011973816621555</v>
      </c>
      <c r="AZ6">
        <f>AVERAGE(AY6,BA6)</f>
        <v>2.0471722811110502</v>
      </c>
      <c r="BA6">
        <f>LN(2)</f>
        <v>0.69314718055994529</v>
      </c>
    </row>
    <row r="7" spans="1:53" x14ac:dyDescent="0.25">
      <c r="A7" t="s">
        <v>10</v>
      </c>
      <c r="B7">
        <f>B6+1</f>
        <v>2</v>
      </c>
      <c r="C7" s="14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Q7" s="14">
        <f t="shared" ca="1" si="4"/>
        <v>5.7329999999999917</v>
      </c>
      <c r="R7" s="6">
        <f t="shared" ca="1" si="1"/>
        <v>4.3952999999999927</v>
      </c>
      <c r="S7" s="6">
        <f t="shared" ca="1" si="1"/>
        <v>3.949399999999994</v>
      </c>
      <c r="T7" s="6">
        <f t="shared" ca="1" si="1"/>
        <v>3.3760999999999952</v>
      </c>
      <c r="U7" s="6">
        <f t="shared" ca="1" si="1"/>
        <v>2.9938999999999951</v>
      </c>
      <c r="V7" s="2">
        <f t="shared" ca="1" si="1"/>
        <v>2.2294999999999963</v>
      </c>
      <c r="W7" s="2">
        <f>'Historical Trends'!C7</f>
        <v>12.419999999999987</v>
      </c>
      <c r="Y7" s="14">
        <f t="shared" ca="1" si="2"/>
        <v>-5.3344651162790626</v>
      </c>
      <c r="Z7">
        <f t="shared" ca="1" si="2"/>
        <v>-6.0499999999999972</v>
      </c>
      <c r="AA7">
        <f t="shared" ca="1" si="2"/>
        <v>-6.3549999999999969</v>
      </c>
      <c r="AB7">
        <f t="shared" ca="1" si="2"/>
        <v>-6.3633333333333253</v>
      </c>
      <c r="AC7">
        <f t="shared" ca="1" si="2"/>
        <v>-6.7449999999999903</v>
      </c>
      <c r="AD7">
        <f t="shared" ca="1" si="2"/>
        <v>-7.237999999999988</v>
      </c>
      <c r="AE7">
        <f t="shared" ca="1" si="2"/>
        <v>-7.3816666666666562</v>
      </c>
      <c r="AF7">
        <f t="shared" ca="1" si="2"/>
        <v>-7.3542857142857025</v>
      </c>
      <c r="AG7" s="14">
        <f t="shared" si="2"/>
        <v>-12.419999999999987</v>
      </c>
      <c r="AH7">
        <f t="shared" si="2"/>
        <v>-12.419999999999987</v>
      </c>
      <c r="AI7">
        <f t="shared" si="3"/>
        <v>-12.419999999999987</v>
      </c>
      <c r="AJ7">
        <f t="shared" si="3"/>
        <v>-12.419999999999987</v>
      </c>
      <c r="AK7">
        <f t="shared" si="3"/>
        <v>-12.419999999999987</v>
      </c>
      <c r="AL7">
        <f t="shared" si="3"/>
        <v>-12.419999999999987</v>
      </c>
      <c r="AM7" s="14">
        <f t="shared" ca="1" si="3"/>
        <v>-6.6869999999999958</v>
      </c>
      <c r="AN7" s="6">
        <f t="shared" ca="1" si="3"/>
        <v>-8.0246999999999957</v>
      </c>
      <c r="AO7" s="6">
        <f t="shared" ca="1" si="3"/>
        <v>-8.4705999999999939</v>
      </c>
      <c r="AP7" s="6">
        <f t="shared" ca="1" si="3"/>
        <v>-9.0438999999999918</v>
      </c>
      <c r="AQ7" s="6">
        <f t="shared" ca="1" si="3"/>
        <v>-9.4260999999999928</v>
      </c>
      <c r="AR7" s="2">
        <f t="shared" ca="1" si="3"/>
        <v>-10.190499999999991</v>
      </c>
      <c r="AS7" t="s">
        <v>151</v>
      </c>
      <c r="AT7">
        <v>6.9371509753965155</v>
      </c>
      <c r="AU7">
        <f>AG4</f>
        <v>12.595342487640117</v>
      </c>
      <c r="AV7">
        <f>AH4</f>
        <v>12.355162551203712</v>
      </c>
      <c r="AW7">
        <f>AI4</f>
        <v>12.355162551203712</v>
      </c>
      <c r="AX7">
        <f>AJ4</f>
        <v>12.223739198788559</v>
      </c>
      <c r="AY7">
        <f>AK4</f>
        <v>12.223739198788559</v>
      </c>
      <c r="AZ7">
        <f>AVERAGE(AY7,BA7)</f>
        <v>11.836528138085942</v>
      </c>
      <c r="BA7">
        <f>AL4</f>
        <v>11.449317077383327</v>
      </c>
    </row>
    <row r="8" spans="1:53" x14ac:dyDescent="0.25">
      <c r="A8" t="s">
        <v>11</v>
      </c>
      <c r="B8">
        <f>B7+1</f>
        <v>3</v>
      </c>
      <c r="C8" s="14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Q8" s="14">
        <f t="shared" ca="1" si="4"/>
        <v>5.1839999999999922</v>
      </c>
      <c r="R8" s="6">
        <f t="shared" ca="1" si="1"/>
        <v>3.9743999999999935</v>
      </c>
      <c r="S8" s="6">
        <f t="shared" ca="1" si="1"/>
        <v>3.5711999999999944</v>
      </c>
      <c r="T8" s="6">
        <f t="shared" ca="1" si="1"/>
        <v>3.0527999999999955</v>
      </c>
      <c r="U8" s="6">
        <f t="shared" ca="1" si="1"/>
        <v>2.7071999999999954</v>
      </c>
      <c r="V8" s="2">
        <f t="shared" ca="1" si="1"/>
        <v>2.0159999999999969</v>
      </c>
      <c r="W8" s="2">
        <f>'Historical Trends'!C8</f>
        <v>6.5899999999999892</v>
      </c>
      <c r="Y8" s="14">
        <f t="shared" ca="1" si="2"/>
        <v>-0.72009888751544793</v>
      </c>
      <c r="Z8">
        <f t="shared" ca="1" si="2"/>
        <v>-0.82999999999999829</v>
      </c>
      <c r="AA8">
        <f t="shared" ca="1" si="2"/>
        <v>-0.68999999999999062</v>
      </c>
      <c r="AB8">
        <f t="shared" ca="1" si="2"/>
        <v>-1.1466666666666567</v>
      </c>
      <c r="AC8">
        <f t="shared" ca="1" si="2"/>
        <v>-1.7049999999999876</v>
      </c>
      <c r="AD8">
        <f t="shared" ca="1" si="2"/>
        <v>-1.817999999999989</v>
      </c>
      <c r="AE8">
        <f t="shared" ca="1" si="2"/>
        <v>-1.7416666666666556</v>
      </c>
      <c r="AF8">
        <f t="shared" ca="1" si="2"/>
        <v>-1.7957142857142765</v>
      </c>
      <c r="AG8" s="14">
        <f t="shared" si="2"/>
        <v>-6.5899999999999892</v>
      </c>
      <c r="AH8">
        <f t="shared" si="2"/>
        <v>-6.5899999999999892</v>
      </c>
      <c r="AI8">
        <f t="shared" si="3"/>
        <v>-6.5899999999999892</v>
      </c>
      <c r="AJ8">
        <f t="shared" si="3"/>
        <v>-6.5899999999999892</v>
      </c>
      <c r="AK8">
        <f t="shared" si="3"/>
        <v>-6.5899999999999892</v>
      </c>
      <c r="AL8">
        <f t="shared" si="3"/>
        <v>-6.5899999999999892</v>
      </c>
      <c r="AM8" s="14">
        <f t="shared" ca="1" si="3"/>
        <v>-1.405999999999997</v>
      </c>
      <c r="AN8" s="6">
        <f t="shared" ca="1" si="3"/>
        <v>-2.6155999999999957</v>
      </c>
      <c r="AO8" s="6">
        <f t="shared" ca="1" si="3"/>
        <v>-3.0187999999999948</v>
      </c>
      <c r="AP8" s="6">
        <f t="shared" ca="1" si="3"/>
        <v>-3.5371999999999937</v>
      </c>
      <c r="AQ8" s="6">
        <f t="shared" ca="1" si="3"/>
        <v>-3.8827999999999938</v>
      </c>
      <c r="AR8" s="2">
        <f t="shared" ca="1" si="3"/>
        <v>-4.5739999999999927</v>
      </c>
      <c r="AT8">
        <v>5.0423038677643959</v>
      </c>
      <c r="AU8">
        <f ca="1">AM4</f>
        <v>6.2032233172609148</v>
      </c>
      <c r="AV8">
        <f ca="1">AN4</f>
        <v>7.1495232440119159</v>
      </c>
      <c r="AW8">
        <f ca="1">AO4</f>
        <v>7.6210157000231922</v>
      </c>
      <c r="AX8">
        <f ca="1">AP4</f>
        <v>8.1848046921155611</v>
      </c>
      <c r="AY8">
        <f ca="1">AQ4</f>
        <v>8.6163084502364118</v>
      </c>
      <c r="AZ8">
        <f ca="1">AVERAGE(AY8,BA8)</f>
        <v>8.6889583588558779</v>
      </c>
      <c r="BA8">
        <f ca="1">AR4</f>
        <v>8.7616082674753439</v>
      </c>
    </row>
    <row r="9" spans="1:53" x14ac:dyDescent="0.25">
      <c r="A9" t="s">
        <v>12</v>
      </c>
      <c r="B9">
        <f>B8+1</f>
        <v>4</v>
      </c>
      <c r="C9" s="14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Q9" s="14">
        <f t="shared" ca="1" si="4"/>
        <v>5.4360000000000062</v>
      </c>
      <c r="R9" s="6">
        <f t="shared" ca="1" si="1"/>
        <v>4.1676000000000037</v>
      </c>
      <c r="S9" s="6">
        <f t="shared" ca="1" si="1"/>
        <v>3.7448000000000037</v>
      </c>
      <c r="T9" s="6">
        <f t="shared" ca="1" si="1"/>
        <v>3.2012000000000036</v>
      </c>
      <c r="U9" s="6">
        <f t="shared" ca="1" si="1"/>
        <v>2.8388000000000027</v>
      </c>
      <c r="V9" s="2">
        <f t="shared" ca="1" si="1"/>
        <v>2.1140000000000021</v>
      </c>
      <c r="W9" s="2">
        <f>'Historical Trends'!C9</f>
        <v>6.7399999999999949</v>
      </c>
      <c r="Y9" s="14">
        <f t="shared" ca="1" si="2"/>
        <v>-1.5703030303030232</v>
      </c>
      <c r="Z9">
        <f t="shared" ca="1" si="2"/>
        <v>-0.69999999999998863</v>
      </c>
      <c r="AA9">
        <f t="shared" ca="1" si="2"/>
        <v>-1.4549999999999912</v>
      </c>
      <c r="AB9">
        <f t="shared" ca="1" si="2"/>
        <v>-2.1466666666666567</v>
      </c>
      <c r="AC9">
        <f t="shared" ca="1" si="2"/>
        <v>-2.2149999999999928</v>
      </c>
      <c r="AD9">
        <f t="shared" ca="1" si="2"/>
        <v>-2.0739999999999927</v>
      </c>
      <c r="AE9">
        <f t="shared" ca="1" si="2"/>
        <v>-2.106666666666662</v>
      </c>
      <c r="AF9">
        <f t="shared" ca="1" si="2"/>
        <v>-2.4542857142857093</v>
      </c>
      <c r="AG9" s="14">
        <f t="shared" si="2"/>
        <v>-6.7399999999999949</v>
      </c>
      <c r="AH9">
        <f t="shared" si="2"/>
        <v>-6.7399999999999949</v>
      </c>
      <c r="AI9">
        <f t="shared" si="3"/>
        <v>-6.7399999999999949</v>
      </c>
      <c r="AJ9">
        <f t="shared" si="3"/>
        <v>-6.7399999999999949</v>
      </c>
      <c r="AK9">
        <f t="shared" si="3"/>
        <v>-6.7399999999999949</v>
      </c>
      <c r="AL9">
        <f t="shared" si="3"/>
        <v>-6.7399999999999949</v>
      </c>
      <c r="AM9" s="14">
        <f t="shared" ca="1" si="3"/>
        <v>-1.3039999999999887</v>
      </c>
      <c r="AN9" s="6">
        <f t="shared" ca="1" si="3"/>
        <v>-2.5723999999999911</v>
      </c>
      <c r="AO9" s="6">
        <f t="shared" ca="1" si="3"/>
        <v>-2.9951999999999912</v>
      </c>
      <c r="AP9" s="6">
        <f t="shared" ca="1" si="3"/>
        <v>-3.5387999999999913</v>
      </c>
      <c r="AQ9" s="6">
        <f t="shared" ca="1" si="3"/>
        <v>-3.9011999999999922</v>
      </c>
      <c r="AR9" s="2">
        <f t="shared" ca="1" si="3"/>
        <v>-4.6259999999999923</v>
      </c>
      <c r="AT9">
        <f ca="1">$Z$4</f>
        <v>5.3470311676380096</v>
      </c>
      <c r="AU9">
        <f t="shared" ref="AU9:BA9" ca="1" si="5">$Z$4</f>
        <v>5.3470311676380096</v>
      </c>
      <c r="AV9">
        <f t="shared" ca="1" si="5"/>
        <v>5.3470311676380096</v>
      </c>
      <c r="AW9">
        <f t="shared" ca="1" si="5"/>
        <v>5.3470311676380096</v>
      </c>
      <c r="AX9">
        <f t="shared" ca="1" si="5"/>
        <v>5.3470311676380096</v>
      </c>
      <c r="AY9">
        <f t="shared" ca="1" si="5"/>
        <v>5.3470311676380096</v>
      </c>
      <c r="AZ9">
        <f t="shared" ca="1" si="5"/>
        <v>5.3470311676380096</v>
      </c>
      <c r="BA9">
        <f t="shared" ca="1" si="5"/>
        <v>5.3470311676380096</v>
      </c>
    </row>
    <row r="10" spans="1:53" x14ac:dyDescent="0.25">
      <c r="A10" t="s">
        <v>14</v>
      </c>
      <c r="B10">
        <f>B9+1</f>
        <v>5</v>
      </c>
      <c r="C10" s="14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Q10" s="14">
        <f t="shared" ca="1" si="4"/>
        <v>4.0770000000000008</v>
      </c>
      <c r="R10" s="6">
        <f t="shared" ca="1" si="1"/>
        <v>3.1257000000000006</v>
      </c>
      <c r="S10" s="6">
        <f t="shared" ca="1" si="1"/>
        <v>2.8086000000000007</v>
      </c>
      <c r="T10" s="6">
        <f t="shared" ca="1" si="1"/>
        <v>2.4009000000000009</v>
      </c>
      <c r="U10" s="6">
        <f t="shared" ca="1" si="1"/>
        <v>2.1291000000000002</v>
      </c>
      <c r="V10" s="2">
        <f t="shared" ca="1" si="1"/>
        <v>1.5855000000000004</v>
      </c>
      <c r="W10" s="2">
        <f>'Historical Trends'!C10</f>
        <v>8.4699999999999989</v>
      </c>
      <c r="Y10" s="14">
        <f t="shared" ca="1" si="2"/>
        <v>-3.6972929542645261</v>
      </c>
      <c r="Z10">
        <f t="shared" ca="1" si="2"/>
        <v>-3.9399999999999977</v>
      </c>
      <c r="AA10">
        <f t="shared" ca="1" si="2"/>
        <v>-4.5999999999999943</v>
      </c>
      <c r="AB10">
        <f t="shared" ca="1" si="2"/>
        <v>-4.4499999999999984</v>
      </c>
      <c r="AC10">
        <f t="shared" ca="1" si="2"/>
        <v>-4.1474999999999973</v>
      </c>
      <c r="AD10">
        <f t="shared" ca="1" si="2"/>
        <v>-4.1180000000000003</v>
      </c>
      <c r="AE10">
        <f t="shared" ca="1" si="2"/>
        <v>-4.4766666666666666</v>
      </c>
      <c r="AF10">
        <f t="shared" ca="1" si="2"/>
        <v>-4.7628571428571433</v>
      </c>
      <c r="AJ10">
        <f t="shared" si="3"/>
        <v>-8.4699999999999989</v>
      </c>
      <c r="AK10">
        <f t="shared" si="3"/>
        <v>-8.4699999999999989</v>
      </c>
      <c r="AL10">
        <f t="shared" si="3"/>
        <v>-8.4699999999999989</v>
      </c>
      <c r="AP10" s="6">
        <f t="shared" ca="1" si="3"/>
        <v>-6.0690999999999979</v>
      </c>
      <c r="AQ10" s="6">
        <f t="shared" ca="1" si="3"/>
        <v>-6.3408999999999986</v>
      </c>
      <c r="AR10" s="2">
        <f t="shared" ca="1" si="3"/>
        <v>-6.8844999999999983</v>
      </c>
      <c r="AT10">
        <v>0</v>
      </c>
      <c r="AU10">
        <f>Q4</f>
        <v>0.1</v>
      </c>
      <c r="AV10">
        <f>R4</f>
        <v>0.31</v>
      </c>
      <c r="AW10">
        <f>S4</f>
        <v>0.38</v>
      </c>
      <c r="AX10">
        <f>T4</f>
        <v>0.47</v>
      </c>
      <c r="AY10">
        <f>U4</f>
        <v>0.53</v>
      </c>
      <c r="AZ10">
        <f>AVERAGE(AY10,BA10)</f>
        <v>0.59000000000000008</v>
      </c>
      <c r="BA10">
        <f>V4</f>
        <v>0.65</v>
      </c>
    </row>
    <row r="11" spans="1:53" x14ac:dyDescent="0.25">
      <c r="A11" t="s">
        <v>49</v>
      </c>
      <c r="B11">
        <v>0</v>
      </c>
      <c r="C11" s="14">
        <f ca="1">'Historical Trends'!N27</f>
        <v>5.3640173053151443</v>
      </c>
      <c r="D11">
        <f ca="1">AVERAGE(OFFSET('Historical Trends'!$D$28,$B5,0,'Polling Correlations - OTH'!D$4,1))</f>
        <v>7.6700000000000017</v>
      </c>
      <c r="E11">
        <f ca="1">AVERAGE(OFFSET('Historical Trends'!$D$28,$B5,0,'Polling Correlations - OTH'!E$4,1))</f>
        <v>6.1450000000000031</v>
      </c>
      <c r="F11">
        <f ca="1">AVERAGE(OFFSET('Historical Trends'!$D$28,$B5,0,'Polling Correlations - OTH'!F$4,1))</f>
        <v>6.563333333333337</v>
      </c>
      <c r="G11">
        <f ca="1">AVERAGE(OFFSET('Historical Trends'!$D$28,$B5,0,'Polling Correlations - OTH'!G$4,1))</f>
        <v>6.5650000000000048</v>
      </c>
      <c r="H11">
        <f ca="1">AVERAGE(OFFSET('Historical Trends'!$D$28,$B5,0,'Polling Correlations - OTH'!H$4,1))</f>
        <v>6.4220000000000024</v>
      </c>
      <c r="I11">
        <f ca="1">AVERAGE(OFFSET('Historical Trends'!$D$28,$B5,0,'Polling Correlations - OTH'!I$4,1))</f>
        <v>7.1850000000000023</v>
      </c>
      <c r="J11">
        <f ca="1">AVERAGE(OFFSET('Historical Trends'!$D$28,$B5,0,'Polling Correlations - OTH'!J$4,1))</f>
        <v>6.6200000000000028</v>
      </c>
      <c r="Q11" s="14">
        <f t="shared" ca="1" si="4"/>
        <v>6.9030000000000014</v>
      </c>
      <c r="R11" s="6">
        <f t="shared" ca="1" si="1"/>
        <v>5.2923000000000009</v>
      </c>
      <c r="S11" s="6">
        <f t="shared" ca="1" si="1"/>
        <v>4.7554000000000007</v>
      </c>
      <c r="T11" s="6">
        <f t="shared" ca="1" si="1"/>
        <v>4.065100000000001</v>
      </c>
      <c r="U11" s="6">
        <f t="shared" ca="1" si="1"/>
        <v>3.6049000000000007</v>
      </c>
      <c r="V11" s="2">
        <f t="shared" ca="1" si="1"/>
        <v>2.6845000000000003</v>
      </c>
      <c r="W11" s="2">
        <f>'Historical Trends'!C27</f>
        <v>20.879999999999995</v>
      </c>
      <c r="Y11" s="14">
        <f t="shared" ca="1" si="2"/>
        <v>-15.515982694684851</v>
      </c>
      <c r="Z11">
        <f t="shared" ca="1" si="2"/>
        <v>-13.209999999999994</v>
      </c>
      <c r="AA11">
        <f t="shared" ca="1" si="2"/>
        <v>-14.734999999999992</v>
      </c>
      <c r="AB11">
        <f t="shared" ca="1" si="2"/>
        <v>-14.316666666666659</v>
      </c>
      <c r="AC11">
        <f t="shared" ca="1" si="2"/>
        <v>-14.314999999999991</v>
      </c>
      <c r="AD11">
        <f t="shared" ca="1" si="2"/>
        <v>-14.457999999999993</v>
      </c>
      <c r="AE11">
        <f t="shared" ca="1" si="2"/>
        <v>-13.694999999999993</v>
      </c>
      <c r="AF11">
        <f t="shared" ca="1" si="2"/>
        <v>-14.259999999999993</v>
      </c>
      <c r="AG11" s="14">
        <f>K11-$W11</f>
        <v>-20.879999999999995</v>
      </c>
      <c r="AH11">
        <f>L11-$W11</f>
        <v>-20.879999999999995</v>
      </c>
      <c r="AI11">
        <f>M11-$W11</f>
        <v>-20.879999999999995</v>
      </c>
      <c r="AJ11">
        <f t="shared" si="3"/>
        <v>-20.879999999999995</v>
      </c>
      <c r="AK11">
        <f t="shared" si="3"/>
        <v>-20.879999999999995</v>
      </c>
      <c r="AL11">
        <f t="shared" si="3"/>
        <v>-20.879999999999995</v>
      </c>
      <c r="AM11" s="14">
        <f t="shared" ca="1" si="3"/>
        <v>-13.976999999999993</v>
      </c>
      <c r="AN11" s="6">
        <f t="shared" ca="1" si="3"/>
        <v>-15.587699999999995</v>
      </c>
      <c r="AO11" s="6">
        <f t="shared" ca="1" si="3"/>
        <v>-16.124599999999994</v>
      </c>
      <c r="AP11" s="6">
        <f t="shared" ca="1" si="3"/>
        <v>-16.814899999999994</v>
      </c>
      <c r="AQ11" s="6">
        <f t="shared" ca="1" si="3"/>
        <v>-17.275099999999995</v>
      </c>
      <c r="AR11" s="2">
        <f t="shared" ca="1" si="3"/>
        <v>-18.195499999999996</v>
      </c>
      <c r="AT11">
        <v>0</v>
      </c>
      <c r="AU11">
        <f>AU10</f>
        <v>0.1</v>
      </c>
      <c r="AV11">
        <f>AVERAGE(AU10:AW10)</f>
        <v>0.26333333333333336</v>
      </c>
      <c r="AW11">
        <f>AVERAGE(AV10:AX10)</f>
        <v>0.38666666666666666</v>
      </c>
      <c r="AX11">
        <f>AVERAGE(AW10:AY10)</f>
        <v>0.45999999999999996</v>
      </c>
      <c r="AY11">
        <f>AVERAGE(AX10:BA10)</f>
        <v>0.56000000000000005</v>
      </c>
      <c r="AZ11">
        <f>AVERAGE(AY11,BA11)</f>
        <v>0.60499999999999998</v>
      </c>
      <c r="BA11">
        <f>BA10</f>
        <v>0.65</v>
      </c>
    </row>
    <row r="12" spans="1:53" x14ac:dyDescent="0.25">
      <c r="A12" t="s">
        <v>51</v>
      </c>
      <c r="B12">
        <f>B11+1</f>
        <v>1</v>
      </c>
      <c r="C12" s="14">
        <f ca="1">'Historical Trends'!N28</f>
        <v>6.1457575757575782</v>
      </c>
      <c r="D12">
        <f ca="1">AVERAGE(OFFSET('Historical Trends'!$D$28,$B6,0,'Polling Correlations - OTH'!D$4,1))</f>
        <v>4.6200000000000045</v>
      </c>
      <c r="E12">
        <f ca="1">AVERAGE(OFFSET('Historical Trends'!$D$28,$B6,0,'Polling Correlations - OTH'!E$4,1))</f>
        <v>6.0100000000000051</v>
      </c>
      <c r="F12">
        <f ca="1">AVERAGE(OFFSET('Historical Trends'!$D$28,$B6,0,'Polling Correlations - OTH'!F$4,1))</f>
        <v>6.1966666666666725</v>
      </c>
      <c r="G12">
        <f ca="1">AVERAGE(OFFSET('Historical Trends'!$D$28,$B6,0,'Polling Correlations - OTH'!G$4,1))</f>
        <v>6.110000000000003</v>
      </c>
      <c r="H12">
        <f ca="1">AVERAGE(OFFSET('Historical Trends'!$D$28,$B6,0,'Polling Correlations - OTH'!H$4,1))</f>
        <v>7.0880000000000027</v>
      </c>
      <c r="I12">
        <f ca="1">AVERAGE(OFFSET('Historical Trends'!$D$28,$B6,0,'Polling Correlations - OTH'!I$4,1))</f>
        <v>6.4450000000000029</v>
      </c>
      <c r="J12">
        <f ca="1">AVERAGE(OFFSET('Historical Trends'!$D$28,$B6,0,'Polling Correlations - OTH'!J$4,1))</f>
        <v>6.0957142857142879</v>
      </c>
      <c r="Q12" s="14">
        <f t="shared" ca="1" si="4"/>
        <v>4.1580000000000039</v>
      </c>
      <c r="R12" s="6">
        <f t="shared" ca="1" si="1"/>
        <v>3.1878000000000029</v>
      </c>
      <c r="S12" s="6">
        <f t="shared" ca="1" si="1"/>
        <v>2.8644000000000029</v>
      </c>
      <c r="T12" s="6">
        <f t="shared" ca="1" si="1"/>
        <v>2.4486000000000026</v>
      </c>
      <c r="U12" s="6">
        <f t="shared" ca="1" si="1"/>
        <v>2.171400000000002</v>
      </c>
      <c r="V12" s="2">
        <f t="shared" ca="1" si="1"/>
        <v>1.6170000000000015</v>
      </c>
      <c r="W12" s="2">
        <f>'Historical Trends'!C28</f>
        <v>12.780000000000001</v>
      </c>
      <c r="Y12" s="14">
        <f t="shared" ca="1" si="2"/>
        <v>-6.6342424242424229</v>
      </c>
      <c r="Z12">
        <f t="shared" ca="1" si="2"/>
        <v>-8.1599999999999966</v>
      </c>
      <c r="AA12">
        <f t="shared" ca="1" si="2"/>
        <v>-6.769999999999996</v>
      </c>
      <c r="AB12">
        <f t="shared" ca="1" si="2"/>
        <v>-6.5833333333333286</v>
      </c>
      <c r="AC12" s="6">
        <f t="shared" ca="1" si="2"/>
        <v>-6.6699999999999982</v>
      </c>
      <c r="AD12">
        <f t="shared" ca="1" si="2"/>
        <v>-5.6919999999999984</v>
      </c>
      <c r="AE12">
        <f t="shared" ca="1" si="2"/>
        <v>-6.3349999999999982</v>
      </c>
      <c r="AF12">
        <f t="shared" ca="1" si="2"/>
        <v>-6.6842857142857133</v>
      </c>
      <c r="AG12" s="14">
        <f t="shared" si="2"/>
        <v>-12.780000000000001</v>
      </c>
      <c r="AH12">
        <f t="shared" si="2"/>
        <v>-12.780000000000001</v>
      </c>
      <c r="AI12">
        <f t="shared" si="2"/>
        <v>-12.780000000000001</v>
      </c>
      <c r="AJ12">
        <f t="shared" si="3"/>
        <v>-12.780000000000001</v>
      </c>
      <c r="AK12">
        <f t="shared" si="3"/>
        <v>-12.780000000000001</v>
      </c>
      <c r="AL12">
        <f t="shared" si="3"/>
        <v>-12.780000000000001</v>
      </c>
      <c r="AM12" s="14">
        <f t="shared" ca="1" si="3"/>
        <v>-8.6219999999999963</v>
      </c>
      <c r="AN12" s="6">
        <f t="shared" ca="1" si="3"/>
        <v>-9.5921999999999983</v>
      </c>
      <c r="AO12" s="6">
        <f t="shared" ca="1" si="3"/>
        <v>-9.9155999999999977</v>
      </c>
      <c r="AP12" s="6">
        <f t="shared" ca="1" si="3"/>
        <v>-10.331399999999999</v>
      </c>
      <c r="AQ12" s="6">
        <f t="shared" ca="1" si="3"/>
        <v>-10.608599999999999</v>
      </c>
      <c r="AR12" s="2">
        <f t="shared" ca="1" si="3"/>
        <v>-11.163</v>
      </c>
    </row>
    <row r="13" spans="1:53" x14ac:dyDescent="0.25">
      <c r="A13" t="s">
        <v>52</v>
      </c>
      <c r="B13">
        <f>B12+1</f>
        <v>2</v>
      </c>
      <c r="C13" s="14">
        <f ca="1">'Historical Trends'!N29</f>
        <v>8.6402843016069255</v>
      </c>
      <c r="D13">
        <f ca="1">AVERAGE(OFFSET('Historical Trends'!$D$28,$B7,0,'Polling Correlations - OTH'!D$4,1))</f>
        <v>7.4000000000000057</v>
      </c>
      <c r="E13">
        <f ca="1">AVERAGE(OFFSET('Historical Trends'!$D$28,$B7,0,'Polling Correlations - OTH'!E$4,1))</f>
        <v>6.9850000000000065</v>
      </c>
      <c r="F13">
        <f ca="1">AVERAGE(OFFSET('Historical Trends'!$D$28,$B7,0,'Polling Correlations - OTH'!F$4,1))</f>
        <v>6.6066666666666691</v>
      </c>
      <c r="G13">
        <f ca="1">AVERAGE(OFFSET('Historical Trends'!$D$28,$B7,0,'Polling Correlations - OTH'!G$4,1))</f>
        <v>7.7050000000000018</v>
      </c>
      <c r="H13">
        <f ca="1">AVERAGE(OFFSET('Historical Trends'!$D$28,$B7,0,'Polling Correlations - OTH'!H$4,1))</f>
        <v>6.8100000000000023</v>
      </c>
      <c r="I13">
        <f ca="1">AVERAGE(OFFSET('Historical Trends'!$D$28,$B7,0,'Polling Correlations - OTH'!I$4,1))</f>
        <v>6.3416666666666686</v>
      </c>
      <c r="J13">
        <f ca="1">AVERAGE(OFFSET('Historical Trends'!$D$28,$B7,0,'Polling Correlations - OTH'!J$4,1))</f>
        <v>6.3114285714285741</v>
      </c>
      <c r="Q13" s="14">
        <f t="shared" ca="1" si="4"/>
        <v>6.6600000000000055</v>
      </c>
      <c r="R13" s="6">
        <f t="shared" ca="1" si="1"/>
        <v>5.1060000000000034</v>
      </c>
      <c r="S13" s="6">
        <f t="shared" ca="1" si="1"/>
        <v>4.5880000000000036</v>
      </c>
      <c r="T13" s="6">
        <f t="shared" ca="1" si="1"/>
        <v>3.9220000000000033</v>
      </c>
      <c r="U13" s="6">
        <f t="shared" ca="1" si="1"/>
        <v>3.4780000000000024</v>
      </c>
      <c r="V13" s="2">
        <f t="shared" ca="1" si="1"/>
        <v>2.5900000000000016</v>
      </c>
      <c r="W13" s="2">
        <f>'Historical Trends'!C29</f>
        <v>16.150000000000006</v>
      </c>
      <c r="Y13" s="14">
        <f t="shared" ca="1" si="2"/>
        <v>-7.5097156983930802</v>
      </c>
      <c r="Z13">
        <f t="shared" ca="1" si="2"/>
        <v>-8.75</v>
      </c>
      <c r="AA13">
        <f t="shared" ca="1" si="2"/>
        <v>-9.1649999999999991</v>
      </c>
      <c r="AB13">
        <f t="shared" ca="1" si="2"/>
        <v>-9.5433333333333366</v>
      </c>
      <c r="AC13">
        <f t="shared" ca="1" si="2"/>
        <v>-8.4450000000000038</v>
      </c>
      <c r="AD13">
        <f t="shared" ca="1" si="2"/>
        <v>-9.3400000000000034</v>
      </c>
      <c r="AE13">
        <f t="shared" ca="1" si="2"/>
        <v>-9.8083333333333371</v>
      </c>
      <c r="AF13">
        <f t="shared" ca="1" si="2"/>
        <v>-9.8385714285714307</v>
      </c>
      <c r="AG13" s="14">
        <f t="shared" si="2"/>
        <v>-16.150000000000006</v>
      </c>
      <c r="AH13">
        <f t="shared" si="2"/>
        <v>-16.150000000000006</v>
      </c>
      <c r="AI13">
        <f t="shared" si="2"/>
        <v>-16.150000000000006</v>
      </c>
      <c r="AJ13">
        <f t="shared" si="3"/>
        <v>-16.150000000000006</v>
      </c>
      <c r="AK13">
        <f t="shared" si="3"/>
        <v>-16.150000000000006</v>
      </c>
      <c r="AL13">
        <f t="shared" si="3"/>
        <v>-16.150000000000006</v>
      </c>
      <c r="AM13" s="14">
        <f t="shared" ca="1" si="3"/>
        <v>-9.49</v>
      </c>
      <c r="AN13" s="6">
        <f t="shared" ca="1" si="3"/>
        <v>-11.044000000000002</v>
      </c>
      <c r="AO13" s="6">
        <f t="shared" ca="1" si="3"/>
        <v>-11.562000000000001</v>
      </c>
      <c r="AP13" s="6">
        <f t="shared" ca="1" si="3"/>
        <v>-12.228000000000002</v>
      </c>
      <c r="AQ13" s="6">
        <f t="shared" ca="1" si="3"/>
        <v>-12.672000000000004</v>
      </c>
      <c r="AR13" s="2">
        <f t="shared" ca="1" si="3"/>
        <v>-13.560000000000004</v>
      </c>
    </row>
    <row r="14" spans="1:53" x14ac:dyDescent="0.25">
      <c r="A14" t="s">
        <v>53</v>
      </c>
      <c r="B14">
        <f>B13+1</f>
        <v>3</v>
      </c>
      <c r="C14" s="14">
        <f ca="1">'Historical Trends'!N30</f>
        <v>7.670372093023218</v>
      </c>
      <c r="D14">
        <f ca="1">AVERAGE(OFFSET('Historical Trends'!$D$28,$B8,0,'Polling Correlations - OTH'!D$4,1))</f>
        <v>6.5700000000000074</v>
      </c>
      <c r="E14">
        <f ca="1">AVERAGE(OFFSET('Historical Trends'!$D$28,$B8,0,'Polling Correlations - OTH'!E$4,1))</f>
        <v>6.2100000000000009</v>
      </c>
      <c r="F14">
        <f ca="1">AVERAGE(OFFSET('Historical Trends'!$D$28,$B8,0,'Polling Correlations - OTH'!F$4,1))</f>
        <v>7.8066666666666675</v>
      </c>
      <c r="G14">
        <f ca="1">AVERAGE(OFFSET('Historical Trends'!$D$28,$B8,0,'Polling Correlations - OTH'!G$4,1))</f>
        <v>6.6625000000000014</v>
      </c>
      <c r="H14">
        <f ca="1">AVERAGE(OFFSET('Historical Trends'!$D$28,$B8,0,'Polling Correlations - OTH'!H$4,1))</f>
        <v>6.1300000000000008</v>
      </c>
      <c r="I14">
        <f ca="1">AVERAGE(OFFSET('Historical Trends'!$D$28,$B8,0,'Polling Correlations - OTH'!I$4,1))</f>
        <v>6.1300000000000026</v>
      </c>
      <c r="J14">
        <f ca="1">AVERAGE(OFFSET('Historical Trends'!$D$28,$B8,0,'Polling Correlations - OTH'!J$4,1))</f>
        <v>5.7957142857142872</v>
      </c>
      <c r="Q14" s="14">
        <f t="shared" ca="1" si="4"/>
        <v>5.9130000000000065</v>
      </c>
      <c r="R14" s="6">
        <f t="shared" ca="1" si="1"/>
        <v>4.533300000000005</v>
      </c>
      <c r="S14" s="6">
        <f t="shared" ca="1" si="1"/>
        <v>4.0734000000000048</v>
      </c>
      <c r="T14" s="6">
        <f t="shared" ca="1" si="1"/>
        <v>3.482100000000004</v>
      </c>
      <c r="U14" s="6">
        <f t="shared" ca="1" si="1"/>
        <v>3.0879000000000034</v>
      </c>
      <c r="V14" s="2">
        <f t="shared" ca="1" si="1"/>
        <v>2.2995000000000023</v>
      </c>
      <c r="W14" s="2">
        <f>'Historical Trends'!C30</f>
        <v>7.7800000000000011</v>
      </c>
      <c r="Y14" s="14">
        <f t="shared" ca="1" si="2"/>
        <v>-0.10962790697678315</v>
      </c>
      <c r="Z14">
        <f t="shared" ca="1" si="2"/>
        <v>-1.2099999999999937</v>
      </c>
      <c r="AA14">
        <f t="shared" ca="1" si="2"/>
        <v>-1.5700000000000003</v>
      </c>
      <c r="AB14">
        <f t="shared" ca="1" si="2"/>
        <v>2.6666666666666394E-2</v>
      </c>
      <c r="AC14">
        <f t="shared" ca="1" si="2"/>
        <v>-1.1174999999999997</v>
      </c>
      <c r="AD14">
        <f t="shared" ca="1" si="2"/>
        <v>-1.6500000000000004</v>
      </c>
      <c r="AE14">
        <f t="shared" ca="1" si="2"/>
        <v>-1.6499999999999986</v>
      </c>
      <c r="AF14">
        <f t="shared" ca="1" si="2"/>
        <v>-1.984285714285714</v>
      </c>
      <c r="AG14" s="14">
        <f t="shared" si="2"/>
        <v>-7.7800000000000011</v>
      </c>
      <c r="AH14">
        <f t="shared" si="2"/>
        <v>-7.7800000000000011</v>
      </c>
      <c r="AI14">
        <f t="shared" si="2"/>
        <v>-7.7800000000000011</v>
      </c>
      <c r="AJ14">
        <f t="shared" si="3"/>
        <v>-7.7800000000000011</v>
      </c>
      <c r="AK14">
        <f t="shared" si="3"/>
        <v>-7.7800000000000011</v>
      </c>
      <c r="AL14">
        <f t="shared" si="3"/>
        <v>-7.7800000000000011</v>
      </c>
      <c r="AM14" s="14">
        <f t="shared" ca="1" si="3"/>
        <v>-1.8669999999999947</v>
      </c>
      <c r="AN14" s="6">
        <f t="shared" ca="1" si="3"/>
        <v>-3.2466999999999961</v>
      </c>
      <c r="AO14" s="6">
        <f t="shared" ca="1" si="3"/>
        <v>-3.7065999999999963</v>
      </c>
      <c r="AP14" s="6">
        <f t="shared" ca="1" si="3"/>
        <v>-4.2978999999999967</v>
      </c>
      <c r="AQ14" s="6">
        <f t="shared" ca="1" si="3"/>
        <v>-4.6920999999999982</v>
      </c>
      <c r="AR14" s="2">
        <f t="shared" ca="1" si="3"/>
        <v>-5.4804999999999993</v>
      </c>
    </row>
    <row r="15" spans="1:53" x14ac:dyDescent="0.25">
      <c r="A15" t="s">
        <v>54</v>
      </c>
      <c r="B15">
        <f>B14+1</f>
        <v>4</v>
      </c>
      <c r="C15" s="14">
        <f ca="1">'Historical Trends'!N31</f>
        <v>7.8507619047618959</v>
      </c>
      <c r="D15">
        <f ca="1">AVERAGE(OFFSET('Historical Trends'!$D$28,$B9,0,'Polling Correlations - OTH'!D$4,1))</f>
        <v>5.8499999999999943</v>
      </c>
      <c r="E15">
        <f ca="1">AVERAGE(OFFSET('Historical Trends'!$D$28,$B9,0,'Polling Correlations - OTH'!E$4,1))</f>
        <v>8.4249999999999972</v>
      </c>
      <c r="F15">
        <f ca="1">AVERAGE(OFFSET('Historical Trends'!$D$28,$B9,0,'Polling Correlations - OTH'!F$4,1))</f>
        <v>6.6933333333333325</v>
      </c>
      <c r="G15">
        <f ca="1">AVERAGE(OFFSET('Historical Trends'!$D$28,$B9,0,'Polling Correlations - OTH'!G$4,1))</f>
        <v>6.02</v>
      </c>
      <c r="H15">
        <f ca="1">AVERAGE(OFFSET('Historical Trends'!$D$28,$B9,0,'Polling Correlations - OTH'!H$4,1))</f>
        <v>6.0420000000000016</v>
      </c>
      <c r="I15">
        <f ca="1">AVERAGE(OFFSET('Historical Trends'!$D$28,$B9,0,'Polling Correlations - OTH'!I$4,1))</f>
        <v>5.666666666666667</v>
      </c>
      <c r="J15">
        <f ca="1">AVERAGE(OFFSET('Historical Trends'!$D$28,$B9,0,'Polling Correlations - OTH'!J$4,1))</f>
        <v>5.13</v>
      </c>
      <c r="Q15" s="14">
        <f t="shared" ca="1" si="4"/>
        <v>5.2649999999999952</v>
      </c>
      <c r="R15" s="6">
        <f t="shared" ca="1" si="1"/>
        <v>4.0364999999999958</v>
      </c>
      <c r="S15" s="6">
        <f t="shared" ca="1" si="1"/>
        <v>3.6269999999999967</v>
      </c>
      <c r="T15" s="6">
        <f t="shared" ca="1" si="1"/>
        <v>3.1004999999999971</v>
      </c>
      <c r="U15" s="6">
        <f t="shared" ca="1" si="1"/>
        <v>2.7494999999999972</v>
      </c>
      <c r="V15" s="2">
        <f t="shared" ca="1" si="1"/>
        <v>2.0474999999999981</v>
      </c>
      <c r="W15" s="2">
        <f>'Historical Trends'!C31</f>
        <v>7.1700000000000017</v>
      </c>
      <c r="Y15" s="14">
        <f t="shared" ca="1" si="2"/>
        <v>0.68076190476189424</v>
      </c>
      <c r="Z15">
        <f t="shared" ca="1" si="2"/>
        <v>-1.3200000000000074</v>
      </c>
      <c r="AA15">
        <f t="shared" ca="1" si="2"/>
        <v>1.2549999999999955</v>
      </c>
      <c r="AB15">
        <f t="shared" ca="1" si="2"/>
        <v>-0.47666666666666924</v>
      </c>
      <c r="AC15">
        <f t="shared" ca="1" si="2"/>
        <v>-1.1500000000000021</v>
      </c>
      <c r="AD15">
        <f t="shared" ca="1" si="2"/>
        <v>-1.1280000000000001</v>
      </c>
      <c r="AE15">
        <f t="shared" ca="1" si="2"/>
        <v>-1.5033333333333347</v>
      </c>
      <c r="AF15">
        <f t="shared" ca="1" si="2"/>
        <v>-2.0400000000000018</v>
      </c>
      <c r="AH15">
        <f t="shared" si="2"/>
        <v>-7.1700000000000017</v>
      </c>
      <c r="AI15">
        <f t="shared" si="2"/>
        <v>-7.1700000000000017</v>
      </c>
      <c r="AJ15">
        <f t="shared" si="3"/>
        <v>-7.1700000000000017</v>
      </c>
      <c r="AK15">
        <f t="shared" si="3"/>
        <v>-7.1700000000000017</v>
      </c>
      <c r="AL15">
        <f t="shared" si="3"/>
        <v>-7.1700000000000017</v>
      </c>
      <c r="AN15" s="6">
        <f t="shared" ca="1" si="3"/>
        <v>-3.1335000000000059</v>
      </c>
      <c r="AO15" s="6">
        <f t="shared" ca="1" si="3"/>
        <v>-3.543000000000005</v>
      </c>
      <c r="AP15" s="6">
        <f t="shared" ca="1" si="3"/>
        <v>-4.069500000000005</v>
      </c>
      <c r="AQ15" s="6">
        <f t="shared" ca="1" si="3"/>
        <v>-4.4205000000000041</v>
      </c>
      <c r="AR15" s="2">
        <f t="shared" ca="1" si="3"/>
        <v>-5.1225000000000041</v>
      </c>
    </row>
    <row r="16" spans="1:53" x14ac:dyDescent="0.25">
      <c r="A16" t="s">
        <v>48</v>
      </c>
      <c r="B16">
        <v>0</v>
      </c>
      <c r="C16" s="14">
        <f ca="1">'Historical Trends'!N46</f>
        <v>11.552</v>
      </c>
      <c r="D16">
        <f ca="1">AVERAGE(OFFSET('Historical Trends'!$D$48,$B5,0,'Polling Correlations - OTH'!D$4,1))</f>
        <v>10</v>
      </c>
      <c r="E16">
        <f ca="1">AVERAGE(OFFSET('Historical Trends'!$D$48,$B5,0,'Polling Correlations - OTH'!E$4,1))</f>
        <v>11.515000000000001</v>
      </c>
      <c r="F16">
        <f ca="1">AVERAGE(OFFSET('Historical Trends'!$D$48,$B5,0,'Polling Correlations - OTH'!F$4,1))</f>
        <v>12.523333333333332</v>
      </c>
      <c r="G16">
        <f ca="1">AVERAGE(OFFSET('Historical Trends'!$D$48,$B5,0,'Polling Correlations - OTH'!G$4,1))</f>
        <v>12.752499999999998</v>
      </c>
      <c r="H16">
        <f ca="1">AVERAGE(OFFSET('Historical Trends'!$D$48,$B5,0,'Polling Correlations - OTH'!H$4,1))</f>
        <v>12.053999999999998</v>
      </c>
      <c r="I16">
        <f ca="1">AVERAGE(OFFSET('Historical Trends'!$D$48,$B5,0,'Polling Correlations - OTH'!I$4,1))</f>
        <v>11.66666666666667</v>
      </c>
      <c r="J16">
        <f ca="1">AVERAGE(OFFSET('Historical Trends'!$D$48,$B5,0,'Polling Correlations - OTH'!J$4,1))</f>
        <v>11.481428571428575</v>
      </c>
      <c r="Q16" s="14">
        <f t="shared" ca="1" si="4"/>
        <v>9</v>
      </c>
      <c r="R16" s="6">
        <f t="shared" ca="1" si="1"/>
        <v>6.8999999999999995</v>
      </c>
      <c r="S16" s="6">
        <f t="shared" ca="1" si="1"/>
        <v>6.2</v>
      </c>
      <c r="T16" s="6">
        <f t="shared" ca="1" si="1"/>
        <v>5.3000000000000007</v>
      </c>
      <c r="U16" s="6">
        <f t="shared" ca="1" si="1"/>
        <v>4.6999999999999993</v>
      </c>
      <c r="V16" s="2">
        <f t="shared" ca="1" si="1"/>
        <v>3.5</v>
      </c>
      <c r="W16" s="2">
        <f>'Historical Trends'!C47</f>
        <v>15.539999999999992</v>
      </c>
      <c r="Y16" s="14">
        <f t="shared" ca="1" si="2"/>
        <v>-3.9879999999999924</v>
      </c>
      <c r="Z16">
        <f t="shared" ca="1" si="2"/>
        <v>-5.539999999999992</v>
      </c>
      <c r="AA16">
        <f t="shared" ca="1" si="2"/>
        <v>-4.0249999999999915</v>
      </c>
      <c r="AB16">
        <f t="shared" ca="1" si="2"/>
        <v>-3.0166666666666604</v>
      </c>
      <c r="AC16">
        <f t="shared" ca="1" si="2"/>
        <v>-2.7874999999999943</v>
      </c>
      <c r="AD16">
        <f t="shared" ca="1" si="2"/>
        <v>-3.4859999999999935</v>
      </c>
      <c r="AE16">
        <f t="shared" ca="1" si="2"/>
        <v>-3.8733333333333224</v>
      </c>
      <c r="AF16">
        <f t="shared" ca="1" si="2"/>
        <v>-4.0585714285714172</v>
      </c>
      <c r="AG16" s="14">
        <f t="shared" si="2"/>
        <v>-15.539999999999992</v>
      </c>
      <c r="AH16">
        <f t="shared" si="2"/>
        <v>-15.539999999999992</v>
      </c>
      <c r="AI16">
        <f t="shared" si="2"/>
        <v>-15.539999999999992</v>
      </c>
      <c r="AJ16">
        <f t="shared" si="3"/>
        <v>-15.539999999999992</v>
      </c>
      <c r="AK16">
        <f t="shared" si="3"/>
        <v>-15.539999999999992</v>
      </c>
      <c r="AL16">
        <f t="shared" si="3"/>
        <v>-15.539999999999992</v>
      </c>
      <c r="AM16" s="14">
        <f ca="1">Q16-$W16</f>
        <v>-6.539999999999992</v>
      </c>
      <c r="AN16" s="6">
        <f t="shared" ca="1" si="3"/>
        <v>-8.6399999999999935</v>
      </c>
      <c r="AO16" s="6">
        <f t="shared" ca="1" si="3"/>
        <v>-9.3399999999999928</v>
      </c>
      <c r="AP16" s="6">
        <f t="shared" ca="1" si="3"/>
        <v>-10.239999999999991</v>
      </c>
      <c r="AQ16" s="6">
        <f t="shared" ca="1" si="3"/>
        <v>-10.839999999999993</v>
      </c>
      <c r="AR16" s="2">
        <f t="shared" ca="1" si="3"/>
        <v>-12.039999999999992</v>
      </c>
    </row>
    <row r="17" spans="1:62" x14ac:dyDescent="0.25">
      <c r="A17" t="s">
        <v>70</v>
      </c>
      <c r="B17">
        <f>B16+1</f>
        <v>1</v>
      </c>
      <c r="C17" s="14">
        <f ca="1">'Historical Trends'!N47</f>
        <v>13.042666666666662</v>
      </c>
      <c r="D17">
        <f ca="1">AVERAGE(OFFSET('Historical Trends'!$D$48,$B6,0,'Polling Correlations - OTH'!D$4,1))</f>
        <v>13.030000000000001</v>
      </c>
      <c r="E17">
        <f ca="1">AVERAGE(OFFSET('Historical Trends'!$D$48,$B6,0,'Polling Correlations - OTH'!E$4,1))</f>
        <v>13.784999999999997</v>
      </c>
      <c r="F17">
        <f ca="1">AVERAGE(OFFSET('Historical Trends'!$D$48,$B6,0,'Polling Correlations - OTH'!F$4,1))</f>
        <v>13.669999999999996</v>
      </c>
      <c r="G17">
        <f ca="1">AVERAGE(OFFSET('Historical Trends'!$D$48,$B6,0,'Polling Correlations - OTH'!G$4,1))</f>
        <v>12.567499999999999</v>
      </c>
      <c r="H17">
        <f ca="1">AVERAGE(OFFSET('Historical Trends'!$D$48,$B6,0,'Polling Correlations - OTH'!H$4,1))</f>
        <v>12.000000000000004</v>
      </c>
      <c r="I17">
        <f ca="1">AVERAGE(OFFSET('Historical Trends'!$D$48,$B6,0,'Polling Correlations - OTH'!I$4,1))</f>
        <v>11.728333333333337</v>
      </c>
      <c r="J17">
        <f ca="1">AVERAGE(OFFSET('Historical Trends'!$D$48,$B6,0,'Polling Correlations - OTH'!J$4,1))</f>
        <v>11.505714285714289</v>
      </c>
      <c r="Q17" s="14">
        <f t="shared" ca="1" si="4"/>
        <v>11.727000000000002</v>
      </c>
      <c r="R17" s="6">
        <f t="shared" ca="1" si="1"/>
        <v>8.9907000000000004</v>
      </c>
      <c r="S17" s="6">
        <f t="shared" ca="1" si="1"/>
        <v>8.0785999999999998</v>
      </c>
      <c r="T17" s="6">
        <f t="shared" ca="1" si="1"/>
        <v>6.9059000000000008</v>
      </c>
      <c r="U17" s="6">
        <f t="shared" ca="1" si="1"/>
        <v>6.1241000000000003</v>
      </c>
      <c r="V17" s="2">
        <f t="shared" ca="1" si="1"/>
        <v>4.5605000000000002</v>
      </c>
      <c r="W17" s="2">
        <f>'Historical Trends'!C48</f>
        <v>10</v>
      </c>
      <c r="Y17" s="14">
        <f t="shared" ca="1" si="2"/>
        <v>3.042666666666662</v>
      </c>
      <c r="Z17">
        <f t="shared" ca="1" si="2"/>
        <v>3.0300000000000011</v>
      </c>
      <c r="AA17">
        <f t="shared" ca="1" si="2"/>
        <v>3.7849999999999966</v>
      </c>
      <c r="AB17">
        <f t="shared" ca="1" si="2"/>
        <v>3.6699999999999964</v>
      </c>
      <c r="AC17">
        <f t="shared" ca="1" si="2"/>
        <v>2.567499999999999</v>
      </c>
      <c r="AD17">
        <f t="shared" ca="1" si="2"/>
        <v>2.0000000000000036</v>
      </c>
      <c r="AE17">
        <f t="shared" ca="1" si="2"/>
        <v>1.7283333333333371</v>
      </c>
      <c r="AF17">
        <f t="shared" ca="1" si="2"/>
        <v>1.5057142857142889</v>
      </c>
      <c r="AG17" s="14">
        <f t="shared" si="2"/>
        <v>-10</v>
      </c>
      <c r="AH17">
        <f t="shared" si="2"/>
        <v>-10</v>
      </c>
      <c r="AI17">
        <f t="shared" si="2"/>
        <v>-10</v>
      </c>
      <c r="AJ17">
        <f t="shared" si="3"/>
        <v>-10</v>
      </c>
      <c r="AK17">
        <f t="shared" si="3"/>
        <v>-10</v>
      </c>
      <c r="AL17">
        <f t="shared" si="3"/>
        <v>-10</v>
      </c>
      <c r="AM17" s="14">
        <f t="shared" ca="1" si="3"/>
        <v>1.7270000000000021</v>
      </c>
      <c r="AN17" s="6">
        <f t="shared" ca="1" si="3"/>
        <v>-1.0092999999999996</v>
      </c>
      <c r="AO17" s="6">
        <f t="shared" ca="1" si="3"/>
        <v>-1.9214000000000002</v>
      </c>
      <c r="AP17" s="6">
        <f t="shared" ca="1" si="3"/>
        <v>-3.0940999999999992</v>
      </c>
      <c r="AQ17" s="6">
        <f t="shared" ca="1" si="3"/>
        <v>-3.8758999999999997</v>
      </c>
      <c r="AR17" s="2">
        <f t="shared" ca="1" si="3"/>
        <v>-5.4394999999999998</v>
      </c>
    </row>
    <row r="18" spans="1:62" x14ac:dyDescent="0.25">
      <c r="A18" t="s">
        <v>72</v>
      </c>
      <c r="B18">
        <f>B17+1</f>
        <v>2</v>
      </c>
      <c r="C18" s="14">
        <f ca="1">'Historical Trends'!N48</f>
        <v>14.919333333333384</v>
      </c>
      <c r="D18">
        <f ca="1">AVERAGE(OFFSET('Historical Trends'!$D$48,$B7,0,'Polling Correlations - OTH'!D$4,1))</f>
        <v>14.539999999999992</v>
      </c>
      <c r="E18">
        <f ca="1">AVERAGE(OFFSET('Historical Trends'!$D$48,$B7,0,'Polling Correlations - OTH'!E$4,1))</f>
        <v>13.989999999999995</v>
      </c>
      <c r="F18">
        <f ca="1">AVERAGE(OFFSET('Historical Trends'!$D$48,$B7,0,'Polling Correlations - OTH'!F$4,1))</f>
        <v>12.413333333333332</v>
      </c>
      <c r="G18">
        <f ca="1">AVERAGE(OFFSET('Historical Trends'!$D$48,$B7,0,'Polling Correlations - OTH'!G$4,1))</f>
        <v>11.742500000000003</v>
      </c>
      <c r="H18">
        <f ca="1">AVERAGE(OFFSET('Historical Trends'!$D$48,$B7,0,'Polling Correlations - OTH'!H$4,1))</f>
        <v>11.468000000000004</v>
      </c>
      <c r="I18">
        <f ca="1">AVERAGE(OFFSET('Historical Trends'!$D$48,$B7,0,'Polling Correlations - OTH'!I$4,1))</f>
        <v>11.25166666666667</v>
      </c>
      <c r="J18">
        <f ca="1">AVERAGE(OFFSET('Historical Trends'!$D$48,$B7,0,'Polling Correlations - OTH'!J$4,1))</f>
        <v>10.412857142857145</v>
      </c>
      <c r="Q18" s="14">
        <f t="shared" ca="1" si="4"/>
        <v>13.085999999999993</v>
      </c>
      <c r="R18" s="6">
        <f t="shared" ca="1" si="1"/>
        <v>10.032599999999993</v>
      </c>
      <c r="S18" s="6">
        <f t="shared" ca="1" si="1"/>
        <v>9.0147999999999957</v>
      </c>
      <c r="T18" s="6">
        <f t="shared" ca="1" si="1"/>
        <v>7.7061999999999964</v>
      </c>
      <c r="U18" s="6">
        <f t="shared" ca="1" si="1"/>
        <v>6.8337999999999957</v>
      </c>
      <c r="V18" s="2">
        <f t="shared" ca="1" si="1"/>
        <v>5.0889999999999969</v>
      </c>
      <c r="W18" s="2">
        <f>'Historical Trends'!C49</f>
        <v>13.030000000000001</v>
      </c>
      <c r="Y18" s="14">
        <f t="shared" ca="1" si="2"/>
        <v>1.8893333333333828</v>
      </c>
      <c r="Z18">
        <f t="shared" ca="1" si="2"/>
        <v>1.5099999999999909</v>
      </c>
      <c r="AA18">
        <f t="shared" ca="1" si="2"/>
        <v>0.95999999999999375</v>
      </c>
      <c r="AB18">
        <f t="shared" ca="1" si="2"/>
        <v>-0.61666666666666892</v>
      </c>
      <c r="AC18">
        <f t="shared" ca="1" si="2"/>
        <v>-1.2874999999999979</v>
      </c>
      <c r="AD18">
        <f t="shared" ca="1" si="2"/>
        <v>-1.5619999999999976</v>
      </c>
      <c r="AE18">
        <f t="shared" ca="1" si="2"/>
        <v>-1.7783333333333307</v>
      </c>
      <c r="AF18">
        <f t="shared" ca="1" si="2"/>
        <v>-2.6171428571428557</v>
      </c>
      <c r="AG18" s="14">
        <f t="shared" si="2"/>
        <v>-13.030000000000001</v>
      </c>
      <c r="AH18">
        <f t="shared" si="2"/>
        <v>-13.030000000000001</v>
      </c>
      <c r="AI18">
        <f t="shared" si="2"/>
        <v>-13.030000000000001</v>
      </c>
      <c r="AJ18">
        <f t="shared" si="3"/>
        <v>-13.030000000000001</v>
      </c>
      <c r="AK18">
        <f t="shared" si="3"/>
        <v>-13.030000000000001</v>
      </c>
      <c r="AL18">
        <f t="shared" si="3"/>
        <v>-13.030000000000001</v>
      </c>
      <c r="AM18" s="14">
        <f t="shared" ca="1" si="3"/>
        <v>5.5999999999992056E-2</v>
      </c>
      <c r="AN18" s="6">
        <f t="shared" ca="1" si="3"/>
        <v>-2.9974000000000078</v>
      </c>
      <c r="AO18" s="6">
        <f t="shared" ca="1" si="3"/>
        <v>-4.0152000000000054</v>
      </c>
      <c r="AP18" s="6">
        <f t="shared" ca="1" si="3"/>
        <v>-5.3238000000000048</v>
      </c>
      <c r="AQ18" s="6">
        <f t="shared" ca="1" si="3"/>
        <v>-6.1962000000000055</v>
      </c>
      <c r="AR18" s="2">
        <f t="shared" ca="1" si="3"/>
        <v>-7.9410000000000043</v>
      </c>
    </row>
    <row r="19" spans="1:62" x14ac:dyDescent="0.25">
      <c r="A19" t="s">
        <v>73</v>
      </c>
      <c r="B19">
        <f>B18+1</f>
        <v>3</v>
      </c>
      <c r="C19" s="14">
        <f ca="1">'Historical Trends'!N49</f>
        <v>14.438990415335411</v>
      </c>
      <c r="D19">
        <f ca="1">AVERAGE(OFFSET('Historical Trends'!$D$48,$B8,0,'Polling Correlations - OTH'!D$4,1))</f>
        <v>13.439999999999998</v>
      </c>
      <c r="E19">
        <f ca="1">AVERAGE(OFFSET('Historical Trends'!$D$48,$B8,0,'Polling Correlations - OTH'!E$4,1))</f>
        <v>11.350000000000001</v>
      </c>
      <c r="F19">
        <f ca="1">AVERAGE(OFFSET('Historical Trends'!$D$48,$B8,0,'Polling Correlations - OTH'!F$4,1))</f>
        <v>10.810000000000008</v>
      </c>
      <c r="G19">
        <f ca="1">AVERAGE(OFFSET('Historical Trends'!$D$48,$B8,0,'Polling Correlations - OTH'!G$4,1))</f>
        <v>10.700000000000006</v>
      </c>
      <c r="H19">
        <f ca="1">AVERAGE(OFFSET('Historical Trends'!$D$48,$B8,0,'Polling Correlations - OTH'!H$4,1))</f>
        <v>10.594000000000005</v>
      </c>
      <c r="I19">
        <f ca="1">AVERAGE(OFFSET('Historical Trends'!$D$48,$B8,0,'Polling Correlations - OTH'!I$4,1))</f>
        <v>9.7250000000000032</v>
      </c>
      <c r="J19">
        <f ca="1">AVERAGE(OFFSET('Historical Trends'!$D$48,$B8,0,'Polling Correlations - OTH'!J$4,1))</f>
        <v>8.7657142857142869</v>
      </c>
      <c r="Q19" s="14">
        <f t="shared" ca="1" si="4"/>
        <v>12.095999999999998</v>
      </c>
      <c r="R19" s="6">
        <f t="shared" ca="1" si="1"/>
        <v>9.2735999999999983</v>
      </c>
      <c r="S19" s="6">
        <f t="shared" ca="1" si="1"/>
        <v>8.3327999999999989</v>
      </c>
      <c r="T19" s="6">
        <f t="shared" ca="1" si="1"/>
        <v>7.1231999999999989</v>
      </c>
      <c r="U19" s="6">
        <f t="shared" ca="1" si="1"/>
        <v>6.3167999999999989</v>
      </c>
      <c r="V19" s="2">
        <f t="shared" ca="1" si="1"/>
        <v>4.7039999999999988</v>
      </c>
      <c r="W19" s="2">
        <f>'Historical Trends'!C50</f>
        <v>15.079999999999998</v>
      </c>
      <c r="Y19" s="14">
        <f t="shared" ca="1" si="2"/>
        <v>-0.64100958466458735</v>
      </c>
      <c r="Z19">
        <f t="shared" ca="1" si="2"/>
        <v>-1.6400000000000006</v>
      </c>
      <c r="AA19">
        <f t="shared" ca="1" si="2"/>
        <v>-3.7299999999999969</v>
      </c>
      <c r="AB19">
        <f t="shared" ca="1" si="2"/>
        <v>-4.2699999999999907</v>
      </c>
      <c r="AC19">
        <f t="shared" ca="1" si="2"/>
        <v>-4.3799999999999919</v>
      </c>
      <c r="AD19">
        <f t="shared" ca="1" si="2"/>
        <v>-4.4859999999999935</v>
      </c>
      <c r="AE19">
        <f t="shared" ca="1" si="2"/>
        <v>-5.3549999999999951</v>
      </c>
      <c r="AF19">
        <f t="shared" ca="1" si="2"/>
        <v>-6.3142857142857114</v>
      </c>
      <c r="AH19">
        <f t="shared" si="2"/>
        <v>-15.079999999999998</v>
      </c>
      <c r="AI19">
        <f t="shared" si="2"/>
        <v>-15.079999999999998</v>
      </c>
      <c r="AJ19">
        <f t="shared" si="3"/>
        <v>-15.079999999999998</v>
      </c>
      <c r="AK19">
        <f t="shared" si="3"/>
        <v>-15.079999999999998</v>
      </c>
      <c r="AL19">
        <f t="shared" si="3"/>
        <v>-15.079999999999998</v>
      </c>
      <c r="AN19" s="6">
        <f t="shared" ca="1" si="3"/>
        <v>-5.8064</v>
      </c>
      <c r="AO19" s="6">
        <f t="shared" ca="1" si="3"/>
        <v>-6.7471999999999994</v>
      </c>
      <c r="AP19" s="6">
        <f t="shared" ca="1" si="3"/>
        <v>-7.9567999999999994</v>
      </c>
      <c r="AQ19" s="6">
        <f t="shared" ca="1" si="3"/>
        <v>-8.7631999999999994</v>
      </c>
      <c r="AR19" s="2">
        <f t="shared" ca="1" si="3"/>
        <v>-10.375999999999999</v>
      </c>
    </row>
    <row r="20" spans="1:62" x14ac:dyDescent="0.25">
      <c r="A20" t="s">
        <v>91</v>
      </c>
      <c r="B20">
        <v>0</v>
      </c>
      <c r="C20" s="14">
        <f ca="1">'Historical Trends'!N65</f>
        <v>8.4196184305255883</v>
      </c>
      <c r="D20">
        <f ca="1">AVERAGE(OFFSET('Historical Trends'!$D$66,$B5,0,'Polling Correlations - OTH'!D$4,1))</f>
        <v>8.3400000000000034</v>
      </c>
      <c r="E20">
        <f ca="1">AVERAGE(OFFSET('Historical Trends'!$D$66,$B5,0,'Polling Correlations - OTH'!E$4,1))</f>
        <v>7.6049999999999969</v>
      </c>
      <c r="F20">
        <f ca="1">AVERAGE(OFFSET('Historical Trends'!$D$66,$B5,0,'Polling Correlations - OTH'!F$4,1))</f>
        <v>7.5033333333333347</v>
      </c>
      <c r="G20">
        <f ca="1">AVERAGE(OFFSET('Historical Trends'!$D$66,$B5,0,'Polling Correlations - OTH'!G$4,1))</f>
        <v>6.6449999999999996</v>
      </c>
      <c r="H20">
        <f ca="1">AVERAGE(OFFSET('Historical Trends'!$D$66,$B5,0,'Polling Correlations - OTH'!H$4,1))</f>
        <v>6.4099999999999966</v>
      </c>
      <c r="I20">
        <f ca="1">AVERAGE(OFFSET('Historical Trends'!$D$66,$B5,0,'Polling Correlations - OTH'!I$4,1))</f>
        <v>6.3733333333333304</v>
      </c>
      <c r="J20">
        <f ca="1">AVERAGE(OFFSET('Historical Trends'!$D$66,$B5,0,'Polling Correlations - OTH'!J$4,1))</f>
        <v>6.8071428571428543</v>
      </c>
      <c r="Q20" s="14">
        <f t="shared" ca="1" si="4"/>
        <v>7.5060000000000029</v>
      </c>
      <c r="R20" s="6">
        <f t="shared" ca="1" si="1"/>
        <v>5.7546000000000017</v>
      </c>
      <c r="S20" s="6">
        <f t="shared" ca="1" si="1"/>
        <v>5.1708000000000025</v>
      </c>
      <c r="T20" s="6">
        <f t="shared" ca="1" si="1"/>
        <v>4.4202000000000021</v>
      </c>
      <c r="U20" s="6">
        <f t="shared" ca="1" si="1"/>
        <v>3.9198000000000013</v>
      </c>
      <c r="V20" s="2">
        <f t="shared" ca="1" si="1"/>
        <v>2.9190000000000009</v>
      </c>
      <c r="W20" s="2">
        <f>'Historical Trends'!C65</f>
        <v>11.240000000000009</v>
      </c>
      <c r="Y20" s="14">
        <f t="shared" ca="1" si="2"/>
        <v>-2.8203815694744208</v>
      </c>
      <c r="Z20">
        <f t="shared" ca="1" si="2"/>
        <v>-2.9000000000000057</v>
      </c>
      <c r="AA20">
        <f t="shared" ca="1" si="2"/>
        <v>-3.6350000000000122</v>
      </c>
      <c r="AB20">
        <f t="shared" ca="1" si="2"/>
        <v>-3.7366666666666744</v>
      </c>
      <c r="AC20">
        <f t="shared" ca="1" si="2"/>
        <v>-4.5950000000000095</v>
      </c>
      <c r="AD20">
        <f t="shared" ca="1" si="2"/>
        <v>-4.8300000000000125</v>
      </c>
      <c r="AE20">
        <f t="shared" ca="1" si="2"/>
        <v>-4.8666666666666787</v>
      </c>
      <c r="AF20">
        <f t="shared" ca="1" si="2"/>
        <v>-4.4328571428571548</v>
      </c>
      <c r="AG20" s="14">
        <f t="shared" si="2"/>
        <v>-11.240000000000009</v>
      </c>
      <c r="AH20">
        <f t="shared" si="2"/>
        <v>-11.240000000000009</v>
      </c>
      <c r="AI20">
        <f t="shared" si="2"/>
        <v>-11.240000000000009</v>
      </c>
      <c r="AJ20">
        <f t="shared" si="3"/>
        <v>-11.240000000000009</v>
      </c>
      <c r="AK20">
        <f t="shared" si="3"/>
        <v>-11.240000000000009</v>
      </c>
      <c r="AL20">
        <f t="shared" si="3"/>
        <v>-11.240000000000009</v>
      </c>
      <c r="AM20" s="14">
        <f ca="1">Q20-$W20</f>
        <v>-3.7340000000000062</v>
      </c>
      <c r="AN20" s="6">
        <f t="shared" ca="1" si="3"/>
        <v>-5.4854000000000074</v>
      </c>
      <c r="AO20" s="6">
        <f t="shared" ca="1" si="3"/>
        <v>-6.0692000000000066</v>
      </c>
      <c r="AP20" s="6">
        <f t="shared" ca="1" si="3"/>
        <v>-6.819800000000007</v>
      </c>
      <c r="AQ20" s="6">
        <f t="shared" ca="1" si="3"/>
        <v>-7.3202000000000078</v>
      </c>
      <c r="AR20" s="2">
        <f t="shared" ca="1" si="3"/>
        <v>-8.3210000000000086</v>
      </c>
    </row>
    <row r="21" spans="1:62" x14ac:dyDescent="0.25">
      <c r="A21" t="s">
        <v>92</v>
      </c>
      <c r="B21">
        <f>B20+1</f>
        <v>1</v>
      </c>
      <c r="C21" s="14">
        <f ca="1">'Historical Trends'!N66</f>
        <v>5.4812298232129422</v>
      </c>
      <c r="D21">
        <f ca="1">AVERAGE(OFFSET('Historical Trends'!$D$66,$B6,0,'Polling Correlations - OTH'!D$4,1))</f>
        <v>6.8699999999999903</v>
      </c>
      <c r="E21">
        <f ca="1">AVERAGE(OFFSET('Historical Trends'!$D$66,$B6,0,'Polling Correlations - OTH'!E$4,1))</f>
        <v>7.0850000000000009</v>
      </c>
      <c r="F21">
        <f ca="1">AVERAGE(OFFSET('Historical Trends'!$D$66,$B6,0,'Polling Correlations - OTH'!F$4,1))</f>
        <v>6.0799999999999983</v>
      </c>
      <c r="G21">
        <f ca="1">AVERAGE(OFFSET('Historical Trends'!$D$66,$B6,0,'Polling Correlations - OTH'!G$4,1))</f>
        <v>5.9274999999999949</v>
      </c>
      <c r="H21">
        <f ca="1">AVERAGE(OFFSET('Historical Trends'!$D$66,$B6,0,'Polling Correlations - OTH'!H$4,1))</f>
        <v>5.9799999999999951</v>
      </c>
      <c r="I21">
        <f ca="1">AVERAGE(OFFSET('Historical Trends'!$D$66,$B6,0,'Polling Correlations - OTH'!I$4,1))</f>
        <v>6.5516666666666623</v>
      </c>
      <c r="J21">
        <f ca="1">AVERAGE(OFFSET('Historical Trends'!$D$66,$B6,0,'Polling Correlations - OTH'!J$4,1))</f>
        <v>6.1699999999999973</v>
      </c>
      <c r="Q21" s="14">
        <f t="shared" ca="1" si="4"/>
        <v>6.1829999999999918</v>
      </c>
      <c r="R21" s="6">
        <f t="shared" ca="1" si="4"/>
        <v>4.7402999999999933</v>
      </c>
      <c r="S21" s="6">
        <f t="shared" ca="1" si="4"/>
        <v>4.2593999999999941</v>
      </c>
      <c r="T21" s="6">
        <f t="shared" ca="1" si="4"/>
        <v>3.6410999999999949</v>
      </c>
      <c r="U21" s="6">
        <f t="shared" ca="1" si="4"/>
        <v>3.2288999999999954</v>
      </c>
      <c r="V21" s="2">
        <f t="shared" ca="1" si="4"/>
        <v>2.4044999999999965</v>
      </c>
      <c r="W21" s="2">
        <f>'Historical Trends'!C66</f>
        <v>8.4200000000000017</v>
      </c>
      <c r="Y21" s="14">
        <f t="shared" ref="Y21:AM40" ca="1" si="6">C21-$W21</f>
        <v>-2.9387701767870595</v>
      </c>
      <c r="Z21">
        <f t="shared" ca="1" si="6"/>
        <v>-1.5500000000000114</v>
      </c>
      <c r="AA21">
        <f t="shared" ca="1" si="6"/>
        <v>-1.3350000000000009</v>
      </c>
      <c r="AB21">
        <f t="shared" ca="1" si="6"/>
        <v>-2.3400000000000034</v>
      </c>
      <c r="AC21">
        <f t="shared" ca="1" si="6"/>
        <v>-2.4925000000000068</v>
      </c>
      <c r="AD21">
        <f t="shared" ca="1" si="6"/>
        <v>-2.4400000000000066</v>
      </c>
      <c r="AE21">
        <f t="shared" ca="1" si="6"/>
        <v>-1.8683333333333394</v>
      </c>
      <c r="AF21">
        <f t="shared" ca="1" si="6"/>
        <v>-2.2500000000000044</v>
      </c>
      <c r="AG21" s="14">
        <f t="shared" si="6"/>
        <v>-8.4200000000000017</v>
      </c>
      <c r="AH21">
        <f t="shared" si="6"/>
        <v>-8.4200000000000017</v>
      </c>
      <c r="AI21">
        <f t="shared" si="6"/>
        <v>-8.4200000000000017</v>
      </c>
      <c r="AJ21">
        <f t="shared" si="6"/>
        <v>-8.4200000000000017</v>
      </c>
      <c r="AK21">
        <f t="shared" si="6"/>
        <v>-8.4200000000000017</v>
      </c>
      <c r="AL21">
        <f t="shared" si="6"/>
        <v>-8.4200000000000017</v>
      </c>
      <c r="AM21" s="14">
        <f ca="1">Q21-$W21</f>
        <v>-2.2370000000000099</v>
      </c>
      <c r="AN21" s="6">
        <f t="shared" ref="AN21:AR35" ca="1" si="7">R21-$W21</f>
        <v>-3.6797000000000084</v>
      </c>
      <c r="AO21" s="6">
        <f t="shared" ca="1" si="7"/>
        <v>-4.1606000000000076</v>
      </c>
      <c r="AP21" s="6">
        <f t="shared" ca="1" si="7"/>
        <v>-4.7789000000000073</v>
      </c>
      <c r="AQ21" s="6">
        <f t="shared" ca="1" si="7"/>
        <v>-5.1911000000000058</v>
      </c>
      <c r="AR21" s="2">
        <f t="shared" ca="1" si="7"/>
        <v>-6.0155000000000047</v>
      </c>
      <c r="BD21" t="s">
        <v>153</v>
      </c>
      <c r="BE21" t="s">
        <v>155</v>
      </c>
      <c r="BF21" t="s">
        <v>154</v>
      </c>
      <c r="BG21" t="s">
        <v>157</v>
      </c>
      <c r="BI21" t="s">
        <v>155</v>
      </c>
      <c r="BJ21" t="s">
        <v>156</v>
      </c>
    </row>
    <row r="22" spans="1:62" x14ac:dyDescent="0.25">
      <c r="A22" t="s">
        <v>93</v>
      </c>
      <c r="B22">
        <f>B21+1</f>
        <v>2</v>
      </c>
      <c r="C22" s="14">
        <f ca="1">'Historical Trends'!N67</f>
        <v>6.217671022290542</v>
      </c>
      <c r="D22">
        <f ca="1">AVERAGE(OFFSET('Historical Trends'!$D$66,$B7,0,'Polling Correlations - OTH'!D$4,1))</f>
        <v>7.3000000000000114</v>
      </c>
      <c r="E22">
        <f ca="1">AVERAGE(OFFSET('Historical Trends'!$D$66,$B7,0,'Polling Correlations - OTH'!E$4,1))</f>
        <v>5.6850000000000023</v>
      </c>
      <c r="F22">
        <f ca="1">AVERAGE(OFFSET('Historical Trends'!$D$66,$B7,0,'Polling Correlations - OTH'!F$4,1))</f>
        <v>5.6133333333333297</v>
      </c>
      <c r="G22">
        <f ca="1">AVERAGE(OFFSET('Historical Trends'!$D$66,$B7,0,'Polling Correlations - OTH'!G$4,1))</f>
        <v>5.7574999999999967</v>
      </c>
      <c r="H22">
        <f ca="1">AVERAGE(OFFSET('Historical Trends'!$D$66,$B7,0,'Polling Correlations - OTH'!H$4,1))</f>
        <v>6.4879999999999969</v>
      </c>
      <c r="I22">
        <f ca="1">AVERAGE(OFFSET('Historical Trends'!$D$66,$B7,0,'Polling Correlations - OTH'!I$4,1))</f>
        <v>6.0533333333333319</v>
      </c>
      <c r="J22">
        <f ca="1">AVERAGE(OFFSET('Historical Trends'!$D$66,$B7,0,'Polling Correlations - OTH'!J$4,1))</f>
        <v>5.3085714285714278</v>
      </c>
      <c r="Q22" s="14">
        <f t="shared" ca="1" si="4"/>
        <v>6.5700000000000101</v>
      </c>
      <c r="R22" s="6">
        <f t="shared" ca="1" si="4"/>
        <v>5.037000000000007</v>
      </c>
      <c r="S22" s="6">
        <f t="shared" ca="1" si="4"/>
        <v>4.5260000000000069</v>
      </c>
      <c r="T22" s="6">
        <f t="shared" ca="1" si="4"/>
        <v>3.8690000000000064</v>
      </c>
      <c r="U22" s="6">
        <f t="shared" ca="1" si="4"/>
        <v>3.4310000000000049</v>
      </c>
      <c r="V22" s="2">
        <f t="shared" ca="1" si="4"/>
        <v>2.5550000000000037</v>
      </c>
      <c r="W22" s="2">
        <f>'Historical Trends'!C67</f>
        <v>7.7599999999999909</v>
      </c>
      <c r="Y22" s="14">
        <f t="shared" ca="1" si="6"/>
        <v>-1.5423289777094489</v>
      </c>
      <c r="Z22">
        <f t="shared" ca="1" si="6"/>
        <v>-0.45999999999997954</v>
      </c>
      <c r="AA22">
        <f t="shared" ca="1" si="6"/>
        <v>-2.0749999999999886</v>
      </c>
      <c r="AB22">
        <f t="shared" ca="1" si="6"/>
        <v>-2.1466666666666612</v>
      </c>
      <c r="AC22">
        <f t="shared" ca="1" si="6"/>
        <v>-2.0024999999999942</v>
      </c>
      <c r="AD22">
        <f t="shared" ca="1" si="6"/>
        <v>-1.271999999999994</v>
      </c>
      <c r="AE22">
        <f t="shared" ca="1" si="6"/>
        <v>-1.706666666666659</v>
      </c>
      <c r="AF22">
        <f t="shared" ca="1" si="6"/>
        <v>-2.4514285714285631</v>
      </c>
      <c r="AG22" s="14">
        <f t="shared" si="6"/>
        <v>-7.7599999999999909</v>
      </c>
      <c r="AH22">
        <f t="shared" si="6"/>
        <v>-7.7599999999999909</v>
      </c>
      <c r="AI22">
        <f t="shared" si="6"/>
        <v>-7.7599999999999909</v>
      </c>
      <c r="AJ22">
        <f t="shared" si="6"/>
        <v>-7.7599999999999909</v>
      </c>
      <c r="AK22">
        <f t="shared" si="6"/>
        <v>-7.7599999999999909</v>
      </c>
      <c r="AL22">
        <f t="shared" si="6"/>
        <v>-7.7599999999999909</v>
      </c>
      <c r="AM22" s="14">
        <f ca="1">Q22-$W22</f>
        <v>-1.1899999999999809</v>
      </c>
      <c r="AN22" s="6">
        <f t="shared" ca="1" si="7"/>
        <v>-2.7229999999999839</v>
      </c>
      <c r="AO22" s="6">
        <f t="shared" ca="1" si="7"/>
        <v>-3.233999999999984</v>
      </c>
      <c r="AP22" s="6">
        <f t="shared" ca="1" si="7"/>
        <v>-3.8909999999999845</v>
      </c>
      <c r="AQ22" s="6">
        <f t="shared" ca="1" si="7"/>
        <v>-4.3289999999999864</v>
      </c>
      <c r="AR22" s="2">
        <f t="shared" ca="1" si="7"/>
        <v>-5.2049999999999876</v>
      </c>
      <c r="BD22">
        <v>1</v>
      </c>
      <c r="BE22">
        <f>LN(BD22)</f>
        <v>0</v>
      </c>
      <c r="BF22">
        <f>MAX(0,(0.94+1/(8.3*0.97))-1/((8.3-MIN(8.2,BE22)) * 0.97))</f>
        <v>0.94</v>
      </c>
      <c r="BG22">
        <f>1-(BF22/0.94)^10</f>
        <v>0</v>
      </c>
      <c r="BI22">
        <f>0</f>
        <v>0</v>
      </c>
      <c r="BJ22">
        <f>MAX(0,(0.66+1/(8.6*0.65))-1/((8.6-BI22) * 0.65))</f>
        <v>0.65999999999999992</v>
      </c>
    </row>
    <row r="23" spans="1:62" x14ac:dyDescent="0.25">
      <c r="A23" t="s">
        <v>94</v>
      </c>
      <c r="B23">
        <f>B22+1</f>
        <v>3</v>
      </c>
      <c r="C23" s="14">
        <f ca="1">'Historical Trends'!N68</f>
        <v>6.8603906250000364</v>
      </c>
      <c r="D23">
        <f ca="1">AVERAGE(OFFSET('Historical Trends'!$D$66,$B8,0,'Polling Correlations - OTH'!D$4,1))</f>
        <v>4.0699999999999932</v>
      </c>
      <c r="E23">
        <f ca="1">AVERAGE(OFFSET('Historical Trends'!$D$66,$B8,0,'Polling Correlations - OTH'!E$4,1))</f>
        <v>4.7699999999999889</v>
      </c>
      <c r="F23">
        <f ca="1">AVERAGE(OFFSET('Historical Trends'!$D$66,$B8,0,'Polling Correlations - OTH'!F$4,1))</f>
        <v>5.2433333333333252</v>
      </c>
      <c r="G23">
        <f ca="1">AVERAGE(OFFSET('Historical Trends'!$D$66,$B8,0,'Polling Correlations - OTH'!G$4,1))</f>
        <v>6.284999999999993</v>
      </c>
      <c r="H23">
        <f ca="1">AVERAGE(OFFSET('Historical Trends'!$D$66,$B8,0,'Polling Correlations - OTH'!H$4,1))</f>
        <v>5.8039999999999967</v>
      </c>
      <c r="I23">
        <f ca="1">AVERAGE(OFFSET('Historical Trends'!$D$66,$B8,0,'Polling Correlations - OTH'!I$4,1))</f>
        <v>4.9766666666666639</v>
      </c>
      <c r="J23">
        <f ca="1">AVERAGE(OFFSET('Historical Trends'!$D$66,$B8,0,'Polling Correlations - OTH'!J$4,1))</f>
        <v>4.4157142857142828</v>
      </c>
      <c r="Q23" s="14">
        <f t="shared" ca="1" si="4"/>
        <v>3.662999999999994</v>
      </c>
      <c r="R23" s="6">
        <f t="shared" ca="1" si="4"/>
        <v>2.8082999999999951</v>
      </c>
      <c r="S23" s="6">
        <f t="shared" ca="1" si="4"/>
        <v>2.5233999999999956</v>
      </c>
      <c r="T23" s="6">
        <f t="shared" ca="1" si="4"/>
        <v>2.1570999999999967</v>
      </c>
      <c r="U23" s="6">
        <f t="shared" ca="1" si="4"/>
        <v>1.9128999999999967</v>
      </c>
      <c r="V23" s="2">
        <f t="shared" ca="1" si="4"/>
        <v>1.4244999999999974</v>
      </c>
      <c r="W23" s="2">
        <f>'Historical Trends'!C68</f>
        <v>7.3000000000000114</v>
      </c>
      <c r="Y23" s="14">
        <f t="shared" ca="1" si="6"/>
        <v>-0.43960937499997499</v>
      </c>
      <c r="Z23">
        <f t="shared" ca="1" si="6"/>
        <v>-3.2300000000000182</v>
      </c>
      <c r="AA23">
        <f t="shared" ca="1" si="6"/>
        <v>-2.5300000000000225</v>
      </c>
      <c r="AB23">
        <f t="shared" ca="1" si="6"/>
        <v>-2.0566666666666862</v>
      </c>
      <c r="AC23">
        <f t="shared" ca="1" si="6"/>
        <v>-1.0150000000000183</v>
      </c>
      <c r="AD23">
        <f t="shared" ca="1" si="6"/>
        <v>-1.4960000000000147</v>
      </c>
      <c r="AE23">
        <f t="shared" ca="1" si="6"/>
        <v>-2.3233333333333475</v>
      </c>
      <c r="AF23">
        <f t="shared" ca="1" si="6"/>
        <v>-2.8842857142857286</v>
      </c>
      <c r="AH23">
        <f t="shared" si="6"/>
        <v>-7.3000000000000114</v>
      </c>
      <c r="AI23">
        <f t="shared" si="6"/>
        <v>-7.3000000000000114</v>
      </c>
      <c r="AJ23">
        <f t="shared" si="6"/>
        <v>-7.3000000000000114</v>
      </c>
      <c r="AK23">
        <f t="shared" si="6"/>
        <v>-7.3000000000000114</v>
      </c>
      <c r="AL23">
        <f t="shared" si="6"/>
        <v>-7.3000000000000114</v>
      </c>
      <c r="AN23" s="6">
        <f t="shared" ca="1" si="7"/>
        <v>-4.4917000000000158</v>
      </c>
      <c r="AO23" s="6">
        <f t="shared" ca="1" si="7"/>
        <v>-4.7766000000000162</v>
      </c>
      <c r="AP23" s="6">
        <f t="shared" ca="1" si="7"/>
        <v>-5.1429000000000151</v>
      </c>
      <c r="AQ23" s="6">
        <f t="shared" ca="1" si="7"/>
        <v>-5.3871000000000144</v>
      </c>
      <c r="AR23" s="2">
        <f t="shared" ca="1" si="7"/>
        <v>-5.8755000000000139</v>
      </c>
      <c r="BD23">
        <f>BD22+1</f>
        <v>2</v>
      </c>
      <c r="BE23">
        <f t="shared" ref="BE23:BE86" si="8">LN(BD23)</f>
        <v>0.69314718055994529</v>
      </c>
      <c r="BF23">
        <f t="shared" ref="BF23:BF86" si="9">MAX(0,(0.94+1/(8.3*0.97))-1/((8.3-MIN(8.2,BE23)) * 0.97))</f>
        <v>0.92868197572765254</v>
      </c>
      <c r="BG23">
        <f t="shared" ref="BG23:BG86" si="10">1-(BF23/0.94)^10</f>
        <v>0.1140858660754307</v>
      </c>
      <c r="BI23">
        <f>BI22+0.1</f>
        <v>0.1</v>
      </c>
      <c r="BJ23">
        <f t="shared" ref="BJ23:BJ86" si="11">MAX(0,(0.66+1/(8.6*0.65))-1/((8.6-BI23) * 0.65))</f>
        <v>0.65789540145217296</v>
      </c>
    </row>
    <row r="24" spans="1:62" x14ac:dyDescent="0.25">
      <c r="A24" t="s">
        <v>106</v>
      </c>
      <c r="B24">
        <v>0</v>
      </c>
      <c r="C24" s="14">
        <f ca="1">'Historical Trends'!N83</f>
        <v>7.3193720379146896</v>
      </c>
      <c r="D24">
        <f ca="1">AVERAGE(OFFSET('Historical Trends'!$D$84,$B5,0,'Polling Correlations - OTH'!D$4,1))</f>
        <v>5.3299999999999983</v>
      </c>
      <c r="E24">
        <f ca="1">AVERAGE(OFFSET('Historical Trends'!$D$84,$B5,0,'Polling Correlations - OTH'!E$4,1))</f>
        <v>7.1049999999999969</v>
      </c>
      <c r="F24">
        <f ca="1">AVERAGE(OFFSET('Historical Trends'!$D$84,$B5,0,'Polling Correlations - OTH'!F$4,1))</f>
        <v>7.9299999999999971</v>
      </c>
      <c r="G24">
        <f ca="1">AVERAGE(OFFSET('Historical Trends'!$D$84,$B5,0,'Polling Correlations - OTH'!G$4,1))</f>
        <v>8.16</v>
      </c>
      <c r="H24">
        <f ca="1">AVERAGE(OFFSET('Historical Trends'!$D$84,$B5,0,'Polling Correlations - OTH'!H$4,1))</f>
        <v>8.2640000000000011</v>
      </c>
      <c r="I24">
        <f ca="1">AVERAGE(OFFSET('Historical Trends'!$D$84,$B5,0,'Polling Correlations - OTH'!I$4,1))</f>
        <v>8.0250000000000039</v>
      </c>
      <c r="J24">
        <f ca="1">AVERAGE(OFFSET('Historical Trends'!$D$84,$B5,0,'Polling Correlations - OTH'!J$4,1))</f>
        <v>8.0485714285714316</v>
      </c>
      <c r="Q24" s="14">
        <f t="shared" ca="1" si="4"/>
        <v>4.7969999999999988</v>
      </c>
      <c r="R24" s="6">
        <f t="shared" ca="1" si="4"/>
        <v>3.6776999999999984</v>
      </c>
      <c r="S24" s="6">
        <f t="shared" ca="1" si="4"/>
        <v>3.3045999999999989</v>
      </c>
      <c r="T24" s="6">
        <f t="shared" ca="1" si="4"/>
        <v>2.8248999999999991</v>
      </c>
      <c r="U24" s="6">
        <f t="shared" ca="1" si="4"/>
        <v>2.5050999999999992</v>
      </c>
      <c r="V24" s="2">
        <f t="shared" ca="1" si="4"/>
        <v>1.8654999999999993</v>
      </c>
      <c r="W24" s="2">
        <f>'Historical Trends'!C83</f>
        <v>12.259999999999991</v>
      </c>
      <c r="Y24" s="14">
        <f t="shared" ca="1" si="6"/>
        <v>-4.9406279620853013</v>
      </c>
      <c r="Z24">
        <f t="shared" ca="1" si="6"/>
        <v>-6.9299999999999926</v>
      </c>
      <c r="AA24">
        <f t="shared" ca="1" si="6"/>
        <v>-5.154999999999994</v>
      </c>
      <c r="AB24">
        <f t="shared" ca="1" si="6"/>
        <v>-4.3299999999999939</v>
      </c>
      <c r="AC24">
        <f t="shared" ca="1" si="6"/>
        <v>-4.0999999999999908</v>
      </c>
      <c r="AD24">
        <f t="shared" ca="1" si="6"/>
        <v>-3.9959999999999898</v>
      </c>
      <c r="AE24">
        <f t="shared" ca="1" si="6"/>
        <v>-4.234999999999987</v>
      </c>
      <c r="AF24">
        <f t="shared" ca="1" si="6"/>
        <v>-4.2114285714285593</v>
      </c>
      <c r="AG24" s="14">
        <f t="shared" si="6"/>
        <v>-12.259999999999991</v>
      </c>
      <c r="AH24">
        <f t="shared" si="6"/>
        <v>-12.259999999999991</v>
      </c>
      <c r="AI24">
        <f t="shared" si="6"/>
        <v>-12.259999999999991</v>
      </c>
      <c r="AJ24">
        <f t="shared" si="6"/>
        <v>-12.259999999999991</v>
      </c>
      <c r="AK24">
        <f t="shared" si="6"/>
        <v>-12.259999999999991</v>
      </c>
      <c r="AL24">
        <f t="shared" si="6"/>
        <v>-12.259999999999991</v>
      </c>
      <c r="AM24" s="14">
        <f t="shared" ca="1" si="6"/>
        <v>-7.4629999999999921</v>
      </c>
      <c r="AN24" s="6">
        <f t="shared" ca="1" si="7"/>
        <v>-8.5822999999999929</v>
      </c>
      <c r="AO24" s="6">
        <f t="shared" ca="1" si="7"/>
        <v>-8.955399999999992</v>
      </c>
      <c r="AP24" s="6">
        <f t="shared" ca="1" si="7"/>
        <v>-9.4350999999999914</v>
      </c>
      <c r="AQ24" s="6">
        <f t="shared" ca="1" si="7"/>
        <v>-9.7548999999999921</v>
      </c>
      <c r="AR24" s="2">
        <f t="shared" ca="1" si="7"/>
        <v>-10.394499999999992</v>
      </c>
      <c r="BD24">
        <f t="shared" ref="BD24:BD31" si="12">BD23+1</f>
        <v>3</v>
      </c>
      <c r="BE24">
        <f t="shared" si="8"/>
        <v>1.0986122886681098</v>
      </c>
      <c r="BF24">
        <f t="shared" si="9"/>
        <v>0.92105134307880865</v>
      </c>
      <c r="BG24">
        <f t="shared" si="10"/>
        <v>0.18424477193938826</v>
      </c>
      <c r="BI24">
        <f t="shared" ref="BI24:BI87" si="13">BI23+0.1</f>
        <v>0.2</v>
      </c>
      <c r="BJ24">
        <f t="shared" si="11"/>
        <v>0.65574069341511199</v>
      </c>
    </row>
    <row r="25" spans="1:62" x14ac:dyDescent="0.25">
      <c r="A25" t="s">
        <v>107</v>
      </c>
      <c r="B25">
        <f>B24+1</f>
        <v>1</v>
      </c>
      <c r="C25" s="14">
        <f ca="1">'Historical Trends'!N84</f>
        <v>9.7540326633165648</v>
      </c>
      <c r="D25">
        <f ca="1">AVERAGE(OFFSET('Historical Trends'!$D$84,$B6,0,'Polling Correlations - OTH'!D$4,1))</f>
        <v>8.8799999999999955</v>
      </c>
      <c r="E25">
        <f ca="1">AVERAGE(OFFSET('Historical Trends'!$D$84,$B6,0,'Polling Correlations - OTH'!E$4,1))</f>
        <v>9.2299999999999969</v>
      </c>
      <c r="F25">
        <f ca="1">AVERAGE(OFFSET('Historical Trends'!$D$84,$B6,0,'Polling Correlations - OTH'!F$4,1))</f>
        <v>9.1033333333333335</v>
      </c>
      <c r="G25">
        <f ca="1">AVERAGE(OFFSET('Historical Trends'!$D$84,$B6,0,'Polling Correlations - OTH'!G$4,1))</f>
        <v>8.9975000000000023</v>
      </c>
      <c r="H25">
        <f ca="1">AVERAGE(OFFSET('Historical Trends'!$D$84,$B6,0,'Polling Correlations - OTH'!H$4,1))</f>
        <v>8.5640000000000036</v>
      </c>
      <c r="I25">
        <f ca="1">AVERAGE(OFFSET('Historical Trends'!$D$84,$B6,0,'Polling Correlations - OTH'!I$4,1))</f>
        <v>8.5016666666666705</v>
      </c>
      <c r="J25">
        <f ca="1">AVERAGE(OFFSET('Historical Trends'!$D$84,$B6,0,'Polling Correlations - OTH'!J$4,1))</f>
        <v>7.4742857142857178</v>
      </c>
      <c r="Q25" s="14">
        <f t="shared" ca="1" si="4"/>
        <v>7.9919999999999964</v>
      </c>
      <c r="R25" s="6">
        <f t="shared" ca="1" si="4"/>
        <v>6.1271999999999966</v>
      </c>
      <c r="S25" s="6">
        <f t="shared" ca="1" si="4"/>
        <v>5.5055999999999967</v>
      </c>
      <c r="T25" s="6">
        <f t="shared" ca="1" si="4"/>
        <v>4.7063999999999977</v>
      </c>
      <c r="U25" s="6">
        <f t="shared" ca="1" si="4"/>
        <v>4.1735999999999978</v>
      </c>
      <c r="V25" s="2">
        <f t="shared" ca="1" si="4"/>
        <v>3.1079999999999983</v>
      </c>
      <c r="W25" s="2">
        <f>'Historical Trends'!C84</f>
        <v>5.3299999999999983</v>
      </c>
      <c r="Y25" s="14">
        <f t="shared" ca="1" si="6"/>
        <v>4.4240326633165665</v>
      </c>
      <c r="Z25">
        <f t="shared" ca="1" si="6"/>
        <v>3.5499999999999972</v>
      </c>
      <c r="AA25">
        <f t="shared" ca="1" si="6"/>
        <v>3.8999999999999986</v>
      </c>
      <c r="AB25">
        <f t="shared" ca="1" si="6"/>
        <v>3.7733333333333352</v>
      </c>
      <c r="AC25">
        <f t="shared" ca="1" si="6"/>
        <v>3.667500000000004</v>
      </c>
      <c r="AD25">
        <f t="shared" ca="1" si="6"/>
        <v>3.2340000000000053</v>
      </c>
      <c r="AE25">
        <f t="shared" ca="1" si="6"/>
        <v>3.1716666666666722</v>
      </c>
      <c r="AF25">
        <f t="shared" ca="1" si="6"/>
        <v>2.1442857142857195</v>
      </c>
      <c r="AG25" s="14">
        <f t="shared" si="6"/>
        <v>-5.3299999999999983</v>
      </c>
      <c r="AH25">
        <f t="shared" si="6"/>
        <v>-5.3299999999999983</v>
      </c>
      <c r="AI25">
        <f t="shared" si="6"/>
        <v>-5.3299999999999983</v>
      </c>
      <c r="AJ25">
        <f t="shared" si="6"/>
        <v>-5.3299999999999983</v>
      </c>
      <c r="AK25">
        <f t="shared" si="6"/>
        <v>-5.3299999999999983</v>
      </c>
      <c r="AL25">
        <f t="shared" si="6"/>
        <v>-5.3299999999999983</v>
      </c>
      <c r="AM25" s="14">
        <f t="shared" ca="1" si="6"/>
        <v>2.6619999999999981</v>
      </c>
      <c r="AN25" s="6">
        <f t="shared" ca="1" si="7"/>
        <v>0.79719999999999835</v>
      </c>
      <c r="AO25" s="6">
        <f t="shared" ca="1" si="7"/>
        <v>0.17559999999999842</v>
      </c>
      <c r="AP25" s="6">
        <f t="shared" ca="1" si="7"/>
        <v>-0.6236000000000006</v>
      </c>
      <c r="AQ25" s="6">
        <f t="shared" ca="1" si="7"/>
        <v>-1.1564000000000005</v>
      </c>
      <c r="AR25" s="2">
        <f t="shared" ca="1" si="7"/>
        <v>-2.222</v>
      </c>
      <c r="BD25">
        <f t="shared" si="12"/>
        <v>4</v>
      </c>
      <c r="BE25">
        <f t="shared" si="8"/>
        <v>1.3862943611198906</v>
      </c>
      <c r="BF25">
        <f t="shared" si="9"/>
        <v>0.91509452980976436</v>
      </c>
      <c r="BG25">
        <f t="shared" si="10"/>
        <v>0.23549372110487321</v>
      </c>
      <c r="BI25">
        <f t="shared" si="13"/>
        <v>0.30000000000000004</v>
      </c>
      <c r="BJ25">
        <f t="shared" si="11"/>
        <v>0.65353406470245923</v>
      </c>
    </row>
    <row r="26" spans="1:62" x14ac:dyDescent="0.25">
      <c r="A26" t="s">
        <v>108</v>
      </c>
      <c r="B26">
        <f>B25+1</f>
        <v>2</v>
      </c>
      <c r="C26" s="14">
        <f ca="1">'Historical Trends'!N85</f>
        <v>11.421666666666624</v>
      </c>
      <c r="D26">
        <f ca="1">AVERAGE(OFFSET('Historical Trends'!$D$84,$B7,0,'Polling Correlations - OTH'!D$4,1))</f>
        <v>9.5799999999999983</v>
      </c>
      <c r="E26">
        <f ca="1">AVERAGE(OFFSET('Historical Trends'!$D$84,$B7,0,'Polling Correlations - OTH'!E$4,1))</f>
        <v>9.2150000000000034</v>
      </c>
      <c r="F26">
        <f ca="1">AVERAGE(OFFSET('Historical Trends'!$D$84,$B7,0,'Polling Correlations - OTH'!F$4,1))</f>
        <v>9.0366666666666706</v>
      </c>
      <c r="G26">
        <f ca="1">AVERAGE(OFFSET('Historical Trends'!$D$84,$B7,0,'Polling Correlations - OTH'!G$4,1))</f>
        <v>8.4850000000000065</v>
      </c>
      <c r="H26">
        <f ca="1">AVERAGE(OFFSET('Historical Trends'!$D$84,$B7,0,'Polling Correlations - OTH'!H$4,1))</f>
        <v>8.4260000000000055</v>
      </c>
      <c r="I26">
        <f ca="1">AVERAGE(OFFSET('Historical Trends'!$D$84,$B7,0,'Polling Correlations - OTH'!I$4,1))</f>
        <v>7.2400000000000047</v>
      </c>
      <c r="J26">
        <f ca="1">AVERAGE(OFFSET('Historical Trends'!$D$84,$B7,0,'Polling Correlations - OTH'!J$4,1))</f>
        <v>6.358571428571433</v>
      </c>
      <c r="Q26" s="14">
        <f t="shared" ca="1" si="4"/>
        <v>8.6219999999999981</v>
      </c>
      <c r="R26" s="6">
        <f t="shared" ca="1" si="4"/>
        <v>6.6101999999999981</v>
      </c>
      <c r="S26" s="6">
        <f t="shared" ca="1" si="4"/>
        <v>5.9395999999999987</v>
      </c>
      <c r="T26" s="6">
        <f t="shared" ca="1" si="4"/>
        <v>5.077399999999999</v>
      </c>
      <c r="U26" s="6">
        <f t="shared" ca="1" si="4"/>
        <v>4.5025999999999993</v>
      </c>
      <c r="V26" s="2">
        <f t="shared" ca="1" si="4"/>
        <v>3.3529999999999993</v>
      </c>
      <c r="W26" s="2">
        <f>'Historical Trends'!C85</f>
        <v>8.8799999999999955</v>
      </c>
      <c r="Y26" s="14">
        <f t="shared" ca="1" si="6"/>
        <v>2.5416666666666288</v>
      </c>
      <c r="Z26">
        <f t="shared" ca="1" si="6"/>
        <v>0.70000000000000284</v>
      </c>
      <c r="AA26">
        <f t="shared" ca="1" si="6"/>
        <v>0.33500000000000796</v>
      </c>
      <c r="AB26">
        <f t="shared" ca="1" si="6"/>
        <v>0.15666666666667517</v>
      </c>
      <c r="AC26">
        <f t="shared" ca="1" si="6"/>
        <v>-0.39499999999998892</v>
      </c>
      <c r="AD26">
        <f t="shared" ca="1" si="6"/>
        <v>-0.45399999999998997</v>
      </c>
      <c r="AE26">
        <f t="shared" ca="1" si="6"/>
        <v>-1.6399999999999908</v>
      </c>
      <c r="AF26">
        <f t="shared" ca="1" si="6"/>
        <v>-2.5214285714285625</v>
      </c>
      <c r="AG26" s="14">
        <f t="shared" si="6"/>
        <v>-8.8799999999999955</v>
      </c>
      <c r="AH26">
        <f t="shared" si="6"/>
        <v>-8.8799999999999955</v>
      </c>
      <c r="AI26">
        <f t="shared" si="6"/>
        <v>-8.8799999999999955</v>
      </c>
      <c r="AJ26">
        <f t="shared" si="6"/>
        <v>-8.8799999999999955</v>
      </c>
      <c r="AK26">
        <f t="shared" si="6"/>
        <v>-8.8799999999999955</v>
      </c>
      <c r="AL26">
        <f t="shared" si="6"/>
        <v>-8.8799999999999955</v>
      </c>
      <c r="AM26" s="14">
        <f t="shared" ca="1" si="6"/>
        <v>-0.25799999999999734</v>
      </c>
      <c r="AN26" s="6">
        <f t="shared" ca="1" si="7"/>
        <v>-2.2697999999999974</v>
      </c>
      <c r="AO26" s="6">
        <f t="shared" ca="1" si="7"/>
        <v>-2.9403999999999968</v>
      </c>
      <c r="AP26" s="6">
        <f t="shared" ca="1" si="7"/>
        <v>-3.8025999999999964</v>
      </c>
      <c r="AQ26" s="6">
        <f t="shared" ca="1" si="7"/>
        <v>-4.3773999999999962</v>
      </c>
      <c r="AR26" s="2">
        <f t="shared" ca="1" si="7"/>
        <v>-5.5269999999999957</v>
      </c>
      <c r="BD26">
        <f t="shared" si="12"/>
        <v>5</v>
      </c>
      <c r="BE26">
        <f t="shared" si="8"/>
        <v>1.6094379124341003</v>
      </c>
      <c r="BF26">
        <f t="shared" si="9"/>
        <v>0.91012129326662006</v>
      </c>
      <c r="BG26">
        <f t="shared" si="10"/>
        <v>0.27604059116565138</v>
      </c>
      <c r="BI26">
        <f t="shared" si="13"/>
        <v>0.4</v>
      </c>
      <c r="BJ26">
        <f t="shared" si="11"/>
        <v>0.65127361577730269</v>
      </c>
    </row>
    <row r="27" spans="1:62" x14ac:dyDescent="0.25">
      <c r="A27" t="s">
        <v>124</v>
      </c>
      <c r="B27" s="2">
        <v>0</v>
      </c>
      <c r="C27" s="14">
        <f ca="1">'Historical Trends'!N100</f>
        <v>11.5250638297872</v>
      </c>
      <c r="D27">
        <f ca="1">AVERAGE(OFFSET('Historical Trends'!$D$101,$B5,0,'Polling Correlations - OTH'!D$4,1))</f>
        <v>10.590000000000003</v>
      </c>
      <c r="E27">
        <f ca="1">AVERAGE(OFFSET('Historical Trends'!$D$101,$B5,0,'Polling Correlations - OTH'!E$4,1))</f>
        <v>11.155000000000001</v>
      </c>
      <c r="F27">
        <f ca="1">AVERAGE(OFFSET('Historical Trends'!$D$101,$B5,0,'Polling Correlations - OTH'!F$4,1))</f>
        <v>9.5533333333333363</v>
      </c>
      <c r="G27">
        <f ca="1">AVERAGE(OFFSET('Historical Trends'!$D$101,$B5,0,'Polling Correlations - OTH'!G$4,1))</f>
        <v>9.0000000000000036</v>
      </c>
      <c r="H27">
        <f ca="1">AVERAGE(OFFSET('Historical Trends'!$D$101,$B5,0,'Polling Correlations - OTH'!H$4,1))</f>
        <v>8.4500000000000028</v>
      </c>
      <c r="I27">
        <f ca="1">AVERAGE(OFFSET('Historical Trends'!$D$101,$B5,0,'Polling Correlations - OTH'!I$4,1))</f>
        <v>8.1466666666666683</v>
      </c>
      <c r="J27">
        <f ca="1">AVERAGE(OFFSET('Historical Trends'!$D$101,$B5,0,'Polling Correlations - OTH'!J$4,1))</f>
        <v>7.5900000000000016</v>
      </c>
      <c r="P27">
        <f>(27+27+31+26.7+28)/5</f>
        <v>27.939999999999998</v>
      </c>
      <c r="Q27" s="14">
        <f t="shared" ca="1" si="4"/>
        <v>9.5310000000000041</v>
      </c>
      <c r="R27" s="6">
        <f t="shared" ca="1" si="4"/>
        <v>7.3071000000000019</v>
      </c>
      <c r="S27" s="6">
        <f t="shared" ca="1" si="4"/>
        <v>6.5658000000000021</v>
      </c>
      <c r="T27" s="6">
        <f t="shared" ca="1" si="4"/>
        <v>5.612700000000002</v>
      </c>
      <c r="U27" s="6">
        <f t="shared" ca="1" si="4"/>
        <v>4.9773000000000014</v>
      </c>
      <c r="V27" s="2">
        <f t="shared" ca="1" si="4"/>
        <v>21.8675</v>
      </c>
      <c r="W27" s="2">
        <f>'Historical Trends'!C100</f>
        <v>22.5</v>
      </c>
      <c r="Y27" s="14">
        <f t="shared" ca="1" si="6"/>
        <v>-10.9749361702128</v>
      </c>
      <c r="Z27">
        <f t="shared" ca="1" si="6"/>
        <v>-11.909999999999997</v>
      </c>
      <c r="AA27">
        <f t="shared" ca="1" si="6"/>
        <v>-11.344999999999999</v>
      </c>
      <c r="AB27">
        <f t="shared" ca="1" si="6"/>
        <v>-12.946666666666664</v>
      </c>
      <c r="AC27">
        <f t="shared" ca="1" si="6"/>
        <v>-13.499999999999996</v>
      </c>
      <c r="AD27">
        <f t="shared" ca="1" si="6"/>
        <v>-14.049999999999997</v>
      </c>
      <c r="AE27">
        <f t="shared" ca="1" si="6"/>
        <v>-14.353333333333332</v>
      </c>
      <c r="AF27">
        <f t="shared" ca="1" si="6"/>
        <v>-14.909999999999998</v>
      </c>
      <c r="AG27" s="14">
        <f t="shared" si="6"/>
        <v>-22.5</v>
      </c>
      <c r="AH27">
        <f t="shared" si="6"/>
        <v>-22.5</v>
      </c>
      <c r="AI27">
        <f t="shared" si="6"/>
        <v>-22.5</v>
      </c>
      <c r="AJ27">
        <f t="shared" si="6"/>
        <v>-22.5</v>
      </c>
      <c r="AK27">
        <f t="shared" si="6"/>
        <v>-22.5</v>
      </c>
      <c r="AL27">
        <f t="shared" si="6"/>
        <v>5.4399999999999977</v>
      </c>
      <c r="AM27" s="14">
        <f t="shared" ca="1" si="6"/>
        <v>-12.968999999999996</v>
      </c>
      <c r="AN27" s="6">
        <f t="shared" ca="1" si="7"/>
        <v>-15.192899999999998</v>
      </c>
      <c r="AO27" s="6">
        <f t="shared" ca="1" si="7"/>
        <v>-15.934199999999997</v>
      </c>
      <c r="AP27" s="6">
        <f t="shared" ca="1" si="7"/>
        <v>-16.887299999999996</v>
      </c>
      <c r="AQ27" s="6">
        <f t="shared" ca="1" si="7"/>
        <v>-17.5227</v>
      </c>
      <c r="AR27" s="2">
        <f t="shared" ca="1" si="7"/>
        <v>-0.63250000000000028</v>
      </c>
      <c r="BD27">
        <f t="shared" si="12"/>
        <v>6</v>
      </c>
      <c r="BE27">
        <f t="shared" si="8"/>
        <v>1.791759469228055</v>
      </c>
      <c r="BF27">
        <f t="shared" si="9"/>
        <v>0.90580471036790178</v>
      </c>
      <c r="BG27">
        <f t="shared" si="10"/>
        <v>0.30965336588943237</v>
      </c>
      <c r="BI27">
        <f t="shared" si="13"/>
        <v>0.5</v>
      </c>
      <c r="BJ27">
        <f t="shared" si="11"/>
        <v>0.64895735329843851</v>
      </c>
    </row>
    <row r="28" spans="1:62" x14ac:dyDescent="0.25">
      <c r="A28" t="s">
        <v>125</v>
      </c>
      <c r="B28" s="2">
        <f>B27+1</f>
        <v>1</v>
      </c>
      <c r="C28" s="14">
        <f ca="1">'Historical Trends'!N101</f>
        <v>10.713401574803129</v>
      </c>
      <c r="D28">
        <f ca="1">AVERAGE(OFFSET('Historical Trends'!$D$101,$B6,0,'Polling Correlations - OTH'!D$4,1))</f>
        <v>11.719999999999999</v>
      </c>
      <c r="E28">
        <f ca="1">AVERAGE(OFFSET('Historical Trends'!$D$101,$B6,0,'Polling Correlations - OTH'!E$4,1))</f>
        <v>9.0350000000000019</v>
      </c>
      <c r="F28">
        <f ca="1">AVERAGE(OFFSET('Historical Trends'!$D$101,$B6,0,'Polling Correlations - OTH'!F$4,1))</f>
        <v>8.4700000000000024</v>
      </c>
      <c r="G28">
        <f ca="1">AVERAGE(OFFSET('Historical Trends'!$D$101,$B6,0,'Polling Correlations - OTH'!G$4,1))</f>
        <v>7.9150000000000018</v>
      </c>
      <c r="H28">
        <f ca="1">AVERAGE(OFFSET('Historical Trends'!$D$101,$B6,0,'Polling Correlations - OTH'!H$4,1))</f>
        <v>7.6580000000000013</v>
      </c>
      <c r="I28">
        <f ca="1">AVERAGE(OFFSET('Historical Trends'!$D$101,$B6,0,'Polling Correlations - OTH'!I$4,1))</f>
        <v>7.0900000000000007</v>
      </c>
      <c r="J28">
        <f ca="1">AVERAGE(OFFSET('Historical Trends'!$D$101,$B6,0,'Polling Correlations - OTH'!J$4,1))</f>
        <v>6.604285714285715</v>
      </c>
      <c r="Q28" s="14">
        <f t="shared" ca="1" si="4"/>
        <v>10.548</v>
      </c>
      <c r="R28" s="6">
        <f t="shared" ca="1" si="4"/>
        <v>8.0867999999999984</v>
      </c>
      <c r="S28" s="6">
        <f t="shared" ca="1" si="4"/>
        <v>7.2663999999999991</v>
      </c>
      <c r="T28" s="6">
        <f t="shared" ca="1" si="4"/>
        <v>6.2115999999999998</v>
      </c>
      <c r="U28" s="6">
        <f t="shared" ca="1" si="4"/>
        <v>5.5083999999999991</v>
      </c>
      <c r="V28" s="2">
        <f t="shared" ca="1" si="4"/>
        <v>4.1019999999999994</v>
      </c>
      <c r="W28" s="2">
        <f>'Historical Trends'!C101</f>
        <v>10.590000000000003</v>
      </c>
      <c r="Y28" s="14">
        <f t="shared" ca="1" si="6"/>
        <v>0.12340157480312541</v>
      </c>
      <c r="Z28">
        <f t="shared" ca="1" si="6"/>
        <v>1.1299999999999955</v>
      </c>
      <c r="AA28">
        <f t="shared" ca="1" si="6"/>
        <v>-1.5550000000000015</v>
      </c>
      <c r="AB28">
        <f t="shared" ca="1" si="6"/>
        <v>-2.120000000000001</v>
      </c>
      <c r="AC28">
        <f t="shared" ca="1" si="6"/>
        <v>-2.6750000000000016</v>
      </c>
      <c r="AD28">
        <f t="shared" ca="1" si="6"/>
        <v>-2.9320000000000022</v>
      </c>
      <c r="AE28">
        <f t="shared" ca="1" si="6"/>
        <v>-3.5000000000000027</v>
      </c>
      <c r="AF28">
        <f t="shared" ca="1" si="6"/>
        <v>-3.9857142857142884</v>
      </c>
      <c r="AG28" s="14">
        <f t="shared" si="6"/>
        <v>-10.590000000000003</v>
      </c>
      <c r="AH28">
        <f t="shared" si="6"/>
        <v>-10.590000000000003</v>
      </c>
      <c r="AI28">
        <f t="shared" si="6"/>
        <v>-10.590000000000003</v>
      </c>
      <c r="AJ28">
        <f t="shared" si="6"/>
        <v>-10.590000000000003</v>
      </c>
      <c r="AK28">
        <f t="shared" si="6"/>
        <v>-10.590000000000003</v>
      </c>
      <c r="AL28">
        <f t="shared" si="6"/>
        <v>-10.590000000000003</v>
      </c>
      <c r="AM28" s="14">
        <f t="shared" ca="1" si="6"/>
        <v>-4.2000000000003368E-2</v>
      </c>
      <c r="AN28" s="6">
        <f t="shared" ca="1" si="7"/>
        <v>-2.503200000000005</v>
      </c>
      <c r="AO28" s="6">
        <f t="shared" ca="1" si="7"/>
        <v>-3.3236000000000043</v>
      </c>
      <c r="AP28" s="6">
        <f t="shared" ca="1" si="7"/>
        <v>-4.3784000000000036</v>
      </c>
      <c r="AQ28" s="6">
        <f t="shared" ca="1" si="7"/>
        <v>-5.0816000000000043</v>
      </c>
      <c r="AR28" s="2">
        <f t="shared" ca="1" si="7"/>
        <v>-6.488000000000004</v>
      </c>
      <c r="BD28">
        <f t="shared" si="12"/>
        <v>7</v>
      </c>
      <c r="BE28">
        <f t="shared" si="8"/>
        <v>1.9459101490553132</v>
      </c>
      <c r="BF28">
        <f t="shared" si="9"/>
        <v>0.90196183089833593</v>
      </c>
      <c r="BG28">
        <f t="shared" si="10"/>
        <v>0.33838847910654657</v>
      </c>
      <c r="BI28">
        <f t="shared" si="13"/>
        <v>0.6</v>
      </c>
      <c r="BJ28">
        <f t="shared" si="11"/>
        <v>0.64658318425760286</v>
      </c>
    </row>
    <row r="29" spans="1:62" x14ac:dyDescent="0.25">
      <c r="A29" t="s">
        <v>127</v>
      </c>
      <c r="B29" s="2">
        <f>B28+1</f>
        <v>2</v>
      </c>
      <c r="C29" s="14">
        <f ca="1">'Historical Trends'!N102</f>
        <v>7.9313829787233772</v>
      </c>
      <c r="D29">
        <f ca="1">AVERAGE(OFFSET('Historical Trends'!$D$101,$B7,0,'Polling Correlations - OTH'!D$4,1))</f>
        <v>6.3500000000000041</v>
      </c>
      <c r="E29">
        <f ca="1">AVERAGE(OFFSET('Historical Trends'!$D$101,$B7,0,'Polling Correlations - OTH'!E$4,1))</f>
        <v>6.8450000000000042</v>
      </c>
      <c r="F29">
        <f ca="1">AVERAGE(OFFSET('Historical Trends'!$D$101,$B7,0,'Polling Correlations - OTH'!F$4,1))</f>
        <v>6.6466666666666692</v>
      </c>
      <c r="G29">
        <f ca="1">AVERAGE(OFFSET('Historical Trends'!$D$101,$B7,0,'Polling Correlations - OTH'!G$4,1))</f>
        <v>6.642500000000001</v>
      </c>
      <c r="H29">
        <f ca="1">AVERAGE(OFFSET('Historical Trends'!$D$101,$B7,0,'Polling Correlations - OTH'!H$4,1))</f>
        <v>6.1640000000000006</v>
      </c>
      <c r="I29">
        <f ca="1">AVERAGE(OFFSET('Historical Trends'!$D$101,$B7,0,'Polling Correlations - OTH'!I$4,1))</f>
        <v>5.7516666666666678</v>
      </c>
      <c r="J29">
        <f ca="1">AVERAGE(OFFSET('Historical Trends'!$D$101,$B7,0,'Polling Correlations - OTH'!J$4,1))</f>
        <v>5.1599999999999984</v>
      </c>
      <c r="Q29" s="14">
        <f t="shared" ca="1" si="4"/>
        <v>5.7150000000000034</v>
      </c>
      <c r="R29" s="6">
        <f t="shared" ca="1" si="4"/>
        <v>4.3815000000000026</v>
      </c>
      <c r="S29" s="6">
        <f t="shared" ca="1" si="4"/>
        <v>3.9370000000000025</v>
      </c>
      <c r="T29" s="6">
        <f t="shared" ca="1" si="4"/>
        <v>3.3655000000000022</v>
      </c>
      <c r="U29" s="6">
        <f t="shared" ca="1" si="4"/>
        <v>2.9845000000000019</v>
      </c>
      <c r="V29" s="2">
        <f t="shared" ca="1" si="4"/>
        <v>2.2225000000000015</v>
      </c>
      <c r="W29" s="2">
        <f>'Historical Trends'!C102</f>
        <v>11.719999999999999</v>
      </c>
      <c r="Y29" s="14">
        <f t="shared" ca="1" si="6"/>
        <v>-3.7886170212766217</v>
      </c>
      <c r="Z29">
        <f t="shared" ca="1" si="6"/>
        <v>-5.3699999999999948</v>
      </c>
      <c r="AA29">
        <f t="shared" ca="1" si="6"/>
        <v>-4.8749999999999947</v>
      </c>
      <c r="AB29">
        <f t="shared" ca="1" si="6"/>
        <v>-5.0733333333333297</v>
      </c>
      <c r="AC29">
        <f t="shared" ca="1" si="6"/>
        <v>-5.0774999999999979</v>
      </c>
      <c r="AD29">
        <f t="shared" ca="1" si="6"/>
        <v>-5.5559999999999983</v>
      </c>
      <c r="AE29">
        <f t="shared" ca="1" si="6"/>
        <v>-5.968333333333331</v>
      </c>
      <c r="AF29">
        <f t="shared" ca="1" si="6"/>
        <v>-6.5600000000000005</v>
      </c>
      <c r="AG29" s="14">
        <f t="shared" si="6"/>
        <v>-11.719999999999999</v>
      </c>
      <c r="AH29">
        <f t="shared" si="6"/>
        <v>-11.719999999999999</v>
      </c>
      <c r="AI29">
        <f t="shared" si="6"/>
        <v>-11.719999999999999</v>
      </c>
      <c r="AJ29">
        <f t="shared" si="6"/>
        <v>-11.719999999999999</v>
      </c>
      <c r="AK29">
        <f t="shared" si="6"/>
        <v>-11.719999999999999</v>
      </c>
      <c r="AL29">
        <f t="shared" si="6"/>
        <v>-11.719999999999999</v>
      </c>
      <c r="AM29" s="14">
        <f t="shared" ca="1" si="6"/>
        <v>-6.0049999999999955</v>
      </c>
      <c r="AN29" s="6">
        <f t="shared" ca="1" si="7"/>
        <v>-7.3384999999999962</v>
      </c>
      <c r="AO29" s="6">
        <f t="shared" ca="1" si="7"/>
        <v>-7.7829999999999959</v>
      </c>
      <c r="AP29" s="6">
        <f t="shared" ca="1" si="7"/>
        <v>-8.3544999999999963</v>
      </c>
      <c r="AQ29" s="6">
        <f t="shared" ca="1" si="7"/>
        <v>-8.7354999999999965</v>
      </c>
      <c r="AR29" s="2">
        <f t="shared" ca="1" si="7"/>
        <v>-9.4974999999999969</v>
      </c>
      <c r="BD29">
        <f t="shared" si="12"/>
        <v>8</v>
      </c>
      <c r="BE29">
        <f t="shared" si="8"/>
        <v>2.0794415416798357</v>
      </c>
      <c r="BF29">
        <f t="shared" si="9"/>
        <v>0.89847902784446509</v>
      </c>
      <c r="BG29">
        <f t="shared" si="10"/>
        <v>0.36349633700567485</v>
      </c>
      <c r="BI29">
        <f t="shared" si="13"/>
        <v>0.7</v>
      </c>
      <c r="BJ29">
        <f t="shared" si="11"/>
        <v>0.64414890967142946</v>
      </c>
    </row>
    <row r="30" spans="1:62" x14ac:dyDescent="0.25">
      <c r="A30" t="s">
        <v>128</v>
      </c>
      <c r="B30" s="2">
        <f>B29+1</f>
        <v>3</v>
      </c>
      <c r="C30" s="14">
        <f ca="1">'Historical Trends'!N103</f>
        <v>8.9470379146920322</v>
      </c>
      <c r="D30">
        <f ca="1">AVERAGE(OFFSET('Historical Trends'!$D$101,$B8,0,'Polling Correlations - OTH'!D$4,1))</f>
        <v>7.3400000000000034</v>
      </c>
      <c r="E30">
        <f ca="1">AVERAGE(OFFSET('Historical Trends'!$D$101,$B8,0,'Polling Correlations - OTH'!E$4,1))</f>
        <v>6.7950000000000017</v>
      </c>
      <c r="F30">
        <f ca="1">AVERAGE(OFFSET('Historical Trends'!$D$101,$B8,0,'Polling Correlations - OTH'!F$4,1))</f>
        <v>6.7399999999999993</v>
      </c>
      <c r="G30">
        <f ca="1">AVERAGE(OFFSET('Historical Trends'!$D$101,$B8,0,'Polling Correlations - OTH'!G$4,1))</f>
        <v>6.1174999999999997</v>
      </c>
      <c r="H30">
        <f ca="1">AVERAGE(OFFSET('Historical Trends'!$D$101,$B8,0,'Polling Correlations - OTH'!H$4,1))</f>
        <v>5.6319999999999997</v>
      </c>
      <c r="I30">
        <f ca="1">AVERAGE(OFFSET('Historical Trends'!$D$101,$B8,0,'Polling Correlations - OTH'!I$4,1))</f>
        <v>4.9616666666666633</v>
      </c>
      <c r="J30">
        <f ca="1">AVERAGE(OFFSET('Historical Trends'!$D$101,$B8,0,'Polling Correlations - OTH'!J$4,1))</f>
        <v>4.3942857142857106</v>
      </c>
      <c r="Q30" s="14">
        <f t="shared" ca="1" si="4"/>
        <v>6.6060000000000034</v>
      </c>
      <c r="R30" s="6">
        <f t="shared" ca="1" si="4"/>
        <v>5.0646000000000022</v>
      </c>
      <c r="S30" s="6">
        <f t="shared" ca="1" si="4"/>
        <v>4.5508000000000024</v>
      </c>
      <c r="T30" s="6">
        <f t="shared" ca="1" si="4"/>
        <v>3.8902000000000019</v>
      </c>
      <c r="U30" s="6">
        <f t="shared" ca="1" si="4"/>
        <v>3.4498000000000015</v>
      </c>
      <c r="V30" s="2">
        <f t="shared" ca="1" si="4"/>
        <v>2.5690000000000008</v>
      </c>
      <c r="W30" s="2">
        <f>'Historical Trends'!C103</f>
        <v>12.230000000000004</v>
      </c>
      <c r="Z30">
        <f t="shared" ca="1" si="6"/>
        <v>-4.8900000000000006</v>
      </c>
      <c r="AA30">
        <f t="shared" ca="1" si="6"/>
        <v>-5.4350000000000023</v>
      </c>
      <c r="AB30">
        <f t="shared" ca="1" si="6"/>
        <v>-5.4900000000000047</v>
      </c>
      <c r="AC30">
        <f t="shared" ca="1" si="6"/>
        <v>-6.1125000000000043</v>
      </c>
      <c r="AD30">
        <f t="shared" ca="1" si="6"/>
        <v>-6.5980000000000043</v>
      </c>
      <c r="AE30">
        <f t="shared" ca="1" si="6"/>
        <v>-7.2683333333333406</v>
      </c>
      <c r="AF30">
        <f t="shared" ca="1" si="6"/>
        <v>-7.8357142857142934</v>
      </c>
      <c r="AJ30">
        <f t="shared" si="6"/>
        <v>-12.230000000000004</v>
      </c>
      <c r="AK30">
        <f t="shared" si="6"/>
        <v>-12.230000000000004</v>
      </c>
      <c r="AL30">
        <f t="shared" si="6"/>
        <v>-12.230000000000004</v>
      </c>
      <c r="AP30" s="6">
        <f t="shared" ca="1" si="7"/>
        <v>-8.3398000000000021</v>
      </c>
      <c r="AQ30" s="6">
        <f t="shared" ca="1" si="7"/>
        <v>-8.7802000000000024</v>
      </c>
      <c r="AR30" s="2">
        <f t="shared" ca="1" si="7"/>
        <v>-9.6610000000000031</v>
      </c>
      <c r="BD30">
        <f t="shared" si="12"/>
        <v>9</v>
      </c>
      <c r="BE30">
        <f t="shared" si="8"/>
        <v>2.1972245773362196</v>
      </c>
      <c r="BF30">
        <f t="shared" si="9"/>
        <v>0.89528046973783304</v>
      </c>
      <c r="BG30">
        <f t="shared" si="10"/>
        <v>0.38579609965964168</v>
      </c>
      <c r="BI30">
        <f t="shared" si="13"/>
        <v>0.79999999999999993</v>
      </c>
      <c r="BJ30">
        <f t="shared" si="11"/>
        <v>0.64165221778817483</v>
      </c>
    </row>
    <row r="31" spans="1:62" x14ac:dyDescent="0.25">
      <c r="BD31">
        <f t="shared" si="12"/>
        <v>10</v>
      </c>
      <c r="BE31">
        <f t="shared" si="8"/>
        <v>2.3025850929940459</v>
      </c>
      <c r="BF31">
        <f t="shared" si="9"/>
        <v>0.89231280613779884</v>
      </c>
      <c r="BG31">
        <f t="shared" si="10"/>
        <v>0.4058546225073032</v>
      </c>
      <c r="BI31">
        <f t="shared" si="13"/>
        <v>0.89999999999999991</v>
      </c>
      <c r="BJ31">
        <f t="shared" si="11"/>
        <v>0.63909067676509534</v>
      </c>
    </row>
    <row r="32" spans="1:62" x14ac:dyDescent="0.25">
      <c r="BD32">
        <f>BD31+5</f>
        <v>15</v>
      </c>
      <c r="BE32">
        <f t="shared" si="8"/>
        <v>2.7080502011022101</v>
      </c>
      <c r="BF32">
        <f t="shared" si="9"/>
        <v>0.879848893553969</v>
      </c>
      <c r="BG32">
        <f t="shared" si="10"/>
        <v>0.4838185582782154</v>
      </c>
      <c r="BI32">
        <f t="shared" si="13"/>
        <v>0.99999999999999989</v>
      </c>
      <c r="BJ32">
        <f t="shared" si="11"/>
        <v>0.63646172676772428</v>
      </c>
    </row>
    <row r="33" spans="56:62" x14ac:dyDescent="0.25">
      <c r="BD33">
        <f t="shared" ref="BD33:BD39" si="14">BD32+5</f>
        <v>20</v>
      </c>
      <c r="BE33">
        <f t="shared" si="8"/>
        <v>2.9957322735539909</v>
      </c>
      <c r="BF33">
        <f t="shared" si="9"/>
        <v>0.86984999035138133</v>
      </c>
      <c r="BG33">
        <f t="shared" si="10"/>
        <v>0.53956842999097721</v>
      </c>
      <c r="BI33">
        <f t="shared" si="13"/>
        <v>1.0999999999999999</v>
      </c>
      <c r="BJ33">
        <f t="shared" si="11"/>
        <v>0.63376267143709009</v>
      </c>
    </row>
    <row r="34" spans="56:62" x14ac:dyDescent="0.25">
      <c r="BD34">
        <f t="shared" si="14"/>
        <v>25</v>
      </c>
      <c r="BE34">
        <f t="shared" si="8"/>
        <v>3.2188758248682006</v>
      </c>
      <c r="BF34">
        <f t="shared" si="9"/>
        <v>0.86131452190275737</v>
      </c>
      <c r="BG34">
        <f t="shared" si="10"/>
        <v>0.5828049378614828</v>
      </c>
      <c r="BI34">
        <f t="shared" si="13"/>
        <v>1.2</v>
      </c>
      <c r="BJ34">
        <f t="shared" si="11"/>
        <v>0.63099066866508724</v>
      </c>
    </row>
    <row r="35" spans="56:62" x14ac:dyDescent="0.25">
      <c r="BD35">
        <f t="shared" si="14"/>
        <v>30</v>
      </c>
      <c r="BE35">
        <f t="shared" si="8"/>
        <v>3.4011973816621555</v>
      </c>
      <c r="BF35">
        <f t="shared" si="9"/>
        <v>0.85376331210823564</v>
      </c>
      <c r="BG35">
        <f t="shared" si="10"/>
        <v>0.61797098580623311</v>
      </c>
      <c r="BI35">
        <f t="shared" si="13"/>
        <v>1.3</v>
      </c>
      <c r="BJ35">
        <f t="shared" si="11"/>
        <v>0.62814272061165977</v>
      </c>
    </row>
    <row r="36" spans="56:62" x14ac:dyDescent="0.25">
      <c r="BD36">
        <f t="shared" si="14"/>
        <v>35</v>
      </c>
      <c r="BE36">
        <f t="shared" si="8"/>
        <v>3.5553480614894135</v>
      </c>
      <c r="BF36">
        <f t="shared" si="9"/>
        <v>0.84692609437819422</v>
      </c>
      <c r="BG36">
        <f t="shared" si="10"/>
        <v>0.64748580981932835</v>
      </c>
      <c r="BI36">
        <f t="shared" si="13"/>
        <v>1.4000000000000001</v>
      </c>
      <c r="BJ36">
        <f t="shared" si="11"/>
        <v>0.62521566289008146</v>
      </c>
    </row>
    <row r="37" spans="56:62" x14ac:dyDescent="0.25">
      <c r="BD37">
        <f t="shared" si="14"/>
        <v>40</v>
      </c>
      <c r="BE37">
        <f t="shared" si="8"/>
        <v>3.6888794541139363</v>
      </c>
      <c r="BF37">
        <f t="shared" si="9"/>
        <v>0.84063391913611418</v>
      </c>
      <c r="BG37">
        <f t="shared" si="10"/>
        <v>0.67281712840632812</v>
      </c>
      <c r="BI37">
        <f t="shared" si="13"/>
        <v>1.5000000000000002</v>
      </c>
      <c r="BJ37">
        <f t="shared" si="11"/>
        <v>0.62220615283831793</v>
      </c>
    </row>
    <row r="38" spans="56:62" x14ac:dyDescent="0.25">
      <c r="BD38">
        <f t="shared" si="14"/>
        <v>45</v>
      </c>
      <c r="BE38">
        <f t="shared" si="8"/>
        <v>3.8066624897703196</v>
      </c>
      <c r="BF38">
        <f t="shared" si="9"/>
        <v>0.8347734080477065</v>
      </c>
      <c r="BG38">
        <f t="shared" si="10"/>
        <v>0.6949243646841885</v>
      </c>
      <c r="BI38">
        <f t="shared" si="13"/>
        <v>1.6000000000000003</v>
      </c>
      <c r="BJ38">
        <f t="shared" si="11"/>
        <v>0.61911065678507538</v>
      </c>
    </row>
    <row r="39" spans="56:62" x14ac:dyDescent="0.25">
      <c r="BD39">
        <f t="shared" si="14"/>
        <v>50</v>
      </c>
      <c r="BE39">
        <f t="shared" si="8"/>
        <v>3.912023005428146</v>
      </c>
      <c r="BF39">
        <f t="shared" si="9"/>
        <v>0.82926440807702773</v>
      </c>
      <c r="BG39">
        <f t="shared" si="10"/>
        <v>0.71447001455916515</v>
      </c>
      <c r="BI39">
        <f t="shared" si="13"/>
        <v>1.7000000000000004</v>
      </c>
      <c r="BJ39">
        <f t="shared" si="11"/>
        <v>0.61592543620855045</v>
      </c>
    </row>
    <row r="40" spans="56:62" x14ac:dyDescent="0.25">
      <c r="BD40">
        <f>BD39+10</f>
        <v>60</v>
      </c>
      <c r="BE40">
        <f t="shared" si="8"/>
        <v>4.0943445622221004</v>
      </c>
      <c r="BF40">
        <f t="shared" si="9"/>
        <v>0.81907923870333688</v>
      </c>
      <c r="BG40">
        <f t="shared" si="10"/>
        <v>0.74766316959566648</v>
      </c>
      <c r="BI40">
        <f t="shared" si="13"/>
        <v>1.8000000000000005</v>
      </c>
      <c r="BJ40">
        <f t="shared" si="11"/>
        <v>0.61264653267389235</v>
      </c>
    </row>
    <row r="41" spans="56:62" x14ac:dyDescent="0.25">
      <c r="BD41">
        <f t="shared" ref="BD41:BD54" si="15">BD40+10</f>
        <v>70</v>
      </c>
      <c r="BE41">
        <f t="shared" si="8"/>
        <v>4.2484952420493594</v>
      </c>
      <c r="BF41">
        <f t="shared" si="9"/>
        <v>0.80975263189700109</v>
      </c>
      <c r="BG41">
        <f t="shared" si="10"/>
        <v>0.77496755104351545</v>
      </c>
      <c r="BI41">
        <f t="shared" si="13"/>
        <v>1.9000000000000006</v>
      </c>
      <c r="BJ41">
        <f t="shared" si="11"/>
        <v>0.60926975142178197</v>
      </c>
    </row>
    <row r="42" spans="56:62" x14ac:dyDescent="0.25">
      <c r="BD42">
        <f t="shared" si="15"/>
        <v>80</v>
      </c>
      <c r="BE42">
        <f t="shared" si="8"/>
        <v>4.3820266346738812</v>
      </c>
      <c r="BF42">
        <f t="shared" si="9"/>
        <v>0.80108034151045548</v>
      </c>
      <c r="BG42">
        <f t="shared" si="10"/>
        <v>0.79793913541597239</v>
      </c>
      <c r="BI42">
        <f t="shared" si="13"/>
        <v>2.0000000000000004</v>
      </c>
      <c r="BJ42">
        <f t="shared" si="11"/>
        <v>0.60579064346506206</v>
      </c>
    </row>
    <row r="43" spans="56:62" x14ac:dyDescent="0.25">
      <c r="BD43">
        <f t="shared" si="15"/>
        <v>90</v>
      </c>
      <c r="BE43">
        <f t="shared" si="8"/>
        <v>4.499809670330265</v>
      </c>
      <c r="BF43">
        <f t="shared" si="9"/>
        <v>0.79292496189577877</v>
      </c>
      <c r="BG43">
        <f t="shared" si="10"/>
        <v>0.81759263741514543</v>
      </c>
      <c r="BI43">
        <f t="shared" si="13"/>
        <v>2.1000000000000005</v>
      </c>
      <c r="BJ43">
        <f t="shared" si="11"/>
        <v>0.60220448603275079</v>
      </c>
    </row>
    <row r="44" spans="56:62" x14ac:dyDescent="0.25">
      <c r="BD44">
        <f t="shared" si="15"/>
        <v>100</v>
      </c>
      <c r="BE44">
        <f t="shared" si="8"/>
        <v>4.6051701859880918</v>
      </c>
      <c r="BF44">
        <f t="shared" si="9"/>
        <v>0.78518914172563514</v>
      </c>
      <c r="BG44">
        <f t="shared" si="10"/>
        <v>0.83462711013196844</v>
      </c>
      <c r="BI44">
        <f t="shared" si="13"/>
        <v>2.2000000000000006</v>
      </c>
      <c r="BJ44">
        <f t="shared" si="11"/>
        <v>0.59850626118067973</v>
      </c>
    </row>
    <row r="45" spans="56:62" x14ac:dyDescent="0.25">
      <c r="BD45">
        <f t="shared" si="15"/>
        <v>110</v>
      </c>
      <c r="BE45">
        <f t="shared" si="8"/>
        <v>4.7004803657924166</v>
      </c>
      <c r="BF45">
        <f t="shared" si="9"/>
        <v>0.77780111311839573</v>
      </c>
      <c r="BG45">
        <f t="shared" si="10"/>
        <v>0.84954484676076014</v>
      </c>
      <c r="BI45">
        <f t="shared" si="13"/>
        <v>2.3000000000000007</v>
      </c>
      <c r="BJ45">
        <f t="shared" si="11"/>
        <v>0.59469063236505093</v>
      </c>
    </row>
    <row r="46" spans="56:62" x14ac:dyDescent="0.25">
      <c r="BD46">
        <f t="shared" si="15"/>
        <v>120</v>
      </c>
      <c r="BE46">
        <f t="shared" si="8"/>
        <v>4.7874917427820458</v>
      </c>
      <c r="BF46">
        <f t="shared" si="9"/>
        <v>0.77070627637324507</v>
      </c>
      <c r="BG46">
        <f t="shared" si="10"/>
        <v>0.86271900397276902</v>
      </c>
      <c r="BI46">
        <f t="shared" si="13"/>
        <v>2.4000000000000008</v>
      </c>
      <c r="BJ46">
        <f t="shared" si="11"/>
        <v>0.59075191874891797</v>
      </c>
    </row>
    <row r="47" spans="56:62" x14ac:dyDescent="0.25">
      <c r="BD47">
        <f t="shared" si="15"/>
        <v>130</v>
      </c>
      <c r="BE47">
        <f t="shared" si="8"/>
        <v>4.8675344504555822</v>
      </c>
      <c r="BF47">
        <f t="shared" si="9"/>
        <v>0.76386201641897999</v>
      </c>
      <c r="BG47">
        <f t="shared" si="10"/>
        <v>0.87443441809294398</v>
      </c>
      <c r="BI47">
        <f t="shared" si="13"/>
        <v>2.5000000000000009</v>
      </c>
      <c r="BJ47">
        <f t="shared" si="11"/>
        <v>0.58668406698143638</v>
      </c>
    </row>
    <row r="48" spans="56:62" x14ac:dyDescent="0.25">
      <c r="BD48">
        <f t="shared" si="15"/>
        <v>140</v>
      </c>
      <c r="BE48">
        <f t="shared" si="8"/>
        <v>4.9416424226093039</v>
      </c>
      <c r="BF48">
        <f t="shared" si="9"/>
        <v>0.7572343586762027</v>
      </c>
      <c r="BG48">
        <f t="shared" si="10"/>
        <v>0.88491344827388807</v>
      </c>
      <c r="BI48">
        <f t="shared" si="13"/>
        <v>2.600000000000001</v>
      </c>
      <c r="BJ48">
        <f t="shared" si="11"/>
        <v>0.58248062015503865</v>
      </c>
    </row>
    <row r="49" spans="56:62" x14ac:dyDescent="0.25">
      <c r="BD49">
        <f t="shared" si="15"/>
        <v>150</v>
      </c>
      <c r="BE49">
        <f t="shared" si="8"/>
        <v>5.0106352940962555</v>
      </c>
      <c r="BF49">
        <f t="shared" si="9"/>
        <v>0.75079572787420124</v>
      </c>
      <c r="BG49">
        <f t="shared" si="10"/>
        <v>0.89433299656138121</v>
      </c>
      <c r="BI49">
        <f t="shared" si="13"/>
        <v>2.7000000000000011</v>
      </c>
      <c r="BJ49">
        <f t="shared" si="11"/>
        <v>0.5781346836057123</v>
      </c>
    </row>
    <row r="50" spans="56:62" x14ac:dyDescent="0.25">
      <c r="BD50">
        <f t="shared" si="15"/>
        <v>160</v>
      </c>
      <c r="BE50">
        <f t="shared" si="8"/>
        <v>5.0751738152338266</v>
      </c>
      <c r="BF50">
        <f t="shared" si="9"/>
        <v>0.74452339735186701</v>
      </c>
      <c r="BG50">
        <f t="shared" si="10"/>
        <v>0.90283609332738779</v>
      </c>
      <c r="BI50">
        <f t="shared" si="13"/>
        <v>2.8000000000000012</v>
      </c>
      <c r="BJ50">
        <f t="shared" si="11"/>
        <v>0.5736388871753747</v>
      </c>
    </row>
    <row r="51" spans="56:62" x14ac:dyDescent="0.25">
      <c r="BD51">
        <f t="shared" si="15"/>
        <v>170</v>
      </c>
      <c r="BE51">
        <f t="shared" si="8"/>
        <v>5.1357984370502621</v>
      </c>
      <c r="BF51">
        <f t="shared" si="9"/>
        <v>0.73839838659247792</v>
      </c>
      <c r="BG51">
        <f t="shared" si="10"/>
        <v>0.91054000803782009</v>
      </c>
      <c r="BI51">
        <f t="shared" si="13"/>
        <v>2.9000000000000012</v>
      </c>
      <c r="BJ51">
        <f t="shared" si="11"/>
        <v>0.56898534350186725</v>
      </c>
    </row>
    <row r="52" spans="56:62" x14ac:dyDescent="0.25">
      <c r="BD52">
        <f t="shared" si="15"/>
        <v>180</v>
      </c>
      <c r="BE52">
        <f t="shared" si="8"/>
        <v>5.1929568508902104</v>
      </c>
      <c r="BF52">
        <f t="shared" si="9"/>
        <v>0.73240465888899264</v>
      </c>
      <c r="BG52">
        <f t="shared" si="10"/>
        <v>0.91754206657603909</v>
      </c>
      <c r="BI52">
        <f t="shared" si="13"/>
        <v>3.0000000000000013</v>
      </c>
      <c r="BJ52">
        <f t="shared" si="11"/>
        <v>0.56416560184002029</v>
      </c>
    </row>
    <row r="53" spans="56:62" x14ac:dyDescent="0.25">
      <c r="BD53">
        <f t="shared" si="15"/>
        <v>190</v>
      </c>
      <c r="BE53">
        <f t="shared" si="8"/>
        <v>5.2470240721604862</v>
      </c>
      <c r="BF53">
        <f t="shared" si="9"/>
        <v>0.72652852542636714</v>
      </c>
      <c r="BG53">
        <f t="shared" si="10"/>
        <v>0.92392391251925343</v>
      </c>
      <c r="BI53">
        <f t="shared" si="13"/>
        <v>3.1000000000000014</v>
      </c>
      <c r="BJ53">
        <f t="shared" si="11"/>
        <v>0.55917059684501536</v>
      </c>
    </row>
    <row r="54" spans="56:62" x14ac:dyDescent="0.25">
      <c r="BD54">
        <f t="shared" si="15"/>
        <v>200</v>
      </c>
      <c r="BE54">
        <f t="shared" si="8"/>
        <v>5.2983173665480363</v>
      </c>
      <c r="BF54">
        <f t="shared" si="9"/>
        <v>0.72075819468806512</v>
      </c>
      <c r="BG54">
        <f t="shared" si="10"/>
        <v>0.92975468696968566</v>
      </c>
      <c r="BI54">
        <f t="shared" si="13"/>
        <v>3.2000000000000015</v>
      </c>
      <c r="BJ54">
        <f t="shared" si="11"/>
        <v>0.55399059166501019</v>
      </c>
    </row>
    <row r="55" spans="56:62" x14ac:dyDescent="0.25">
      <c r="BD55">
        <f>BD54+50</f>
        <v>250</v>
      </c>
      <c r="BE55">
        <f t="shared" si="8"/>
        <v>5.521460917862246</v>
      </c>
      <c r="BF55">
        <f t="shared" si="9"/>
        <v>0.69317584095074125</v>
      </c>
      <c r="BG55">
        <f t="shared" si="10"/>
        <v>0.95244943915188174</v>
      </c>
      <c r="BI55">
        <f t="shared" si="13"/>
        <v>3.3000000000000016</v>
      </c>
      <c r="BJ55">
        <f t="shared" si="11"/>
        <v>0.54861511459141987</v>
      </c>
    </row>
    <row r="56" spans="56:62" x14ac:dyDescent="0.25">
      <c r="BD56">
        <f t="shared" ref="BD56:BD70" si="16">BD55+50</f>
        <v>300</v>
      </c>
      <c r="BE56">
        <f t="shared" si="8"/>
        <v>5.7037824746562009</v>
      </c>
      <c r="BF56">
        <f t="shared" si="9"/>
        <v>0.66711978373630698</v>
      </c>
      <c r="BG56">
        <f t="shared" si="10"/>
        <v>0.96758398203144513</v>
      </c>
      <c r="BI56">
        <f t="shared" si="13"/>
        <v>3.4000000000000017</v>
      </c>
      <c r="BJ56">
        <f t="shared" si="11"/>
        <v>0.5430328883996145</v>
      </c>
    </row>
    <row r="57" spans="56:62" x14ac:dyDescent="0.25">
      <c r="BD57">
        <f t="shared" si="16"/>
        <v>350</v>
      </c>
      <c r="BE57">
        <f t="shared" si="8"/>
        <v>5.857933154483459</v>
      </c>
      <c r="BF57">
        <f t="shared" si="9"/>
        <v>0.64205435800763322</v>
      </c>
      <c r="BG57">
        <f t="shared" si="10"/>
        <v>0.97789759943806631</v>
      </c>
      <c r="BI57">
        <f t="shared" si="13"/>
        <v>3.5000000000000018</v>
      </c>
      <c r="BJ57">
        <f t="shared" si="11"/>
        <v>0.53723175137675805</v>
      </c>
    </row>
    <row r="58" spans="56:62" x14ac:dyDescent="0.25">
      <c r="BD58">
        <f t="shared" si="16"/>
        <v>400</v>
      </c>
      <c r="BE58">
        <f t="shared" si="8"/>
        <v>5.9914645471079817</v>
      </c>
      <c r="BF58">
        <f t="shared" si="9"/>
        <v>0.61763593864421518</v>
      </c>
      <c r="BG58">
        <f t="shared" si="10"/>
        <v>0.9850015268695701</v>
      </c>
      <c r="BI58">
        <f t="shared" si="13"/>
        <v>3.6000000000000019</v>
      </c>
      <c r="BJ58">
        <f t="shared" si="11"/>
        <v>0.53119856887298744</v>
      </c>
    </row>
    <row r="59" spans="56:62" x14ac:dyDescent="0.25">
      <c r="BD59">
        <f t="shared" si="16"/>
        <v>450</v>
      </c>
      <c r="BE59">
        <f t="shared" si="8"/>
        <v>6.1092475827643655</v>
      </c>
      <c r="BF59">
        <f t="shared" si="9"/>
        <v>0.59362654672186865</v>
      </c>
      <c r="BG59">
        <f t="shared" si="10"/>
        <v>0.9899108493790626</v>
      </c>
      <c r="BI59">
        <f t="shared" si="13"/>
        <v>3.700000000000002</v>
      </c>
      <c r="BJ59">
        <f t="shared" si="11"/>
        <v>0.52491913402212398</v>
      </c>
    </row>
    <row r="60" spans="56:62" x14ac:dyDescent="0.25">
      <c r="BD60">
        <f t="shared" si="16"/>
        <v>500</v>
      </c>
      <c r="BE60">
        <f t="shared" si="8"/>
        <v>6.2146080984221914</v>
      </c>
      <c r="BF60">
        <f t="shared" si="9"/>
        <v>0.569851292413324</v>
      </c>
      <c r="BG60">
        <f t="shared" si="10"/>
        <v>0.99329595624928546</v>
      </c>
      <c r="BI60">
        <f t="shared" si="13"/>
        <v>3.800000000000002</v>
      </c>
      <c r="BJ60">
        <f t="shared" si="11"/>
        <v>0.51837805605247445</v>
      </c>
    </row>
    <row r="61" spans="56:62" x14ac:dyDescent="0.25">
      <c r="BD61">
        <f t="shared" si="16"/>
        <v>550</v>
      </c>
      <c r="BE61">
        <f t="shared" si="8"/>
        <v>6.3099182782265162</v>
      </c>
      <c r="BF61">
        <f t="shared" si="9"/>
        <v>0.54617525808218648</v>
      </c>
      <c r="BG61">
        <f t="shared" si="10"/>
        <v>0.99561427203877517</v>
      </c>
      <c r="BI61">
        <f t="shared" si="13"/>
        <v>3.9000000000000021</v>
      </c>
      <c r="BJ61">
        <f t="shared" si="11"/>
        <v>0.51155863433943571</v>
      </c>
    </row>
    <row r="62" spans="56:62" x14ac:dyDescent="0.25">
      <c r="BD62">
        <f t="shared" si="16"/>
        <v>600</v>
      </c>
      <c r="BE62">
        <f t="shared" si="8"/>
        <v>6.3969296552161463</v>
      </c>
      <c r="BF62">
        <f t="shared" si="9"/>
        <v>0.52248997636488048</v>
      </c>
      <c r="BG62">
        <f t="shared" si="10"/>
        <v>0.99718485288033465</v>
      </c>
      <c r="BI62">
        <f t="shared" si="13"/>
        <v>4.0000000000000018</v>
      </c>
      <c r="BJ62">
        <f t="shared" si="11"/>
        <v>0.50444271603017798</v>
      </c>
    </row>
    <row r="63" spans="56:62" x14ac:dyDescent="0.25">
      <c r="BD63">
        <f t="shared" si="16"/>
        <v>650</v>
      </c>
      <c r="BE63">
        <f t="shared" si="8"/>
        <v>6.4769723628896827</v>
      </c>
      <c r="BF63">
        <f t="shared" si="9"/>
        <v>0.49870504279401651</v>
      </c>
      <c r="BG63">
        <f t="shared" si="10"/>
        <v>0.99823331524566505</v>
      </c>
      <c r="BI63">
        <f t="shared" si="13"/>
        <v>4.1000000000000014</v>
      </c>
      <c r="BJ63">
        <f t="shared" si="11"/>
        <v>0.49701053468495315</v>
      </c>
    </row>
    <row r="64" spans="56:62" x14ac:dyDescent="0.25">
      <c r="BD64">
        <f t="shared" si="16"/>
        <v>700</v>
      </c>
      <c r="BE64">
        <f t="shared" si="8"/>
        <v>6.5510803350434044</v>
      </c>
      <c r="BF64">
        <f t="shared" si="9"/>
        <v>0.4747426555796147</v>
      </c>
      <c r="BG64">
        <f t="shared" si="10"/>
        <v>0.99892029773640656</v>
      </c>
      <c r="BI64">
        <f t="shared" si="13"/>
        <v>4.2000000000000011</v>
      </c>
      <c r="BJ64">
        <f t="shared" si="11"/>
        <v>0.48924052691494535</v>
      </c>
    </row>
    <row r="65" spans="56:62" x14ac:dyDescent="0.25">
      <c r="BD65">
        <f t="shared" si="16"/>
        <v>750</v>
      </c>
      <c r="BE65">
        <f t="shared" si="8"/>
        <v>6.620073206530356</v>
      </c>
      <c r="BF65">
        <f t="shared" si="9"/>
        <v>0.45053391098406859</v>
      </c>
      <c r="BG65">
        <f t="shared" si="10"/>
        <v>0.99936027059099286</v>
      </c>
      <c r="BI65">
        <f t="shared" si="13"/>
        <v>4.3000000000000007</v>
      </c>
      <c r="BJ65">
        <f t="shared" si="11"/>
        <v>0.48110912343470474</v>
      </c>
    </row>
    <row r="66" spans="56:62" x14ac:dyDescent="0.25">
      <c r="BD66">
        <f t="shared" si="16"/>
        <v>800</v>
      </c>
      <c r="BE66">
        <f t="shared" si="8"/>
        <v>6.6846117276679271</v>
      </c>
      <c r="BF66">
        <f t="shared" si="9"/>
        <v>0.42601619595390805</v>
      </c>
      <c r="BG66">
        <f t="shared" si="10"/>
        <v>0.99963441988520285</v>
      </c>
      <c r="BI66">
        <f t="shared" si="13"/>
        <v>4.4000000000000004</v>
      </c>
      <c r="BJ66">
        <f t="shared" si="11"/>
        <v>0.47259051026492876</v>
      </c>
    </row>
    <row r="67" spans="56:62" x14ac:dyDescent="0.25">
      <c r="BD67">
        <f t="shared" si="16"/>
        <v>850</v>
      </c>
      <c r="BE67">
        <f t="shared" si="8"/>
        <v>6.7452363494843626</v>
      </c>
      <c r="BF67">
        <f t="shared" si="9"/>
        <v>0.4011312899840046</v>
      </c>
      <c r="BG67">
        <f t="shared" si="10"/>
        <v>0.99979974338743116</v>
      </c>
      <c r="BI67">
        <f t="shared" si="13"/>
        <v>4.5</v>
      </c>
      <c r="BJ67">
        <f t="shared" si="11"/>
        <v>0.46365635498931018</v>
      </c>
    </row>
    <row r="68" spans="56:62" x14ac:dyDescent="0.25">
      <c r="BD68">
        <f t="shared" si="16"/>
        <v>900</v>
      </c>
      <c r="BE68">
        <f t="shared" si="8"/>
        <v>6.8023947633243109</v>
      </c>
      <c r="BF68">
        <f t="shared" si="9"/>
        <v>0.37582393798420943</v>
      </c>
      <c r="BG68">
        <f t="shared" si="10"/>
        <v>0.99989563236245727</v>
      </c>
      <c r="BI68">
        <f t="shared" si="13"/>
        <v>4.5999999999999996</v>
      </c>
      <c r="BJ68">
        <f t="shared" si="11"/>
        <v>0.45427549194991057</v>
      </c>
    </row>
    <row r="69" spans="56:62" x14ac:dyDescent="0.25">
      <c r="BD69">
        <f t="shared" si="16"/>
        <v>950</v>
      </c>
      <c r="BE69">
        <f t="shared" si="8"/>
        <v>6.8564619845945867</v>
      </c>
      <c r="BF69">
        <f t="shared" si="9"/>
        <v>0.35004074256376294</v>
      </c>
      <c r="BG69">
        <f t="shared" si="10"/>
        <v>0.9999487247922485</v>
      </c>
      <c r="BI69">
        <f t="shared" si="13"/>
        <v>4.6999999999999993</v>
      </c>
      <c r="BJ69">
        <f t="shared" si="11"/>
        <v>0.44441355901105456</v>
      </c>
    </row>
    <row r="70" spans="56:62" x14ac:dyDescent="0.25">
      <c r="BD70">
        <f t="shared" si="16"/>
        <v>1000</v>
      </c>
      <c r="BE70">
        <f t="shared" si="8"/>
        <v>6.9077552789821368</v>
      </c>
      <c r="BF70">
        <f t="shared" si="9"/>
        <v>0.32372927612893865</v>
      </c>
      <c r="BG70">
        <f t="shared" si="10"/>
        <v>0.99997652847943408</v>
      </c>
      <c r="BI70">
        <f t="shared" si="13"/>
        <v>4.7999999999999989</v>
      </c>
      <c r="BJ70">
        <f t="shared" si="11"/>
        <v>0.43403257697015357</v>
      </c>
    </row>
    <row r="71" spans="56:62" x14ac:dyDescent="0.25">
      <c r="BD71">
        <f>BD70+100</f>
        <v>1100</v>
      </c>
      <c r="BE71">
        <f t="shared" si="8"/>
        <v>7.0030654587864616</v>
      </c>
      <c r="BF71">
        <f t="shared" si="9"/>
        <v>0.26931236104985612</v>
      </c>
      <c r="BG71">
        <f t="shared" si="10"/>
        <v>0.99999627364404764</v>
      </c>
      <c r="BI71">
        <f t="shared" si="13"/>
        <v>4.8999999999999986</v>
      </c>
      <c r="BJ71">
        <f t="shared" si="11"/>
        <v>0.42309046076487949</v>
      </c>
    </row>
    <row r="72" spans="56:62" x14ac:dyDescent="0.25">
      <c r="BD72">
        <f t="shared" ref="BD72:BD121" si="17">BD71+100</f>
        <v>1200</v>
      </c>
      <c r="BE72">
        <f t="shared" si="8"/>
        <v>7.0900768357760917</v>
      </c>
      <c r="BF72">
        <f t="shared" si="9"/>
        <v>0.21214759125512084</v>
      </c>
      <c r="BG72">
        <f t="shared" si="10"/>
        <v>0.99999965715129369</v>
      </c>
      <c r="BI72">
        <f t="shared" si="13"/>
        <v>4.9999999999999982</v>
      </c>
      <c r="BJ72">
        <f t="shared" si="11"/>
        <v>0.41154044921486804</v>
      </c>
    </row>
    <row r="73" spans="56:62" x14ac:dyDescent="0.25">
      <c r="BD73">
        <f t="shared" si="17"/>
        <v>1300</v>
      </c>
      <c r="BE73">
        <f t="shared" si="8"/>
        <v>7.1701195434496281</v>
      </c>
      <c r="BF73">
        <f t="shared" si="9"/>
        <v>0.15178612941977676</v>
      </c>
      <c r="BG73">
        <f t="shared" si="10"/>
        <v>0.99999998794846601</v>
      </c>
      <c r="BI73">
        <f t="shared" si="13"/>
        <v>5.0999999999999979</v>
      </c>
      <c r="BJ73">
        <f t="shared" si="11"/>
        <v>0.39933043700485582</v>
      </c>
    </row>
    <row r="74" spans="56:62" x14ac:dyDescent="0.25">
      <c r="BD74">
        <f t="shared" si="17"/>
        <v>1400</v>
      </c>
      <c r="BE74">
        <f t="shared" si="8"/>
        <v>7.2442275156033498</v>
      </c>
      <c r="BF74">
        <f t="shared" si="9"/>
        <v>8.7740372980924741E-2</v>
      </c>
      <c r="BG74">
        <f t="shared" si="10"/>
        <v>0.9999999999497986</v>
      </c>
      <c r="BI74">
        <f t="shared" si="13"/>
        <v>5.1999999999999975</v>
      </c>
      <c r="BJ74">
        <f t="shared" si="11"/>
        <v>0.38640218878249</v>
      </c>
    </row>
    <row r="75" spans="56:62" x14ac:dyDescent="0.25">
      <c r="BD75">
        <f t="shared" si="17"/>
        <v>1500</v>
      </c>
      <c r="BE75">
        <f t="shared" si="8"/>
        <v>7.3132203870903014</v>
      </c>
      <c r="BF75">
        <f t="shared" si="9"/>
        <v>1.9468474626479715E-2</v>
      </c>
      <c r="BG75">
        <f t="shared" si="10"/>
        <v>1</v>
      </c>
      <c r="BI75">
        <f t="shared" si="13"/>
        <v>5.2999999999999972</v>
      </c>
      <c r="BJ75">
        <f t="shared" si="11"/>
        <v>0.37269041036482936</v>
      </c>
    </row>
    <row r="76" spans="56:62" x14ac:dyDescent="0.25">
      <c r="BD76">
        <f t="shared" si="17"/>
        <v>1600</v>
      </c>
      <c r="BE76">
        <f t="shared" si="8"/>
        <v>7.3777589082278725</v>
      </c>
      <c r="BF76">
        <f t="shared" si="9"/>
        <v>0</v>
      </c>
      <c r="BG76">
        <f t="shared" si="10"/>
        <v>1</v>
      </c>
      <c r="BI76">
        <f t="shared" si="13"/>
        <v>5.3999999999999968</v>
      </c>
      <c r="BJ76">
        <f t="shared" si="11"/>
        <v>0.35812164579606481</v>
      </c>
    </row>
    <row r="77" spans="56:62" x14ac:dyDescent="0.25">
      <c r="BD77">
        <f t="shared" si="17"/>
        <v>1700</v>
      </c>
      <c r="BE77">
        <f t="shared" si="8"/>
        <v>7.4383835300443071</v>
      </c>
      <c r="BF77">
        <f t="shared" si="9"/>
        <v>0</v>
      </c>
      <c r="BG77">
        <f t="shared" si="10"/>
        <v>1</v>
      </c>
      <c r="BI77">
        <f t="shared" si="13"/>
        <v>5.4999999999999964</v>
      </c>
      <c r="BJ77">
        <f t="shared" si="11"/>
        <v>0.3426129609325414</v>
      </c>
    </row>
    <row r="78" spans="56:62" x14ac:dyDescent="0.25">
      <c r="BD78">
        <f t="shared" si="17"/>
        <v>1800</v>
      </c>
      <c r="BE78">
        <f t="shared" si="8"/>
        <v>7.4955419438842563</v>
      </c>
      <c r="BF78">
        <f t="shared" si="9"/>
        <v>0</v>
      </c>
      <c r="BG78">
        <f t="shared" si="10"/>
        <v>1</v>
      </c>
      <c r="BI78">
        <f t="shared" si="13"/>
        <v>5.5999999999999961</v>
      </c>
      <c r="BJ78">
        <f t="shared" si="11"/>
        <v>0.32607036374478293</v>
      </c>
    </row>
    <row r="79" spans="56:62" x14ac:dyDescent="0.25">
      <c r="BD79">
        <f t="shared" si="17"/>
        <v>1900</v>
      </c>
      <c r="BE79">
        <f t="shared" si="8"/>
        <v>7.5496091651545321</v>
      </c>
      <c r="BF79">
        <f t="shared" si="9"/>
        <v>0</v>
      </c>
      <c r="BG79">
        <f t="shared" si="10"/>
        <v>1</v>
      </c>
      <c r="BI79">
        <f t="shared" si="13"/>
        <v>5.6999999999999957</v>
      </c>
      <c r="BJ79">
        <f t="shared" si="11"/>
        <v>0.30838689778545503</v>
      </c>
    </row>
    <row r="80" spans="56:62" x14ac:dyDescent="0.25">
      <c r="BD80">
        <f t="shared" si="17"/>
        <v>2000</v>
      </c>
      <c r="BE80">
        <f t="shared" si="8"/>
        <v>7.6009024595420822</v>
      </c>
      <c r="BF80">
        <f t="shared" si="9"/>
        <v>0</v>
      </c>
      <c r="BG80">
        <f t="shared" si="10"/>
        <v>1</v>
      </c>
      <c r="BI80">
        <f t="shared" si="13"/>
        <v>5.7999999999999954</v>
      </c>
      <c r="BJ80">
        <f t="shared" si="11"/>
        <v>0.28944032711474654</v>
      </c>
    </row>
    <row r="81" spans="56:62" x14ac:dyDescent="0.25">
      <c r="BD81">
        <f t="shared" si="17"/>
        <v>2100</v>
      </c>
      <c r="BE81">
        <f t="shared" si="8"/>
        <v>7.6496926237115144</v>
      </c>
      <c r="BF81">
        <f t="shared" si="9"/>
        <v>0</v>
      </c>
      <c r="BG81">
        <f t="shared" si="10"/>
        <v>1</v>
      </c>
      <c r="BI81">
        <f t="shared" si="13"/>
        <v>5.899999999999995</v>
      </c>
      <c r="BJ81">
        <f t="shared" si="11"/>
        <v>0.26909030676472634</v>
      </c>
    </row>
    <row r="82" spans="56:62" x14ac:dyDescent="0.25">
      <c r="BD82">
        <f t="shared" si="17"/>
        <v>2200</v>
      </c>
      <c r="BE82">
        <f t="shared" si="8"/>
        <v>7.696212639346407</v>
      </c>
      <c r="BF82">
        <f t="shared" si="9"/>
        <v>0</v>
      </c>
      <c r="BG82">
        <f t="shared" si="10"/>
        <v>1</v>
      </c>
      <c r="BI82">
        <f t="shared" si="13"/>
        <v>5.9999999999999947</v>
      </c>
      <c r="BJ82">
        <f t="shared" si="11"/>
        <v>0.2471749002339354</v>
      </c>
    </row>
    <row r="83" spans="56:62" x14ac:dyDescent="0.25">
      <c r="BD83">
        <f t="shared" si="17"/>
        <v>2300</v>
      </c>
      <c r="BE83">
        <f t="shared" si="8"/>
        <v>7.7406644019172415</v>
      </c>
      <c r="BF83">
        <f t="shared" si="9"/>
        <v>0</v>
      </c>
      <c r="BG83">
        <f t="shared" si="10"/>
        <v>1</v>
      </c>
      <c r="BI83">
        <f t="shared" si="13"/>
        <v>6.0999999999999943</v>
      </c>
      <c r="BJ83">
        <f t="shared" si="11"/>
        <v>0.22350626118068107</v>
      </c>
    </row>
    <row r="84" spans="56:62" x14ac:dyDescent="0.25">
      <c r="BD84">
        <f t="shared" si="17"/>
        <v>2400</v>
      </c>
      <c r="BE84">
        <f t="shared" si="8"/>
        <v>7.7832240163360371</v>
      </c>
      <c r="BF84">
        <f t="shared" si="9"/>
        <v>0</v>
      </c>
      <c r="BG84">
        <f t="shared" si="10"/>
        <v>1</v>
      </c>
      <c r="BI84">
        <f t="shared" si="13"/>
        <v>6.199999999999994</v>
      </c>
      <c r="BJ84">
        <f t="shared" si="11"/>
        <v>0.19786523553965574</v>
      </c>
    </row>
    <row r="85" spans="56:62" x14ac:dyDescent="0.25">
      <c r="BD85">
        <f t="shared" si="17"/>
        <v>2500</v>
      </c>
      <c r="BE85">
        <f t="shared" si="8"/>
        <v>7.8240460108562919</v>
      </c>
      <c r="BF85">
        <f t="shared" si="9"/>
        <v>0</v>
      </c>
      <c r="BG85">
        <f t="shared" si="10"/>
        <v>1</v>
      </c>
      <c r="BI85">
        <f t="shared" si="13"/>
        <v>6.2999999999999936</v>
      </c>
      <c r="BJ85">
        <f t="shared" si="11"/>
        <v>0.16999455549506282</v>
      </c>
    </row>
    <row r="86" spans="56:62" x14ac:dyDescent="0.25">
      <c r="BD86">
        <f t="shared" si="17"/>
        <v>2600</v>
      </c>
      <c r="BE86">
        <f t="shared" si="8"/>
        <v>7.8632667240095735</v>
      </c>
      <c r="BF86">
        <f t="shared" si="9"/>
        <v>0</v>
      </c>
      <c r="BG86">
        <f t="shared" si="10"/>
        <v>1</v>
      </c>
      <c r="BI86">
        <f t="shared" si="13"/>
        <v>6.3999999999999932</v>
      </c>
      <c r="BJ86">
        <f t="shared" si="11"/>
        <v>0.13959017726459788</v>
      </c>
    </row>
    <row r="87" spans="56:62" x14ac:dyDescent="0.25">
      <c r="BD87">
        <f t="shared" si="17"/>
        <v>2700</v>
      </c>
      <c r="BE87">
        <f t="shared" ref="BE87:BE121" si="18">LN(BD87)</f>
        <v>7.90100705199242</v>
      </c>
      <c r="BF87">
        <f t="shared" ref="BF87:BF121" si="19">MAX(0,(0.94+1/(8.3*0.97))-1/((8.3-MIN(8.2,BE87)) * 0.97))</f>
        <v>0</v>
      </c>
      <c r="BG87">
        <f t="shared" ref="BG87:BG121" si="20">1-(BF87/0.94)^10</f>
        <v>1</v>
      </c>
      <c r="BI87">
        <f t="shared" si="13"/>
        <v>6.4999999999999929</v>
      </c>
      <c r="BJ87">
        <f t="shared" ref="BJ87:BJ97" si="21">MAX(0,(0.66+1/(8.6*0.65))-1/((8.6-BI87) * 0.65))</f>
        <v>0.10629014396456493</v>
      </c>
    </row>
    <row r="88" spans="56:62" x14ac:dyDescent="0.25">
      <c r="BD88">
        <f t="shared" si="17"/>
        <v>2800</v>
      </c>
      <c r="BE88">
        <f t="shared" si="18"/>
        <v>7.9373746961632952</v>
      </c>
      <c r="BF88">
        <f t="shared" si="19"/>
        <v>0</v>
      </c>
      <c r="BG88">
        <f t="shared" si="20"/>
        <v>1</v>
      </c>
      <c r="BI88">
        <f t="shared" ref="BI88:BI96" si="22">BI87+0.1</f>
        <v>6.5999999999999925</v>
      </c>
      <c r="BJ88">
        <f t="shared" si="21"/>
        <v>6.9660107334528654E-2</v>
      </c>
    </row>
    <row r="89" spans="56:62" x14ac:dyDescent="0.25">
      <c r="BD89">
        <f t="shared" si="17"/>
        <v>2900</v>
      </c>
      <c r="BE89">
        <f t="shared" si="18"/>
        <v>7.9724660159745655</v>
      </c>
      <c r="BF89">
        <f t="shared" si="19"/>
        <v>0</v>
      </c>
      <c r="BG89">
        <f t="shared" si="20"/>
        <v>1</v>
      </c>
      <c r="BI89">
        <f t="shared" si="22"/>
        <v>6.6999999999999922</v>
      </c>
      <c r="BJ89">
        <f t="shared" si="21"/>
        <v>2.917427737501499E-2</v>
      </c>
    </row>
    <row r="90" spans="56:62" x14ac:dyDescent="0.25">
      <c r="BD90">
        <f t="shared" si="17"/>
        <v>3000</v>
      </c>
      <c r="BE90">
        <f t="shared" si="18"/>
        <v>8.0063675676502459</v>
      </c>
      <c r="BF90">
        <f t="shared" si="19"/>
        <v>0</v>
      </c>
      <c r="BG90">
        <f t="shared" si="20"/>
        <v>1</v>
      </c>
      <c r="BI90">
        <f t="shared" si="22"/>
        <v>6.7999999999999918</v>
      </c>
      <c r="BJ90">
        <f t="shared" si="21"/>
        <v>0</v>
      </c>
    </row>
    <row r="91" spans="56:62" x14ac:dyDescent="0.25">
      <c r="BD91">
        <f t="shared" si="17"/>
        <v>3100</v>
      </c>
      <c r="BE91">
        <f t="shared" si="18"/>
        <v>8.0391573904732372</v>
      </c>
      <c r="BF91">
        <f t="shared" si="19"/>
        <v>0</v>
      </c>
      <c r="BG91">
        <f t="shared" si="20"/>
        <v>1</v>
      </c>
      <c r="BI91">
        <f t="shared" si="22"/>
        <v>6.8999999999999915</v>
      </c>
      <c r="BJ91">
        <f t="shared" si="21"/>
        <v>0</v>
      </c>
    </row>
    <row r="92" spans="56:62" x14ac:dyDescent="0.25">
      <c r="BD92">
        <f t="shared" si="17"/>
        <v>3200</v>
      </c>
      <c r="BE92">
        <f t="shared" si="18"/>
        <v>8.0709060887878188</v>
      </c>
      <c r="BF92">
        <f t="shared" si="19"/>
        <v>0</v>
      </c>
      <c r="BG92">
        <f t="shared" si="20"/>
        <v>1</v>
      </c>
      <c r="BI92">
        <f t="shared" si="22"/>
        <v>6.9999999999999911</v>
      </c>
      <c r="BJ92">
        <f t="shared" si="21"/>
        <v>0</v>
      </c>
    </row>
    <row r="93" spans="56:62" x14ac:dyDescent="0.25">
      <c r="BD93">
        <f t="shared" si="17"/>
        <v>3300</v>
      </c>
      <c r="BE93">
        <f t="shared" si="18"/>
        <v>8.1016777474545716</v>
      </c>
      <c r="BF93">
        <f t="shared" si="19"/>
        <v>0</v>
      </c>
      <c r="BG93">
        <f t="shared" si="20"/>
        <v>1</v>
      </c>
      <c r="BI93">
        <f t="shared" si="22"/>
        <v>7.0999999999999908</v>
      </c>
      <c r="BJ93">
        <f t="shared" si="21"/>
        <v>0</v>
      </c>
    </row>
    <row r="94" spans="56:62" x14ac:dyDescent="0.25">
      <c r="BD94">
        <f t="shared" si="17"/>
        <v>3400</v>
      </c>
      <c r="BE94">
        <f t="shared" si="18"/>
        <v>8.1315307106042525</v>
      </c>
      <c r="BF94">
        <f t="shared" si="19"/>
        <v>0</v>
      </c>
      <c r="BG94">
        <f t="shared" si="20"/>
        <v>1</v>
      </c>
      <c r="BI94">
        <f t="shared" si="22"/>
        <v>7.1999999999999904</v>
      </c>
      <c r="BJ94">
        <f t="shared" si="21"/>
        <v>0</v>
      </c>
    </row>
    <row r="95" spans="56:62" x14ac:dyDescent="0.25">
      <c r="BD95">
        <f t="shared" si="17"/>
        <v>3500</v>
      </c>
      <c r="BE95">
        <f t="shared" si="18"/>
        <v>8.1605182474775049</v>
      </c>
      <c r="BF95">
        <f t="shared" si="19"/>
        <v>0</v>
      </c>
      <c r="BG95">
        <f t="shared" si="20"/>
        <v>1</v>
      </c>
      <c r="BI95">
        <f t="shared" si="22"/>
        <v>7.2999999999999901</v>
      </c>
      <c r="BJ95">
        <f t="shared" si="21"/>
        <v>0</v>
      </c>
    </row>
    <row r="96" spans="56:62" x14ac:dyDescent="0.25">
      <c r="BD96">
        <f t="shared" si="17"/>
        <v>3600</v>
      </c>
      <c r="BE96">
        <f t="shared" si="18"/>
        <v>8.1886891244442008</v>
      </c>
      <c r="BF96">
        <f t="shared" si="19"/>
        <v>0</v>
      </c>
      <c r="BG96">
        <f t="shared" si="20"/>
        <v>1</v>
      </c>
      <c r="BI96">
        <f t="shared" si="22"/>
        <v>7.3999999999999897</v>
      </c>
      <c r="BJ96">
        <f t="shared" si="21"/>
        <v>0</v>
      </c>
    </row>
    <row r="97" spans="56:62" x14ac:dyDescent="0.25">
      <c r="BD97">
        <f t="shared" si="17"/>
        <v>3700</v>
      </c>
      <c r="BE97">
        <f t="shared" si="18"/>
        <v>8.2160880986323157</v>
      </c>
      <c r="BF97">
        <f t="shared" si="19"/>
        <v>0</v>
      </c>
      <c r="BG97">
        <f t="shared" si="20"/>
        <v>1</v>
      </c>
      <c r="BI97">
        <v>7.49</v>
      </c>
      <c r="BJ97">
        <f t="shared" si="21"/>
        <v>0</v>
      </c>
    </row>
    <row r="98" spans="56:62" x14ac:dyDescent="0.25">
      <c r="BD98">
        <f t="shared" si="17"/>
        <v>3800</v>
      </c>
      <c r="BE98">
        <f t="shared" si="18"/>
        <v>8.2427563457144775</v>
      </c>
      <c r="BF98">
        <f t="shared" si="19"/>
        <v>0</v>
      </c>
      <c r="BG98">
        <f t="shared" si="20"/>
        <v>1</v>
      </c>
    </row>
    <row r="99" spans="56:62" x14ac:dyDescent="0.25">
      <c r="BD99">
        <f t="shared" si="17"/>
        <v>3900</v>
      </c>
      <c r="BE99">
        <f t="shared" si="18"/>
        <v>8.2687318321177372</v>
      </c>
      <c r="BF99">
        <f t="shared" si="19"/>
        <v>0</v>
      </c>
      <c r="BG99">
        <f t="shared" si="20"/>
        <v>1</v>
      </c>
    </row>
    <row r="100" spans="56:62" x14ac:dyDescent="0.25">
      <c r="BD100">
        <f t="shared" si="17"/>
        <v>4000</v>
      </c>
      <c r="BE100">
        <f t="shared" si="18"/>
        <v>8.2940496401020276</v>
      </c>
      <c r="BF100">
        <f t="shared" si="19"/>
        <v>0</v>
      </c>
      <c r="BG100">
        <f t="shared" si="20"/>
        <v>1</v>
      </c>
    </row>
    <row r="101" spans="56:62" x14ac:dyDescent="0.25">
      <c r="BD101">
        <f t="shared" si="17"/>
        <v>4100</v>
      </c>
      <c r="BE101">
        <f t="shared" si="18"/>
        <v>8.3187422526923989</v>
      </c>
      <c r="BF101">
        <f t="shared" si="19"/>
        <v>0</v>
      </c>
      <c r="BG101">
        <f t="shared" si="20"/>
        <v>1</v>
      </c>
    </row>
    <row r="102" spans="56:62" x14ac:dyDescent="0.25">
      <c r="BD102">
        <f t="shared" si="17"/>
        <v>4200</v>
      </c>
      <c r="BE102">
        <f t="shared" si="18"/>
        <v>8.3428398042714598</v>
      </c>
      <c r="BF102">
        <f t="shared" si="19"/>
        <v>0</v>
      </c>
      <c r="BG102">
        <f t="shared" si="20"/>
        <v>1</v>
      </c>
    </row>
    <row r="103" spans="56:62" x14ac:dyDescent="0.25">
      <c r="BD103">
        <f t="shared" si="17"/>
        <v>4300</v>
      </c>
      <c r="BE103">
        <f t="shared" si="18"/>
        <v>8.3663703016816537</v>
      </c>
      <c r="BF103">
        <f t="shared" si="19"/>
        <v>0</v>
      </c>
      <c r="BG103">
        <f t="shared" si="20"/>
        <v>1</v>
      </c>
    </row>
    <row r="104" spans="56:62" x14ac:dyDescent="0.25">
      <c r="BD104">
        <f t="shared" si="17"/>
        <v>4400</v>
      </c>
      <c r="BE104">
        <f t="shared" si="18"/>
        <v>8.3893598199063533</v>
      </c>
      <c r="BF104">
        <f t="shared" si="19"/>
        <v>0</v>
      </c>
      <c r="BG104">
        <f t="shared" si="20"/>
        <v>1</v>
      </c>
    </row>
    <row r="105" spans="56:62" x14ac:dyDescent="0.25">
      <c r="BD105">
        <f t="shared" si="17"/>
        <v>4500</v>
      </c>
      <c r="BE105">
        <f t="shared" si="18"/>
        <v>8.4118326757584114</v>
      </c>
      <c r="BF105">
        <f t="shared" si="19"/>
        <v>0</v>
      </c>
      <c r="BG105">
        <f t="shared" si="20"/>
        <v>1</v>
      </c>
    </row>
    <row r="106" spans="56:62" x14ac:dyDescent="0.25">
      <c r="BD106">
        <f t="shared" si="17"/>
        <v>4600</v>
      </c>
      <c r="BE106">
        <f t="shared" si="18"/>
        <v>8.4338115824771869</v>
      </c>
      <c r="BF106">
        <f t="shared" si="19"/>
        <v>0</v>
      </c>
      <c r="BG106">
        <f t="shared" si="20"/>
        <v>1</v>
      </c>
    </row>
    <row r="107" spans="56:62" x14ac:dyDescent="0.25">
      <c r="BD107">
        <f t="shared" si="17"/>
        <v>4700</v>
      </c>
      <c r="BE107">
        <f t="shared" si="18"/>
        <v>8.4553177876981493</v>
      </c>
      <c r="BF107">
        <f t="shared" si="19"/>
        <v>0</v>
      </c>
      <c r="BG107">
        <f t="shared" si="20"/>
        <v>1</v>
      </c>
    </row>
    <row r="108" spans="56:62" x14ac:dyDescent="0.25">
      <c r="BD108">
        <f t="shared" si="17"/>
        <v>4800</v>
      </c>
      <c r="BE108">
        <f t="shared" si="18"/>
        <v>8.4763711968959825</v>
      </c>
      <c r="BF108">
        <f t="shared" si="19"/>
        <v>0</v>
      </c>
      <c r="BG108">
        <f t="shared" si="20"/>
        <v>1</v>
      </c>
    </row>
    <row r="109" spans="56:62" x14ac:dyDescent="0.25">
      <c r="BD109">
        <f t="shared" si="17"/>
        <v>4900</v>
      </c>
      <c r="BE109">
        <f t="shared" si="18"/>
        <v>8.4969904840987187</v>
      </c>
      <c r="BF109">
        <f t="shared" si="19"/>
        <v>0</v>
      </c>
      <c r="BG109">
        <f t="shared" si="20"/>
        <v>1</v>
      </c>
    </row>
    <row r="110" spans="56:62" x14ac:dyDescent="0.25">
      <c r="BD110">
        <f t="shared" si="17"/>
        <v>5000</v>
      </c>
      <c r="BE110">
        <f t="shared" si="18"/>
        <v>8.5171931914162382</v>
      </c>
      <c r="BF110">
        <f t="shared" si="19"/>
        <v>0</v>
      </c>
      <c r="BG110">
        <f t="shared" si="20"/>
        <v>1</v>
      </c>
    </row>
    <row r="111" spans="56:62" x14ac:dyDescent="0.25">
      <c r="BD111">
        <f t="shared" si="17"/>
        <v>5100</v>
      </c>
      <c r="BE111">
        <f t="shared" si="18"/>
        <v>8.536995818712418</v>
      </c>
      <c r="BF111">
        <f t="shared" si="19"/>
        <v>0</v>
      </c>
      <c r="BG111">
        <f t="shared" si="20"/>
        <v>1</v>
      </c>
    </row>
    <row r="112" spans="56:62" x14ac:dyDescent="0.25">
      <c r="BD112">
        <f t="shared" si="17"/>
        <v>5200</v>
      </c>
      <c r="BE112">
        <f t="shared" si="18"/>
        <v>8.5564139045695189</v>
      </c>
      <c r="BF112">
        <f t="shared" si="19"/>
        <v>0</v>
      </c>
      <c r="BG112">
        <f t="shared" si="20"/>
        <v>1</v>
      </c>
    </row>
    <row r="113" spans="56:59" x14ac:dyDescent="0.25">
      <c r="BD113">
        <f t="shared" si="17"/>
        <v>5300</v>
      </c>
      <c r="BE113">
        <f t="shared" si="18"/>
        <v>8.5754620995402124</v>
      </c>
      <c r="BF113">
        <f t="shared" si="19"/>
        <v>0</v>
      </c>
      <c r="BG113">
        <f t="shared" si="20"/>
        <v>1</v>
      </c>
    </row>
    <row r="114" spans="56:59" x14ac:dyDescent="0.25">
      <c r="BD114">
        <f t="shared" si="17"/>
        <v>5400</v>
      </c>
      <c r="BE114">
        <f t="shared" si="18"/>
        <v>8.5941542325523663</v>
      </c>
      <c r="BF114">
        <f t="shared" si="19"/>
        <v>0</v>
      </c>
      <c r="BG114">
        <f t="shared" si="20"/>
        <v>1</v>
      </c>
    </row>
    <row r="115" spans="56:59" x14ac:dyDescent="0.25">
      <c r="BD115">
        <f t="shared" si="17"/>
        <v>5500</v>
      </c>
      <c r="BE115">
        <f t="shared" si="18"/>
        <v>8.6125033712205621</v>
      </c>
      <c r="BF115">
        <f t="shared" si="19"/>
        <v>0</v>
      </c>
      <c r="BG115">
        <f t="shared" si="20"/>
        <v>1</v>
      </c>
    </row>
    <row r="116" spans="56:59" x14ac:dyDescent="0.25">
      <c r="BD116">
        <f t="shared" si="17"/>
        <v>5600</v>
      </c>
      <c r="BE116">
        <f t="shared" si="18"/>
        <v>8.6305218767232414</v>
      </c>
      <c r="BF116">
        <f t="shared" si="19"/>
        <v>0</v>
      </c>
      <c r="BG116">
        <f t="shared" si="20"/>
        <v>1</v>
      </c>
    </row>
    <row r="117" spans="56:59" x14ac:dyDescent="0.25">
      <c r="BD117">
        <f t="shared" si="17"/>
        <v>5700</v>
      </c>
      <c r="BE117">
        <f t="shared" si="18"/>
        <v>8.6482214538226412</v>
      </c>
      <c r="BF117">
        <f t="shared" si="19"/>
        <v>0</v>
      </c>
      <c r="BG117">
        <f t="shared" si="20"/>
        <v>1</v>
      </c>
    </row>
    <row r="118" spans="56:59" x14ac:dyDescent="0.25">
      <c r="BD118">
        <f t="shared" si="17"/>
        <v>5800</v>
      </c>
      <c r="BE118">
        <f t="shared" si="18"/>
        <v>8.66561319653451</v>
      </c>
      <c r="BF118">
        <f t="shared" si="19"/>
        <v>0</v>
      </c>
      <c r="BG118">
        <f t="shared" si="20"/>
        <v>1</v>
      </c>
    </row>
    <row r="119" spans="56:59" x14ac:dyDescent="0.25">
      <c r="BD119">
        <f t="shared" si="17"/>
        <v>5900</v>
      </c>
      <c r="BE119">
        <f t="shared" si="18"/>
        <v>8.6827076298938106</v>
      </c>
      <c r="BF119">
        <f t="shared" si="19"/>
        <v>0</v>
      </c>
      <c r="BG119">
        <f t="shared" si="20"/>
        <v>1</v>
      </c>
    </row>
    <row r="120" spans="56:59" x14ac:dyDescent="0.25">
      <c r="BD120">
        <f t="shared" si="17"/>
        <v>6000</v>
      </c>
      <c r="BE120">
        <f t="shared" si="18"/>
        <v>8.6995147482101913</v>
      </c>
      <c r="BF120">
        <f t="shared" si="19"/>
        <v>0</v>
      </c>
      <c r="BG120">
        <f t="shared" si="20"/>
        <v>1</v>
      </c>
    </row>
    <row r="121" spans="56:59" x14ac:dyDescent="0.25">
      <c r="BD121">
        <f t="shared" si="17"/>
        <v>6100</v>
      </c>
      <c r="BE121">
        <f t="shared" si="18"/>
        <v>8.7160440501614023</v>
      </c>
      <c r="BF121">
        <f t="shared" si="19"/>
        <v>0</v>
      </c>
      <c r="BG121">
        <f t="shared" si="20"/>
        <v>1</v>
      </c>
    </row>
  </sheetData>
  <mergeCells count="4">
    <mergeCell ref="Y1:AL1"/>
    <mergeCell ref="C2:J2"/>
    <mergeCell ref="Z2:AE2"/>
    <mergeCell ref="AM2:A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dimension ref="A1:R5000"/>
  <sheetViews>
    <sheetView workbookViewId="0">
      <selection activeCell="M23" sqref="M23"/>
    </sheetView>
  </sheetViews>
  <sheetFormatPr defaultRowHeight="15" x14ac:dyDescent="0.25"/>
  <sheetData>
    <row r="1" spans="1:8" x14ac:dyDescent="0.25">
      <c r="B1" t="s">
        <v>166</v>
      </c>
      <c r="D1" t="s">
        <v>167</v>
      </c>
    </row>
    <row r="2" spans="1:8" x14ac:dyDescent="0.25">
      <c r="A2" t="s">
        <v>158</v>
      </c>
      <c r="B2">
        <v>48.47</v>
      </c>
      <c r="C2">
        <f ca="1">RAND()</f>
        <v>0.33643940784372872</v>
      </c>
      <c r="D2">
        <f ca="1">_xlfn.T.INV(RAND(),25)*$G$3+$F$3</f>
        <v>46.721375023301192</v>
      </c>
      <c r="F2" t="s">
        <v>160</v>
      </c>
      <c r="G2" t="s">
        <v>161</v>
      </c>
    </row>
    <row r="3" spans="1:8" x14ac:dyDescent="0.25">
      <c r="B3">
        <v>49.64</v>
      </c>
      <c r="C3">
        <f t="shared" ref="C3:C66" ca="1" si="0">RAND()</f>
        <v>9.7199672624081024E-2</v>
      </c>
      <c r="D3">
        <f t="shared" ref="D3:D66" ca="1" si="1">_xlfn.T.INV(RAND(),25)*$G$3+$F$3</f>
        <v>44.971371487319736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0.9784447611274576</v>
      </c>
      <c r="D4">
        <f t="shared" ca="1" si="1"/>
        <v>52.621907590025153</v>
      </c>
    </row>
    <row r="5" spans="1:8" x14ac:dyDescent="0.25">
      <c r="B5">
        <v>50.12</v>
      </c>
      <c r="C5">
        <f t="shared" ca="1" si="0"/>
        <v>0.18302543736019872</v>
      </c>
      <c r="D5">
        <f t="shared" ca="1" si="1"/>
        <v>48.584108675475221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0.42285585620633115</v>
      </c>
      <c r="D6">
        <f t="shared" ca="1" si="1"/>
        <v>53.571806125886077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0.30238669637816962</v>
      </c>
      <c r="D7">
        <f t="shared" ca="1" si="1"/>
        <v>53.8609261608145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0.38649172656000697</v>
      </c>
      <c r="D8">
        <f t="shared" ca="1" si="1"/>
        <v>48.980706407746936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0.43078766790737477</v>
      </c>
      <c r="D9">
        <f t="shared" ca="1" si="1"/>
        <v>46.809115718440196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0.74612019674274521</v>
      </c>
      <c r="D10">
        <f t="shared" ca="1" si="1"/>
        <v>43.300996902377548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0.99418222886275909</v>
      </c>
      <c r="D11">
        <f t="shared" ca="1" si="1"/>
        <v>45.455154178672501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0.39413500231003884</v>
      </c>
      <c r="D12">
        <f t="shared" ca="1" si="1"/>
        <v>46.48915302785138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0.91453230633989246</v>
      </c>
      <c r="D13">
        <f t="shared" ca="1" si="1"/>
        <v>43.147171224796395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0.13014644439190548</v>
      </c>
      <c r="D14">
        <f t="shared" ca="1" si="1"/>
        <v>47.565774976842611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0.9985250969354339</v>
      </c>
      <c r="D15">
        <f t="shared" ca="1" si="1"/>
        <v>45.715352949850057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0.54769250895437449</v>
      </c>
      <c r="D16">
        <f t="shared" ca="1" si="1"/>
        <v>53.101707952600826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7.5508968011625544E-2</v>
      </c>
      <c r="D17">
        <f t="shared" ca="1" si="1"/>
        <v>49.034774230921713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0.27716958967582517</v>
      </c>
      <c r="D18">
        <f t="shared" ca="1" si="1"/>
        <v>57.181606474356066</v>
      </c>
      <c r="F18">
        <f t="shared" si="4"/>
        <v>28</v>
      </c>
      <c r="G18">
        <f t="shared" si="2"/>
        <v>0</v>
      </c>
      <c r="H18">
        <f t="shared" ca="1" si="3"/>
        <v>0</v>
      </c>
      <c r="I18">
        <f ca="1">SUM(H5:H18)</f>
        <v>0</v>
      </c>
      <c r="J18">
        <f>MAX(B2:B110)-MIN(B2:B110)</f>
        <v>24.92</v>
      </c>
      <c r="K18">
        <f ca="1">MAX(D2:D110)-MIN(D2:D110)</f>
        <v>21.693028452713889</v>
      </c>
      <c r="L18">
        <f ca="1">J18-K18</f>
        <v>3.2269715472861122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167</v>
      </c>
    </row>
    <row r="19" spans="1:18" x14ac:dyDescent="0.25">
      <c r="B19">
        <v>51.7</v>
      </c>
      <c r="C19">
        <f t="shared" ca="1" si="0"/>
        <v>0.92858387085728422</v>
      </c>
      <c r="D19">
        <f t="shared" ca="1" si="1"/>
        <v>58.422420706670124</v>
      </c>
      <c r="F19">
        <f t="shared" si="4"/>
        <v>29</v>
      </c>
      <c r="G19">
        <f t="shared" si="2"/>
        <v>0</v>
      </c>
      <c r="H19">
        <f t="shared" ca="1" si="3"/>
        <v>0</v>
      </c>
      <c r="N19">
        <v>-1.54</v>
      </c>
      <c r="O19">
        <v>5.41</v>
      </c>
      <c r="Q19">
        <v>-3.48</v>
      </c>
      <c r="R19" t="s">
        <v>168</v>
      </c>
    </row>
    <row r="20" spans="1:18" x14ac:dyDescent="0.25">
      <c r="B20">
        <v>52.7</v>
      </c>
      <c r="C20">
        <f t="shared" ca="1" si="0"/>
        <v>0.20601651247905595</v>
      </c>
      <c r="D20">
        <f t="shared" ca="1" si="1"/>
        <v>51.452546812364758</v>
      </c>
      <c r="F20">
        <f t="shared" si="4"/>
        <v>30</v>
      </c>
      <c r="G20">
        <f t="shared" si="2"/>
        <v>0</v>
      </c>
      <c r="H20">
        <f t="shared" ca="1" si="3"/>
        <v>0</v>
      </c>
      <c r="N20">
        <v>-1.34</v>
      </c>
      <c r="O20">
        <v>4.1900000000000004</v>
      </c>
      <c r="Q20">
        <v>1.65</v>
      </c>
      <c r="R20" t="s">
        <v>169</v>
      </c>
    </row>
    <row r="21" spans="1:18" x14ac:dyDescent="0.25">
      <c r="B21">
        <v>50.2</v>
      </c>
      <c r="C21">
        <f t="shared" ca="1" si="0"/>
        <v>0.36467888483068922</v>
      </c>
      <c r="D21">
        <f t="shared" ca="1" si="1"/>
        <v>49.927724267617428</v>
      </c>
      <c r="F21">
        <f t="shared" si="4"/>
        <v>31</v>
      </c>
      <c r="G21">
        <f t="shared" si="2"/>
        <v>0</v>
      </c>
      <c r="H21">
        <f t="shared" ca="1" si="3"/>
        <v>2.0004000800160032E-4</v>
      </c>
      <c r="N21">
        <v>-3.64</v>
      </c>
      <c r="O21">
        <v>1.98</v>
      </c>
      <c r="Q21">
        <v>1.29</v>
      </c>
      <c r="R21" t="s">
        <v>170</v>
      </c>
    </row>
    <row r="22" spans="1:18" x14ac:dyDescent="0.25">
      <c r="B22">
        <v>43.1</v>
      </c>
      <c r="C22">
        <f t="shared" ca="1" si="0"/>
        <v>0.66987012655956824</v>
      </c>
      <c r="D22">
        <f t="shared" ca="1" si="1"/>
        <v>47.481232909839598</v>
      </c>
      <c r="F22">
        <f t="shared" si="4"/>
        <v>32</v>
      </c>
      <c r="G22">
        <f t="shared" si="2"/>
        <v>0</v>
      </c>
      <c r="H22">
        <f t="shared" ca="1" si="3"/>
        <v>2.0004000800160032E-4</v>
      </c>
      <c r="N22">
        <v>0.17</v>
      </c>
      <c r="O22">
        <v>-4.4000000000000004</v>
      </c>
      <c r="Q22">
        <v>-0.68</v>
      </c>
      <c r="R22" t="s">
        <v>171</v>
      </c>
    </row>
    <row r="23" spans="1:18" x14ac:dyDescent="0.25">
      <c r="B23">
        <v>47.4</v>
      </c>
      <c r="C23">
        <f t="shared" ca="1" si="0"/>
        <v>0.70735319048673928</v>
      </c>
      <c r="D23">
        <f t="shared" ca="1" si="1"/>
        <v>47.659059608754539</v>
      </c>
      <c r="F23">
        <f t="shared" si="4"/>
        <v>33</v>
      </c>
      <c r="G23">
        <f t="shared" si="2"/>
        <v>0</v>
      </c>
      <c r="H23">
        <f t="shared" ca="1" si="3"/>
        <v>4.0008001600320064E-4</v>
      </c>
      <c r="N23">
        <v>-3.57</v>
      </c>
      <c r="O23">
        <v>-1.03</v>
      </c>
      <c r="Q23">
        <v>-0.76</v>
      </c>
      <c r="R23" t="s">
        <v>172</v>
      </c>
    </row>
    <row r="24" spans="1:18" x14ac:dyDescent="0.25">
      <c r="B24">
        <v>50.5</v>
      </c>
      <c r="C24">
        <f t="shared" ca="1" si="0"/>
        <v>0.35298115715540801</v>
      </c>
      <c r="D24">
        <f t="shared" ca="1" si="1"/>
        <v>55.405483696735558</v>
      </c>
      <c r="F24">
        <f t="shared" si="4"/>
        <v>34</v>
      </c>
      <c r="G24">
        <f t="shared" si="2"/>
        <v>0</v>
      </c>
      <c r="H24">
        <f t="shared" ca="1" si="3"/>
        <v>1.0002000400080016E-3</v>
      </c>
      <c r="N24">
        <v>-5.7</v>
      </c>
      <c r="O24">
        <v>-6.03</v>
      </c>
      <c r="Q24">
        <v>-0.56000000000000005</v>
      </c>
      <c r="R24" t="s">
        <v>173</v>
      </c>
    </row>
    <row r="25" spans="1:18" x14ac:dyDescent="0.25">
      <c r="B25">
        <v>45.9</v>
      </c>
      <c r="C25">
        <f t="shared" ca="1" si="0"/>
        <v>0.46209839014875509</v>
      </c>
      <c r="D25">
        <f t="shared" ca="1" si="1"/>
        <v>46.755215175307598</v>
      </c>
      <c r="F25">
        <f t="shared" si="4"/>
        <v>35</v>
      </c>
      <c r="G25">
        <f t="shared" si="2"/>
        <v>9.1743119266055051E-3</v>
      </c>
      <c r="H25">
        <f t="shared" ca="1" si="3"/>
        <v>2.0004000800160032E-4</v>
      </c>
      <c r="I25">
        <f ca="1">SUM(H5:H25)</f>
        <v>2.0004000800160032E-3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0.47994924842135056</v>
      </c>
      <c r="D26">
        <f t="shared" ca="1" si="1"/>
        <v>54.133460589376682</v>
      </c>
      <c r="F26">
        <f t="shared" si="4"/>
        <v>36</v>
      </c>
      <c r="G26">
        <f t="shared" si="2"/>
        <v>0</v>
      </c>
      <c r="H26">
        <f t="shared" ca="1" si="3"/>
        <v>2.0004000800160032E-3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0.23361638098432136</v>
      </c>
      <c r="D27">
        <f t="shared" ca="1" si="1"/>
        <v>49.212258207854475</v>
      </c>
      <c r="F27">
        <f t="shared" si="4"/>
        <v>37</v>
      </c>
      <c r="G27">
        <f t="shared" si="2"/>
        <v>9.1743119266055051E-3</v>
      </c>
      <c r="H27">
        <f t="shared" ca="1" si="3"/>
        <v>4.4008801760352066E-3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0.56566511928281182</v>
      </c>
      <c r="D28">
        <f t="shared" ca="1" si="1"/>
        <v>49.867205888473293</v>
      </c>
      <c r="F28">
        <f t="shared" si="4"/>
        <v>38</v>
      </c>
      <c r="G28">
        <f t="shared" si="2"/>
        <v>0</v>
      </c>
      <c r="H28">
        <f t="shared" ca="1" si="3"/>
        <v>5.4010802160432084E-3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0.37080903962489764</v>
      </c>
      <c r="D29">
        <f t="shared" ca="1" si="1"/>
        <v>43.841981419773489</v>
      </c>
      <c r="F29">
        <f t="shared" si="4"/>
        <v>39</v>
      </c>
      <c r="G29">
        <f t="shared" si="2"/>
        <v>9.1743119266055051E-3</v>
      </c>
      <c r="H29">
        <f t="shared" ca="1" si="3"/>
        <v>8.8017603520704132E-3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0.76502777948262091</v>
      </c>
      <c r="D30">
        <f t="shared" ca="1" si="1"/>
        <v>53.45521017371172</v>
      </c>
      <c r="F30">
        <f t="shared" si="4"/>
        <v>40</v>
      </c>
      <c r="G30">
        <f t="shared" si="2"/>
        <v>9.1743119266055051E-3</v>
      </c>
      <c r="H30">
        <f t="shared" ca="1" si="3"/>
        <v>1.1202240448089618E-2</v>
      </c>
      <c r="N30">
        <v>4.26</v>
      </c>
      <c r="O30">
        <v>-3.46</v>
      </c>
    </row>
    <row r="31" spans="1:18" x14ac:dyDescent="0.25">
      <c r="A31" t="s">
        <v>159</v>
      </c>
      <c r="B31">
        <v>47.98</v>
      </c>
      <c r="C31">
        <f t="shared" ca="1" si="0"/>
        <v>0.23842488908460335</v>
      </c>
      <c r="D31">
        <f t="shared" ca="1" si="1"/>
        <v>52.019814291389302</v>
      </c>
      <c r="F31">
        <f t="shared" si="4"/>
        <v>41</v>
      </c>
      <c r="G31">
        <f t="shared" si="2"/>
        <v>9.1743119266055051E-3</v>
      </c>
      <c r="H31">
        <f t="shared" ca="1" si="3"/>
        <v>2.1404280856171236E-2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0.24558452434006295</v>
      </c>
      <c r="D32">
        <f t="shared" ca="1" si="1"/>
        <v>50.102149899351872</v>
      </c>
      <c r="F32">
        <f t="shared" si="4"/>
        <v>42</v>
      </c>
      <c r="G32">
        <f t="shared" si="2"/>
        <v>3.669724770642202E-2</v>
      </c>
      <c r="H32">
        <f t="shared" ca="1" si="3"/>
        <v>2.6605321064212841E-2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0.96404282069919278</v>
      </c>
      <c r="D33">
        <f t="shared" ca="1" si="1"/>
        <v>45.012060164748149</v>
      </c>
      <c r="F33">
        <f t="shared" si="4"/>
        <v>43</v>
      </c>
      <c r="G33">
        <f t="shared" si="2"/>
        <v>1.834862385321101E-2</v>
      </c>
      <c r="H33">
        <f t="shared" ca="1" si="3"/>
        <v>3.8807761552310464E-2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0.11408558632863808</v>
      </c>
      <c r="D34">
        <f t="shared" ca="1" si="1"/>
        <v>53.098994861599905</v>
      </c>
      <c r="F34">
        <f t="shared" si="4"/>
        <v>44</v>
      </c>
      <c r="G34">
        <f t="shared" si="2"/>
        <v>6.4220183486238536E-2</v>
      </c>
      <c r="H34">
        <f t="shared" ca="1" si="3"/>
        <v>5.3010602120424084E-2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0.34466925615602328</v>
      </c>
      <c r="D35">
        <f t="shared" ca="1" si="1"/>
        <v>50.917853851817107</v>
      </c>
      <c r="F35">
        <f t="shared" si="4"/>
        <v>45</v>
      </c>
      <c r="G35">
        <f t="shared" si="2"/>
        <v>6.4220183486238536E-2</v>
      </c>
      <c r="H35">
        <f t="shared" ca="1" si="3"/>
        <v>5.7611522304460892E-2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0.15011858311746906</v>
      </c>
      <c r="D36">
        <f t="shared" ca="1" si="1"/>
        <v>48.666190352722111</v>
      </c>
      <c r="F36">
        <f t="shared" si="4"/>
        <v>46</v>
      </c>
      <c r="G36">
        <f t="shared" si="2"/>
        <v>5.5045871559633031E-2</v>
      </c>
      <c r="H36">
        <f t="shared" ca="1" si="3"/>
        <v>7.2614522904580911E-2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0.24882814715867585</v>
      </c>
      <c r="D37">
        <f t="shared" ca="1" si="1"/>
        <v>41.813370234142006</v>
      </c>
      <c r="F37">
        <f t="shared" si="4"/>
        <v>47</v>
      </c>
      <c r="G37">
        <f t="shared" si="2"/>
        <v>6.4220183486238536E-2</v>
      </c>
      <c r="H37">
        <f t="shared" ca="1" si="3"/>
        <v>8.021604320864173E-2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0.84737004066110955</v>
      </c>
      <c r="D38">
        <f t="shared" ca="1" si="1"/>
        <v>53.875156496173567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8.9817963592718542E-2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0.82934725112290308</v>
      </c>
      <c r="D39">
        <f t="shared" ca="1" si="1"/>
        <v>53.495139418923074</v>
      </c>
      <c r="F39">
        <f t="shared" si="5"/>
        <v>49</v>
      </c>
      <c r="G39">
        <f t="shared" si="2"/>
        <v>0.11009174311926606</v>
      </c>
      <c r="H39">
        <f t="shared" ca="1" si="3"/>
        <v>8.2416483296659335E-2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0.75593760358398687</v>
      </c>
      <c r="D40">
        <f t="shared" ca="1" si="1"/>
        <v>48.205698345368184</v>
      </c>
      <c r="F40">
        <f t="shared" si="5"/>
        <v>50</v>
      </c>
      <c r="G40">
        <f t="shared" si="2"/>
        <v>9.1743119266055051E-2</v>
      </c>
      <c r="H40">
        <f t="shared" ca="1" si="3"/>
        <v>8.6017203440688139E-2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4.3883601601209632E-2</v>
      </c>
      <c r="D41">
        <f t="shared" ca="1" si="1"/>
        <v>46.379017487863898</v>
      </c>
      <c r="F41">
        <f t="shared" si="5"/>
        <v>51</v>
      </c>
      <c r="G41">
        <f t="shared" si="2"/>
        <v>5.5045871559633031E-2</v>
      </c>
      <c r="H41">
        <f t="shared" ca="1" si="3"/>
        <v>7.8015603120624125E-2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0.38144588402692314</v>
      </c>
      <c r="D42">
        <f t="shared" ca="1" si="1"/>
        <v>43.695252194191276</v>
      </c>
      <c r="F42">
        <f t="shared" si="5"/>
        <v>52</v>
      </c>
      <c r="G42">
        <f t="shared" si="2"/>
        <v>6.4220183486238536E-2</v>
      </c>
      <c r="H42">
        <f t="shared" ca="1" si="3"/>
        <v>6.4812962592518508E-2</v>
      </c>
      <c r="N42">
        <v>3.57</v>
      </c>
      <c r="O42">
        <v>-8.07</v>
      </c>
    </row>
    <row r="43" spans="1:15" x14ac:dyDescent="0.25">
      <c r="A43" t="s">
        <v>162</v>
      </c>
      <c r="B43">
        <v>57.3</v>
      </c>
      <c r="C43">
        <f t="shared" ca="1" si="0"/>
        <v>0.23652098640906072</v>
      </c>
      <c r="D43">
        <f t="shared" ca="1" si="1"/>
        <v>48.148299134453055</v>
      </c>
      <c r="F43">
        <f t="shared" si="5"/>
        <v>53</v>
      </c>
      <c r="G43">
        <f t="shared" si="2"/>
        <v>9.1743119266055051E-2</v>
      </c>
      <c r="H43">
        <f t="shared" ca="1" si="3"/>
        <v>6.0412082416483298E-2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0.27893750806018225</v>
      </c>
      <c r="D44">
        <f t="shared" ca="1" si="1"/>
        <v>52.607399309527722</v>
      </c>
      <c r="F44">
        <f t="shared" si="5"/>
        <v>54</v>
      </c>
      <c r="G44">
        <f t="shared" si="2"/>
        <v>6.4220183486238536E-2</v>
      </c>
      <c r="H44">
        <f t="shared" ca="1" si="3"/>
        <v>4.6609321864372874E-2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0.55825763064997247</v>
      </c>
      <c r="D45">
        <f t="shared" ca="1" si="1"/>
        <v>54.585326832411901</v>
      </c>
      <c r="F45">
        <f t="shared" si="5"/>
        <v>55</v>
      </c>
      <c r="G45">
        <f t="shared" si="2"/>
        <v>1.834862385321101E-2</v>
      </c>
      <c r="H45">
        <f t="shared" ca="1" si="3"/>
        <v>3.6207241448289657E-2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0.97489908251138446</v>
      </c>
      <c r="D46">
        <f t="shared" ca="1" si="1"/>
        <v>48.26070781742019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2.2404480896179236E-2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0.45940492257101107</v>
      </c>
      <c r="D47">
        <f t="shared" ca="1" si="1"/>
        <v>47.853964936224166</v>
      </c>
      <c r="F47">
        <f t="shared" si="6"/>
        <v>57</v>
      </c>
      <c r="G47">
        <f t="shared" si="2"/>
        <v>1.834862385321101E-2</v>
      </c>
      <c r="H47">
        <f t="shared" ca="1" si="3"/>
        <v>1.7403480696139229E-2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0.98356317246019898</v>
      </c>
      <c r="D48">
        <f t="shared" ca="1" si="1"/>
        <v>50.486079415265358</v>
      </c>
      <c r="F48">
        <f t="shared" si="6"/>
        <v>58</v>
      </c>
      <c r="G48">
        <f t="shared" si="2"/>
        <v>9.1743119266055051E-3</v>
      </c>
      <c r="H48">
        <f t="shared" ca="1" si="3"/>
        <v>1.3802760552110422E-2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0.78899257534963563</v>
      </c>
      <c r="D49">
        <f t="shared" ca="1" si="1"/>
        <v>43.985007007531493</v>
      </c>
      <c r="F49">
        <f t="shared" si="6"/>
        <v>59</v>
      </c>
      <c r="G49">
        <f t="shared" si="2"/>
        <v>0</v>
      </c>
      <c r="H49">
        <f t="shared" ca="1" si="3"/>
        <v>6.6013202640528108E-3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0.46620666898141039</v>
      </c>
      <c r="D50">
        <f t="shared" ca="1" si="1"/>
        <v>41.126847993844493</v>
      </c>
      <c r="F50">
        <f t="shared" si="6"/>
        <v>60</v>
      </c>
      <c r="G50">
        <f t="shared" si="2"/>
        <v>9.1743119266055051E-3</v>
      </c>
      <c r="H50">
        <f t="shared" ca="1" si="3"/>
        <v>3.6007201440288058E-3</v>
      </c>
    </row>
    <row r="51" spans="1:15" x14ac:dyDescent="0.25">
      <c r="B51">
        <v>49.49</v>
      </c>
      <c r="C51">
        <f t="shared" ca="1" si="0"/>
        <v>1.6797801462872131E-2</v>
      </c>
      <c r="D51">
        <f t="shared" ca="1" si="1"/>
        <v>51.695788624263699</v>
      </c>
      <c r="F51">
        <f t="shared" si="6"/>
        <v>61</v>
      </c>
      <c r="G51">
        <f t="shared" si="2"/>
        <v>0</v>
      </c>
      <c r="H51">
        <f t="shared" ca="1" si="3"/>
        <v>2.2004400880176033E-3</v>
      </c>
    </row>
    <row r="52" spans="1:15" x14ac:dyDescent="0.25">
      <c r="B52">
        <v>50.7</v>
      </c>
      <c r="C52">
        <f t="shared" ca="1" si="0"/>
        <v>0.81838499145085164</v>
      </c>
      <c r="D52">
        <f t="shared" ca="1" si="1"/>
        <v>50.547304732137469</v>
      </c>
      <c r="F52">
        <f t="shared" si="6"/>
        <v>62</v>
      </c>
      <c r="G52">
        <f t="shared" si="2"/>
        <v>0</v>
      </c>
      <c r="H52">
        <f t="shared" ca="1" si="3"/>
        <v>1.6003200640128026E-3</v>
      </c>
    </row>
    <row r="53" spans="1:15" x14ac:dyDescent="0.25">
      <c r="B53">
        <v>53.8</v>
      </c>
      <c r="C53">
        <f t="shared" ca="1" si="0"/>
        <v>0.72159966932229114</v>
      </c>
      <c r="D53">
        <f t="shared" ca="1" si="1"/>
        <v>51.552614830074354</v>
      </c>
      <c r="F53">
        <f t="shared" si="6"/>
        <v>63</v>
      </c>
      <c r="G53">
        <f t="shared" si="2"/>
        <v>0</v>
      </c>
      <c r="H53">
        <f t="shared" ca="1" si="3"/>
        <v>1.2002400480096019E-3</v>
      </c>
    </row>
    <row r="54" spans="1:15" x14ac:dyDescent="0.25">
      <c r="B54">
        <v>49.5</v>
      </c>
      <c r="C54">
        <f t="shared" ca="1" si="0"/>
        <v>0.69195743879790128</v>
      </c>
      <c r="D54">
        <f t="shared" ca="1" si="1"/>
        <v>46.603964635047632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6.0012002400480096E-4</v>
      </c>
    </row>
    <row r="55" spans="1:15" x14ac:dyDescent="0.25">
      <c r="B55">
        <v>44.2</v>
      </c>
      <c r="C55">
        <f t="shared" ca="1" si="0"/>
        <v>0.3006479132153369</v>
      </c>
      <c r="D55">
        <f t="shared" ca="1" si="1"/>
        <v>49.147861974296241</v>
      </c>
      <c r="F55">
        <f t="shared" si="7"/>
        <v>65</v>
      </c>
      <c r="G55">
        <f t="shared" si="8"/>
        <v>0</v>
      </c>
      <c r="H55">
        <f t="shared" ca="1" si="9"/>
        <v>1.2002400480096019E-3</v>
      </c>
    </row>
    <row r="56" spans="1:15" x14ac:dyDescent="0.25">
      <c r="B56">
        <v>44.8</v>
      </c>
      <c r="C56">
        <f t="shared" ca="1" si="0"/>
        <v>0.52609098335329274</v>
      </c>
      <c r="D56">
        <f t="shared" ca="1" si="1"/>
        <v>42.446793407516246</v>
      </c>
      <c r="F56">
        <f t="shared" si="7"/>
        <v>66</v>
      </c>
      <c r="G56">
        <f t="shared" si="8"/>
        <v>0</v>
      </c>
      <c r="H56">
        <f t="shared" ca="1" si="9"/>
        <v>4.0008001600320064E-4</v>
      </c>
    </row>
    <row r="57" spans="1:15" x14ac:dyDescent="0.25">
      <c r="B57">
        <v>45.8</v>
      </c>
      <c r="C57">
        <f t="shared" ca="1" si="0"/>
        <v>0.88637663323960236</v>
      </c>
      <c r="D57">
        <f t="shared" ca="1" si="1"/>
        <v>47.930618250522627</v>
      </c>
      <c r="F57">
        <f t="shared" si="7"/>
        <v>67</v>
      </c>
      <c r="G57">
        <f t="shared" si="8"/>
        <v>0</v>
      </c>
      <c r="H57">
        <f t="shared" ca="1" si="9"/>
        <v>2.0004000800160032E-4</v>
      </c>
    </row>
    <row r="58" spans="1:15" x14ac:dyDescent="0.25">
      <c r="B58">
        <v>41.6</v>
      </c>
      <c r="C58">
        <f t="shared" ca="1" si="0"/>
        <v>9.2884739914789738E-2</v>
      </c>
      <c r="D58">
        <f t="shared" ca="1" si="1"/>
        <v>51.250088245273403</v>
      </c>
      <c r="F58">
        <f t="shared" si="7"/>
        <v>68</v>
      </c>
      <c r="G58">
        <f t="shared" si="8"/>
        <v>0</v>
      </c>
      <c r="H58">
        <f t="shared" ca="1" si="9"/>
        <v>2.0004000800160032E-4</v>
      </c>
    </row>
    <row r="59" spans="1:15" x14ac:dyDescent="0.25">
      <c r="B59">
        <v>41</v>
      </c>
      <c r="C59">
        <f t="shared" ca="1" si="0"/>
        <v>0.94111468050139335</v>
      </c>
      <c r="D59">
        <f t="shared" ca="1" si="1"/>
        <v>44.851421682836857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8.38480484037053E-2</v>
      </c>
      <c r="D60">
        <f t="shared" ca="1" si="1"/>
        <v>46.126449741093211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0.9817256547019797</v>
      </c>
      <c r="D61">
        <f t="shared" ca="1" si="1"/>
        <v>44.217048167198641</v>
      </c>
      <c r="F61">
        <f t="shared" si="7"/>
        <v>71</v>
      </c>
      <c r="G61">
        <f t="shared" si="8"/>
        <v>0</v>
      </c>
      <c r="H61">
        <f t="shared" ca="1" si="9"/>
        <v>2.0004000800160032E-4</v>
      </c>
    </row>
    <row r="62" spans="1:15" x14ac:dyDescent="0.25">
      <c r="B62">
        <v>42.1</v>
      </c>
      <c r="C62">
        <f t="shared" ca="1" si="0"/>
        <v>0.59988358937025477</v>
      </c>
      <c r="D62">
        <f t="shared" ca="1" si="1"/>
        <v>42.183448934551201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0.13254938549022144</v>
      </c>
      <c r="D63">
        <f t="shared" ca="1" si="1"/>
        <v>44.870414070749035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163</v>
      </c>
      <c r="B64">
        <v>51.3</v>
      </c>
      <c r="C64">
        <f t="shared" ca="1" si="0"/>
        <v>0.25454246977175154</v>
      </c>
      <c r="D64">
        <f t="shared" ca="1" si="1"/>
        <v>43.887149241932164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0.39977659469025739</v>
      </c>
      <c r="D65">
        <f t="shared" ca="1" si="1"/>
        <v>43.968919949145651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0.70187718022927681</v>
      </c>
      <c r="D66">
        <f t="shared" ca="1" si="1"/>
        <v>40.589831743986132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4.3004025490078979E-2</v>
      </c>
      <c r="D67">
        <f t="shared" ref="D67:D130" ca="1" si="11">_xlfn.T.INV(RAND(),25)*$G$3+$F$3</f>
        <v>49.641934491238821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0.47424983385500075</v>
      </c>
      <c r="D68">
        <f t="shared" ca="1" si="11"/>
        <v>47.292407019226815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0.24478420740282769</v>
      </c>
      <c r="D69">
        <f t="shared" ca="1" si="11"/>
        <v>54.712967442044068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0.1791868821431517</v>
      </c>
      <c r="D70">
        <f t="shared" ca="1" si="11"/>
        <v>50.712084752403527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0.68723412194093936</v>
      </c>
      <c r="D71">
        <f t="shared" ca="1" si="11"/>
        <v>56.170752762841502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0.31496267637730091</v>
      </c>
      <c r="D72">
        <f t="shared" ca="1" si="11"/>
        <v>53.645152024492241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6.5768423627099559E-2</v>
      </c>
      <c r="D73">
        <f t="shared" ca="1" si="11"/>
        <v>47.417472829681678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164</v>
      </c>
      <c r="B74">
        <v>55.5</v>
      </c>
      <c r="C74">
        <f t="shared" ca="1" si="10"/>
        <v>0.16521430611779264</v>
      </c>
      <c r="D74">
        <f t="shared" ca="1" si="11"/>
        <v>41.87690071113618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3.9055005110466556E-3</v>
      </c>
      <c r="D75">
        <f t="shared" ca="1" si="11"/>
        <v>50.492521001698684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0.59150347624452049</v>
      </c>
      <c r="D76">
        <f t="shared" ca="1" si="11"/>
        <v>49.257957358997714</v>
      </c>
    </row>
    <row r="77" spans="1:8" x14ac:dyDescent="0.25">
      <c r="B77">
        <v>52.28</v>
      </c>
      <c r="C77">
        <f t="shared" ca="1" si="10"/>
        <v>0.6677265890371662</v>
      </c>
      <c r="D77">
        <f t="shared" ca="1" si="11"/>
        <v>50.392083052091174</v>
      </c>
    </row>
    <row r="78" spans="1:8" x14ac:dyDescent="0.25">
      <c r="B78">
        <v>52.92</v>
      </c>
      <c r="C78">
        <f t="shared" ca="1" si="10"/>
        <v>0.50473266636375946</v>
      </c>
      <c r="D78">
        <f t="shared" ca="1" si="11"/>
        <v>45.429679929811485</v>
      </c>
    </row>
    <row r="79" spans="1:8" x14ac:dyDescent="0.25">
      <c r="B79">
        <v>44.84</v>
      </c>
      <c r="C79">
        <f t="shared" ca="1" si="10"/>
        <v>0.46617068721631805</v>
      </c>
      <c r="D79">
        <f t="shared" ca="1" si="11"/>
        <v>49.326185147352859</v>
      </c>
    </row>
    <row r="80" spans="1:8" x14ac:dyDescent="0.25">
      <c r="B80">
        <v>44.55</v>
      </c>
      <c r="C80">
        <f t="shared" ca="1" si="10"/>
        <v>0.16407885864535454</v>
      </c>
      <c r="D80">
        <f t="shared" ca="1" si="11"/>
        <v>50.840220235085184</v>
      </c>
    </row>
    <row r="81" spans="1:4" x14ac:dyDescent="0.25">
      <c r="B81">
        <v>47.62</v>
      </c>
      <c r="C81">
        <f t="shared" ca="1" si="10"/>
        <v>5.9802900323751018E-2</v>
      </c>
      <c r="D81">
        <f t="shared" ca="1" si="11"/>
        <v>44.189365397769365</v>
      </c>
    </row>
    <row r="82" spans="1:4" x14ac:dyDescent="0.25">
      <c r="B82">
        <v>54.12</v>
      </c>
      <c r="C82">
        <f t="shared" ca="1" si="10"/>
        <v>0.8506121886444179</v>
      </c>
      <c r="D82">
        <f t="shared" ca="1" si="11"/>
        <v>46.722035734900913</v>
      </c>
    </row>
    <row r="83" spans="1:4" x14ac:dyDescent="0.25">
      <c r="B83">
        <v>53.74</v>
      </c>
      <c r="C83">
        <f t="shared" ca="1" si="10"/>
        <v>0.24978023381505687</v>
      </c>
      <c r="D83">
        <f t="shared" ca="1" si="11"/>
        <v>48.310839760838967</v>
      </c>
    </row>
    <row r="84" spans="1:4" x14ac:dyDescent="0.25">
      <c r="B84">
        <v>49.03</v>
      </c>
      <c r="C84">
        <f t="shared" ca="1" si="10"/>
        <v>0.76199821159382397</v>
      </c>
      <c r="D84">
        <f t="shared" ca="1" si="11"/>
        <v>59.776045451205896</v>
      </c>
    </row>
    <row r="85" spans="1:4" x14ac:dyDescent="0.25">
      <c r="B85">
        <v>45.3</v>
      </c>
      <c r="C85">
        <f t="shared" ca="1" si="10"/>
        <v>6.0977912846073901E-2</v>
      </c>
      <c r="D85">
        <f t="shared" ca="1" si="11"/>
        <v>56.929056876200818</v>
      </c>
    </row>
    <row r="86" spans="1:4" x14ac:dyDescent="0.25">
      <c r="B86">
        <v>49.83</v>
      </c>
      <c r="C86">
        <f t="shared" ca="1" si="10"/>
        <v>0.54815123376905917</v>
      </c>
      <c r="D86">
        <f t="shared" ca="1" si="11"/>
        <v>50.177499935711687</v>
      </c>
    </row>
    <row r="87" spans="1:4" x14ac:dyDescent="0.25">
      <c r="A87" t="s">
        <v>165</v>
      </c>
      <c r="B87">
        <v>48.06</v>
      </c>
      <c r="C87">
        <f t="shared" ca="1" si="10"/>
        <v>0.78183256284056535</v>
      </c>
      <c r="D87">
        <f t="shared" ca="1" si="11"/>
        <v>38.083016998492006</v>
      </c>
    </row>
    <row r="88" spans="1:4" x14ac:dyDescent="0.25">
      <c r="B88">
        <v>47</v>
      </c>
      <c r="C88">
        <f t="shared" ca="1" si="10"/>
        <v>0.4129274288791287</v>
      </c>
      <c r="D88">
        <f t="shared" ca="1" si="11"/>
        <v>53.546269651644423</v>
      </c>
    </row>
    <row r="89" spans="1:4" x14ac:dyDescent="0.25">
      <c r="B89">
        <v>48.39</v>
      </c>
      <c r="C89">
        <f t="shared" ca="1" si="10"/>
        <v>0.19584421906297811</v>
      </c>
      <c r="D89">
        <f t="shared" ca="1" si="11"/>
        <v>53.013165243091457</v>
      </c>
    </row>
    <row r="90" spans="1:4" x14ac:dyDescent="0.25">
      <c r="B90">
        <v>56.8</v>
      </c>
      <c r="C90">
        <f t="shared" ca="1" si="10"/>
        <v>0.4182362096635186</v>
      </c>
      <c r="D90">
        <f t="shared" ca="1" si="11"/>
        <v>51.340979190640574</v>
      </c>
    </row>
    <row r="91" spans="1:4" x14ac:dyDescent="0.25">
      <c r="B91">
        <v>49.07</v>
      </c>
      <c r="C91">
        <f t="shared" ca="1" si="10"/>
        <v>0.40370373803919901</v>
      </c>
      <c r="D91">
        <f t="shared" ca="1" si="11"/>
        <v>52.848552460305363</v>
      </c>
    </row>
    <row r="92" spans="1:4" x14ac:dyDescent="0.25">
      <c r="B92">
        <v>48.49</v>
      </c>
      <c r="C92">
        <f t="shared" ca="1" si="10"/>
        <v>0.30432557977280128</v>
      </c>
      <c r="D92">
        <f t="shared" ca="1" si="11"/>
        <v>45.851041437125154</v>
      </c>
    </row>
    <row r="93" spans="1:4" x14ac:dyDescent="0.25">
      <c r="B93">
        <v>39.090000000000003</v>
      </c>
      <c r="C93">
        <f t="shared" ca="1" si="10"/>
        <v>0.12781958164650409</v>
      </c>
      <c r="D93">
        <f t="shared" ca="1" si="11"/>
        <v>45.572530286763936</v>
      </c>
    </row>
    <row r="94" spans="1:4" x14ac:dyDescent="0.25">
      <c r="B94">
        <v>48</v>
      </c>
      <c r="C94">
        <f t="shared" ca="1" si="10"/>
        <v>0.85038299211124502</v>
      </c>
      <c r="D94">
        <f t="shared" ca="1" si="11"/>
        <v>50.788455316998295</v>
      </c>
    </row>
    <row r="95" spans="1:4" x14ac:dyDescent="0.25">
      <c r="B95">
        <v>53.17</v>
      </c>
      <c r="C95">
        <f t="shared" ca="1" si="10"/>
        <v>0.59260661087023803</v>
      </c>
      <c r="D95">
        <f t="shared" ca="1" si="11"/>
        <v>52.044310893706061</v>
      </c>
    </row>
    <row r="96" spans="1:4" x14ac:dyDescent="0.25">
      <c r="B96">
        <v>50.94</v>
      </c>
      <c r="C96">
        <f t="shared" ca="1" si="10"/>
        <v>0.74690146205191144</v>
      </c>
      <c r="D96">
        <f t="shared" ca="1" si="11"/>
        <v>44.835485511228029</v>
      </c>
    </row>
    <row r="97" spans="2:4" x14ac:dyDescent="0.25">
      <c r="B97">
        <v>45</v>
      </c>
      <c r="C97">
        <f t="shared" ca="1" si="10"/>
        <v>0.70516420554182158</v>
      </c>
      <c r="D97">
        <f t="shared" ca="1" si="11"/>
        <v>46.524472406920296</v>
      </c>
    </row>
    <row r="98" spans="2:4" x14ac:dyDescent="0.25">
      <c r="B98">
        <v>53.4</v>
      </c>
      <c r="C98">
        <f t="shared" ca="1" si="10"/>
        <v>0.43200043998030846</v>
      </c>
      <c r="D98">
        <f t="shared" ca="1" si="11"/>
        <v>48.833286091211882</v>
      </c>
    </row>
    <row r="99" spans="2:4" x14ac:dyDescent="0.25">
      <c r="B99">
        <v>49.2</v>
      </c>
      <c r="C99">
        <f t="shared" ca="1" si="10"/>
        <v>0.33016502533274539</v>
      </c>
      <c r="D99">
        <f t="shared" ca="1" si="11"/>
        <v>53.195467312772642</v>
      </c>
    </row>
    <row r="100" spans="2:4" x14ac:dyDescent="0.25">
      <c r="B100">
        <v>54.5</v>
      </c>
      <c r="C100">
        <f t="shared" ca="1" si="10"/>
        <v>0.17441581590612931</v>
      </c>
      <c r="D100">
        <f t="shared" ca="1" si="11"/>
        <v>47.252053577357387</v>
      </c>
    </row>
    <row r="101" spans="2:4" x14ac:dyDescent="0.25">
      <c r="B101">
        <v>53.3</v>
      </c>
      <c r="C101">
        <f t="shared" ca="1" si="10"/>
        <v>0.10149264411384706</v>
      </c>
      <c r="D101">
        <f t="shared" ca="1" si="11"/>
        <v>46.144208001095393</v>
      </c>
    </row>
    <row r="102" spans="2:4" x14ac:dyDescent="0.25">
      <c r="B102">
        <v>53.2</v>
      </c>
      <c r="C102">
        <f t="shared" ca="1" si="10"/>
        <v>0.68215246962857878</v>
      </c>
      <c r="D102">
        <f t="shared" ca="1" si="11"/>
        <v>48.044255336815695</v>
      </c>
    </row>
    <row r="103" spans="2:4" x14ac:dyDescent="0.25">
      <c r="B103">
        <v>54.3</v>
      </c>
      <c r="C103">
        <f t="shared" ca="1" si="10"/>
        <v>0.28364892868819613</v>
      </c>
      <c r="D103">
        <f t="shared" ca="1" si="11"/>
        <v>44.802305290845148</v>
      </c>
    </row>
    <row r="104" spans="2:4" x14ac:dyDescent="0.25">
      <c r="B104">
        <v>54.3</v>
      </c>
      <c r="C104">
        <f t="shared" ca="1" si="10"/>
        <v>0.41949047245810878</v>
      </c>
      <c r="D104">
        <f t="shared" ca="1" si="11"/>
        <v>52.690272804333631</v>
      </c>
    </row>
    <row r="105" spans="2:4" x14ac:dyDescent="0.25">
      <c r="B105">
        <v>49.7</v>
      </c>
      <c r="C105">
        <f t="shared" ca="1" si="10"/>
        <v>0.28459404311232939</v>
      </c>
      <c r="D105">
        <f t="shared" ca="1" si="11"/>
        <v>57.900878988916531</v>
      </c>
    </row>
    <row r="106" spans="2:4" x14ac:dyDescent="0.25">
      <c r="B106">
        <v>48.7</v>
      </c>
      <c r="C106">
        <f t="shared" ca="1" si="10"/>
        <v>0.38054727469671845</v>
      </c>
      <c r="D106">
        <f t="shared" ca="1" si="11"/>
        <v>46.576949834674863</v>
      </c>
    </row>
    <row r="107" spans="2:4" x14ac:dyDescent="0.25">
      <c r="B107">
        <v>53</v>
      </c>
      <c r="C107">
        <f t="shared" ca="1" si="10"/>
        <v>0.42048491398630239</v>
      </c>
      <c r="D107">
        <f t="shared" ca="1" si="11"/>
        <v>45.848723561757218</v>
      </c>
    </row>
    <row r="108" spans="2:4" x14ac:dyDescent="0.25">
      <c r="B108">
        <v>48.7</v>
      </c>
      <c r="C108">
        <f t="shared" ca="1" si="10"/>
        <v>0.82039866455991173</v>
      </c>
      <c r="D108">
        <f t="shared" ca="1" si="11"/>
        <v>51.900051575865334</v>
      </c>
    </row>
    <row r="109" spans="2:4" x14ac:dyDescent="0.25">
      <c r="B109">
        <v>48</v>
      </c>
      <c r="C109">
        <f t="shared" ca="1" si="10"/>
        <v>4.8831077148169255E-2</v>
      </c>
      <c r="D109">
        <f t="shared" ca="1" si="11"/>
        <v>49.497227931129679</v>
      </c>
    </row>
    <row r="110" spans="2:4" x14ac:dyDescent="0.25">
      <c r="B110">
        <v>53.3</v>
      </c>
      <c r="C110">
        <f t="shared" ca="1" si="10"/>
        <v>9.0039656488179021E-2</v>
      </c>
      <c r="D110">
        <f t="shared" ca="1" si="11"/>
        <v>50.077162957330479</v>
      </c>
    </row>
    <row r="111" spans="2:4" x14ac:dyDescent="0.25">
      <c r="D111">
        <f t="shared" ca="1" si="11"/>
        <v>53.97960414346062</v>
      </c>
    </row>
    <row r="112" spans="2:4" x14ac:dyDescent="0.25">
      <c r="D112">
        <f t="shared" ca="1" si="11"/>
        <v>41.08742114919594</v>
      </c>
    </row>
    <row r="113" spans="4:4" x14ac:dyDescent="0.25">
      <c r="D113">
        <f t="shared" ca="1" si="11"/>
        <v>51.55198017122413</v>
      </c>
    </row>
    <row r="114" spans="4:4" x14ac:dyDescent="0.25">
      <c r="D114">
        <f t="shared" ca="1" si="11"/>
        <v>46.291021245779049</v>
      </c>
    </row>
    <row r="115" spans="4:4" x14ac:dyDescent="0.25">
      <c r="D115">
        <f t="shared" ca="1" si="11"/>
        <v>49.59747194049168</v>
      </c>
    </row>
    <row r="116" spans="4:4" x14ac:dyDescent="0.25">
      <c r="D116">
        <f t="shared" ca="1" si="11"/>
        <v>55.530696073762201</v>
      </c>
    </row>
    <row r="117" spans="4:4" x14ac:dyDescent="0.25">
      <c r="D117">
        <f t="shared" ca="1" si="11"/>
        <v>56.086097754971746</v>
      </c>
    </row>
    <row r="118" spans="4:4" x14ac:dyDescent="0.25">
      <c r="D118">
        <f t="shared" ca="1" si="11"/>
        <v>46.457608016390708</v>
      </c>
    </row>
    <row r="119" spans="4:4" x14ac:dyDescent="0.25">
      <c r="D119">
        <f t="shared" ca="1" si="11"/>
        <v>42.29084032860527</v>
      </c>
    </row>
    <row r="120" spans="4:4" x14ac:dyDescent="0.25">
      <c r="D120">
        <f t="shared" ca="1" si="11"/>
        <v>55.686803027338151</v>
      </c>
    </row>
    <row r="121" spans="4:4" x14ac:dyDescent="0.25">
      <c r="D121">
        <f t="shared" ca="1" si="11"/>
        <v>46.572850839540095</v>
      </c>
    </row>
    <row r="122" spans="4:4" x14ac:dyDescent="0.25">
      <c r="D122">
        <f t="shared" ca="1" si="11"/>
        <v>55.474974500558638</v>
      </c>
    </row>
    <row r="123" spans="4:4" x14ac:dyDescent="0.25">
      <c r="D123">
        <f t="shared" ca="1" si="11"/>
        <v>42.653551852635154</v>
      </c>
    </row>
    <row r="124" spans="4:4" x14ac:dyDescent="0.25">
      <c r="D124">
        <f t="shared" ca="1" si="11"/>
        <v>47.551321119089266</v>
      </c>
    </row>
    <row r="125" spans="4:4" x14ac:dyDescent="0.25">
      <c r="D125">
        <f t="shared" ca="1" si="11"/>
        <v>51.327232356082263</v>
      </c>
    </row>
    <row r="126" spans="4:4" x14ac:dyDescent="0.25">
      <c r="D126">
        <f t="shared" ca="1" si="11"/>
        <v>46.764271852325592</v>
      </c>
    </row>
    <row r="127" spans="4:4" x14ac:dyDescent="0.25">
      <c r="D127">
        <f t="shared" ca="1" si="11"/>
        <v>45.087013008523321</v>
      </c>
    </row>
    <row r="128" spans="4:4" x14ac:dyDescent="0.25">
      <c r="D128">
        <f t="shared" ca="1" si="11"/>
        <v>50.196549043344611</v>
      </c>
    </row>
    <row r="129" spans="4:4" x14ac:dyDescent="0.25">
      <c r="D129">
        <f t="shared" ca="1" si="11"/>
        <v>50.069506666672559</v>
      </c>
    </row>
    <row r="130" spans="4:4" x14ac:dyDescent="0.25">
      <c r="D130">
        <f t="shared" ca="1" si="11"/>
        <v>46.626443190204931</v>
      </c>
    </row>
    <row r="131" spans="4:4" x14ac:dyDescent="0.25">
      <c r="D131">
        <f t="shared" ref="D131:D194" ca="1" si="15">_xlfn.T.INV(RAND(),25)*$G$3+$F$3</f>
        <v>49.840957791889892</v>
      </c>
    </row>
    <row r="132" spans="4:4" x14ac:dyDescent="0.25">
      <c r="D132">
        <f t="shared" ca="1" si="15"/>
        <v>40.782375820629746</v>
      </c>
    </row>
    <row r="133" spans="4:4" x14ac:dyDescent="0.25">
      <c r="D133">
        <f t="shared" ca="1" si="15"/>
        <v>52.789063882970495</v>
      </c>
    </row>
    <row r="134" spans="4:4" x14ac:dyDescent="0.25">
      <c r="D134">
        <f t="shared" ca="1" si="15"/>
        <v>46.443393423719968</v>
      </c>
    </row>
    <row r="135" spans="4:4" x14ac:dyDescent="0.25">
      <c r="D135">
        <f t="shared" ca="1" si="15"/>
        <v>46.375666615333252</v>
      </c>
    </row>
    <row r="136" spans="4:4" x14ac:dyDescent="0.25">
      <c r="D136">
        <f t="shared" ca="1" si="15"/>
        <v>41.882084642572345</v>
      </c>
    </row>
    <row r="137" spans="4:4" x14ac:dyDescent="0.25">
      <c r="D137">
        <f t="shared" ca="1" si="15"/>
        <v>51.889805637249125</v>
      </c>
    </row>
    <row r="138" spans="4:4" x14ac:dyDescent="0.25">
      <c r="D138">
        <f t="shared" ca="1" si="15"/>
        <v>44.942756021095413</v>
      </c>
    </row>
    <row r="139" spans="4:4" x14ac:dyDescent="0.25">
      <c r="D139">
        <f t="shared" ca="1" si="15"/>
        <v>50.806552501241853</v>
      </c>
    </row>
    <row r="140" spans="4:4" x14ac:dyDescent="0.25">
      <c r="D140">
        <f t="shared" ca="1" si="15"/>
        <v>49.920312743303306</v>
      </c>
    </row>
    <row r="141" spans="4:4" x14ac:dyDescent="0.25">
      <c r="D141">
        <f t="shared" ca="1" si="15"/>
        <v>54.936742745191367</v>
      </c>
    </row>
    <row r="142" spans="4:4" x14ac:dyDescent="0.25">
      <c r="D142">
        <f t="shared" ca="1" si="15"/>
        <v>44.794954122663171</v>
      </c>
    </row>
    <row r="143" spans="4:4" x14ac:dyDescent="0.25">
      <c r="D143">
        <f t="shared" ca="1" si="15"/>
        <v>45.25168795018682</v>
      </c>
    </row>
    <row r="144" spans="4:4" x14ac:dyDescent="0.25">
      <c r="D144">
        <f t="shared" ca="1" si="15"/>
        <v>49.820739335493521</v>
      </c>
    </row>
    <row r="145" spans="4:4" x14ac:dyDescent="0.25">
      <c r="D145">
        <f t="shared" ca="1" si="15"/>
        <v>46.264643759744324</v>
      </c>
    </row>
    <row r="146" spans="4:4" x14ac:dyDescent="0.25">
      <c r="D146">
        <f t="shared" ca="1" si="15"/>
        <v>48.986319646988058</v>
      </c>
    </row>
    <row r="147" spans="4:4" x14ac:dyDescent="0.25">
      <c r="D147">
        <f t="shared" ca="1" si="15"/>
        <v>52.974170339872856</v>
      </c>
    </row>
    <row r="148" spans="4:4" x14ac:dyDescent="0.25">
      <c r="D148">
        <f t="shared" ca="1" si="15"/>
        <v>41.972983678629163</v>
      </c>
    </row>
    <row r="149" spans="4:4" x14ac:dyDescent="0.25">
      <c r="D149">
        <f t="shared" ca="1" si="15"/>
        <v>42.908368173847194</v>
      </c>
    </row>
    <row r="150" spans="4:4" x14ac:dyDescent="0.25">
      <c r="D150">
        <f t="shared" ca="1" si="15"/>
        <v>53.693479657357059</v>
      </c>
    </row>
    <row r="151" spans="4:4" x14ac:dyDescent="0.25">
      <c r="D151">
        <f t="shared" ca="1" si="15"/>
        <v>50.175966030893051</v>
      </c>
    </row>
    <row r="152" spans="4:4" x14ac:dyDescent="0.25">
      <c r="D152">
        <f t="shared" ca="1" si="15"/>
        <v>52.162294543353248</v>
      </c>
    </row>
    <row r="153" spans="4:4" x14ac:dyDescent="0.25">
      <c r="D153">
        <f t="shared" ca="1" si="15"/>
        <v>48.179834990285677</v>
      </c>
    </row>
    <row r="154" spans="4:4" x14ac:dyDescent="0.25">
      <c r="D154">
        <f t="shared" ca="1" si="15"/>
        <v>50.159805313241172</v>
      </c>
    </row>
    <row r="155" spans="4:4" x14ac:dyDescent="0.25">
      <c r="D155">
        <f t="shared" ca="1" si="15"/>
        <v>48.597595375107424</v>
      </c>
    </row>
    <row r="156" spans="4:4" x14ac:dyDescent="0.25">
      <c r="D156">
        <f t="shared" ca="1" si="15"/>
        <v>45.796879000484893</v>
      </c>
    </row>
    <row r="157" spans="4:4" x14ac:dyDescent="0.25">
      <c r="D157">
        <f t="shared" ca="1" si="15"/>
        <v>48.911364902091897</v>
      </c>
    </row>
    <row r="158" spans="4:4" x14ac:dyDescent="0.25">
      <c r="D158">
        <f t="shared" ca="1" si="15"/>
        <v>52.374823251376597</v>
      </c>
    </row>
    <row r="159" spans="4:4" x14ac:dyDescent="0.25">
      <c r="D159">
        <f t="shared" ca="1" si="15"/>
        <v>46.260039240968084</v>
      </c>
    </row>
    <row r="160" spans="4:4" x14ac:dyDescent="0.25">
      <c r="D160">
        <f t="shared" ca="1" si="15"/>
        <v>47.968926579435639</v>
      </c>
    </row>
    <row r="161" spans="4:4" x14ac:dyDescent="0.25">
      <c r="D161">
        <f t="shared" ca="1" si="15"/>
        <v>44.801077733228595</v>
      </c>
    </row>
    <row r="162" spans="4:4" x14ac:dyDescent="0.25">
      <c r="D162">
        <f t="shared" ca="1" si="15"/>
        <v>47.350303838191735</v>
      </c>
    </row>
    <row r="163" spans="4:4" x14ac:dyDescent="0.25">
      <c r="D163">
        <f t="shared" ca="1" si="15"/>
        <v>60.405745120362695</v>
      </c>
    </row>
    <row r="164" spans="4:4" x14ac:dyDescent="0.25">
      <c r="D164">
        <f t="shared" ca="1" si="15"/>
        <v>47.332708612547137</v>
      </c>
    </row>
    <row r="165" spans="4:4" x14ac:dyDescent="0.25">
      <c r="D165">
        <f t="shared" ca="1" si="15"/>
        <v>54.946166233007141</v>
      </c>
    </row>
    <row r="166" spans="4:4" x14ac:dyDescent="0.25">
      <c r="D166">
        <f t="shared" ca="1" si="15"/>
        <v>47.882873803407684</v>
      </c>
    </row>
    <row r="167" spans="4:4" x14ac:dyDescent="0.25">
      <c r="D167">
        <f t="shared" ca="1" si="15"/>
        <v>42.82638845705354</v>
      </c>
    </row>
    <row r="168" spans="4:4" x14ac:dyDescent="0.25">
      <c r="D168">
        <f t="shared" ca="1" si="15"/>
        <v>52.653954006423575</v>
      </c>
    </row>
    <row r="169" spans="4:4" x14ac:dyDescent="0.25">
      <c r="D169">
        <f t="shared" ca="1" si="15"/>
        <v>57.745794130187861</v>
      </c>
    </row>
    <row r="170" spans="4:4" x14ac:dyDescent="0.25">
      <c r="D170">
        <f t="shared" ca="1" si="15"/>
        <v>48.326289305401879</v>
      </c>
    </row>
    <row r="171" spans="4:4" x14ac:dyDescent="0.25">
      <c r="D171">
        <f t="shared" ca="1" si="15"/>
        <v>43.599580264491806</v>
      </c>
    </row>
    <row r="172" spans="4:4" x14ac:dyDescent="0.25">
      <c r="D172">
        <f t="shared" ca="1" si="15"/>
        <v>49.780701198364582</v>
      </c>
    </row>
    <row r="173" spans="4:4" x14ac:dyDescent="0.25">
      <c r="D173">
        <f t="shared" ca="1" si="15"/>
        <v>50.460935622038619</v>
      </c>
    </row>
    <row r="174" spans="4:4" x14ac:dyDescent="0.25">
      <c r="D174">
        <f t="shared" ca="1" si="15"/>
        <v>44.614497068226854</v>
      </c>
    </row>
    <row r="175" spans="4:4" x14ac:dyDescent="0.25">
      <c r="D175">
        <f t="shared" ca="1" si="15"/>
        <v>56.45217435388826</v>
      </c>
    </row>
    <row r="176" spans="4:4" x14ac:dyDescent="0.25">
      <c r="D176">
        <f t="shared" ca="1" si="15"/>
        <v>52.257068860366729</v>
      </c>
    </row>
    <row r="177" spans="4:4" x14ac:dyDescent="0.25">
      <c r="D177">
        <f t="shared" ca="1" si="15"/>
        <v>54.562821977791685</v>
      </c>
    </row>
    <row r="178" spans="4:4" x14ac:dyDescent="0.25">
      <c r="D178">
        <f t="shared" ca="1" si="15"/>
        <v>42.5910104889008</v>
      </c>
    </row>
    <row r="179" spans="4:4" x14ac:dyDescent="0.25">
      <c r="D179">
        <f t="shared" ca="1" si="15"/>
        <v>46.9263441747486</v>
      </c>
    </row>
    <row r="180" spans="4:4" x14ac:dyDescent="0.25">
      <c r="D180">
        <f t="shared" ca="1" si="15"/>
        <v>52.081117613934552</v>
      </c>
    </row>
    <row r="181" spans="4:4" x14ac:dyDescent="0.25">
      <c r="D181">
        <f t="shared" ca="1" si="15"/>
        <v>54.884024715643726</v>
      </c>
    </row>
    <row r="182" spans="4:4" x14ac:dyDescent="0.25">
      <c r="D182">
        <f t="shared" ca="1" si="15"/>
        <v>48.369894752104003</v>
      </c>
    </row>
    <row r="183" spans="4:4" x14ac:dyDescent="0.25">
      <c r="D183">
        <f t="shared" ca="1" si="15"/>
        <v>55.121561830350252</v>
      </c>
    </row>
    <row r="184" spans="4:4" x14ac:dyDescent="0.25">
      <c r="D184">
        <f t="shared" ca="1" si="15"/>
        <v>59.716932462071831</v>
      </c>
    </row>
    <row r="185" spans="4:4" x14ac:dyDescent="0.25">
      <c r="D185">
        <f t="shared" ca="1" si="15"/>
        <v>57.638053026417239</v>
      </c>
    </row>
    <row r="186" spans="4:4" x14ac:dyDescent="0.25">
      <c r="D186">
        <f t="shared" ca="1" si="15"/>
        <v>47.872431416328688</v>
      </c>
    </row>
    <row r="187" spans="4:4" x14ac:dyDescent="0.25">
      <c r="D187">
        <f t="shared" ca="1" si="15"/>
        <v>48.312413411578625</v>
      </c>
    </row>
    <row r="188" spans="4:4" x14ac:dyDescent="0.25">
      <c r="D188">
        <f t="shared" ca="1" si="15"/>
        <v>45.553276254225239</v>
      </c>
    </row>
    <row r="189" spans="4:4" x14ac:dyDescent="0.25">
      <c r="D189">
        <f t="shared" ca="1" si="15"/>
        <v>46.573385564393803</v>
      </c>
    </row>
    <row r="190" spans="4:4" x14ac:dyDescent="0.25">
      <c r="D190">
        <f t="shared" ca="1" si="15"/>
        <v>58.314182882069048</v>
      </c>
    </row>
    <row r="191" spans="4:4" x14ac:dyDescent="0.25">
      <c r="D191">
        <f t="shared" ca="1" si="15"/>
        <v>45.504323903202604</v>
      </c>
    </row>
    <row r="192" spans="4:4" x14ac:dyDescent="0.25">
      <c r="D192">
        <f t="shared" ca="1" si="15"/>
        <v>55.313544106340444</v>
      </c>
    </row>
    <row r="193" spans="4:4" x14ac:dyDescent="0.25">
      <c r="D193">
        <f t="shared" ca="1" si="15"/>
        <v>52.093573086689105</v>
      </c>
    </row>
    <row r="194" spans="4:4" x14ac:dyDescent="0.25">
      <c r="D194">
        <f t="shared" ca="1" si="15"/>
        <v>49.011468555602058</v>
      </c>
    </row>
    <row r="195" spans="4:4" x14ac:dyDescent="0.25">
      <c r="D195">
        <f t="shared" ref="D195:D258" ca="1" si="16">_xlfn.T.INV(RAND(),25)*$G$3+$F$3</f>
        <v>50.211500796372455</v>
      </c>
    </row>
    <row r="196" spans="4:4" x14ac:dyDescent="0.25">
      <c r="D196">
        <f t="shared" ca="1" si="16"/>
        <v>50.487230996589389</v>
      </c>
    </row>
    <row r="197" spans="4:4" x14ac:dyDescent="0.25">
      <c r="D197">
        <f t="shared" ca="1" si="16"/>
        <v>52.446153273050072</v>
      </c>
    </row>
    <row r="198" spans="4:4" x14ac:dyDescent="0.25">
      <c r="D198">
        <f t="shared" ca="1" si="16"/>
        <v>48.024909501343608</v>
      </c>
    </row>
    <row r="199" spans="4:4" x14ac:dyDescent="0.25">
      <c r="D199">
        <f t="shared" ca="1" si="16"/>
        <v>51.855985647205195</v>
      </c>
    </row>
    <row r="200" spans="4:4" x14ac:dyDescent="0.25">
      <c r="D200">
        <f t="shared" ca="1" si="16"/>
        <v>45.094614357773004</v>
      </c>
    </row>
    <row r="201" spans="4:4" x14ac:dyDescent="0.25">
      <c r="D201">
        <f t="shared" ca="1" si="16"/>
        <v>46.691527478636587</v>
      </c>
    </row>
    <row r="202" spans="4:4" x14ac:dyDescent="0.25">
      <c r="D202">
        <f t="shared" ca="1" si="16"/>
        <v>51.138200504105171</v>
      </c>
    </row>
    <row r="203" spans="4:4" x14ac:dyDescent="0.25">
      <c r="D203">
        <f t="shared" ca="1" si="16"/>
        <v>32.641996812037803</v>
      </c>
    </row>
    <row r="204" spans="4:4" x14ac:dyDescent="0.25">
      <c r="D204">
        <f t="shared" ca="1" si="16"/>
        <v>41.046977793531354</v>
      </c>
    </row>
    <row r="205" spans="4:4" x14ac:dyDescent="0.25">
      <c r="D205">
        <f t="shared" ca="1" si="16"/>
        <v>41.483753153250824</v>
      </c>
    </row>
    <row r="206" spans="4:4" x14ac:dyDescent="0.25">
      <c r="D206">
        <f t="shared" ca="1" si="16"/>
        <v>52.705870964665678</v>
      </c>
    </row>
    <row r="207" spans="4:4" x14ac:dyDescent="0.25">
      <c r="D207">
        <f t="shared" ca="1" si="16"/>
        <v>54.594736977570889</v>
      </c>
    </row>
    <row r="208" spans="4:4" x14ac:dyDescent="0.25">
      <c r="D208">
        <f t="shared" ca="1" si="16"/>
        <v>44.222703214755029</v>
      </c>
    </row>
    <row r="209" spans="4:4" x14ac:dyDescent="0.25">
      <c r="D209">
        <f t="shared" ca="1" si="16"/>
        <v>42.683518508619798</v>
      </c>
    </row>
    <row r="210" spans="4:4" x14ac:dyDescent="0.25">
      <c r="D210">
        <f t="shared" ca="1" si="16"/>
        <v>54.533839109268825</v>
      </c>
    </row>
    <row r="211" spans="4:4" x14ac:dyDescent="0.25">
      <c r="D211">
        <f t="shared" ca="1" si="16"/>
        <v>57.103680120732022</v>
      </c>
    </row>
    <row r="212" spans="4:4" x14ac:dyDescent="0.25">
      <c r="D212">
        <f t="shared" ca="1" si="16"/>
        <v>50.981739605436154</v>
      </c>
    </row>
    <row r="213" spans="4:4" x14ac:dyDescent="0.25">
      <c r="D213">
        <f t="shared" ca="1" si="16"/>
        <v>43.344258939631722</v>
      </c>
    </row>
    <row r="214" spans="4:4" x14ac:dyDescent="0.25">
      <c r="D214">
        <f t="shared" ca="1" si="16"/>
        <v>49.350814797135264</v>
      </c>
    </row>
    <row r="215" spans="4:4" x14ac:dyDescent="0.25">
      <c r="D215">
        <f t="shared" ca="1" si="16"/>
        <v>51.298844570348507</v>
      </c>
    </row>
    <row r="216" spans="4:4" x14ac:dyDescent="0.25">
      <c r="D216">
        <f t="shared" ca="1" si="16"/>
        <v>46.51019351200101</v>
      </c>
    </row>
    <row r="217" spans="4:4" x14ac:dyDescent="0.25">
      <c r="D217">
        <f t="shared" ca="1" si="16"/>
        <v>51.604224314852239</v>
      </c>
    </row>
    <row r="218" spans="4:4" x14ac:dyDescent="0.25">
      <c r="D218">
        <f t="shared" ca="1" si="16"/>
        <v>48.419019010147508</v>
      </c>
    </row>
    <row r="219" spans="4:4" x14ac:dyDescent="0.25">
      <c r="D219">
        <f t="shared" ca="1" si="16"/>
        <v>45.869252370100511</v>
      </c>
    </row>
    <row r="220" spans="4:4" x14ac:dyDescent="0.25">
      <c r="D220">
        <f t="shared" ca="1" si="16"/>
        <v>59.212544403883648</v>
      </c>
    </row>
    <row r="221" spans="4:4" x14ac:dyDescent="0.25">
      <c r="D221">
        <f t="shared" ca="1" si="16"/>
        <v>59.033942081320248</v>
      </c>
    </row>
    <row r="222" spans="4:4" x14ac:dyDescent="0.25">
      <c r="D222">
        <f t="shared" ca="1" si="16"/>
        <v>47.426391818773986</v>
      </c>
    </row>
    <row r="223" spans="4:4" x14ac:dyDescent="0.25">
      <c r="D223">
        <f t="shared" ca="1" si="16"/>
        <v>55.400163447399741</v>
      </c>
    </row>
    <row r="224" spans="4:4" x14ac:dyDescent="0.25">
      <c r="D224">
        <f t="shared" ca="1" si="16"/>
        <v>49.505721514000918</v>
      </c>
    </row>
    <row r="225" spans="4:4" x14ac:dyDescent="0.25">
      <c r="D225">
        <f t="shared" ca="1" si="16"/>
        <v>40.08711577363988</v>
      </c>
    </row>
    <row r="226" spans="4:4" x14ac:dyDescent="0.25">
      <c r="D226">
        <f t="shared" ca="1" si="16"/>
        <v>63.531740693210502</v>
      </c>
    </row>
    <row r="227" spans="4:4" x14ac:dyDescent="0.25">
      <c r="D227">
        <f t="shared" ca="1" si="16"/>
        <v>44.096545369638847</v>
      </c>
    </row>
    <row r="228" spans="4:4" x14ac:dyDescent="0.25">
      <c r="D228">
        <f t="shared" ca="1" si="16"/>
        <v>53.021895781389091</v>
      </c>
    </row>
    <row r="229" spans="4:4" x14ac:dyDescent="0.25">
      <c r="D229">
        <f t="shared" ca="1" si="16"/>
        <v>50.414635275302842</v>
      </c>
    </row>
    <row r="230" spans="4:4" x14ac:dyDescent="0.25">
      <c r="D230">
        <f t="shared" ca="1" si="16"/>
        <v>53.506619826117216</v>
      </c>
    </row>
    <row r="231" spans="4:4" x14ac:dyDescent="0.25">
      <c r="D231">
        <f t="shared" ca="1" si="16"/>
        <v>46.229204767255162</v>
      </c>
    </row>
    <row r="232" spans="4:4" x14ac:dyDescent="0.25">
      <c r="D232">
        <f t="shared" ca="1" si="16"/>
        <v>50.32867028529526</v>
      </c>
    </row>
    <row r="233" spans="4:4" x14ac:dyDescent="0.25">
      <c r="D233">
        <f t="shared" ca="1" si="16"/>
        <v>52.910036136957878</v>
      </c>
    </row>
    <row r="234" spans="4:4" x14ac:dyDescent="0.25">
      <c r="D234">
        <f t="shared" ca="1" si="16"/>
        <v>48.252731337149719</v>
      </c>
    </row>
    <row r="235" spans="4:4" x14ac:dyDescent="0.25">
      <c r="D235">
        <f t="shared" ca="1" si="16"/>
        <v>49.172493021802865</v>
      </c>
    </row>
    <row r="236" spans="4:4" x14ac:dyDescent="0.25">
      <c r="D236">
        <f t="shared" ca="1" si="16"/>
        <v>41.696586748009835</v>
      </c>
    </row>
    <row r="237" spans="4:4" x14ac:dyDescent="0.25">
      <c r="D237">
        <f t="shared" ca="1" si="16"/>
        <v>48.065471733748701</v>
      </c>
    </row>
    <row r="238" spans="4:4" x14ac:dyDescent="0.25">
      <c r="D238">
        <f t="shared" ca="1" si="16"/>
        <v>64.912859495976818</v>
      </c>
    </row>
    <row r="239" spans="4:4" x14ac:dyDescent="0.25">
      <c r="D239">
        <f t="shared" ca="1" si="16"/>
        <v>54.223431676814251</v>
      </c>
    </row>
    <row r="240" spans="4:4" x14ac:dyDescent="0.25">
      <c r="D240">
        <f t="shared" ca="1" si="16"/>
        <v>52.042915281078983</v>
      </c>
    </row>
    <row r="241" spans="4:4" x14ac:dyDescent="0.25">
      <c r="D241">
        <f t="shared" ca="1" si="16"/>
        <v>50.331181669280852</v>
      </c>
    </row>
    <row r="242" spans="4:4" x14ac:dyDescent="0.25">
      <c r="D242">
        <f t="shared" ca="1" si="16"/>
        <v>51.639289738625976</v>
      </c>
    </row>
    <row r="243" spans="4:4" x14ac:dyDescent="0.25">
      <c r="D243">
        <f t="shared" ca="1" si="16"/>
        <v>47.327794960037934</v>
      </c>
    </row>
    <row r="244" spans="4:4" x14ac:dyDescent="0.25">
      <c r="D244">
        <f t="shared" ca="1" si="16"/>
        <v>47.254704003778755</v>
      </c>
    </row>
    <row r="245" spans="4:4" x14ac:dyDescent="0.25">
      <c r="D245">
        <f t="shared" ca="1" si="16"/>
        <v>41.455230006414368</v>
      </c>
    </row>
    <row r="246" spans="4:4" x14ac:dyDescent="0.25">
      <c r="D246">
        <f t="shared" ca="1" si="16"/>
        <v>47.986125614601328</v>
      </c>
    </row>
    <row r="247" spans="4:4" x14ac:dyDescent="0.25">
      <c r="D247">
        <f t="shared" ca="1" si="16"/>
        <v>51.94685764317731</v>
      </c>
    </row>
    <row r="248" spans="4:4" x14ac:dyDescent="0.25">
      <c r="D248">
        <f t="shared" ca="1" si="16"/>
        <v>56.486058915388398</v>
      </c>
    </row>
    <row r="249" spans="4:4" x14ac:dyDescent="0.25">
      <c r="D249">
        <f t="shared" ca="1" si="16"/>
        <v>44.380571118434311</v>
      </c>
    </row>
    <row r="250" spans="4:4" x14ac:dyDescent="0.25">
      <c r="D250">
        <f t="shared" ca="1" si="16"/>
        <v>51.8900899017722</v>
      </c>
    </row>
    <row r="251" spans="4:4" x14ac:dyDescent="0.25">
      <c r="D251">
        <f t="shared" ca="1" si="16"/>
        <v>41.489359595750763</v>
      </c>
    </row>
    <row r="252" spans="4:4" x14ac:dyDescent="0.25">
      <c r="D252">
        <f t="shared" ca="1" si="16"/>
        <v>44.75769823416978</v>
      </c>
    </row>
    <row r="253" spans="4:4" x14ac:dyDescent="0.25">
      <c r="D253">
        <f t="shared" ca="1" si="16"/>
        <v>49.090266243534103</v>
      </c>
    </row>
    <row r="254" spans="4:4" x14ac:dyDescent="0.25">
      <c r="D254">
        <f t="shared" ca="1" si="16"/>
        <v>54.926879026695644</v>
      </c>
    </row>
    <row r="255" spans="4:4" x14ac:dyDescent="0.25">
      <c r="D255">
        <f t="shared" ca="1" si="16"/>
        <v>48.860759918087574</v>
      </c>
    </row>
    <row r="256" spans="4:4" x14ac:dyDescent="0.25">
      <c r="D256">
        <f t="shared" ca="1" si="16"/>
        <v>51.108031519383943</v>
      </c>
    </row>
    <row r="257" spans="4:4" x14ac:dyDescent="0.25">
      <c r="D257">
        <f t="shared" ca="1" si="16"/>
        <v>43.765272721136306</v>
      </c>
    </row>
    <row r="258" spans="4:4" x14ac:dyDescent="0.25">
      <c r="D258">
        <f t="shared" ca="1" si="16"/>
        <v>50.245924404808832</v>
      </c>
    </row>
    <row r="259" spans="4:4" x14ac:dyDescent="0.25">
      <c r="D259">
        <f t="shared" ref="D259:D322" ca="1" si="17">_xlfn.T.INV(RAND(),25)*$G$3+$F$3</f>
        <v>54.063417711038838</v>
      </c>
    </row>
    <row r="260" spans="4:4" x14ac:dyDescent="0.25">
      <c r="D260">
        <f t="shared" ca="1" si="17"/>
        <v>52.356082585169354</v>
      </c>
    </row>
    <row r="261" spans="4:4" x14ac:dyDescent="0.25">
      <c r="D261">
        <f t="shared" ca="1" si="17"/>
        <v>50.716027218529874</v>
      </c>
    </row>
    <row r="262" spans="4:4" x14ac:dyDescent="0.25">
      <c r="D262">
        <f t="shared" ca="1" si="17"/>
        <v>46.471020581904043</v>
      </c>
    </row>
    <row r="263" spans="4:4" x14ac:dyDescent="0.25">
      <c r="D263">
        <f t="shared" ca="1" si="17"/>
        <v>43.567389296587876</v>
      </c>
    </row>
    <row r="264" spans="4:4" x14ac:dyDescent="0.25">
      <c r="D264">
        <f t="shared" ca="1" si="17"/>
        <v>49.693255720376435</v>
      </c>
    </row>
    <row r="265" spans="4:4" x14ac:dyDescent="0.25">
      <c r="D265">
        <f t="shared" ca="1" si="17"/>
        <v>50.076866769238961</v>
      </c>
    </row>
    <row r="266" spans="4:4" x14ac:dyDescent="0.25">
      <c r="D266">
        <f t="shared" ca="1" si="17"/>
        <v>51.09340155522171</v>
      </c>
    </row>
    <row r="267" spans="4:4" x14ac:dyDescent="0.25">
      <c r="D267">
        <f t="shared" ca="1" si="17"/>
        <v>44.724230063628205</v>
      </c>
    </row>
    <row r="268" spans="4:4" x14ac:dyDescent="0.25">
      <c r="D268">
        <f t="shared" ca="1" si="17"/>
        <v>48.778344176463676</v>
      </c>
    </row>
    <row r="269" spans="4:4" x14ac:dyDescent="0.25">
      <c r="D269">
        <f t="shared" ca="1" si="17"/>
        <v>50.813541642390398</v>
      </c>
    </row>
    <row r="270" spans="4:4" x14ac:dyDescent="0.25">
      <c r="D270">
        <f t="shared" ca="1" si="17"/>
        <v>46.808516178350992</v>
      </c>
    </row>
    <row r="271" spans="4:4" x14ac:dyDescent="0.25">
      <c r="D271">
        <f t="shared" ca="1" si="17"/>
        <v>41.223845216064205</v>
      </c>
    </row>
    <row r="272" spans="4:4" x14ac:dyDescent="0.25">
      <c r="D272">
        <f t="shared" ca="1" si="17"/>
        <v>55.784832535393775</v>
      </c>
    </row>
    <row r="273" spans="4:4" x14ac:dyDescent="0.25">
      <c r="D273">
        <f t="shared" ca="1" si="17"/>
        <v>51.407323253028316</v>
      </c>
    </row>
    <row r="274" spans="4:4" x14ac:dyDescent="0.25">
      <c r="D274">
        <f t="shared" ca="1" si="17"/>
        <v>47.87494706173986</v>
      </c>
    </row>
    <row r="275" spans="4:4" x14ac:dyDescent="0.25">
      <c r="D275">
        <f t="shared" ca="1" si="17"/>
        <v>48.142644088922232</v>
      </c>
    </row>
    <row r="276" spans="4:4" x14ac:dyDescent="0.25">
      <c r="D276">
        <f t="shared" ca="1" si="17"/>
        <v>49.833680286193712</v>
      </c>
    </row>
    <row r="277" spans="4:4" x14ac:dyDescent="0.25">
      <c r="D277">
        <f t="shared" ca="1" si="17"/>
        <v>44.612530266850477</v>
      </c>
    </row>
    <row r="278" spans="4:4" x14ac:dyDescent="0.25">
      <c r="D278">
        <f t="shared" ca="1" si="17"/>
        <v>52.872413298341463</v>
      </c>
    </row>
    <row r="279" spans="4:4" x14ac:dyDescent="0.25">
      <c r="D279">
        <f t="shared" ca="1" si="17"/>
        <v>39.292271851238823</v>
      </c>
    </row>
    <row r="280" spans="4:4" x14ac:dyDescent="0.25">
      <c r="D280">
        <f t="shared" ca="1" si="17"/>
        <v>39.508524022080564</v>
      </c>
    </row>
    <row r="281" spans="4:4" x14ac:dyDescent="0.25">
      <c r="D281">
        <f t="shared" ca="1" si="17"/>
        <v>53.314151930270995</v>
      </c>
    </row>
    <row r="282" spans="4:4" x14ac:dyDescent="0.25">
      <c r="D282">
        <f t="shared" ca="1" si="17"/>
        <v>46.327665821845827</v>
      </c>
    </row>
    <row r="283" spans="4:4" x14ac:dyDescent="0.25">
      <c r="D283">
        <f t="shared" ca="1" si="17"/>
        <v>47.432443991720639</v>
      </c>
    </row>
    <row r="284" spans="4:4" x14ac:dyDescent="0.25">
      <c r="D284">
        <f t="shared" ca="1" si="17"/>
        <v>56.296805791307904</v>
      </c>
    </row>
    <row r="285" spans="4:4" x14ac:dyDescent="0.25">
      <c r="D285">
        <f t="shared" ca="1" si="17"/>
        <v>45.884096712438968</v>
      </c>
    </row>
    <row r="286" spans="4:4" x14ac:dyDescent="0.25">
      <c r="D286">
        <f t="shared" ca="1" si="17"/>
        <v>53.589939325946894</v>
      </c>
    </row>
    <row r="287" spans="4:4" x14ac:dyDescent="0.25">
      <c r="D287">
        <f t="shared" ca="1" si="17"/>
        <v>47.989182366640961</v>
      </c>
    </row>
    <row r="288" spans="4:4" x14ac:dyDescent="0.25">
      <c r="D288">
        <f t="shared" ca="1" si="17"/>
        <v>51.143295142111036</v>
      </c>
    </row>
    <row r="289" spans="4:4" x14ac:dyDescent="0.25">
      <c r="D289">
        <f t="shared" ca="1" si="17"/>
        <v>53.72052606223258</v>
      </c>
    </row>
    <row r="290" spans="4:4" x14ac:dyDescent="0.25">
      <c r="D290">
        <f t="shared" ca="1" si="17"/>
        <v>45.307177767574153</v>
      </c>
    </row>
    <row r="291" spans="4:4" x14ac:dyDescent="0.25">
      <c r="D291">
        <f t="shared" ca="1" si="17"/>
        <v>45.495917360531884</v>
      </c>
    </row>
    <row r="292" spans="4:4" x14ac:dyDescent="0.25">
      <c r="D292">
        <f t="shared" ca="1" si="17"/>
        <v>47.708404764581651</v>
      </c>
    </row>
    <row r="293" spans="4:4" x14ac:dyDescent="0.25">
      <c r="D293">
        <f t="shared" ca="1" si="17"/>
        <v>53.779934915706278</v>
      </c>
    </row>
    <row r="294" spans="4:4" x14ac:dyDescent="0.25">
      <c r="D294">
        <f t="shared" ca="1" si="17"/>
        <v>44.526351027601102</v>
      </c>
    </row>
    <row r="295" spans="4:4" x14ac:dyDescent="0.25">
      <c r="D295">
        <f t="shared" ca="1" si="17"/>
        <v>55.970784615845474</v>
      </c>
    </row>
    <row r="296" spans="4:4" x14ac:dyDescent="0.25">
      <c r="D296">
        <f t="shared" ca="1" si="17"/>
        <v>54.956335393427231</v>
      </c>
    </row>
    <row r="297" spans="4:4" x14ac:dyDescent="0.25">
      <c r="D297">
        <f t="shared" ca="1" si="17"/>
        <v>48.109434167608562</v>
      </c>
    </row>
    <row r="298" spans="4:4" x14ac:dyDescent="0.25">
      <c r="D298">
        <f t="shared" ca="1" si="17"/>
        <v>42.946169597779424</v>
      </c>
    </row>
    <row r="299" spans="4:4" x14ac:dyDescent="0.25">
      <c r="D299">
        <f t="shared" ca="1" si="17"/>
        <v>53.282672057838056</v>
      </c>
    </row>
    <row r="300" spans="4:4" x14ac:dyDescent="0.25">
      <c r="D300">
        <f t="shared" ca="1" si="17"/>
        <v>47.000065211239402</v>
      </c>
    </row>
    <row r="301" spans="4:4" x14ac:dyDescent="0.25">
      <c r="D301">
        <f t="shared" ca="1" si="17"/>
        <v>47.588610432992191</v>
      </c>
    </row>
    <row r="302" spans="4:4" x14ac:dyDescent="0.25">
      <c r="D302">
        <f t="shared" ca="1" si="17"/>
        <v>50.161020669774231</v>
      </c>
    </row>
    <row r="303" spans="4:4" x14ac:dyDescent="0.25">
      <c r="D303">
        <f t="shared" ca="1" si="17"/>
        <v>43.342038635072619</v>
      </c>
    </row>
    <row r="304" spans="4:4" x14ac:dyDescent="0.25">
      <c r="D304">
        <f t="shared" ca="1" si="17"/>
        <v>49.429165407546883</v>
      </c>
    </row>
    <row r="305" spans="4:4" x14ac:dyDescent="0.25">
      <c r="D305">
        <f t="shared" ca="1" si="17"/>
        <v>48.509221863780979</v>
      </c>
    </row>
    <row r="306" spans="4:4" x14ac:dyDescent="0.25">
      <c r="D306">
        <f t="shared" ca="1" si="17"/>
        <v>53.535634906380977</v>
      </c>
    </row>
    <row r="307" spans="4:4" x14ac:dyDescent="0.25">
      <c r="D307">
        <f t="shared" ca="1" si="17"/>
        <v>50.994982010717706</v>
      </c>
    </row>
    <row r="308" spans="4:4" x14ac:dyDescent="0.25">
      <c r="D308">
        <f t="shared" ca="1" si="17"/>
        <v>47.989549785844581</v>
      </c>
    </row>
    <row r="309" spans="4:4" x14ac:dyDescent="0.25">
      <c r="D309">
        <f t="shared" ca="1" si="17"/>
        <v>43.612916752633481</v>
      </c>
    </row>
    <row r="310" spans="4:4" x14ac:dyDescent="0.25">
      <c r="D310">
        <f t="shared" ca="1" si="17"/>
        <v>44.789490700789365</v>
      </c>
    </row>
    <row r="311" spans="4:4" x14ac:dyDescent="0.25">
      <c r="D311">
        <f t="shared" ca="1" si="17"/>
        <v>47.21308850080279</v>
      </c>
    </row>
    <row r="312" spans="4:4" x14ac:dyDescent="0.25">
      <c r="D312">
        <f t="shared" ca="1" si="17"/>
        <v>43.098686634116348</v>
      </c>
    </row>
    <row r="313" spans="4:4" x14ac:dyDescent="0.25">
      <c r="D313">
        <f t="shared" ca="1" si="17"/>
        <v>50.415445098456239</v>
      </c>
    </row>
    <row r="314" spans="4:4" x14ac:dyDescent="0.25">
      <c r="D314">
        <f t="shared" ca="1" si="17"/>
        <v>42.264987752607567</v>
      </c>
    </row>
    <row r="315" spans="4:4" x14ac:dyDescent="0.25">
      <c r="D315">
        <f t="shared" ca="1" si="17"/>
        <v>46.720684499982909</v>
      </c>
    </row>
    <row r="316" spans="4:4" x14ac:dyDescent="0.25">
      <c r="D316">
        <f t="shared" ca="1" si="17"/>
        <v>47.779652828553445</v>
      </c>
    </row>
    <row r="317" spans="4:4" x14ac:dyDescent="0.25">
      <c r="D317">
        <f t="shared" ca="1" si="17"/>
        <v>53.019034233221625</v>
      </c>
    </row>
    <row r="318" spans="4:4" x14ac:dyDescent="0.25">
      <c r="D318">
        <f t="shared" ca="1" si="17"/>
        <v>47.724922478656133</v>
      </c>
    </row>
    <row r="319" spans="4:4" x14ac:dyDescent="0.25">
      <c r="D319">
        <f t="shared" ca="1" si="17"/>
        <v>55.706782616341883</v>
      </c>
    </row>
    <row r="320" spans="4:4" x14ac:dyDescent="0.25">
      <c r="D320">
        <f t="shared" ca="1" si="17"/>
        <v>46.349609229728642</v>
      </c>
    </row>
    <row r="321" spans="4:4" x14ac:dyDescent="0.25">
      <c r="D321">
        <f t="shared" ca="1" si="17"/>
        <v>48.221481500826002</v>
      </c>
    </row>
    <row r="322" spans="4:4" x14ac:dyDescent="0.25">
      <c r="D322">
        <f t="shared" ca="1" si="17"/>
        <v>59.957013214069633</v>
      </c>
    </row>
    <row r="323" spans="4:4" x14ac:dyDescent="0.25">
      <c r="D323">
        <f t="shared" ref="D323:D386" ca="1" si="18">_xlfn.T.INV(RAND(),25)*$G$3+$F$3</f>
        <v>51.463746432423022</v>
      </c>
    </row>
    <row r="324" spans="4:4" x14ac:dyDescent="0.25">
      <c r="D324">
        <f t="shared" ca="1" si="18"/>
        <v>53.65555893251998</v>
      </c>
    </row>
    <row r="325" spans="4:4" x14ac:dyDescent="0.25">
      <c r="D325">
        <f t="shared" ca="1" si="18"/>
        <v>53.94835977369069</v>
      </c>
    </row>
    <row r="326" spans="4:4" x14ac:dyDescent="0.25">
      <c r="D326">
        <f t="shared" ca="1" si="18"/>
        <v>50.874771354237971</v>
      </c>
    </row>
    <row r="327" spans="4:4" x14ac:dyDescent="0.25">
      <c r="D327">
        <f t="shared" ca="1" si="18"/>
        <v>57.547170535870357</v>
      </c>
    </row>
    <row r="328" spans="4:4" x14ac:dyDescent="0.25">
      <c r="D328">
        <f t="shared" ca="1" si="18"/>
        <v>44.526446778034384</v>
      </c>
    </row>
    <row r="329" spans="4:4" x14ac:dyDescent="0.25">
      <c r="D329">
        <f t="shared" ca="1" si="18"/>
        <v>50.190800999020112</v>
      </c>
    </row>
    <row r="330" spans="4:4" x14ac:dyDescent="0.25">
      <c r="D330">
        <f t="shared" ca="1" si="18"/>
        <v>50.26378977705636</v>
      </c>
    </row>
    <row r="331" spans="4:4" x14ac:dyDescent="0.25">
      <c r="D331">
        <f t="shared" ca="1" si="18"/>
        <v>48.552723002297995</v>
      </c>
    </row>
    <row r="332" spans="4:4" x14ac:dyDescent="0.25">
      <c r="D332">
        <f t="shared" ca="1" si="18"/>
        <v>52.407131017135441</v>
      </c>
    </row>
    <row r="333" spans="4:4" x14ac:dyDescent="0.25">
      <c r="D333">
        <f t="shared" ca="1" si="18"/>
        <v>45.974822030644198</v>
      </c>
    </row>
    <row r="334" spans="4:4" x14ac:dyDescent="0.25">
      <c r="D334">
        <f t="shared" ca="1" si="18"/>
        <v>48.823277421976115</v>
      </c>
    </row>
    <row r="335" spans="4:4" x14ac:dyDescent="0.25">
      <c r="D335">
        <f t="shared" ca="1" si="18"/>
        <v>48.780052372348109</v>
      </c>
    </row>
    <row r="336" spans="4:4" x14ac:dyDescent="0.25">
      <c r="D336">
        <f t="shared" ca="1" si="18"/>
        <v>52.879634429072688</v>
      </c>
    </row>
    <row r="337" spans="4:4" x14ac:dyDescent="0.25">
      <c r="D337">
        <f t="shared" ca="1" si="18"/>
        <v>45.137070470533331</v>
      </c>
    </row>
    <row r="338" spans="4:4" x14ac:dyDescent="0.25">
      <c r="D338">
        <f t="shared" ca="1" si="18"/>
        <v>54.820020387281119</v>
      </c>
    </row>
    <row r="339" spans="4:4" x14ac:dyDescent="0.25">
      <c r="D339">
        <f t="shared" ca="1" si="18"/>
        <v>45.542143309464883</v>
      </c>
    </row>
    <row r="340" spans="4:4" x14ac:dyDescent="0.25">
      <c r="D340">
        <f t="shared" ca="1" si="18"/>
        <v>49.099648835994586</v>
      </c>
    </row>
    <row r="341" spans="4:4" x14ac:dyDescent="0.25">
      <c r="D341">
        <f t="shared" ca="1" si="18"/>
        <v>47.014268217394587</v>
      </c>
    </row>
    <row r="342" spans="4:4" x14ac:dyDescent="0.25">
      <c r="D342">
        <f t="shared" ca="1" si="18"/>
        <v>52.050189310731625</v>
      </c>
    </row>
    <row r="343" spans="4:4" x14ac:dyDescent="0.25">
      <c r="D343">
        <f t="shared" ca="1" si="18"/>
        <v>50.102648412670781</v>
      </c>
    </row>
    <row r="344" spans="4:4" x14ac:dyDescent="0.25">
      <c r="D344">
        <f t="shared" ca="1" si="18"/>
        <v>47.886978916777061</v>
      </c>
    </row>
    <row r="345" spans="4:4" x14ac:dyDescent="0.25">
      <c r="D345">
        <f t="shared" ca="1" si="18"/>
        <v>52.470881193726896</v>
      </c>
    </row>
    <row r="346" spans="4:4" x14ac:dyDescent="0.25">
      <c r="D346">
        <f t="shared" ca="1" si="18"/>
        <v>54.305689422451479</v>
      </c>
    </row>
    <row r="347" spans="4:4" x14ac:dyDescent="0.25">
      <c r="D347">
        <f t="shared" ca="1" si="18"/>
        <v>49.469873523165617</v>
      </c>
    </row>
    <row r="348" spans="4:4" x14ac:dyDescent="0.25">
      <c r="D348">
        <f t="shared" ca="1" si="18"/>
        <v>54.47287263957692</v>
      </c>
    </row>
    <row r="349" spans="4:4" x14ac:dyDescent="0.25">
      <c r="D349">
        <f t="shared" ca="1" si="18"/>
        <v>49.212630054121128</v>
      </c>
    </row>
    <row r="350" spans="4:4" x14ac:dyDescent="0.25">
      <c r="D350">
        <f t="shared" ca="1" si="18"/>
        <v>65.857535370752259</v>
      </c>
    </row>
    <row r="351" spans="4:4" x14ac:dyDescent="0.25">
      <c r="D351">
        <f t="shared" ca="1" si="18"/>
        <v>57.900800550757296</v>
      </c>
    </row>
    <row r="352" spans="4:4" x14ac:dyDescent="0.25">
      <c r="D352">
        <f t="shared" ca="1" si="18"/>
        <v>48.641687265346583</v>
      </c>
    </row>
    <row r="353" spans="4:4" x14ac:dyDescent="0.25">
      <c r="D353">
        <f t="shared" ca="1" si="18"/>
        <v>45.013255845029178</v>
      </c>
    </row>
    <row r="354" spans="4:4" x14ac:dyDescent="0.25">
      <c r="D354">
        <f t="shared" ca="1" si="18"/>
        <v>58.019751972501084</v>
      </c>
    </row>
    <row r="355" spans="4:4" x14ac:dyDescent="0.25">
      <c r="D355">
        <f t="shared" ca="1" si="18"/>
        <v>47.177394221743505</v>
      </c>
    </row>
    <row r="356" spans="4:4" x14ac:dyDescent="0.25">
      <c r="D356">
        <f t="shared" ca="1" si="18"/>
        <v>54.280989569487815</v>
      </c>
    </row>
    <row r="357" spans="4:4" x14ac:dyDescent="0.25">
      <c r="D357">
        <f t="shared" ca="1" si="18"/>
        <v>52.704267131904565</v>
      </c>
    </row>
    <row r="358" spans="4:4" x14ac:dyDescent="0.25">
      <c r="D358">
        <f t="shared" ca="1" si="18"/>
        <v>47.695276267817711</v>
      </c>
    </row>
    <row r="359" spans="4:4" x14ac:dyDescent="0.25">
      <c r="D359">
        <f t="shared" ca="1" si="18"/>
        <v>52.827502575998004</v>
      </c>
    </row>
    <row r="360" spans="4:4" x14ac:dyDescent="0.25">
      <c r="D360">
        <f t="shared" ca="1" si="18"/>
        <v>49.074012751277586</v>
      </c>
    </row>
    <row r="361" spans="4:4" x14ac:dyDescent="0.25">
      <c r="D361">
        <f t="shared" ca="1" si="18"/>
        <v>45.077529075070956</v>
      </c>
    </row>
    <row r="362" spans="4:4" x14ac:dyDescent="0.25">
      <c r="D362">
        <f t="shared" ca="1" si="18"/>
        <v>49.591571800036235</v>
      </c>
    </row>
    <row r="363" spans="4:4" x14ac:dyDescent="0.25">
      <c r="D363">
        <f t="shared" ca="1" si="18"/>
        <v>50.012307061702977</v>
      </c>
    </row>
    <row r="364" spans="4:4" x14ac:dyDescent="0.25">
      <c r="D364">
        <f t="shared" ca="1" si="18"/>
        <v>43.809836495199413</v>
      </c>
    </row>
    <row r="365" spans="4:4" x14ac:dyDescent="0.25">
      <c r="D365">
        <f t="shared" ca="1" si="18"/>
        <v>48.954147223787331</v>
      </c>
    </row>
    <row r="366" spans="4:4" x14ac:dyDescent="0.25">
      <c r="D366">
        <f t="shared" ca="1" si="18"/>
        <v>52.585033911568395</v>
      </c>
    </row>
    <row r="367" spans="4:4" x14ac:dyDescent="0.25">
      <c r="D367">
        <f t="shared" ca="1" si="18"/>
        <v>48.675384881167489</v>
      </c>
    </row>
    <row r="368" spans="4:4" x14ac:dyDescent="0.25">
      <c r="D368">
        <f t="shared" ca="1" si="18"/>
        <v>53.412628209279788</v>
      </c>
    </row>
    <row r="369" spans="4:4" x14ac:dyDescent="0.25">
      <c r="D369">
        <f t="shared" ca="1" si="18"/>
        <v>48.167342926298438</v>
      </c>
    </row>
    <row r="370" spans="4:4" x14ac:dyDescent="0.25">
      <c r="D370">
        <f t="shared" ca="1" si="18"/>
        <v>49.563283465831539</v>
      </c>
    </row>
    <row r="371" spans="4:4" x14ac:dyDescent="0.25">
      <c r="D371">
        <f t="shared" ca="1" si="18"/>
        <v>55.463046051110354</v>
      </c>
    </row>
    <row r="372" spans="4:4" x14ac:dyDescent="0.25">
      <c r="D372">
        <f t="shared" ca="1" si="18"/>
        <v>49.627823246423858</v>
      </c>
    </row>
    <row r="373" spans="4:4" x14ac:dyDescent="0.25">
      <c r="D373">
        <f t="shared" ca="1" si="18"/>
        <v>50.969477683192792</v>
      </c>
    </row>
    <row r="374" spans="4:4" x14ac:dyDescent="0.25">
      <c r="D374">
        <f t="shared" ca="1" si="18"/>
        <v>54.455950607425706</v>
      </c>
    </row>
    <row r="375" spans="4:4" x14ac:dyDescent="0.25">
      <c r="D375">
        <f t="shared" ca="1" si="18"/>
        <v>43.228913383432541</v>
      </c>
    </row>
    <row r="376" spans="4:4" x14ac:dyDescent="0.25">
      <c r="D376">
        <f t="shared" ca="1" si="18"/>
        <v>53.37193339163872</v>
      </c>
    </row>
    <row r="377" spans="4:4" x14ac:dyDescent="0.25">
      <c r="D377">
        <f t="shared" ca="1" si="18"/>
        <v>55.423831963121778</v>
      </c>
    </row>
    <row r="378" spans="4:4" x14ac:dyDescent="0.25">
      <c r="D378">
        <f t="shared" ca="1" si="18"/>
        <v>55.709693890645738</v>
      </c>
    </row>
    <row r="379" spans="4:4" x14ac:dyDescent="0.25">
      <c r="D379">
        <f t="shared" ca="1" si="18"/>
        <v>48.600871495760558</v>
      </c>
    </row>
    <row r="380" spans="4:4" x14ac:dyDescent="0.25">
      <c r="D380">
        <f t="shared" ca="1" si="18"/>
        <v>53.444596031920582</v>
      </c>
    </row>
    <row r="381" spans="4:4" x14ac:dyDescent="0.25">
      <c r="D381">
        <f t="shared" ca="1" si="18"/>
        <v>53.095532582938979</v>
      </c>
    </row>
    <row r="382" spans="4:4" x14ac:dyDescent="0.25">
      <c r="D382">
        <f t="shared" ca="1" si="18"/>
        <v>54.651855104111803</v>
      </c>
    </row>
    <row r="383" spans="4:4" x14ac:dyDescent="0.25">
      <c r="D383">
        <f t="shared" ca="1" si="18"/>
        <v>54.634029129973854</v>
      </c>
    </row>
    <row r="384" spans="4:4" x14ac:dyDescent="0.25">
      <c r="D384">
        <f t="shared" ca="1" si="18"/>
        <v>46.475740706336424</v>
      </c>
    </row>
    <row r="385" spans="4:4" x14ac:dyDescent="0.25">
      <c r="D385">
        <f t="shared" ca="1" si="18"/>
        <v>51.665480087034219</v>
      </c>
    </row>
    <row r="386" spans="4:4" x14ac:dyDescent="0.25">
      <c r="D386">
        <f t="shared" ca="1" si="18"/>
        <v>53.139329444614354</v>
      </c>
    </row>
    <row r="387" spans="4:4" x14ac:dyDescent="0.25">
      <c r="D387">
        <f t="shared" ref="D387:D450" ca="1" si="19">_xlfn.T.INV(RAND(),25)*$G$3+$F$3</f>
        <v>53.375737618221223</v>
      </c>
    </row>
    <row r="388" spans="4:4" x14ac:dyDescent="0.25">
      <c r="D388">
        <f t="shared" ca="1" si="19"/>
        <v>54.503389646309692</v>
      </c>
    </row>
    <row r="389" spans="4:4" x14ac:dyDescent="0.25">
      <c r="D389">
        <f t="shared" ca="1" si="19"/>
        <v>43.491619274671969</v>
      </c>
    </row>
    <row r="390" spans="4:4" x14ac:dyDescent="0.25">
      <c r="D390">
        <f t="shared" ca="1" si="19"/>
        <v>54.401025455473913</v>
      </c>
    </row>
    <row r="391" spans="4:4" x14ac:dyDescent="0.25">
      <c r="D391">
        <f t="shared" ca="1" si="19"/>
        <v>51.662030066056751</v>
      </c>
    </row>
    <row r="392" spans="4:4" x14ac:dyDescent="0.25">
      <c r="D392">
        <f t="shared" ca="1" si="19"/>
        <v>47.858819721804899</v>
      </c>
    </row>
    <row r="393" spans="4:4" x14ac:dyDescent="0.25">
      <c r="D393">
        <f t="shared" ca="1" si="19"/>
        <v>47.540496714656975</v>
      </c>
    </row>
    <row r="394" spans="4:4" x14ac:dyDescent="0.25">
      <c r="D394">
        <f t="shared" ca="1" si="19"/>
        <v>50.864306750590082</v>
      </c>
    </row>
    <row r="395" spans="4:4" x14ac:dyDescent="0.25">
      <c r="D395">
        <f t="shared" ca="1" si="19"/>
        <v>50.908552048480409</v>
      </c>
    </row>
    <row r="396" spans="4:4" x14ac:dyDescent="0.25">
      <c r="D396">
        <f t="shared" ca="1" si="19"/>
        <v>49.662603421101871</v>
      </c>
    </row>
    <row r="397" spans="4:4" x14ac:dyDescent="0.25">
      <c r="D397">
        <f t="shared" ca="1" si="19"/>
        <v>38.710543817011839</v>
      </c>
    </row>
    <row r="398" spans="4:4" x14ac:dyDescent="0.25">
      <c r="D398">
        <f t="shared" ca="1" si="19"/>
        <v>52.019722199234899</v>
      </c>
    </row>
    <row r="399" spans="4:4" x14ac:dyDescent="0.25">
      <c r="D399">
        <f t="shared" ca="1" si="19"/>
        <v>46.704901784857547</v>
      </c>
    </row>
    <row r="400" spans="4:4" x14ac:dyDescent="0.25">
      <c r="D400">
        <f t="shared" ca="1" si="19"/>
        <v>49.00285494170312</v>
      </c>
    </row>
    <row r="401" spans="4:4" x14ac:dyDescent="0.25">
      <c r="D401">
        <f t="shared" ca="1" si="19"/>
        <v>49.773587837844815</v>
      </c>
    </row>
    <row r="402" spans="4:4" x14ac:dyDescent="0.25">
      <c r="D402">
        <f t="shared" ca="1" si="19"/>
        <v>57.787451232523004</v>
      </c>
    </row>
    <row r="403" spans="4:4" x14ac:dyDescent="0.25">
      <c r="D403">
        <f t="shared" ca="1" si="19"/>
        <v>49.130693438175868</v>
      </c>
    </row>
    <row r="404" spans="4:4" x14ac:dyDescent="0.25">
      <c r="D404">
        <f t="shared" ca="1" si="19"/>
        <v>54.950549914182112</v>
      </c>
    </row>
    <row r="405" spans="4:4" x14ac:dyDescent="0.25">
      <c r="D405">
        <f t="shared" ca="1" si="19"/>
        <v>46.655163395905504</v>
      </c>
    </row>
    <row r="406" spans="4:4" x14ac:dyDescent="0.25">
      <c r="D406">
        <f t="shared" ca="1" si="19"/>
        <v>49.453739670932563</v>
      </c>
    </row>
    <row r="407" spans="4:4" x14ac:dyDescent="0.25">
      <c r="D407">
        <f t="shared" ca="1" si="19"/>
        <v>49.301345301525004</v>
      </c>
    </row>
    <row r="408" spans="4:4" x14ac:dyDescent="0.25">
      <c r="D408">
        <f t="shared" ca="1" si="19"/>
        <v>41.987114155340187</v>
      </c>
    </row>
    <row r="409" spans="4:4" x14ac:dyDescent="0.25">
      <c r="D409">
        <f t="shared" ca="1" si="19"/>
        <v>55.412021612646335</v>
      </c>
    </row>
    <row r="410" spans="4:4" x14ac:dyDescent="0.25">
      <c r="D410">
        <f t="shared" ca="1" si="19"/>
        <v>51.217882136528118</v>
      </c>
    </row>
    <row r="411" spans="4:4" x14ac:dyDescent="0.25">
      <c r="D411">
        <f t="shared" ca="1" si="19"/>
        <v>49.613593325507267</v>
      </c>
    </row>
    <row r="412" spans="4:4" x14ac:dyDescent="0.25">
      <c r="D412">
        <f t="shared" ca="1" si="19"/>
        <v>50.482399369341934</v>
      </c>
    </row>
    <row r="413" spans="4:4" x14ac:dyDescent="0.25">
      <c r="D413">
        <f t="shared" ca="1" si="19"/>
        <v>53.563466386342355</v>
      </c>
    </row>
    <row r="414" spans="4:4" x14ac:dyDescent="0.25">
      <c r="D414">
        <f t="shared" ca="1" si="19"/>
        <v>47.247302868119533</v>
      </c>
    </row>
    <row r="415" spans="4:4" x14ac:dyDescent="0.25">
      <c r="D415">
        <f t="shared" ca="1" si="19"/>
        <v>44.048701984199958</v>
      </c>
    </row>
    <row r="416" spans="4:4" x14ac:dyDescent="0.25">
      <c r="D416">
        <f t="shared" ca="1" si="19"/>
        <v>54.506238065041764</v>
      </c>
    </row>
    <row r="417" spans="4:4" x14ac:dyDescent="0.25">
      <c r="D417">
        <f t="shared" ca="1" si="19"/>
        <v>53.885367634646826</v>
      </c>
    </row>
    <row r="418" spans="4:4" x14ac:dyDescent="0.25">
      <c r="D418">
        <f t="shared" ca="1" si="19"/>
        <v>37.691798550652564</v>
      </c>
    </row>
    <row r="419" spans="4:4" x14ac:dyDescent="0.25">
      <c r="D419">
        <f t="shared" ca="1" si="19"/>
        <v>49.035520881490875</v>
      </c>
    </row>
    <row r="420" spans="4:4" x14ac:dyDescent="0.25">
      <c r="D420">
        <f t="shared" ca="1" si="19"/>
        <v>52.706689112723609</v>
      </c>
    </row>
    <row r="421" spans="4:4" x14ac:dyDescent="0.25">
      <c r="D421">
        <f t="shared" ca="1" si="19"/>
        <v>44.737530733023384</v>
      </c>
    </row>
    <row r="422" spans="4:4" x14ac:dyDescent="0.25">
      <c r="D422">
        <f t="shared" ca="1" si="19"/>
        <v>46.644827637231707</v>
      </c>
    </row>
    <row r="423" spans="4:4" x14ac:dyDescent="0.25">
      <c r="D423">
        <f t="shared" ca="1" si="19"/>
        <v>52.794531393074998</v>
      </c>
    </row>
    <row r="424" spans="4:4" x14ac:dyDescent="0.25">
      <c r="D424">
        <f t="shared" ca="1" si="19"/>
        <v>44.675781256538436</v>
      </c>
    </row>
    <row r="425" spans="4:4" x14ac:dyDescent="0.25">
      <c r="D425">
        <f t="shared" ca="1" si="19"/>
        <v>48.904367284673306</v>
      </c>
    </row>
    <row r="426" spans="4:4" x14ac:dyDescent="0.25">
      <c r="D426">
        <f t="shared" ca="1" si="19"/>
        <v>51.161771894713077</v>
      </c>
    </row>
    <row r="427" spans="4:4" x14ac:dyDescent="0.25">
      <c r="D427">
        <f t="shared" ca="1" si="19"/>
        <v>53.309876239818479</v>
      </c>
    </row>
    <row r="428" spans="4:4" x14ac:dyDescent="0.25">
      <c r="D428">
        <f t="shared" ca="1" si="19"/>
        <v>52.578691796423712</v>
      </c>
    </row>
    <row r="429" spans="4:4" x14ac:dyDescent="0.25">
      <c r="D429">
        <f t="shared" ca="1" si="19"/>
        <v>52.388754858588527</v>
      </c>
    </row>
    <row r="430" spans="4:4" x14ac:dyDescent="0.25">
      <c r="D430">
        <f t="shared" ca="1" si="19"/>
        <v>50.677229195209151</v>
      </c>
    </row>
    <row r="431" spans="4:4" x14ac:dyDescent="0.25">
      <c r="D431">
        <f t="shared" ca="1" si="19"/>
        <v>57.987827905793758</v>
      </c>
    </row>
    <row r="432" spans="4:4" x14ac:dyDescent="0.25">
      <c r="D432">
        <f t="shared" ca="1" si="19"/>
        <v>43.711494084826008</v>
      </c>
    </row>
    <row r="433" spans="4:4" x14ac:dyDescent="0.25">
      <c r="D433">
        <f t="shared" ca="1" si="19"/>
        <v>51.315399789774972</v>
      </c>
    </row>
    <row r="434" spans="4:4" x14ac:dyDescent="0.25">
      <c r="D434">
        <f t="shared" ca="1" si="19"/>
        <v>50.483640497471491</v>
      </c>
    </row>
    <row r="435" spans="4:4" x14ac:dyDescent="0.25">
      <c r="D435">
        <f t="shared" ca="1" si="19"/>
        <v>46.957363356831905</v>
      </c>
    </row>
    <row r="436" spans="4:4" x14ac:dyDescent="0.25">
      <c r="D436">
        <f t="shared" ca="1" si="19"/>
        <v>49.2532892954072</v>
      </c>
    </row>
    <row r="437" spans="4:4" x14ac:dyDescent="0.25">
      <c r="D437">
        <f t="shared" ca="1" si="19"/>
        <v>57.56136488344935</v>
      </c>
    </row>
    <row r="438" spans="4:4" x14ac:dyDescent="0.25">
      <c r="D438">
        <f t="shared" ca="1" si="19"/>
        <v>52.472777462526345</v>
      </c>
    </row>
    <row r="439" spans="4:4" x14ac:dyDescent="0.25">
      <c r="D439">
        <f t="shared" ca="1" si="19"/>
        <v>49.866129655132887</v>
      </c>
    </row>
    <row r="440" spans="4:4" x14ac:dyDescent="0.25">
      <c r="D440">
        <f t="shared" ca="1" si="19"/>
        <v>47.40904378959992</v>
      </c>
    </row>
    <row r="441" spans="4:4" x14ac:dyDescent="0.25">
      <c r="D441">
        <f t="shared" ca="1" si="19"/>
        <v>41.057460575753389</v>
      </c>
    </row>
    <row r="442" spans="4:4" x14ac:dyDescent="0.25">
      <c r="D442">
        <f t="shared" ca="1" si="19"/>
        <v>46.984907115847136</v>
      </c>
    </row>
    <row r="443" spans="4:4" x14ac:dyDescent="0.25">
      <c r="D443">
        <f t="shared" ca="1" si="19"/>
        <v>51.416247351643797</v>
      </c>
    </row>
    <row r="444" spans="4:4" x14ac:dyDescent="0.25">
      <c r="D444">
        <f t="shared" ca="1" si="19"/>
        <v>48.796487563781831</v>
      </c>
    </row>
    <row r="445" spans="4:4" x14ac:dyDescent="0.25">
      <c r="D445">
        <f t="shared" ca="1" si="19"/>
        <v>48.995044401302799</v>
      </c>
    </row>
    <row r="446" spans="4:4" x14ac:dyDescent="0.25">
      <c r="D446">
        <f t="shared" ca="1" si="19"/>
        <v>48.419240686784981</v>
      </c>
    </row>
    <row r="447" spans="4:4" x14ac:dyDescent="0.25">
      <c r="D447">
        <f t="shared" ca="1" si="19"/>
        <v>43.460607339706904</v>
      </c>
    </row>
    <row r="448" spans="4:4" x14ac:dyDescent="0.25">
      <c r="D448">
        <f t="shared" ca="1" si="19"/>
        <v>48.07073774995601</v>
      </c>
    </row>
    <row r="449" spans="4:4" x14ac:dyDescent="0.25">
      <c r="D449">
        <f t="shared" ca="1" si="19"/>
        <v>60.372188950381755</v>
      </c>
    </row>
    <row r="450" spans="4:4" x14ac:dyDescent="0.25">
      <c r="D450">
        <f t="shared" ca="1" si="19"/>
        <v>46.935684980461915</v>
      </c>
    </row>
    <row r="451" spans="4:4" x14ac:dyDescent="0.25">
      <c r="D451">
        <f t="shared" ref="D451:D514" ca="1" si="20">_xlfn.T.INV(RAND(),25)*$G$3+$F$3</f>
        <v>51.602932823529507</v>
      </c>
    </row>
    <row r="452" spans="4:4" x14ac:dyDescent="0.25">
      <c r="D452">
        <f t="shared" ca="1" si="20"/>
        <v>39.154030459648084</v>
      </c>
    </row>
    <row r="453" spans="4:4" x14ac:dyDescent="0.25">
      <c r="D453">
        <f t="shared" ca="1" si="20"/>
        <v>48.38939349400863</v>
      </c>
    </row>
    <row r="454" spans="4:4" x14ac:dyDescent="0.25">
      <c r="D454">
        <f t="shared" ca="1" si="20"/>
        <v>49.900656341129078</v>
      </c>
    </row>
    <row r="455" spans="4:4" x14ac:dyDescent="0.25">
      <c r="D455">
        <f t="shared" ca="1" si="20"/>
        <v>50.954014499263671</v>
      </c>
    </row>
    <row r="456" spans="4:4" x14ac:dyDescent="0.25">
      <c r="D456">
        <f t="shared" ca="1" si="20"/>
        <v>46.973711346756794</v>
      </c>
    </row>
    <row r="457" spans="4:4" x14ac:dyDescent="0.25">
      <c r="D457">
        <f t="shared" ca="1" si="20"/>
        <v>58.090798145749318</v>
      </c>
    </row>
    <row r="458" spans="4:4" x14ac:dyDescent="0.25">
      <c r="D458">
        <f t="shared" ca="1" si="20"/>
        <v>42.61293211796675</v>
      </c>
    </row>
    <row r="459" spans="4:4" x14ac:dyDescent="0.25">
      <c r="D459">
        <f t="shared" ca="1" si="20"/>
        <v>55.111712228490298</v>
      </c>
    </row>
    <row r="460" spans="4:4" x14ac:dyDescent="0.25">
      <c r="D460">
        <f t="shared" ca="1" si="20"/>
        <v>44.928186979633438</v>
      </c>
    </row>
    <row r="461" spans="4:4" x14ac:dyDescent="0.25">
      <c r="D461">
        <f t="shared" ca="1" si="20"/>
        <v>55.708692822716259</v>
      </c>
    </row>
    <row r="462" spans="4:4" x14ac:dyDescent="0.25">
      <c r="D462">
        <f t="shared" ca="1" si="20"/>
        <v>41.636484517706435</v>
      </c>
    </row>
    <row r="463" spans="4:4" x14ac:dyDescent="0.25">
      <c r="D463">
        <f t="shared" ca="1" si="20"/>
        <v>52.539296783165483</v>
      </c>
    </row>
    <row r="464" spans="4:4" x14ac:dyDescent="0.25">
      <c r="D464">
        <f t="shared" ca="1" si="20"/>
        <v>52.580283297451317</v>
      </c>
    </row>
    <row r="465" spans="4:4" x14ac:dyDescent="0.25">
      <c r="D465">
        <f t="shared" ca="1" si="20"/>
        <v>47.373520047579127</v>
      </c>
    </row>
    <row r="466" spans="4:4" x14ac:dyDescent="0.25">
      <c r="D466">
        <f t="shared" ca="1" si="20"/>
        <v>51.787940936551408</v>
      </c>
    </row>
    <row r="467" spans="4:4" x14ac:dyDescent="0.25">
      <c r="D467">
        <f t="shared" ca="1" si="20"/>
        <v>52.532540576721296</v>
      </c>
    </row>
    <row r="468" spans="4:4" x14ac:dyDescent="0.25">
      <c r="D468">
        <f t="shared" ca="1" si="20"/>
        <v>49.662459474074872</v>
      </c>
    </row>
    <row r="469" spans="4:4" x14ac:dyDescent="0.25">
      <c r="D469">
        <f t="shared" ca="1" si="20"/>
        <v>43.954741878458911</v>
      </c>
    </row>
    <row r="470" spans="4:4" x14ac:dyDescent="0.25">
      <c r="D470">
        <f t="shared" ca="1" si="20"/>
        <v>45.241879730567817</v>
      </c>
    </row>
    <row r="471" spans="4:4" x14ac:dyDescent="0.25">
      <c r="D471">
        <f t="shared" ca="1" si="20"/>
        <v>45.135592527558231</v>
      </c>
    </row>
    <row r="472" spans="4:4" x14ac:dyDescent="0.25">
      <c r="D472">
        <f t="shared" ca="1" si="20"/>
        <v>45.535679720698283</v>
      </c>
    </row>
    <row r="473" spans="4:4" x14ac:dyDescent="0.25">
      <c r="D473">
        <f t="shared" ca="1" si="20"/>
        <v>48.295066926968168</v>
      </c>
    </row>
    <row r="474" spans="4:4" x14ac:dyDescent="0.25">
      <c r="D474">
        <f t="shared" ca="1" si="20"/>
        <v>50.85475424952012</v>
      </c>
    </row>
    <row r="475" spans="4:4" x14ac:dyDescent="0.25">
      <c r="D475">
        <f t="shared" ca="1" si="20"/>
        <v>45.475565288282368</v>
      </c>
    </row>
    <row r="476" spans="4:4" x14ac:dyDescent="0.25">
      <c r="D476">
        <f t="shared" ca="1" si="20"/>
        <v>55.318089728456265</v>
      </c>
    </row>
    <row r="477" spans="4:4" x14ac:dyDescent="0.25">
      <c r="D477">
        <f t="shared" ca="1" si="20"/>
        <v>42.618002371300143</v>
      </c>
    </row>
    <row r="478" spans="4:4" x14ac:dyDescent="0.25">
      <c r="D478">
        <f t="shared" ca="1" si="20"/>
        <v>50.448039240377888</v>
      </c>
    </row>
    <row r="479" spans="4:4" x14ac:dyDescent="0.25">
      <c r="D479">
        <f t="shared" ca="1" si="20"/>
        <v>48.903512522660286</v>
      </c>
    </row>
    <row r="480" spans="4:4" x14ac:dyDescent="0.25">
      <c r="D480">
        <f t="shared" ca="1" si="20"/>
        <v>47.73693805426992</v>
      </c>
    </row>
    <row r="481" spans="4:4" x14ac:dyDescent="0.25">
      <c r="D481">
        <f t="shared" ca="1" si="20"/>
        <v>46.676930051886096</v>
      </c>
    </row>
    <row r="482" spans="4:4" x14ac:dyDescent="0.25">
      <c r="D482">
        <f t="shared" ca="1" si="20"/>
        <v>49.263286139940043</v>
      </c>
    </row>
    <row r="483" spans="4:4" x14ac:dyDescent="0.25">
      <c r="D483">
        <f t="shared" ca="1" si="20"/>
        <v>42.059789702491202</v>
      </c>
    </row>
    <row r="484" spans="4:4" x14ac:dyDescent="0.25">
      <c r="D484">
        <f t="shared" ca="1" si="20"/>
        <v>49.357530535296327</v>
      </c>
    </row>
    <row r="485" spans="4:4" x14ac:dyDescent="0.25">
      <c r="D485">
        <f t="shared" ca="1" si="20"/>
        <v>45.368986498694774</v>
      </c>
    </row>
    <row r="486" spans="4:4" x14ac:dyDescent="0.25">
      <c r="D486">
        <f t="shared" ca="1" si="20"/>
        <v>49.562888045615011</v>
      </c>
    </row>
    <row r="487" spans="4:4" x14ac:dyDescent="0.25">
      <c r="D487">
        <f t="shared" ca="1" si="20"/>
        <v>49.65051095814696</v>
      </c>
    </row>
    <row r="488" spans="4:4" x14ac:dyDescent="0.25">
      <c r="D488">
        <f t="shared" ca="1" si="20"/>
        <v>47.017633366684109</v>
      </c>
    </row>
    <row r="489" spans="4:4" x14ac:dyDescent="0.25">
      <c r="D489">
        <f t="shared" ca="1" si="20"/>
        <v>46.70620650616339</v>
      </c>
    </row>
    <row r="490" spans="4:4" x14ac:dyDescent="0.25">
      <c r="D490">
        <f t="shared" ca="1" si="20"/>
        <v>49.894424446254803</v>
      </c>
    </row>
    <row r="491" spans="4:4" x14ac:dyDescent="0.25">
      <c r="D491">
        <f t="shared" ca="1" si="20"/>
        <v>51.503244383802986</v>
      </c>
    </row>
    <row r="492" spans="4:4" x14ac:dyDescent="0.25">
      <c r="D492">
        <f t="shared" ca="1" si="20"/>
        <v>46.1782493375513</v>
      </c>
    </row>
    <row r="493" spans="4:4" x14ac:dyDescent="0.25">
      <c r="D493">
        <f t="shared" ca="1" si="20"/>
        <v>56.868220813842875</v>
      </c>
    </row>
    <row r="494" spans="4:4" x14ac:dyDescent="0.25">
      <c r="D494">
        <f t="shared" ca="1" si="20"/>
        <v>40.648528032620447</v>
      </c>
    </row>
    <row r="495" spans="4:4" x14ac:dyDescent="0.25">
      <c r="D495">
        <f t="shared" ca="1" si="20"/>
        <v>51.636049275473383</v>
      </c>
    </row>
    <row r="496" spans="4:4" x14ac:dyDescent="0.25">
      <c r="D496">
        <f t="shared" ca="1" si="20"/>
        <v>52.348171482628132</v>
      </c>
    </row>
    <row r="497" spans="4:4" x14ac:dyDescent="0.25">
      <c r="D497">
        <f t="shared" ca="1" si="20"/>
        <v>39.403033565081905</v>
      </c>
    </row>
    <row r="498" spans="4:4" x14ac:dyDescent="0.25">
      <c r="D498">
        <f t="shared" ca="1" si="20"/>
        <v>53.169868199855465</v>
      </c>
    </row>
    <row r="499" spans="4:4" x14ac:dyDescent="0.25">
      <c r="D499">
        <f t="shared" ca="1" si="20"/>
        <v>59.527559704478584</v>
      </c>
    </row>
    <row r="500" spans="4:4" x14ac:dyDescent="0.25">
      <c r="D500">
        <f t="shared" ca="1" si="20"/>
        <v>44.475223765024893</v>
      </c>
    </row>
    <row r="501" spans="4:4" x14ac:dyDescent="0.25">
      <c r="D501">
        <f t="shared" ca="1" si="20"/>
        <v>42.220937790091092</v>
      </c>
    </row>
    <row r="502" spans="4:4" x14ac:dyDescent="0.25">
      <c r="D502">
        <f t="shared" ca="1" si="20"/>
        <v>53.06974476120029</v>
      </c>
    </row>
    <row r="503" spans="4:4" x14ac:dyDescent="0.25">
      <c r="D503">
        <f t="shared" ca="1" si="20"/>
        <v>50.194688904590315</v>
      </c>
    </row>
    <row r="504" spans="4:4" x14ac:dyDescent="0.25">
      <c r="D504">
        <f t="shared" ca="1" si="20"/>
        <v>52.723785215447904</v>
      </c>
    </row>
    <row r="505" spans="4:4" x14ac:dyDescent="0.25">
      <c r="D505">
        <f t="shared" ca="1" si="20"/>
        <v>42.08038978244582</v>
      </c>
    </row>
    <row r="506" spans="4:4" x14ac:dyDescent="0.25">
      <c r="D506">
        <f t="shared" ca="1" si="20"/>
        <v>46.058194894182023</v>
      </c>
    </row>
    <row r="507" spans="4:4" x14ac:dyDescent="0.25">
      <c r="D507">
        <f t="shared" ca="1" si="20"/>
        <v>51.180553387681066</v>
      </c>
    </row>
    <row r="508" spans="4:4" x14ac:dyDescent="0.25">
      <c r="D508">
        <f t="shared" ca="1" si="20"/>
        <v>47.791323707781771</v>
      </c>
    </row>
    <row r="509" spans="4:4" x14ac:dyDescent="0.25">
      <c r="D509">
        <f t="shared" ca="1" si="20"/>
        <v>49.210749129681673</v>
      </c>
    </row>
    <row r="510" spans="4:4" x14ac:dyDescent="0.25">
      <c r="D510">
        <f t="shared" ca="1" si="20"/>
        <v>50.989720823840003</v>
      </c>
    </row>
    <row r="511" spans="4:4" x14ac:dyDescent="0.25">
      <c r="D511">
        <f t="shared" ca="1" si="20"/>
        <v>43.878149471871254</v>
      </c>
    </row>
    <row r="512" spans="4:4" x14ac:dyDescent="0.25">
      <c r="D512">
        <f t="shared" ca="1" si="20"/>
        <v>48.801617494834815</v>
      </c>
    </row>
    <row r="513" spans="4:4" x14ac:dyDescent="0.25">
      <c r="D513">
        <f t="shared" ca="1" si="20"/>
        <v>60.101380298245495</v>
      </c>
    </row>
    <row r="514" spans="4:4" x14ac:dyDescent="0.25">
      <c r="D514">
        <f t="shared" ca="1" si="20"/>
        <v>50.836938350212257</v>
      </c>
    </row>
    <row r="515" spans="4:4" x14ac:dyDescent="0.25">
      <c r="D515">
        <f t="shared" ref="D515:D578" ca="1" si="21">_xlfn.T.INV(RAND(),25)*$G$3+$F$3</f>
        <v>49.926246365166335</v>
      </c>
    </row>
    <row r="516" spans="4:4" x14ac:dyDescent="0.25">
      <c r="D516">
        <f t="shared" ca="1" si="21"/>
        <v>62.425760208505459</v>
      </c>
    </row>
    <row r="517" spans="4:4" x14ac:dyDescent="0.25">
      <c r="D517">
        <f t="shared" ca="1" si="21"/>
        <v>49.593336033146251</v>
      </c>
    </row>
    <row r="518" spans="4:4" x14ac:dyDescent="0.25">
      <c r="D518">
        <f t="shared" ca="1" si="21"/>
        <v>56.684966252276375</v>
      </c>
    </row>
    <row r="519" spans="4:4" x14ac:dyDescent="0.25">
      <c r="D519">
        <f t="shared" ca="1" si="21"/>
        <v>43.941480864795018</v>
      </c>
    </row>
    <row r="520" spans="4:4" x14ac:dyDescent="0.25">
      <c r="D520">
        <f t="shared" ca="1" si="21"/>
        <v>39.275437988345267</v>
      </c>
    </row>
    <row r="521" spans="4:4" x14ac:dyDescent="0.25">
      <c r="D521">
        <f t="shared" ca="1" si="21"/>
        <v>38.580324759615372</v>
      </c>
    </row>
    <row r="522" spans="4:4" x14ac:dyDescent="0.25">
      <c r="D522">
        <f t="shared" ca="1" si="21"/>
        <v>61.914059044248845</v>
      </c>
    </row>
    <row r="523" spans="4:4" x14ac:dyDescent="0.25">
      <c r="D523">
        <f t="shared" ca="1" si="21"/>
        <v>53.849296223996873</v>
      </c>
    </row>
    <row r="524" spans="4:4" x14ac:dyDescent="0.25">
      <c r="D524">
        <f t="shared" ca="1" si="21"/>
        <v>48.990814554275815</v>
      </c>
    </row>
    <row r="525" spans="4:4" x14ac:dyDescent="0.25">
      <c r="D525">
        <f t="shared" ca="1" si="21"/>
        <v>49.618586572171814</v>
      </c>
    </row>
    <row r="526" spans="4:4" x14ac:dyDescent="0.25">
      <c r="D526">
        <f t="shared" ca="1" si="21"/>
        <v>48.325174410986534</v>
      </c>
    </row>
    <row r="527" spans="4:4" x14ac:dyDescent="0.25">
      <c r="D527">
        <f t="shared" ca="1" si="21"/>
        <v>50.49080570354802</v>
      </c>
    </row>
    <row r="528" spans="4:4" x14ac:dyDescent="0.25">
      <c r="D528">
        <f t="shared" ca="1" si="21"/>
        <v>49.7483887826074</v>
      </c>
    </row>
    <row r="529" spans="4:4" x14ac:dyDescent="0.25">
      <c r="D529">
        <f t="shared" ca="1" si="21"/>
        <v>54.088866971152179</v>
      </c>
    </row>
    <row r="530" spans="4:4" x14ac:dyDescent="0.25">
      <c r="D530">
        <f t="shared" ca="1" si="21"/>
        <v>56.429034033581473</v>
      </c>
    </row>
    <row r="531" spans="4:4" x14ac:dyDescent="0.25">
      <c r="D531">
        <f t="shared" ca="1" si="21"/>
        <v>51.223264448171072</v>
      </c>
    </row>
    <row r="532" spans="4:4" x14ac:dyDescent="0.25">
      <c r="D532">
        <f t="shared" ca="1" si="21"/>
        <v>49.021497206972647</v>
      </c>
    </row>
    <row r="533" spans="4:4" x14ac:dyDescent="0.25">
      <c r="D533">
        <f t="shared" ca="1" si="21"/>
        <v>47.358569516317431</v>
      </c>
    </row>
    <row r="534" spans="4:4" x14ac:dyDescent="0.25">
      <c r="D534">
        <f t="shared" ca="1" si="21"/>
        <v>50.699944934039983</v>
      </c>
    </row>
    <row r="535" spans="4:4" x14ac:dyDescent="0.25">
      <c r="D535">
        <f t="shared" ca="1" si="21"/>
        <v>49.760160282460568</v>
      </c>
    </row>
    <row r="536" spans="4:4" x14ac:dyDescent="0.25">
      <c r="D536">
        <f t="shared" ca="1" si="21"/>
        <v>42.526982787494617</v>
      </c>
    </row>
    <row r="537" spans="4:4" x14ac:dyDescent="0.25">
      <c r="D537">
        <f t="shared" ca="1" si="21"/>
        <v>44.917927111722243</v>
      </c>
    </row>
    <row r="538" spans="4:4" x14ac:dyDescent="0.25">
      <c r="D538">
        <f t="shared" ca="1" si="21"/>
        <v>45.829480192165747</v>
      </c>
    </row>
    <row r="539" spans="4:4" x14ac:dyDescent="0.25">
      <c r="D539">
        <f t="shared" ca="1" si="21"/>
        <v>47.086117246537377</v>
      </c>
    </row>
    <row r="540" spans="4:4" x14ac:dyDescent="0.25">
      <c r="D540">
        <f t="shared" ca="1" si="21"/>
        <v>49.630976631101724</v>
      </c>
    </row>
    <row r="541" spans="4:4" x14ac:dyDescent="0.25">
      <c r="D541">
        <f t="shared" ca="1" si="21"/>
        <v>54.936568608447757</v>
      </c>
    </row>
    <row r="542" spans="4:4" x14ac:dyDescent="0.25">
      <c r="D542">
        <f t="shared" ca="1" si="21"/>
        <v>46.400975151940592</v>
      </c>
    </row>
    <row r="543" spans="4:4" x14ac:dyDescent="0.25">
      <c r="D543">
        <f t="shared" ca="1" si="21"/>
        <v>50.434081417553664</v>
      </c>
    </row>
    <row r="544" spans="4:4" x14ac:dyDescent="0.25">
      <c r="D544">
        <f t="shared" ca="1" si="21"/>
        <v>49.136837194289932</v>
      </c>
    </row>
    <row r="545" spans="4:4" x14ac:dyDescent="0.25">
      <c r="D545">
        <f t="shared" ca="1" si="21"/>
        <v>50.840202072577384</v>
      </c>
    </row>
    <row r="546" spans="4:4" x14ac:dyDescent="0.25">
      <c r="D546">
        <f t="shared" ca="1" si="21"/>
        <v>53.092224669202949</v>
      </c>
    </row>
    <row r="547" spans="4:4" x14ac:dyDescent="0.25">
      <c r="D547">
        <f t="shared" ca="1" si="21"/>
        <v>54.979994117429442</v>
      </c>
    </row>
    <row r="548" spans="4:4" x14ac:dyDescent="0.25">
      <c r="D548">
        <f t="shared" ca="1" si="21"/>
        <v>49.045472705647818</v>
      </c>
    </row>
    <row r="549" spans="4:4" x14ac:dyDescent="0.25">
      <c r="D549">
        <f t="shared" ca="1" si="21"/>
        <v>52.341094768491054</v>
      </c>
    </row>
    <row r="550" spans="4:4" x14ac:dyDescent="0.25">
      <c r="D550">
        <f t="shared" ca="1" si="21"/>
        <v>50.23027480120551</v>
      </c>
    </row>
    <row r="551" spans="4:4" x14ac:dyDescent="0.25">
      <c r="D551">
        <f t="shared" ca="1" si="21"/>
        <v>55.636320923520202</v>
      </c>
    </row>
    <row r="552" spans="4:4" x14ac:dyDescent="0.25">
      <c r="D552">
        <f t="shared" ca="1" si="21"/>
        <v>47.849776410398661</v>
      </c>
    </row>
    <row r="553" spans="4:4" x14ac:dyDescent="0.25">
      <c r="D553">
        <f t="shared" ca="1" si="21"/>
        <v>47.582725250235342</v>
      </c>
    </row>
    <row r="554" spans="4:4" x14ac:dyDescent="0.25">
      <c r="D554">
        <f t="shared" ca="1" si="21"/>
        <v>59.31607748118229</v>
      </c>
    </row>
    <row r="555" spans="4:4" x14ac:dyDescent="0.25">
      <c r="D555">
        <f t="shared" ca="1" si="21"/>
        <v>53.474529353653864</v>
      </c>
    </row>
    <row r="556" spans="4:4" x14ac:dyDescent="0.25">
      <c r="D556">
        <f t="shared" ca="1" si="21"/>
        <v>54.714775824894701</v>
      </c>
    </row>
    <row r="557" spans="4:4" x14ac:dyDescent="0.25">
      <c r="D557">
        <f t="shared" ca="1" si="21"/>
        <v>47.629314282330711</v>
      </c>
    </row>
    <row r="558" spans="4:4" x14ac:dyDescent="0.25">
      <c r="D558">
        <f t="shared" ca="1" si="21"/>
        <v>48.123041147283118</v>
      </c>
    </row>
    <row r="559" spans="4:4" x14ac:dyDescent="0.25">
      <c r="D559">
        <f t="shared" ca="1" si="21"/>
        <v>57.650580637994977</v>
      </c>
    </row>
    <row r="560" spans="4:4" x14ac:dyDescent="0.25">
      <c r="D560">
        <f t="shared" ca="1" si="21"/>
        <v>53.326798118740371</v>
      </c>
    </row>
    <row r="561" spans="4:4" x14ac:dyDescent="0.25">
      <c r="D561">
        <f t="shared" ca="1" si="21"/>
        <v>58.739095129989465</v>
      </c>
    </row>
    <row r="562" spans="4:4" x14ac:dyDescent="0.25">
      <c r="D562">
        <f t="shared" ca="1" si="21"/>
        <v>52.646541405404506</v>
      </c>
    </row>
    <row r="563" spans="4:4" x14ac:dyDescent="0.25">
      <c r="D563">
        <f t="shared" ca="1" si="21"/>
        <v>51.306479695089074</v>
      </c>
    </row>
    <row r="564" spans="4:4" x14ac:dyDescent="0.25">
      <c r="D564">
        <f t="shared" ca="1" si="21"/>
        <v>49.639413756214331</v>
      </c>
    </row>
    <row r="565" spans="4:4" x14ac:dyDescent="0.25">
      <c r="D565">
        <f t="shared" ca="1" si="21"/>
        <v>44.902098694959207</v>
      </c>
    </row>
    <row r="566" spans="4:4" x14ac:dyDescent="0.25">
      <c r="D566">
        <f t="shared" ca="1" si="21"/>
        <v>45.697455007553437</v>
      </c>
    </row>
    <row r="567" spans="4:4" x14ac:dyDescent="0.25">
      <c r="D567">
        <f t="shared" ca="1" si="21"/>
        <v>51.615028060432572</v>
      </c>
    </row>
    <row r="568" spans="4:4" x14ac:dyDescent="0.25">
      <c r="D568">
        <f t="shared" ca="1" si="21"/>
        <v>57.690586795432083</v>
      </c>
    </row>
    <row r="569" spans="4:4" x14ac:dyDescent="0.25">
      <c r="D569">
        <f t="shared" ca="1" si="21"/>
        <v>52.665849182507522</v>
      </c>
    </row>
    <row r="570" spans="4:4" x14ac:dyDescent="0.25">
      <c r="D570">
        <f t="shared" ca="1" si="21"/>
        <v>50.462107738299864</v>
      </c>
    </row>
    <row r="571" spans="4:4" x14ac:dyDescent="0.25">
      <c r="D571">
        <f t="shared" ca="1" si="21"/>
        <v>49.76980337964752</v>
      </c>
    </row>
    <row r="572" spans="4:4" x14ac:dyDescent="0.25">
      <c r="D572">
        <f t="shared" ca="1" si="21"/>
        <v>49.873306380590151</v>
      </c>
    </row>
    <row r="573" spans="4:4" x14ac:dyDescent="0.25">
      <c r="D573">
        <f t="shared" ca="1" si="21"/>
        <v>58.54910096841396</v>
      </c>
    </row>
    <row r="574" spans="4:4" x14ac:dyDescent="0.25">
      <c r="D574">
        <f t="shared" ca="1" si="21"/>
        <v>48.393464223831231</v>
      </c>
    </row>
    <row r="575" spans="4:4" x14ac:dyDescent="0.25">
      <c r="D575">
        <f t="shared" ca="1" si="21"/>
        <v>58.771181173539631</v>
      </c>
    </row>
    <row r="576" spans="4:4" x14ac:dyDescent="0.25">
      <c r="D576">
        <f t="shared" ca="1" si="21"/>
        <v>49.947652384050933</v>
      </c>
    </row>
    <row r="577" spans="4:4" x14ac:dyDescent="0.25">
      <c r="D577">
        <f t="shared" ca="1" si="21"/>
        <v>48.888884170232089</v>
      </c>
    </row>
    <row r="578" spans="4:4" x14ac:dyDescent="0.25">
      <c r="D578">
        <f t="shared" ca="1" si="21"/>
        <v>50.892635801085866</v>
      </c>
    </row>
    <row r="579" spans="4:4" x14ac:dyDescent="0.25">
      <c r="D579">
        <f t="shared" ref="D579:D642" ca="1" si="22">_xlfn.T.INV(RAND(),25)*$G$3+$F$3</f>
        <v>46.077797342744859</v>
      </c>
    </row>
    <row r="580" spans="4:4" x14ac:dyDescent="0.25">
      <c r="D580">
        <f t="shared" ca="1" si="22"/>
        <v>56.549801682998464</v>
      </c>
    </row>
    <row r="581" spans="4:4" x14ac:dyDescent="0.25">
      <c r="D581">
        <f t="shared" ca="1" si="22"/>
        <v>46.148147290504042</v>
      </c>
    </row>
    <row r="582" spans="4:4" x14ac:dyDescent="0.25">
      <c r="D582">
        <f t="shared" ca="1" si="22"/>
        <v>44.616556208926156</v>
      </c>
    </row>
    <row r="583" spans="4:4" x14ac:dyDescent="0.25">
      <c r="D583">
        <f t="shared" ca="1" si="22"/>
        <v>56.681503123103759</v>
      </c>
    </row>
    <row r="584" spans="4:4" x14ac:dyDescent="0.25">
      <c r="D584">
        <f t="shared" ca="1" si="22"/>
        <v>50.278484131794876</v>
      </c>
    </row>
    <row r="585" spans="4:4" x14ac:dyDescent="0.25">
      <c r="D585">
        <f t="shared" ca="1" si="22"/>
        <v>50.069997654721973</v>
      </c>
    </row>
    <row r="586" spans="4:4" x14ac:dyDescent="0.25">
      <c r="D586">
        <f t="shared" ca="1" si="22"/>
        <v>58.413504321088524</v>
      </c>
    </row>
    <row r="587" spans="4:4" x14ac:dyDescent="0.25">
      <c r="D587">
        <f t="shared" ca="1" si="22"/>
        <v>41.26861239127247</v>
      </c>
    </row>
    <row r="588" spans="4:4" x14ac:dyDescent="0.25">
      <c r="D588">
        <f t="shared" ca="1" si="22"/>
        <v>37.537168244494865</v>
      </c>
    </row>
    <row r="589" spans="4:4" x14ac:dyDescent="0.25">
      <c r="D589">
        <f t="shared" ca="1" si="22"/>
        <v>45.038173161140307</v>
      </c>
    </row>
    <row r="590" spans="4:4" x14ac:dyDescent="0.25">
      <c r="D590">
        <f t="shared" ca="1" si="22"/>
        <v>50.265242619135222</v>
      </c>
    </row>
    <row r="591" spans="4:4" x14ac:dyDescent="0.25">
      <c r="D591">
        <f t="shared" ca="1" si="22"/>
        <v>48.216603952936403</v>
      </c>
    </row>
    <row r="592" spans="4:4" x14ac:dyDescent="0.25">
      <c r="D592">
        <f t="shared" ca="1" si="22"/>
        <v>44.254001222514816</v>
      </c>
    </row>
    <row r="593" spans="4:4" x14ac:dyDescent="0.25">
      <c r="D593">
        <f t="shared" ca="1" si="22"/>
        <v>57.470029783197113</v>
      </c>
    </row>
    <row r="594" spans="4:4" x14ac:dyDescent="0.25">
      <c r="D594">
        <f t="shared" ca="1" si="22"/>
        <v>65.662396416209759</v>
      </c>
    </row>
    <row r="595" spans="4:4" x14ac:dyDescent="0.25">
      <c r="D595">
        <f t="shared" ca="1" si="22"/>
        <v>55.331304877791922</v>
      </c>
    </row>
    <row r="596" spans="4:4" x14ac:dyDescent="0.25">
      <c r="D596">
        <f t="shared" ca="1" si="22"/>
        <v>39.867703500750636</v>
      </c>
    </row>
    <row r="597" spans="4:4" x14ac:dyDescent="0.25">
      <c r="D597">
        <f t="shared" ca="1" si="22"/>
        <v>51.361238451766404</v>
      </c>
    </row>
    <row r="598" spans="4:4" x14ac:dyDescent="0.25">
      <c r="D598">
        <f t="shared" ca="1" si="22"/>
        <v>51.947355502631488</v>
      </c>
    </row>
    <row r="599" spans="4:4" x14ac:dyDescent="0.25">
      <c r="D599">
        <f t="shared" ca="1" si="22"/>
        <v>52.425847971470326</v>
      </c>
    </row>
    <row r="600" spans="4:4" x14ac:dyDescent="0.25">
      <c r="D600">
        <f t="shared" ca="1" si="22"/>
        <v>41.543758685266944</v>
      </c>
    </row>
    <row r="601" spans="4:4" x14ac:dyDescent="0.25">
      <c r="D601">
        <f t="shared" ca="1" si="22"/>
        <v>47.170052721507425</v>
      </c>
    </row>
    <row r="602" spans="4:4" x14ac:dyDescent="0.25">
      <c r="D602">
        <f t="shared" ca="1" si="22"/>
        <v>58.579151360644175</v>
      </c>
    </row>
    <row r="603" spans="4:4" x14ac:dyDescent="0.25">
      <c r="D603">
        <f t="shared" ca="1" si="22"/>
        <v>44.726370458791713</v>
      </c>
    </row>
    <row r="604" spans="4:4" x14ac:dyDescent="0.25">
      <c r="D604">
        <f t="shared" ca="1" si="22"/>
        <v>44.998138876581351</v>
      </c>
    </row>
    <row r="605" spans="4:4" x14ac:dyDescent="0.25">
      <c r="D605">
        <f t="shared" ca="1" si="22"/>
        <v>55.120898237141049</v>
      </c>
    </row>
    <row r="606" spans="4:4" x14ac:dyDescent="0.25">
      <c r="D606">
        <f t="shared" ca="1" si="22"/>
        <v>52.430092535823903</v>
      </c>
    </row>
    <row r="607" spans="4:4" x14ac:dyDescent="0.25">
      <c r="D607">
        <f t="shared" ca="1" si="22"/>
        <v>42.061592365989092</v>
      </c>
    </row>
    <row r="608" spans="4:4" x14ac:dyDescent="0.25">
      <c r="D608">
        <f t="shared" ca="1" si="22"/>
        <v>45.56412640500271</v>
      </c>
    </row>
    <row r="609" spans="4:4" x14ac:dyDescent="0.25">
      <c r="D609">
        <f t="shared" ca="1" si="22"/>
        <v>48.689558459764342</v>
      </c>
    </row>
    <row r="610" spans="4:4" x14ac:dyDescent="0.25">
      <c r="D610">
        <f t="shared" ca="1" si="22"/>
        <v>48.216257222135063</v>
      </c>
    </row>
    <row r="611" spans="4:4" x14ac:dyDescent="0.25">
      <c r="D611">
        <f t="shared" ca="1" si="22"/>
        <v>46.970054356725321</v>
      </c>
    </row>
    <row r="612" spans="4:4" x14ac:dyDescent="0.25">
      <c r="D612">
        <f t="shared" ca="1" si="22"/>
        <v>49.486473801840461</v>
      </c>
    </row>
    <row r="613" spans="4:4" x14ac:dyDescent="0.25">
      <c r="D613">
        <f t="shared" ca="1" si="22"/>
        <v>56.590766037152015</v>
      </c>
    </row>
    <row r="614" spans="4:4" x14ac:dyDescent="0.25">
      <c r="D614">
        <f t="shared" ca="1" si="22"/>
        <v>49.986818510803296</v>
      </c>
    </row>
    <row r="615" spans="4:4" x14ac:dyDescent="0.25">
      <c r="D615">
        <f t="shared" ca="1" si="22"/>
        <v>51.818899450376001</v>
      </c>
    </row>
    <row r="616" spans="4:4" x14ac:dyDescent="0.25">
      <c r="D616">
        <f t="shared" ca="1" si="22"/>
        <v>56.823529909368354</v>
      </c>
    </row>
    <row r="617" spans="4:4" x14ac:dyDescent="0.25">
      <c r="D617">
        <f t="shared" ca="1" si="22"/>
        <v>46.439775539108787</v>
      </c>
    </row>
    <row r="618" spans="4:4" x14ac:dyDescent="0.25">
      <c r="D618">
        <f t="shared" ca="1" si="22"/>
        <v>49.881413708209031</v>
      </c>
    </row>
    <row r="619" spans="4:4" x14ac:dyDescent="0.25">
      <c r="D619">
        <f t="shared" ca="1" si="22"/>
        <v>54.074411214072875</v>
      </c>
    </row>
    <row r="620" spans="4:4" x14ac:dyDescent="0.25">
      <c r="D620">
        <f t="shared" ca="1" si="22"/>
        <v>57.815234748156961</v>
      </c>
    </row>
    <row r="621" spans="4:4" x14ac:dyDescent="0.25">
      <c r="D621">
        <f t="shared" ca="1" si="22"/>
        <v>50.284742746521943</v>
      </c>
    </row>
    <row r="622" spans="4:4" x14ac:dyDescent="0.25">
      <c r="D622">
        <f t="shared" ca="1" si="22"/>
        <v>56.0139603156127</v>
      </c>
    </row>
    <row r="623" spans="4:4" x14ac:dyDescent="0.25">
      <c r="D623">
        <f t="shared" ca="1" si="22"/>
        <v>48.951238144804996</v>
      </c>
    </row>
    <row r="624" spans="4:4" x14ac:dyDescent="0.25">
      <c r="D624">
        <f t="shared" ca="1" si="22"/>
        <v>48.986515729277016</v>
      </c>
    </row>
    <row r="625" spans="4:4" x14ac:dyDescent="0.25">
      <c r="D625">
        <f t="shared" ca="1" si="22"/>
        <v>51.554658255866208</v>
      </c>
    </row>
    <row r="626" spans="4:4" x14ac:dyDescent="0.25">
      <c r="D626">
        <f t="shared" ca="1" si="22"/>
        <v>43.27573970143407</v>
      </c>
    </row>
    <row r="627" spans="4:4" x14ac:dyDescent="0.25">
      <c r="D627">
        <f t="shared" ca="1" si="22"/>
        <v>50.228455528119071</v>
      </c>
    </row>
    <row r="628" spans="4:4" x14ac:dyDescent="0.25">
      <c r="D628">
        <f t="shared" ca="1" si="22"/>
        <v>49.651812273112377</v>
      </c>
    </row>
    <row r="629" spans="4:4" x14ac:dyDescent="0.25">
      <c r="D629">
        <f t="shared" ca="1" si="22"/>
        <v>44.907628213622942</v>
      </c>
    </row>
    <row r="630" spans="4:4" x14ac:dyDescent="0.25">
      <c r="D630">
        <f t="shared" ca="1" si="22"/>
        <v>55.571921651807756</v>
      </c>
    </row>
    <row r="631" spans="4:4" x14ac:dyDescent="0.25">
      <c r="D631">
        <f t="shared" ca="1" si="22"/>
        <v>49.60849150067434</v>
      </c>
    </row>
    <row r="632" spans="4:4" x14ac:dyDescent="0.25">
      <c r="D632">
        <f t="shared" ca="1" si="22"/>
        <v>51.815274699833324</v>
      </c>
    </row>
    <row r="633" spans="4:4" x14ac:dyDescent="0.25">
      <c r="D633">
        <f t="shared" ca="1" si="22"/>
        <v>50.797929743006264</v>
      </c>
    </row>
    <row r="634" spans="4:4" x14ac:dyDescent="0.25">
      <c r="D634">
        <f t="shared" ca="1" si="22"/>
        <v>49.276786789622101</v>
      </c>
    </row>
    <row r="635" spans="4:4" x14ac:dyDescent="0.25">
      <c r="D635">
        <f t="shared" ca="1" si="22"/>
        <v>49.212758567052738</v>
      </c>
    </row>
    <row r="636" spans="4:4" x14ac:dyDescent="0.25">
      <c r="D636">
        <f t="shared" ca="1" si="22"/>
        <v>53.391208092807098</v>
      </c>
    </row>
    <row r="637" spans="4:4" x14ac:dyDescent="0.25">
      <c r="D637">
        <f t="shared" ca="1" si="22"/>
        <v>54.22704487757526</v>
      </c>
    </row>
    <row r="638" spans="4:4" x14ac:dyDescent="0.25">
      <c r="D638">
        <f t="shared" ca="1" si="22"/>
        <v>50.142594132655752</v>
      </c>
    </row>
    <row r="639" spans="4:4" x14ac:dyDescent="0.25">
      <c r="D639">
        <f t="shared" ca="1" si="22"/>
        <v>44.861698345006502</v>
      </c>
    </row>
    <row r="640" spans="4:4" x14ac:dyDescent="0.25">
      <c r="D640">
        <f t="shared" ca="1" si="22"/>
        <v>50.110321833730545</v>
      </c>
    </row>
    <row r="641" spans="4:4" x14ac:dyDescent="0.25">
      <c r="D641">
        <f t="shared" ca="1" si="22"/>
        <v>57.864337535539633</v>
      </c>
    </row>
    <row r="642" spans="4:4" x14ac:dyDescent="0.25">
      <c r="D642">
        <f t="shared" ca="1" si="22"/>
        <v>45.397613424120458</v>
      </c>
    </row>
    <row r="643" spans="4:4" x14ac:dyDescent="0.25">
      <c r="D643">
        <f t="shared" ref="D643:D706" ca="1" si="23">_xlfn.T.INV(RAND(),25)*$G$3+$F$3</f>
        <v>51.481549046832065</v>
      </c>
    </row>
    <row r="644" spans="4:4" x14ac:dyDescent="0.25">
      <c r="D644">
        <f t="shared" ca="1" si="23"/>
        <v>52.476279111967465</v>
      </c>
    </row>
    <row r="645" spans="4:4" x14ac:dyDescent="0.25">
      <c r="D645">
        <f t="shared" ca="1" si="23"/>
        <v>47.673098629171548</v>
      </c>
    </row>
    <row r="646" spans="4:4" x14ac:dyDescent="0.25">
      <c r="D646">
        <f t="shared" ca="1" si="23"/>
        <v>50.963806348959629</v>
      </c>
    </row>
    <row r="647" spans="4:4" x14ac:dyDescent="0.25">
      <c r="D647">
        <f t="shared" ca="1" si="23"/>
        <v>45.193242146898591</v>
      </c>
    </row>
    <row r="648" spans="4:4" x14ac:dyDescent="0.25">
      <c r="D648">
        <f t="shared" ca="1" si="23"/>
        <v>55.659734714349106</v>
      </c>
    </row>
    <row r="649" spans="4:4" x14ac:dyDescent="0.25">
      <c r="D649">
        <f t="shared" ca="1" si="23"/>
        <v>48.469313651020258</v>
      </c>
    </row>
    <row r="650" spans="4:4" x14ac:dyDescent="0.25">
      <c r="D650">
        <f t="shared" ca="1" si="23"/>
        <v>53.630333443386533</v>
      </c>
    </row>
    <row r="651" spans="4:4" x14ac:dyDescent="0.25">
      <c r="D651">
        <f t="shared" ca="1" si="23"/>
        <v>58.849966154313336</v>
      </c>
    </row>
    <row r="652" spans="4:4" x14ac:dyDescent="0.25">
      <c r="D652">
        <f t="shared" ca="1" si="23"/>
        <v>54.169015683601089</v>
      </c>
    </row>
    <row r="653" spans="4:4" x14ac:dyDescent="0.25">
      <c r="D653">
        <f t="shared" ca="1" si="23"/>
        <v>52.185299283671931</v>
      </c>
    </row>
    <row r="654" spans="4:4" x14ac:dyDescent="0.25">
      <c r="D654">
        <f t="shared" ca="1" si="23"/>
        <v>50.43468496335197</v>
      </c>
    </row>
    <row r="655" spans="4:4" x14ac:dyDescent="0.25">
      <c r="D655">
        <f t="shared" ca="1" si="23"/>
        <v>55.041117372834336</v>
      </c>
    </row>
    <row r="656" spans="4:4" x14ac:dyDescent="0.25">
      <c r="D656">
        <f t="shared" ca="1" si="23"/>
        <v>52.8024182781649</v>
      </c>
    </row>
    <row r="657" spans="4:4" x14ac:dyDescent="0.25">
      <c r="D657">
        <f t="shared" ca="1" si="23"/>
        <v>56.114131277500903</v>
      </c>
    </row>
    <row r="658" spans="4:4" x14ac:dyDescent="0.25">
      <c r="D658">
        <f t="shared" ca="1" si="23"/>
        <v>40.808975580376256</v>
      </c>
    </row>
    <row r="659" spans="4:4" x14ac:dyDescent="0.25">
      <c r="D659">
        <f t="shared" ca="1" si="23"/>
        <v>53.610723001223633</v>
      </c>
    </row>
    <row r="660" spans="4:4" x14ac:dyDescent="0.25">
      <c r="D660">
        <f t="shared" ca="1" si="23"/>
        <v>46.870352188220068</v>
      </c>
    </row>
    <row r="661" spans="4:4" x14ac:dyDescent="0.25">
      <c r="D661">
        <f t="shared" ca="1" si="23"/>
        <v>48.362483005278627</v>
      </c>
    </row>
    <row r="662" spans="4:4" x14ac:dyDescent="0.25">
      <c r="D662">
        <f t="shared" ca="1" si="23"/>
        <v>48.898789881435384</v>
      </c>
    </row>
    <row r="663" spans="4:4" x14ac:dyDescent="0.25">
      <c r="D663">
        <f t="shared" ca="1" si="23"/>
        <v>57.217750236307836</v>
      </c>
    </row>
    <row r="664" spans="4:4" x14ac:dyDescent="0.25">
      <c r="D664">
        <f t="shared" ca="1" si="23"/>
        <v>38.449443838569302</v>
      </c>
    </row>
    <row r="665" spans="4:4" x14ac:dyDescent="0.25">
      <c r="D665">
        <f t="shared" ca="1" si="23"/>
        <v>46.632395700475634</v>
      </c>
    </row>
    <row r="666" spans="4:4" x14ac:dyDescent="0.25">
      <c r="D666">
        <f t="shared" ca="1" si="23"/>
        <v>51.319117288127124</v>
      </c>
    </row>
    <row r="667" spans="4:4" x14ac:dyDescent="0.25">
      <c r="D667">
        <f t="shared" ca="1" si="23"/>
        <v>53.461839473282112</v>
      </c>
    </row>
    <row r="668" spans="4:4" x14ac:dyDescent="0.25">
      <c r="D668">
        <f t="shared" ca="1" si="23"/>
        <v>56.344798757745309</v>
      </c>
    </row>
    <row r="669" spans="4:4" x14ac:dyDescent="0.25">
      <c r="D669">
        <f t="shared" ca="1" si="23"/>
        <v>52.100092902755542</v>
      </c>
    </row>
    <row r="670" spans="4:4" x14ac:dyDescent="0.25">
      <c r="D670">
        <f t="shared" ca="1" si="23"/>
        <v>52.067195670483031</v>
      </c>
    </row>
    <row r="671" spans="4:4" x14ac:dyDescent="0.25">
      <c r="D671">
        <f t="shared" ca="1" si="23"/>
        <v>52.594199640207258</v>
      </c>
    </row>
    <row r="672" spans="4:4" x14ac:dyDescent="0.25">
      <c r="D672">
        <f t="shared" ca="1" si="23"/>
        <v>50.084967474351572</v>
      </c>
    </row>
    <row r="673" spans="4:4" x14ac:dyDescent="0.25">
      <c r="D673">
        <f t="shared" ca="1" si="23"/>
        <v>53.316149156479909</v>
      </c>
    </row>
    <row r="674" spans="4:4" x14ac:dyDescent="0.25">
      <c r="D674">
        <f t="shared" ca="1" si="23"/>
        <v>52.93714407159095</v>
      </c>
    </row>
    <row r="675" spans="4:4" x14ac:dyDescent="0.25">
      <c r="D675">
        <f t="shared" ca="1" si="23"/>
        <v>44.467218917296101</v>
      </c>
    </row>
    <row r="676" spans="4:4" x14ac:dyDescent="0.25">
      <c r="D676">
        <f t="shared" ca="1" si="23"/>
        <v>46.996019721861877</v>
      </c>
    </row>
    <row r="677" spans="4:4" x14ac:dyDescent="0.25">
      <c r="D677">
        <f t="shared" ca="1" si="23"/>
        <v>44.938875400067246</v>
      </c>
    </row>
    <row r="678" spans="4:4" x14ac:dyDescent="0.25">
      <c r="D678">
        <f t="shared" ca="1" si="23"/>
        <v>42.016073155989169</v>
      </c>
    </row>
    <row r="679" spans="4:4" x14ac:dyDescent="0.25">
      <c r="D679">
        <f t="shared" ca="1" si="23"/>
        <v>53.083689392339252</v>
      </c>
    </row>
    <row r="680" spans="4:4" x14ac:dyDescent="0.25">
      <c r="D680">
        <f t="shared" ca="1" si="23"/>
        <v>49.495221629804377</v>
      </c>
    </row>
    <row r="681" spans="4:4" x14ac:dyDescent="0.25">
      <c r="D681">
        <f t="shared" ca="1" si="23"/>
        <v>42.848004580886503</v>
      </c>
    </row>
    <row r="682" spans="4:4" x14ac:dyDescent="0.25">
      <c r="D682">
        <f t="shared" ca="1" si="23"/>
        <v>47.13800408162178</v>
      </c>
    </row>
    <row r="683" spans="4:4" x14ac:dyDescent="0.25">
      <c r="D683">
        <f t="shared" ca="1" si="23"/>
        <v>47.43553537662067</v>
      </c>
    </row>
    <row r="684" spans="4:4" x14ac:dyDescent="0.25">
      <c r="D684">
        <f t="shared" ca="1" si="23"/>
        <v>49.651169308636526</v>
      </c>
    </row>
    <row r="685" spans="4:4" x14ac:dyDescent="0.25">
      <c r="D685">
        <f t="shared" ca="1" si="23"/>
        <v>51.940661891526538</v>
      </c>
    </row>
    <row r="686" spans="4:4" x14ac:dyDescent="0.25">
      <c r="D686">
        <f t="shared" ca="1" si="23"/>
        <v>51.537598122869419</v>
      </c>
    </row>
    <row r="687" spans="4:4" x14ac:dyDescent="0.25">
      <c r="D687">
        <f t="shared" ca="1" si="23"/>
        <v>52.051654021546142</v>
      </c>
    </row>
    <row r="688" spans="4:4" x14ac:dyDescent="0.25">
      <c r="D688">
        <f t="shared" ca="1" si="23"/>
        <v>45.074024250620774</v>
      </c>
    </row>
    <row r="689" spans="4:4" x14ac:dyDescent="0.25">
      <c r="D689">
        <f t="shared" ca="1" si="23"/>
        <v>47.030253861358943</v>
      </c>
    </row>
    <row r="690" spans="4:4" x14ac:dyDescent="0.25">
      <c r="D690">
        <f t="shared" ca="1" si="23"/>
        <v>48.240058989882336</v>
      </c>
    </row>
    <row r="691" spans="4:4" x14ac:dyDescent="0.25">
      <c r="D691">
        <f t="shared" ca="1" si="23"/>
        <v>52.456232797409768</v>
      </c>
    </row>
    <row r="692" spans="4:4" x14ac:dyDescent="0.25">
      <c r="D692">
        <f t="shared" ca="1" si="23"/>
        <v>57.012203410133814</v>
      </c>
    </row>
    <row r="693" spans="4:4" x14ac:dyDescent="0.25">
      <c r="D693">
        <f t="shared" ca="1" si="23"/>
        <v>43.606908188437693</v>
      </c>
    </row>
    <row r="694" spans="4:4" x14ac:dyDescent="0.25">
      <c r="D694">
        <f t="shared" ca="1" si="23"/>
        <v>51.570294188237455</v>
      </c>
    </row>
    <row r="695" spans="4:4" x14ac:dyDescent="0.25">
      <c r="D695">
        <f t="shared" ca="1" si="23"/>
        <v>44.490892191934272</v>
      </c>
    </row>
    <row r="696" spans="4:4" x14ac:dyDescent="0.25">
      <c r="D696">
        <f t="shared" ca="1" si="23"/>
        <v>56.156417302188743</v>
      </c>
    </row>
    <row r="697" spans="4:4" x14ac:dyDescent="0.25">
      <c r="D697">
        <f t="shared" ca="1" si="23"/>
        <v>41.227640394785688</v>
      </c>
    </row>
    <row r="698" spans="4:4" x14ac:dyDescent="0.25">
      <c r="D698">
        <f t="shared" ca="1" si="23"/>
        <v>51.489835668427418</v>
      </c>
    </row>
    <row r="699" spans="4:4" x14ac:dyDescent="0.25">
      <c r="D699">
        <f t="shared" ca="1" si="23"/>
        <v>49.578219131730258</v>
      </c>
    </row>
    <row r="700" spans="4:4" x14ac:dyDescent="0.25">
      <c r="D700">
        <f t="shared" ca="1" si="23"/>
        <v>45.347694003507414</v>
      </c>
    </row>
    <row r="701" spans="4:4" x14ac:dyDescent="0.25">
      <c r="D701">
        <f t="shared" ca="1" si="23"/>
        <v>61.039570362452309</v>
      </c>
    </row>
    <row r="702" spans="4:4" x14ac:dyDescent="0.25">
      <c r="D702">
        <f t="shared" ca="1" si="23"/>
        <v>39.156146736650619</v>
      </c>
    </row>
    <row r="703" spans="4:4" x14ac:dyDescent="0.25">
      <c r="D703">
        <f t="shared" ca="1" si="23"/>
        <v>55.249174476457156</v>
      </c>
    </row>
    <row r="704" spans="4:4" x14ac:dyDescent="0.25">
      <c r="D704">
        <f t="shared" ca="1" si="23"/>
        <v>51.437878984802218</v>
      </c>
    </row>
    <row r="705" spans="4:4" x14ac:dyDescent="0.25">
      <c r="D705">
        <f t="shared" ca="1" si="23"/>
        <v>51.744319660471405</v>
      </c>
    </row>
    <row r="706" spans="4:4" x14ac:dyDescent="0.25">
      <c r="D706">
        <f t="shared" ca="1" si="23"/>
        <v>59.770134025701452</v>
      </c>
    </row>
    <row r="707" spans="4:4" x14ac:dyDescent="0.25">
      <c r="D707">
        <f t="shared" ref="D707:D770" ca="1" si="24">_xlfn.T.INV(RAND(),25)*$G$3+$F$3</f>
        <v>47.540753383566994</v>
      </c>
    </row>
    <row r="708" spans="4:4" x14ac:dyDescent="0.25">
      <c r="D708">
        <f t="shared" ca="1" si="24"/>
        <v>40.629272493048127</v>
      </c>
    </row>
    <row r="709" spans="4:4" x14ac:dyDescent="0.25">
      <c r="D709">
        <f t="shared" ca="1" si="24"/>
        <v>45.267594624488609</v>
      </c>
    </row>
    <row r="710" spans="4:4" x14ac:dyDescent="0.25">
      <c r="D710">
        <f t="shared" ca="1" si="24"/>
        <v>46.222278574470103</v>
      </c>
    </row>
    <row r="711" spans="4:4" x14ac:dyDescent="0.25">
      <c r="D711">
        <f t="shared" ca="1" si="24"/>
        <v>51.408267679467734</v>
      </c>
    </row>
    <row r="712" spans="4:4" x14ac:dyDescent="0.25">
      <c r="D712">
        <f t="shared" ca="1" si="24"/>
        <v>43.471106798265915</v>
      </c>
    </row>
    <row r="713" spans="4:4" x14ac:dyDescent="0.25">
      <c r="D713">
        <f t="shared" ca="1" si="24"/>
        <v>46.554522652861543</v>
      </c>
    </row>
    <row r="714" spans="4:4" x14ac:dyDescent="0.25">
      <c r="D714">
        <f t="shared" ca="1" si="24"/>
        <v>53.786015264600493</v>
      </c>
    </row>
    <row r="715" spans="4:4" x14ac:dyDescent="0.25">
      <c r="D715">
        <f t="shared" ca="1" si="24"/>
        <v>47.954479015214218</v>
      </c>
    </row>
    <row r="716" spans="4:4" x14ac:dyDescent="0.25">
      <c r="D716">
        <f t="shared" ca="1" si="24"/>
        <v>38.281170540349997</v>
      </c>
    </row>
    <row r="717" spans="4:4" x14ac:dyDescent="0.25">
      <c r="D717">
        <f t="shared" ca="1" si="24"/>
        <v>54.392862234155601</v>
      </c>
    </row>
    <row r="718" spans="4:4" x14ac:dyDescent="0.25">
      <c r="D718">
        <f t="shared" ca="1" si="24"/>
        <v>60.838409956143352</v>
      </c>
    </row>
    <row r="719" spans="4:4" x14ac:dyDescent="0.25">
      <c r="D719">
        <f t="shared" ca="1" si="24"/>
        <v>47.356320752271699</v>
      </c>
    </row>
    <row r="720" spans="4:4" x14ac:dyDescent="0.25">
      <c r="D720">
        <f t="shared" ca="1" si="24"/>
        <v>53.585627099617696</v>
      </c>
    </row>
    <row r="721" spans="4:4" x14ac:dyDescent="0.25">
      <c r="D721">
        <f t="shared" ca="1" si="24"/>
        <v>45.276954451908651</v>
      </c>
    </row>
    <row r="722" spans="4:4" x14ac:dyDescent="0.25">
      <c r="D722">
        <f t="shared" ca="1" si="24"/>
        <v>42.48282221623699</v>
      </c>
    </row>
    <row r="723" spans="4:4" x14ac:dyDescent="0.25">
      <c r="D723">
        <f t="shared" ca="1" si="24"/>
        <v>49.752063674835178</v>
      </c>
    </row>
    <row r="724" spans="4:4" x14ac:dyDescent="0.25">
      <c r="D724">
        <f t="shared" ca="1" si="24"/>
        <v>46.325513132395372</v>
      </c>
    </row>
    <row r="725" spans="4:4" x14ac:dyDescent="0.25">
      <c r="D725">
        <f t="shared" ca="1" si="24"/>
        <v>45.876825051062902</v>
      </c>
    </row>
    <row r="726" spans="4:4" x14ac:dyDescent="0.25">
      <c r="D726">
        <f t="shared" ca="1" si="24"/>
        <v>47.82694389861647</v>
      </c>
    </row>
    <row r="727" spans="4:4" x14ac:dyDescent="0.25">
      <c r="D727">
        <f t="shared" ca="1" si="24"/>
        <v>44.980193993090566</v>
      </c>
    </row>
    <row r="728" spans="4:4" x14ac:dyDescent="0.25">
      <c r="D728">
        <f t="shared" ca="1" si="24"/>
        <v>46.270055384150488</v>
      </c>
    </row>
    <row r="729" spans="4:4" x14ac:dyDescent="0.25">
      <c r="D729">
        <f t="shared" ca="1" si="24"/>
        <v>46.815607614125575</v>
      </c>
    </row>
    <row r="730" spans="4:4" x14ac:dyDescent="0.25">
      <c r="D730">
        <f t="shared" ca="1" si="24"/>
        <v>54.633196642643789</v>
      </c>
    </row>
    <row r="731" spans="4:4" x14ac:dyDescent="0.25">
      <c r="D731">
        <f t="shared" ca="1" si="24"/>
        <v>48.456093508647534</v>
      </c>
    </row>
    <row r="732" spans="4:4" x14ac:dyDescent="0.25">
      <c r="D732">
        <f t="shared" ca="1" si="24"/>
        <v>52.156627142097044</v>
      </c>
    </row>
    <row r="733" spans="4:4" x14ac:dyDescent="0.25">
      <c r="D733">
        <f t="shared" ca="1" si="24"/>
        <v>53.870257616304059</v>
      </c>
    </row>
    <row r="734" spans="4:4" x14ac:dyDescent="0.25">
      <c r="D734">
        <f t="shared" ca="1" si="24"/>
        <v>49.803217705011797</v>
      </c>
    </row>
    <row r="735" spans="4:4" x14ac:dyDescent="0.25">
      <c r="D735">
        <f t="shared" ca="1" si="24"/>
        <v>53.946648710878698</v>
      </c>
    </row>
    <row r="736" spans="4:4" x14ac:dyDescent="0.25">
      <c r="D736">
        <f t="shared" ca="1" si="24"/>
        <v>48.902208275401144</v>
      </c>
    </row>
    <row r="737" spans="4:4" x14ac:dyDescent="0.25">
      <c r="D737">
        <f t="shared" ca="1" si="24"/>
        <v>48.303919977186787</v>
      </c>
    </row>
    <row r="738" spans="4:4" x14ac:dyDescent="0.25">
      <c r="D738">
        <f t="shared" ca="1" si="24"/>
        <v>37.44663740432032</v>
      </c>
    </row>
    <row r="739" spans="4:4" x14ac:dyDescent="0.25">
      <c r="D739">
        <f t="shared" ca="1" si="24"/>
        <v>52.266210530116872</v>
      </c>
    </row>
    <row r="740" spans="4:4" x14ac:dyDescent="0.25">
      <c r="D740">
        <f t="shared" ca="1" si="24"/>
        <v>53.067428027625908</v>
      </c>
    </row>
    <row r="741" spans="4:4" x14ac:dyDescent="0.25">
      <c r="D741">
        <f t="shared" ca="1" si="24"/>
        <v>55.120904167005904</v>
      </c>
    </row>
    <row r="742" spans="4:4" x14ac:dyDescent="0.25">
      <c r="D742">
        <f t="shared" ca="1" si="24"/>
        <v>48.959718312742595</v>
      </c>
    </row>
    <row r="743" spans="4:4" x14ac:dyDescent="0.25">
      <c r="D743">
        <f t="shared" ca="1" si="24"/>
        <v>46.270446299649855</v>
      </c>
    </row>
    <row r="744" spans="4:4" x14ac:dyDescent="0.25">
      <c r="D744">
        <f t="shared" ca="1" si="24"/>
        <v>49.893992427942678</v>
      </c>
    </row>
    <row r="745" spans="4:4" x14ac:dyDescent="0.25">
      <c r="D745">
        <f t="shared" ca="1" si="24"/>
        <v>39.08591742251852</v>
      </c>
    </row>
    <row r="746" spans="4:4" x14ac:dyDescent="0.25">
      <c r="D746">
        <f t="shared" ca="1" si="24"/>
        <v>53.098694383355287</v>
      </c>
    </row>
    <row r="747" spans="4:4" x14ac:dyDescent="0.25">
      <c r="D747">
        <f t="shared" ca="1" si="24"/>
        <v>52.074838670820597</v>
      </c>
    </row>
    <row r="748" spans="4:4" x14ac:dyDescent="0.25">
      <c r="D748">
        <f t="shared" ca="1" si="24"/>
        <v>58.159776161080558</v>
      </c>
    </row>
    <row r="749" spans="4:4" x14ac:dyDescent="0.25">
      <c r="D749">
        <f t="shared" ca="1" si="24"/>
        <v>51.674772856975849</v>
      </c>
    </row>
    <row r="750" spans="4:4" x14ac:dyDescent="0.25">
      <c r="D750">
        <f t="shared" ca="1" si="24"/>
        <v>50.869346364851609</v>
      </c>
    </row>
    <row r="751" spans="4:4" x14ac:dyDescent="0.25">
      <c r="D751">
        <f t="shared" ca="1" si="24"/>
        <v>53.349080653382885</v>
      </c>
    </row>
    <row r="752" spans="4:4" x14ac:dyDescent="0.25">
      <c r="D752">
        <f t="shared" ca="1" si="24"/>
        <v>47.456979095377491</v>
      </c>
    </row>
    <row r="753" spans="4:4" x14ac:dyDescent="0.25">
      <c r="D753">
        <f t="shared" ca="1" si="24"/>
        <v>49.449373504728889</v>
      </c>
    </row>
    <row r="754" spans="4:4" x14ac:dyDescent="0.25">
      <c r="D754">
        <f t="shared" ca="1" si="24"/>
        <v>43.841022259283122</v>
      </c>
    </row>
    <row r="755" spans="4:4" x14ac:dyDescent="0.25">
      <c r="D755">
        <f t="shared" ca="1" si="24"/>
        <v>50.881125497164803</v>
      </c>
    </row>
    <row r="756" spans="4:4" x14ac:dyDescent="0.25">
      <c r="D756">
        <f t="shared" ca="1" si="24"/>
        <v>47.316095582758116</v>
      </c>
    </row>
    <row r="757" spans="4:4" x14ac:dyDescent="0.25">
      <c r="D757">
        <f t="shared" ca="1" si="24"/>
        <v>46.511194033254128</v>
      </c>
    </row>
    <row r="758" spans="4:4" x14ac:dyDescent="0.25">
      <c r="D758">
        <f t="shared" ca="1" si="24"/>
        <v>51.152568186056627</v>
      </c>
    </row>
    <row r="759" spans="4:4" x14ac:dyDescent="0.25">
      <c r="D759">
        <f t="shared" ca="1" si="24"/>
        <v>45.061067071333859</v>
      </c>
    </row>
    <row r="760" spans="4:4" x14ac:dyDescent="0.25">
      <c r="D760">
        <f t="shared" ca="1" si="24"/>
        <v>45.035805311865182</v>
      </c>
    </row>
    <row r="761" spans="4:4" x14ac:dyDescent="0.25">
      <c r="D761">
        <f t="shared" ca="1" si="24"/>
        <v>55.674167113474802</v>
      </c>
    </row>
    <row r="762" spans="4:4" x14ac:dyDescent="0.25">
      <c r="D762">
        <f t="shared" ca="1" si="24"/>
        <v>46.114825440723486</v>
      </c>
    </row>
    <row r="763" spans="4:4" x14ac:dyDescent="0.25">
      <c r="D763">
        <f t="shared" ca="1" si="24"/>
        <v>55.574467856888255</v>
      </c>
    </row>
    <row r="764" spans="4:4" x14ac:dyDescent="0.25">
      <c r="D764">
        <f t="shared" ca="1" si="24"/>
        <v>49.555397463370241</v>
      </c>
    </row>
    <row r="765" spans="4:4" x14ac:dyDescent="0.25">
      <c r="D765">
        <f t="shared" ca="1" si="24"/>
        <v>48.235762439776977</v>
      </c>
    </row>
    <row r="766" spans="4:4" x14ac:dyDescent="0.25">
      <c r="D766">
        <f t="shared" ca="1" si="24"/>
        <v>48.90926923196195</v>
      </c>
    </row>
    <row r="767" spans="4:4" x14ac:dyDescent="0.25">
      <c r="D767">
        <f t="shared" ca="1" si="24"/>
        <v>62.634656033948573</v>
      </c>
    </row>
    <row r="768" spans="4:4" x14ac:dyDescent="0.25">
      <c r="D768">
        <f t="shared" ca="1" si="24"/>
        <v>50.003811188312156</v>
      </c>
    </row>
    <row r="769" spans="4:4" x14ac:dyDescent="0.25">
      <c r="D769">
        <f t="shared" ca="1" si="24"/>
        <v>46.461417792176796</v>
      </c>
    </row>
    <row r="770" spans="4:4" x14ac:dyDescent="0.25">
      <c r="D770">
        <f t="shared" ca="1" si="24"/>
        <v>48.914974713631956</v>
      </c>
    </row>
    <row r="771" spans="4:4" x14ac:dyDescent="0.25">
      <c r="D771">
        <f t="shared" ref="D771:D834" ca="1" si="25">_xlfn.T.INV(RAND(),25)*$G$3+$F$3</f>
        <v>44.140235651931818</v>
      </c>
    </row>
    <row r="772" spans="4:4" x14ac:dyDescent="0.25">
      <c r="D772">
        <f t="shared" ca="1" si="25"/>
        <v>50.02703623207843</v>
      </c>
    </row>
    <row r="773" spans="4:4" x14ac:dyDescent="0.25">
      <c r="D773">
        <f t="shared" ca="1" si="25"/>
        <v>54.551983401824216</v>
      </c>
    </row>
    <row r="774" spans="4:4" x14ac:dyDescent="0.25">
      <c r="D774">
        <f t="shared" ca="1" si="25"/>
        <v>44.419292717585257</v>
      </c>
    </row>
    <row r="775" spans="4:4" x14ac:dyDescent="0.25">
      <c r="D775">
        <f t="shared" ca="1" si="25"/>
        <v>45.294196566454403</v>
      </c>
    </row>
    <row r="776" spans="4:4" x14ac:dyDescent="0.25">
      <c r="D776">
        <f t="shared" ca="1" si="25"/>
        <v>54.117139676801465</v>
      </c>
    </row>
    <row r="777" spans="4:4" x14ac:dyDescent="0.25">
      <c r="D777">
        <f t="shared" ca="1" si="25"/>
        <v>46.677370141793311</v>
      </c>
    </row>
    <row r="778" spans="4:4" x14ac:dyDescent="0.25">
      <c r="D778">
        <f t="shared" ca="1" si="25"/>
        <v>40.282086291503205</v>
      </c>
    </row>
    <row r="779" spans="4:4" x14ac:dyDescent="0.25">
      <c r="D779">
        <f t="shared" ca="1" si="25"/>
        <v>44.898608896902395</v>
      </c>
    </row>
    <row r="780" spans="4:4" x14ac:dyDescent="0.25">
      <c r="D780">
        <f t="shared" ca="1" si="25"/>
        <v>45.4096735554254</v>
      </c>
    </row>
    <row r="781" spans="4:4" x14ac:dyDescent="0.25">
      <c r="D781">
        <f t="shared" ca="1" si="25"/>
        <v>48.051504314158379</v>
      </c>
    </row>
    <row r="782" spans="4:4" x14ac:dyDescent="0.25">
      <c r="D782">
        <f t="shared" ca="1" si="25"/>
        <v>45.18160199718163</v>
      </c>
    </row>
    <row r="783" spans="4:4" x14ac:dyDescent="0.25">
      <c r="D783">
        <f t="shared" ca="1" si="25"/>
        <v>49.515537761254919</v>
      </c>
    </row>
    <row r="784" spans="4:4" x14ac:dyDescent="0.25">
      <c r="D784">
        <f t="shared" ca="1" si="25"/>
        <v>47.411500369989731</v>
      </c>
    </row>
    <row r="785" spans="4:4" x14ac:dyDescent="0.25">
      <c r="D785">
        <f t="shared" ca="1" si="25"/>
        <v>42.490530476678273</v>
      </c>
    </row>
    <row r="786" spans="4:4" x14ac:dyDescent="0.25">
      <c r="D786">
        <f t="shared" ca="1" si="25"/>
        <v>49.487739524363569</v>
      </c>
    </row>
    <row r="787" spans="4:4" x14ac:dyDescent="0.25">
      <c r="D787">
        <f t="shared" ca="1" si="25"/>
        <v>53.562899803251767</v>
      </c>
    </row>
    <row r="788" spans="4:4" x14ac:dyDescent="0.25">
      <c r="D788">
        <f t="shared" ca="1" si="25"/>
        <v>50.891944902186971</v>
      </c>
    </row>
    <row r="789" spans="4:4" x14ac:dyDescent="0.25">
      <c r="D789">
        <f t="shared" ca="1" si="25"/>
        <v>50.208064367233</v>
      </c>
    </row>
    <row r="790" spans="4:4" x14ac:dyDescent="0.25">
      <c r="D790">
        <f t="shared" ca="1" si="25"/>
        <v>52.237733752193314</v>
      </c>
    </row>
    <row r="791" spans="4:4" x14ac:dyDescent="0.25">
      <c r="D791">
        <f t="shared" ca="1" si="25"/>
        <v>40.676000484871828</v>
      </c>
    </row>
    <row r="792" spans="4:4" x14ac:dyDescent="0.25">
      <c r="D792">
        <f t="shared" ca="1" si="25"/>
        <v>52.804807860026706</v>
      </c>
    </row>
    <row r="793" spans="4:4" x14ac:dyDescent="0.25">
      <c r="D793">
        <f t="shared" ca="1" si="25"/>
        <v>51.364322394777453</v>
      </c>
    </row>
    <row r="794" spans="4:4" x14ac:dyDescent="0.25">
      <c r="D794">
        <f t="shared" ca="1" si="25"/>
        <v>51.776891404211511</v>
      </c>
    </row>
    <row r="795" spans="4:4" x14ac:dyDescent="0.25">
      <c r="D795">
        <f t="shared" ca="1" si="25"/>
        <v>56.577399948331362</v>
      </c>
    </row>
    <row r="796" spans="4:4" x14ac:dyDescent="0.25">
      <c r="D796">
        <f t="shared" ca="1" si="25"/>
        <v>47.248233299931279</v>
      </c>
    </row>
    <row r="797" spans="4:4" x14ac:dyDescent="0.25">
      <c r="D797">
        <f t="shared" ca="1" si="25"/>
        <v>50.961519992371493</v>
      </c>
    </row>
    <row r="798" spans="4:4" x14ac:dyDescent="0.25">
      <c r="D798">
        <f t="shared" ca="1" si="25"/>
        <v>47.44606014795535</v>
      </c>
    </row>
    <row r="799" spans="4:4" x14ac:dyDescent="0.25">
      <c r="D799">
        <f t="shared" ca="1" si="25"/>
        <v>54.304777840930107</v>
      </c>
    </row>
    <row r="800" spans="4:4" x14ac:dyDescent="0.25">
      <c r="D800">
        <f t="shared" ca="1" si="25"/>
        <v>45.842424171637134</v>
      </c>
    </row>
    <row r="801" spans="4:4" x14ac:dyDescent="0.25">
      <c r="D801">
        <f t="shared" ca="1" si="25"/>
        <v>59.696650278145441</v>
      </c>
    </row>
    <row r="802" spans="4:4" x14ac:dyDescent="0.25">
      <c r="D802">
        <f t="shared" ca="1" si="25"/>
        <v>50.992419742634475</v>
      </c>
    </row>
    <row r="803" spans="4:4" x14ac:dyDescent="0.25">
      <c r="D803">
        <f t="shared" ca="1" si="25"/>
        <v>56.45266408235301</v>
      </c>
    </row>
    <row r="804" spans="4:4" x14ac:dyDescent="0.25">
      <c r="D804">
        <f t="shared" ca="1" si="25"/>
        <v>41.265496270537881</v>
      </c>
    </row>
    <row r="805" spans="4:4" x14ac:dyDescent="0.25">
      <c r="D805">
        <f t="shared" ca="1" si="25"/>
        <v>45.052895349465722</v>
      </c>
    </row>
    <row r="806" spans="4:4" x14ac:dyDescent="0.25">
      <c r="D806">
        <f t="shared" ca="1" si="25"/>
        <v>52.10409848273256</v>
      </c>
    </row>
    <row r="807" spans="4:4" x14ac:dyDescent="0.25">
      <c r="D807">
        <f t="shared" ca="1" si="25"/>
        <v>43.527080435873238</v>
      </c>
    </row>
    <row r="808" spans="4:4" x14ac:dyDescent="0.25">
      <c r="D808">
        <f t="shared" ca="1" si="25"/>
        <v>51.319130127474715</v>
      </c>
    </row>
    <row r="809" spans="4:4" x14ac:dyDescent="0.25">
      <c r="D809">
        <f t="shared" ca="1" si="25"/>
        <v>44.233476372575232</v>
      </c>
    </row>
    <row r="810" spans="4:4" x14ac:dyDescent="0.25">
      <c r="D810">
        <f t="shared" ca="1" si="25"/>
        <v>51.816156046790276</v>
      </c>
    </row>
    <row r="811" spans="4:4" x14ac:dyDescent="0.25">
      <c r="D811">
        <f t="shared" ca="1" si="25"/>
        <v>54.221221473044835</v>
      </c>
    </row>
    <row r="812" spans="4:4" x14ac:dyDescent="0.25">
      <c r="D812">
        <f t="shared" ca="1" si="25"/>
        <v>53.811075870617579</v>
      </c>
    </row>
    <row r="813" spans="4:4" x14ac:dyDescent="0.25">
      <c r="D813">
        <f t="shared" ca="1" si="25"/>
        <v>51.666366458968731</v>
      </c>
    </row>
    <row r="814" spans="4:4" x14ac:dyDescent="0.25">
      <c r="D814">
        <f t="shared" ca="1" si="25"/>
        <v>48.866102455437336</v>
      </c>
    </row>
    <row r="815" spans="4:4" x14ac:dyDescent="0.25">
      <c r="D815">
        <f t="shared" ca="1" si="25"/>
        <v>47.07686951145385</v>
      </c>
    </row>
    <row r="816" spans="4:4" x14ac:dyDescent="0.25">
      <c r="D816">
        <f t="shared" ca="1" si="25"/>
        <v>58.450557323134078</v>
      </c>
    </row>
    <row r="817" spans="4:4" x14ac:dyDescent="0.25">
      <c r="D817">
        <f t="shared" ca="1" si="25"/>
        <v>45.373254950877509</v>
      </c>
    </row>
    <row r="818" spans="4:4" x14ac:dyDescent="0.25">
      <c r="D818">
        <f t="shared" ca="1" si="25"/>
        <v>47.474282285054585</v>
      </c>
    </row>
    <row r="819" spans="4:4" x14ac:dyDescent="0.25">
      <c r="D819">
        <f t="shared" ca="1" si="25"/>
        <v>40.537863640507908</v>
      </c>
    </row>
    <row r="820" spans="4:4" x14ac:dyDescent="0.25">
      <c r="D820">
        <f t="shared" ca="1" si="25"/>
        <v>50.796956825490668</v>
      </c>
    </row>
    <row r="821" spans="4:4" x14ac:dyDescent="0.25">
      <c r="D821">
        <f t="shared" ca="1" si="25"/>
        <v>46.368643989886777</v>
      </c>
    </row>
    <row r="822" spans="4:4" x14ac:dyDescent="0.25">
      <c r="D822">
        <f t="shared" ca="1" si="25"/>
        <v>52.835310301013067</v>
      </c>
    </row>
    <row r="823" spans="4:4" x14ac:dyDescent="0.25">
      <c r="D823">
        <f t="shared" ca="1" si="25"/>
        <v>40.940436559301105</v>
      </c>
    </row>
    <row r="824" spans="4:4" x14ac:dyDescent="0.25">
      <c r="D824">
        <f t="shared" ca="1" si="25"/>
        <v>43.415546731516592</v>
      </c>
    </row>
    <row r="825" spans="4:4" x14ac:dyDescent="0.25">
      <c r="D825">
        <f t="shared" ca="1" si="25"/>
        <v>64.720848725113257</v>
      </c>
    </row>
    <row r="826" spans="4:4" x14ac:dyDescent="0.25">
      <c r="D826">
        <f t="shared" ca="1" si="25"/>
        <v>51.26038154310627</v>
      </c>
    </row>
    <row r="827" spans="4:4" x14ac:dyDescent="0.25">
      <c r="D827">
        <f t="shared" ca="1" si="25"/>
        <v>48.810586874254483</v>
      </c>
    </row>
    <row r="828" spans="4:4" x14ac:dyDescent="0.25">
      <c r="D828">
        <f t="shared" ca="1" si="25"/>
        <v>50.634052551673349</v>
      </c>
    </row>
    <row r="829" spans="4:4" x14ac:dyDescent="0.25">
      <c r="D829">
        <f t="shared" ca="1" si="25"/>
        <v>55.690107662374054</v>
      </c>
    </row>
    <row r="830" spans="4:4" x14ac:dyDescent="0.25">
      <c r="D830">
        <f t="shared" ca="1" si="25"/>
        <v>46.09947767202241</v>
      </c>
    </row>
    <row r="831" spans="4:4" x14ac:dyDescent="0.25">
      <c r="D831">
        <f t="shared" ca="1" si="25"/>
        <v>50.016068987165781</v>
      </c>
    </row>
    <row r="832" spans="4:4" x14ac:dyDescent="0.25">
      <c r="D832">
        <f t="shared" ca="1" si="25"/>
        <v>58.357830763615439</v>
      </c>
    </row>
    <row r="833" spans="4:4" x14ac:dyDescent="0.25">
      <c r="D833">
        <f t="shared" ca="1" si="25"/>
        <v>50.232591760051427</v>
      </c>
    </row>
    <row r="834" spans="4:4" x14ac:dyDescent="0.25">
      <c r="D834">
        <f t="shared" ca="1" si="25"/>
        <v>50.41779733319769</v>
      </c>
    </row>
    <row r="835" spans="4:4" x14ac:dyDescent="0.25">
      <c r="D835">
        <f t="shared" ref="D835:D898" ca="1" si="26">_xlfn.T.INV(RAND(),25)*$G$3+$F$3</f>
        <v>47.445597806077309</v>
      </c>
    </row>
    <row r="836" spans="4:4" x14ac:dyDescent="0.25">
      <c r="D836">
        <f t="shared" ca="1" si="26"/>
        <v>53.249607576323591</v>
      </c>
    </row>
    <row r="837" spans="4:4" x14ac:dyDescent="0.25">
      <c r="D837">
        <f t="shared" ca="1" si="26"/>
        <v>53.750015986484549</v>
      </c>
    </row>
    <row r="838" spans="4:4" x14ac:dyDescent="0.25">
      <c r="D838">
        <f t="shared" ca="1" si="26"/>
        <v>47.058971155432857</v>
      </c>
    </row>
    <row r="839" spans="4:4" x14ac:dyDescent="0.25">
      <c r="D839">
        <f t="shared" ca="1" si="26"/>
        <v>52.866178407243211</v>
      </c>
    </row>
    <row r="840" spans="4:4" x14ac:dyDescent="0.25">
      <c r="D840">
        <f t="shared" ca="1" si="26"/>
        <v>46.435803604785633</v>
      </c>
    </row>
    <row r="841" spans="4:4" x14ac:dyDescent="0.25">
      <c r="D841">
        <f t="shared" ca="1" si="26"/>
        <v>45.704813153204036</v>
      </c>
    </row>
    <row r="842" spans="4:4" x14ac:dyDescent="0.25">
      <c r="D842">
        <f t="shared" ca="1" si="26"/>
        <v>52.251258345639485</v>
      </c>
    </row>
    <row r="843" spans="4:4" x14ac:dyDescent="0.25">
      <c r="D843">
        <f t="shared" ca="1" si="26"/>
        <v>53.217732933112572</v>
      </c>
    </row>
    <row r="844" spans="4:4" x14ac:dyDescent="0.25">
      <c r="D844">
        <f t="shared" ca="1" si="26"/>
        <v>55.496650082644841</v>
      </c>
    </row>
    <row r="845" spans="4:4" x14ac:dyDescent="0.25">
      <c r="D845">
        <f t="shared" ca="1" si="26"/>
        <v>54.35418867941533</v>
      </c>
    </row>
    <row r="846" spans="4:4" x14ac:dyDescent="0.25">
      <c r="D846">
        <f t="shared" ca="1" si="26"/>
        <v>54.984219244564137</v>
      </c>
    </row>
    <row r="847" spans="4:4" x14ac:dyDescent="0.25">
      <c r="D847">
        <f t="shared" ca="1" si="26"/>
        <v>50.698788816437094</v>
      </c>
    </row>
    <row r="848" spans="4:4" x14ac:dyDescent="0.25">
      <c r="D848">
        <f t="shared" ca="1" si="26"/>
        <v>45.717993565913659</v>
      </c>
    </row>
    <row r="849" spans="4:4" x14ac:dyDescent="0.25">
      <c r="D849">
        <f t="shared" ca="1" si="26"/>
        <v>54.17447663150751</v>
      </c>
    </row>
    <row r="850" spans="4:4" x14ac:dyDescent="0.25">
      <c r="D850">
        <f t="shared" ca="1" si="26"/>
        <v>44.293546871573675</v>
      </c>
    </row>
    <row r="851" spans="4:4" x14ac:dyDescent="0.25">
      <c r="D851">
        <f t="shared" ca="1" si="26"/>
        <v>48.952649762975746</v>
      </c>
    </row>
    <row r="852" spans="4:4" x14ac:dyDescent="0.25">
      <c r="D852">
        <f t="shared" ca="1" si="26"/>
        <v>55.91590774755494</v>
      </c>
    </row>
    <row r="853" spans="4:4" x14ac:dyDescent="0.25">
      <c r="D853">
        <f t="shared" ca="1" si="26"/>
        <v>51.203203564012902</v>
      </c>
    </row>
    <row r="854" spans="4:4" x14ac:dyDescent="0.25">
      <c r="D854">
        <f t="shared" ca="1" si="26"/>
        <v>51.956486390740089</v>
      </c>
    </row>
    <row r="855" spans="4:4" x14ac:dyDescent="0.25">
      <c r="D855">
        <f t="shared" ca="1" si="26"/>
        <v>51.303115010138328</v>
      </c>
    </row>
    <row r="856" spans="4:4" x14ac:dyDescent="0.25">
      <c r="D856">
        <f t="shared" ca="1" si="26"/>
        <v>48.628133243418233</v>
      </c>
    </row>
    <row r="857" spans="4:4" x14ac:dyDescent="0.25">
      <c r="D857">
        <f t="shared" ca="1" si="26"/>
        <v>43.139325430637129</v>
      </c>
    </row>
    <row r="858" spans="4:4" x14ac:dyDescent="0.25">
      <c r="D858">
        <f t="shared" ca="1" si="26"/>
        <v>53.728582978732952</v>
      </c>
    </row>
    <row r="859" spans="4:4" x14ac:dyDescent="0.25">
      <c r="D859">
        <f t="shared" ca="1" si="26"/>
        <v>50.764696653674648</v>
      </c>
    </row>
    <row r="860" spans="4:4" x14ac:dyDescent="0.25">
      <c r="D860">
        <f t="shared" ca="1" si="26"/>
        <v>44.407912080238788</v>
      </c>
    </row>
    <row r="861" spans="4:4" x14ac:dyDescent="0.25">
      <c r="D861">
        <f t="shared" ca="1" si="26"/>
        <v>47.832487722231718</v>
      </c>
    </row>
    <row r="862" spans="4:4" x14ac:dyDescent="0.25">
      <c r="D862">
        <f t="shared" ca="1" si="26"/>
        <v>54.721407640930636</v>
      </c>
    </row>
    <row r="863" spans="4:4" x14ac:dyDescent="0.25">
      <c r="D863">
        <f t="shared" ca="1" si="26"/>
        <v>48.023757021018746</v>
      </c>
    </row>
    <row r="864" spans="4:4" x14ac:dyDescent="0.25">
      <c r="D864">
        <f t="shared" ca="1" si="26"/>
        <v>47.445581881644891</v>
      </c>
    </row>
    <row r="865" spans="4:4" x14ac:dyDescent="0.25">
      <c r="D865">
        <f t="shared" ca="1" si="26"/>
        <v>46.170767419405777</v>
      </c>
    </row>
    <row r="866" spans="4:4" x14ac:dyDescent="0.25">
      <c r="D866">
        <f t="shared" ca="1" si="26"/>
        <v>45.33926619127638</v>
      </c>
    </row>
    <row r="867" spans="4:4" x14ac:dyDescent="0.25">
      <c r="D867">
        <f t="shared" ca="1" si="26"/>
        <v>51.232364205324195</v>
      </c>
    </row>
    <row r="868" spans="4:4" x14ac:dyDescent="0.25">
      <c r="D868">
        <f t="shared" ca="1" si="26"/>
        <v>53.636851971475458</v>
      </c>
    </row>
    <row r="869" spans="4:4" x14ac:dyDescent="0.25">
      <c r="D869">
        <f t="shared" ca="1" si="26"/>
        <v>37.091384096285708</v>
      </c>
    </row>
    <row r="870" spans="4:4" x14ac:dyDescent="0.25">
      <c r="D870">
        <f t="shared" ca="1" si="26"/>
        <v>51.286660824787155</v>
      </c>
    </row>
    <row r="871" spans="4:4" x14ac:dyDescent="0.25">
      <c r="D871">
        <f t="shared" ca="1" si="26"/>
        <v>47.188323614829564</v>
      </c>
    </row>
    <row r="872" spans="4:4" x14ac:dyDescent="0.25">
      <c r="D872">
        <f t="shared" ca="1" si="26"/>
        <v>54.487849287874965</v>
      </c>
    </row>
    <row r="873" spans="4:4" x14ac:dyDescent="0.25">
      <c r="D873">
        <f t="shared" ca="1" si="26"/>
        <v>49.748783190282957</v>
      </c>
    </row>
    <row r="874" spans="4:4" x14ac:dyDescent="0.25">
      <c r="D874">
        <f t="shared" ca="1" si="26"/>
        <v>56.959800442769449</v>
      </c>
    </row>
    <row r="875" spans="4:4" x14ac:dyDescent="0.25">
      <c r="D875">
        <f t="shared" ca="1" si="26"/>
        <v>55.913842238219786</v>
      </c>
    </row>
    <row r="876" spans="4:4" x14ac:dyDescent="0.25">
      <c r="D876">
        <f t="shared" ca="1" si="26"/>
        <v>53.32666056280614</v>
      </c>
    </row>
    <row r="877" spans="4:4" x14ac:dyDescent="0.25">
      <c r="D877">
        <f t="shared" ca="1" si="26"/>
        <v>53.655108783309501</v>
      </c>
    </row>
    <row r="878" spans="4:4" x14ac:dyDescent="0.25">
      <c r="D878">
        <f t="shared" ca="1" si="26"/>
        <v>48.418670420985165</v>
      </c>
    </row>
    <row r="879" spans="4:4" x14ac:dyDescent="0.25">
      <c r="D879">
        <f t="shared" ca="1" si="26"/>
        <v>55.712310605040585</v>
      </c>
    </row>
    <row r="880" spans="4:4" x14ac:dyDescent="0.25">
      <c r="D880">
        <f t="shared" ca="1" si="26"/>
        <v>52.444794018291368</v>
      </c>
    </row>
    <row r="881" spans="4:4" x14ac:dyDescent="0.25">
      <c r="D881">
        <f t="shared" ca="1" si="26"/>
        <v>48.504740115431929</v>
      </c>
    </row>
    <row r="882" spans="4:4" x14ac:dyDescent="0.25">
      <c r="D882">
        <f t="shared" ca="1" si="26"/>
        <v>51.79608770870783</v>
      </c>
    </row>
    <row r="883" spans="4:4" x14ac:dyDescent="0.25">
      <c r="D883">
        <f t="shared" ca="1" si="26"/>
        <v>48.204821617866052</v>
      </c>
    </row>
    <row r="884" spans="4:4" x14ac:dyDescent="0.25">
      <c r="D884">
        <f t="shared" ca="1" si="26"/>
        <v>50.585393197915387</v>
      </c>
    </row>
    <row r="885" spans="4:4" x14ac:dyDescent="0.25">
      <c r="D885">
        <f t="shared" ca="1" si="26"/>
        <v>49.004370210512505</v>
      </c>
    </row>
    <row r="886" spans="4:4" x14ac:dyDescent="0.25">
      <c r="D886">
        <f t="shared" ca="1" si="26"/>
        <v>49.269016205434049</v>
      </c>
    </row>
    <row r="887" spans="4:4" x14ac:dyDescent="0.25">
      <c r="D887">
        <f t="shared" ca="1" si="26"/>
        <v>47.806951013358045</v>
      </c>
    </row>
    <row r="888" spans="4:4" x14ac:dyDescent="0.25">
      <c r="D888">
        <f t="shared" ca="1" si="26"/>
        <v>45.440314604865193</v>
      </c>
    </row>
    <row r="889" spans="4:4" x14ac:dyDescent="0.25">
      <c r="D889">
        <f t="shared" ca="1" si="26"/>
        <v>52.917300124961969</v>
      </c>
    </row>
    <row r="890" spans="4:4" x14ac:dyDescent="0.25">
      <c r="D890">
        <f t="shared" ca="1" si="26"/>
        <v>46.960917005169307</v>
      </c>
    </row>
    <row r="891" spans="4:4" x14ac:dyDescent="0.25">
      <c r="D891">
        <f t="shared" ca="1" si="26"/>
        <v>41.291921547093636</v>
      </c>
    </row>
    <row r="892" spans="4:4" x14ac:dyDescent="0.25">
      <c r="D892">
        <f t="shared" ca="1" si="26"/>
        <v>55.628659888621655</v>
      </c>
    </row>
    <row r="893" spans="4:4" x14ac:dyDescent="0.25">
      <c r="D893">
        <f t="shared" ca="1" si="26"/>
        <v>48.740969165599012</v>
      </c>
    </row>
    <row r="894" spans="4:4" x14ac:dyDescent="0.25">
      <c r="D894">
        <f t="shared" ca="1" si="26"/>
        <v>51.210857526503261</v>
      </c>
    </row>
    <row r="895" spans="4:4" x14ac:dyDescent="0.25">
      <c r="D895">
        <f t="shared" ca="1" si="26"/>
        <v>56.043922468444755</v>
      </c>
    </row>
    <row r="896" spans="4:4" x14ac:dyDescent="0.25">
      <c r="D896">
        <f t="shared" ca="1" si="26"/>
        <v>55.036348367934572</v>
      </c>
    </row>
    <row r="897" spans="4:4" x14ac:dyDescent="0.25">
      <c r="D897">
        <f t="shared" ca="1" si="26"/>
        <v>45.04592523227025</v>
      </c>
    </row>
    <row r="898" spans="4:4" x14ac:dyDescent="0.25">
      <c r="D898">
        <f t="shared" ca="1" si="26"/>
        <v>49.515627917703675</v>
      </c>
    </row>
    <row r="899" spans="4:4" x14ac:dyDescent="0.25">
      <c r="D899">
        <f t="shared" ref="D899:D962" ca="1" si="27">_xlfn.T.INV(RAND(),25)*$G$3+$F$3</f>
        <v>44.818686091272085</v>
      </c>
    </row>
    <row r="900" spans="4:4" x14ac:dyDescent="0.25">
      <c r="D900">
        <f t="shared" ca="1" si="27"/>
        <v>48.501876582978113</v>
      </c>
    </row>
    <row r="901" spans="4:4" x14ac:dyDescent="0.25">
      <c r="D901">
        <f t="shared" ca="1" si="27"/>
        <v>46.284480325199539</v>
      </c>
    </row>
    <row r="902" spans="4:4" x14ac:dyDescent="0.25">
      <c r="D902">
        <f t="shared" ca="1" si="27"/>
        <v>43.384418928410909</v>
      </c>
    </row>
    <row r="903" spans="4:4" x14ac:dyDescent="0.25">
      <c r="D903">
        <f t="shared" ca="1" si="27"/>
        <v>44.892775015087054</v>
      </c>
    </row>
    <row r="904" spans="4:4" x14ac:dyDescent="0.25">
      <c r="D904">
        <f t="shared" ca="1" si="27"/>
        <v>51.024082065209917</v>
      </c>
    </row>
    <row r="905" spans="4:4" x14ac:dyDescent="0.25">
      <c r="D905">
        <f t="shared" ca="1" si="27"/>
        <v>51.721241295628616</v>
      </c>
    </row>
    <row r="906" spans="4:4" x14ac:dyDescent="0.25">
      <c r="D906">
        <f t="shared" ca="1" si="27"/>
        <v>48.456938618382132</v>
      </c>
    </row>
    <row r="907" spans="4:4" x14ac:dyDescent="0.25">
      <c r="D907">
        <f t="shared" ca="1" si="27"/>
        <v>45.842307527105746</v>
      </c>
    </row>
    <row r="908" spans="4:4" x14ac:dyDescent="0.25">
      <c r="D908">
        <f t="shared" ca="1" si="27"/>
        <v>47.791795287538463</v>
      </c>
    </row>
    <row r="909" spans="4:4" x14ac:dyDescent="0.25">
      <c r="D909">
        <f t="shared" ca="1" si="27"/>
        <v>50.729201980895247</v>
      </c>
    </row>
    <row r="910" spans="4:4" x14ac:dyDescent="0.25">
      <c r="D910">
        <f t="shared" ca="1" si="27"/>
        <v>55.013736004621208</v>
      </c>
    </row>
    <row r="911" spans="4:4" x14ac:dyDescent="0.25">
      <c r="D911">
        <f t="shared" ca="1" si="27"/>
        <v>43.707596242468227</v>
      </c>
    </row>
    <row r="912" spans="4:4" x14ac:dyDescent="0.25">
      <c r="D912">
        <f t="shared" ca="1" si="27"/>
        <v>54.219643059150016</v>
      </c>
    </row>
    <row r="913" spans="4:4" x14ac:dyDescent="0.25">
      <c r="D913">
        <f t="shared" ca="1" si="27"/>
        <v>50.874064156406646</v>
      </c>
    </row>
    <row r="914" spans="4:4" x14ac:dyDescent="0.25">
      <c r="D914">
        <f t="shared" ca="1" si="27"/>
        <v>39.110309127011149</v>
      </c>
    </row>
    <row r="915" spans="4:4" x14ac:dyDescent="0.25">
      <c r="D915">
        <f t="shared" ca="1" si="27"/>
        <v>52.378885577311081</v>
      </c>
    </row>
    <row r="916" spans="4:4" x14ac:dyDescent="0.25">
      <c r="D916">
        <f t="shared" ca="1" si="27"/>
        <v>48.391041278598536</v>
      </c>
    </row>
    <row r="917" spans="4:4" x14ac:dyDescent="0.25">
      <c r="D917">
        <f t="shared" ca="1" si="27"/>
        <v>51.61268229065201</v>
      </c>
    </row>
    <row r="918" spans="4:4" x14ac:dyDescent="0.25">
      <c r="D918">
        <f t="shared" ca="1" si="27"/>
        <v>44.685026273698391</v>
      </c>
    </row>
    <row r="919" spans="4:4" x14ac:dyDescent="0.25">
      <c r="D919">
        <f t="shared" ca="1" si="27"/>
        <v>55.173230183406361</v>
      </c>
    </row>
    <row r="920" spans="4:4" x14ac:dyDescent="0.25">
      <c r="D920">
        <f t="shared" ca="1" si="27"/>
        <v>47.77500873285215</v>
      </c>
    </row>
    <row r="921" spans="4:4" x14ac:dyDescent="0.25">
      <c r="D921">
        <f t="shared" ca="1" si="27"/>
        <v>42.17306241916377</v>
      </c>
    </row>
    <row r="922" spans="4:4" x14ac:dyDescent="0.25">
      <c r="D922">
        <f t="shared" ca="1" si="27"/>
        <v>43.915566384832843</v>
      </c>
    </row>
    <row r="923" spans="4:4" x14ac:dyDescent="0.25">
      <c r="D923">
        <f t="shared" ca="1" si="27"/>
        <v>48.634922813640785</v>
      </c>
    </row>
    <row r="924" spans="4:4" x14ac:dyDescent="0.25">
      <c r="D924">
        <f t="shared" ca="1" si="27"/>
        <v>46.80426395100254</v>
      </c>
    </row>
    <row r="925" spans="4:4" x14ac:dyDescent="0.25">
      <c r="D925">
        <f t="shared" ca="1" si="27"/>
        <v>49.594584149335773</v>
      </c>
    </row>
    <row r="926" spans="4:4" x14ac:dyDescent="0.25">
      <c r="D926">
        <f t="shared" ca="1" si="27"/>
        <v>48.66142625151565</v>
      </c>
    </row>
    <row r="927" spans="4:4" x14ac:dyDescent="0.25">
      <c r="D927">
        <f t="shared" ca="1" si="27"/>
        <v>56.678189440897853</v>
      </c>
    </row>
    <row r="928" spans="4:4" x14ac:dyDescent="0.25">
      <c r="D928">
        <f t="shared" ca="1" si="27"/>
        <v>51.424054093817965</v>
      </c>
    </row>
    <row r="929" spans="4:4" x14ac:dyDescent="0.25">
      <c r="D929">
        <f t="shared" ca="1" si="27"/>
        <v>50.198386120196496</v>
      </c>
    </row>
    <row r="930" spans="4:4" x14ac:dyDescent="0.25">
      <c r="D930">
        <f t="shared" ca="1" si="27"/>
        <v>46.813059749529927</v>
      </c>
    </row>
    <row r="931" spans="4:4" x14ac:dyDescent="0.25">
      <c r="D931">
        <f t="shared" ca="1" si="27"/>
        <v>56.523265425457588</v>
      </c>
    </row>
    <row r="932" spans="4:4" x14ac:dyDescent="0.25">
      <c r="D932">
        <f t="shared" ca="1" si="27"/>
        <v>49.867886872137056</v>
      </c>
    </row>
    <row r="933" spans="4:4" x14ac:dyDescent="0.25">
      <c r="D933">
        <f t="shared" ca="1" si="27"/>
        <v>58.14707509300348</v>
      </c>
    </row>
    <row r="934" spans="4:4" x14ac:dyDescent="0.25">
      <c r="D934">
        <f t="shared" ca="1" si="27"/>
        <v>56.530580180411128</v>
      </c>
    </row>
    <row r="935" spans="4:4" x14ac:dyDescent="0.25">
      <c r="D935">
        <f t="shared" ca="1" si="27"/>
        <v>52.920605542367774</v>
      </c>
    </row>
    <row r="936" spans="4:4" x14ac:dyDescent="0.25">
      <c r="D936">
        <f t="shared" ca="1" si="27"/>
        <v>55.350063764851782</v>
      </c>
    </row>
    <row r="937" spans="4:4" x14ac:dyDescent="0.25">
      <c r="D937">
        <f t="shared" ca="1" si="27"/>
        <v>48.796765840832045</v>
      </c>
    </row>
    <row r="938" spans="4:4" x14ac:dyDescent="0.25">
      <c r="D938">
        <f t="shared" ca="1" si="27"/>
        <v>49.233852023083585</v>
      </c>
    </row>
    <row r="939" spans="4:4" x14ac:dyDescent="0.25">
      <c r="D939">
        <f t="shared" ca="1" si="27"/>
        <v>47.846352603838739</v>
      </c>
    </row>
    <row r="940" spans="4:4" x14ac:dyDescent="0.25">
      <c r="D940">
        <f t="shared" ca="1" si="27"/>
        <v>46.041938154550984</v>
      </c>
    </row>
    <row r="941" spans="4:4" x14ac:dyDescent="0.25">
      <c r="D941">
        <f t="shared" ca="1" si="27"/>
        <v>42.726977580956678</v>
      </c>
    </row>
    <row r="942" spans="4:4" x14ac:dyDescent="0.25">
      <c r="D942">
        <f t="shared" ca="1" si="27"/>
        <v>50.889918391752886</v>
      </c>
    </row>
    <row r="943" spans="4:4" x14ac:dyDescent="0.25">
      <c r="D943">
        <f t="shared" ca="1" si="27"/>
        <v>49.911371376506487</v>
      </c>
    </row>
    <row r="944" spans="4:4" x14ac:dyDescent="0.25">
      <c r="D944">
        <f t="shared" ca="1" si="27"/>
        <v>49.409085736233472</v>
      </c>
    </row>
    <row r="945" spans="4:4" x14ac:dyDescent="0.25">
      <c r="D945">
        <f t="shared" ca="1" si="27"/>
        <v>57.362945352833442</v>
      </c>
    </row>
    <row r="946" spans="4:4" x14ac:dyDescent="0.25">
      <c r="D946">
        <f t="shared" ca="1" si="27"/>
        <v>40.846077194426528</v>
      </c>
    </row>
    <row r="947" spans="4:4" x14ac:dyDescent="0.25">
      <c r="D947">
        <f t="shared" ca="1" si="27"/>
        <v>53.082051665665126</v>
      </c>
    </row>
    <row r="948" spans="4:4" x14ac:dyDescent="0.25">
      <c r="D948">
        <f t="shared" ca="1" si="27"/>
        <v>49.259856467692622</v>
      </c>
    </row>
    <row r="949" spans="4:4" x14ac:dyDescent="0.25">
      <c r="D949">
        <f t="shared" ca="1" si="27"/>
        <v>57.444597721240143</v>
      </c>
    </row>
    <row r="950" spans="4:4" x14ac:dyDescent="0.25">
      <c r="D950">
        <f t="shared" ca="1" si="27"/>
        <v>44.08381481853943</v>
      </c>
    </row>
    <row r="951" spans="4:4" x14ac:dyDescent="0.25">
      <c r="D951">
        <f t="shared" ca="1" si="27"/>
        <v>45.808054349019613</v>
      </c>
    </row>
    <row r="952" spans="4:4" x14ac:dyDescent="0.25">
      <c r="D952">
        <f t="shared" ca="1" si="27"/>
        <v>53.669016266218776</v>
      </c>
    </row>
    <row r="953" spans="4:4" x14ac:dyDescent="0.25">
      <c r="D953">
        <f t="shared" ca="1" si="27"/>
        <v>49.194031163991149</v>
      </c>
    </row>
    <row r="954" spans="4:4" x14ac:dyDescent="0.25">
      <c r="D954">
        <f t="shared" ca="1" si="27"/>
        <v>51.047259154848106</v>
      </c>
    </row>
    <row r="955" spans="4:4" x14ac:dyDescent="0.25">
      <c r="D955">
        <f t="shared" ca="1" si="27"/>
        <v>45.762653179572716</v>
      </c>
    </row>
    <row r="956" spans="4:4" x14ac:dyDescent="0.25">
      <c r="D956">
        <f t="shared" ca="1" si="27"/>
        <v>55.820743031193246</v>
      </c>
    </row>
    <row r="957" spans="4:4" x14ac:dyDescent="0.25">
      <c r="D957">
        <f t="shared" ca="1" si="27"/>
        <v>43.685015468317431</v>
      </c>
    </row>
    <row r="958" spans="4:4" x14ac:dyDescent="0.25">
      <c r="D958">
        <f t="shared" ca="1" si="27"/>
        <v>44.493397489759644</v>
      </c>
    </row>
    <row r="959" spans="4:4" x14ac:dyDescent="0.25">
      <c r="D959">
        <f t="shared" ca="1" si="27"/>
        <v>51.414722980817935</v>
      </c>
    </row>
    <row r="960" spans="4:4" x14ac:dyDescent="0.25">
      <c r="D960">
        <f t="shared" ca="1" si="27"/>
        <v>51.670655331286873</v>
      </c>
    </row>
    <row r="961" spans="4:4" x14ac:dyDescent="0.25">
      <c r="D961">
        <f t="shared" ca="1" si="27"/>
        <v>46.679364685163115</v>
      </c>
    </row>
    <row r="962" spans="4:4" x14ac:dyDescent="0.25">
      <c r="D962">
        <f t="shared" ca="1" si="27"/>
        <v>43.366997874650316</v>
      </c>
    </row>
    <row r="963" spans="4:4" x14ac:dyDescent="0.25">
      <c r="D963">
        <f t="shared" ref="D963:D1026" ca="1" si="28">_xlfn.T.INV(RAND(),25)*$G$3+$F$3</f>
        <v>47.034962847081395</v>
      </c>
    </row>
    <row r="964" spans="4:4" x14ac:dyDescent="0.25">
      <c r="D964">
        <f t="shared" ca="1" si="28"/>
        <v>44.829130236598502</v>
      </c>
    </row>
    <row r="965" spans="4:4" x14ac:dyDescent="0.25">
      <c r="D965">
        <f t="shared" ca="1" si="28"/>
        <v>44.613883036674665</v>
      </c>
    </row>
    <row r="966" spans="4:4" x14ac:dyDescent="0.25">
      <c r="D966">
        <f t="shared" ca="1" si="28"/>
        <v>62.508971833285571</v>
      </c>
    </row>
    <row r="967" spans="4:4" x14ac:dyDescent="0.25">
      <c r="D967">
        <f t="shared" ca="1" si="28"/>
        <v>52.153983526472253</v>
      </c>
    </row>
    <row r="968" spans="4:4" x14ac:dyDescent="0.25">
      <c r="D968">
        <f t="shared" ca="1" si="28"/>
        <v>48.046940597332245</v>
      </c>
    </row>
    <row r="969" spans="4:4" x14ac:dyDescent="0.25">
      <c r="D969">
        <f t="shared" ca="1" si="28"/>
        <v>48.134157913259457</v>
      </c>
    </row>
    <row r="970" spans="4:4" x14ac:dyDescent="0.25">
      <c r="D970">
        <f t="shared" ca="1" si="28"/>
        <v>50.222436720236182</v>
      </c>
    </row>
    <row r="971" spans="4:4" x14ac:dyDescent="0.25">
      <c r="D971">
        <f t="shared" ca="1" si="28"/>
        <v>55.272425676808119</v>
      </c>
    </row>
    <row r="972" spans="4:4" x14ac:dyDescent="0.25">
      <c r="D972">
        <f t="shared" ca="1" si="28"/>
        <v>49.096323327340471</v>
      </c>
    </row>
    <row r="973" spans="4:4" x14ac:dyDescent="0.25">
      <c r="D973">
        <f t="shared" ca="1" si="28"/>
        <v>50.713843956216444</v>
      </c>
    </row>
    <row r="974" spans="4:4" x14ac:dyDescent="0.25">
      <c r="D974">
        <f t="shared" ca="1" si="28"/>
        <v>50.584082548775136</v>
      </c>
    </row>
    <row r="975" spans="4:4" x14ac:dyDescent="0.25">
      <c r="D975">
        <f t="shared" ca="1" si="28"/>
        <v>51.609025687391338</v>
      </c>
    </row>
    <row r="976" spans="4:4" x14ac:dyDescent="0.25">
      <c r="D976">
        <f t="shared" ca="1" si="28"/>
        <v>56.971763211156905</v>
      </c>
    </row>
    <row r="977" spans="4:4" x14ac:dyDescent="0.25">
      <c r="D977">
        <f t="shared" ca="1" si="28"/>
        <v>47.886513854121773</v>
      </c>
    </row>
    <row r="978" spans="4:4" x14ac:dyDescent="0.25">
      <c r="D978">
        <f t="shared" ca="1" si="28"/>
        <v>53.459535237944294</v>
      </c>
    </row>
    <row r="979" spans="4:4" x14ac:dyDescent="0.25">
      <c r="D979">
        <f t="shared" ca="1" si="28"/>
        <v>54.13500633057285</v>
      </c>
    </row>
    <row r="980" spans="4:4" x14ac:dyDescent="0.25">
      <c r="D980">
        <f t="shared" ca="1" si="28"/>
        <v>44.607573353633697</v>
      </c>
    </row>
    <row r="981" spans="4:4" x14ac:dyDescent="0.25">
      <c r="D981">
        <f t="shared" ca="1" si="28"/>
        <v>48.247325728424656</v>
      </c>
    </row>
    <row r="982" spans="4:4" x14ac:dyDescent="0.25">
      <c r="D982">
        <f t="shared" ca="1" si="28"/>
        <v>55.006245397488307</v>
      </c>
    </row>
    <row r="983" spans="4:4" x14ac:dyDescent="0.25">
      <c r="D983">
        <f t="shared" ca="1" si="28"/>
        <v>45.281844252997452</v>
      </c>
    </row>
    <row r="984" spans="4:4" x14ac:dyDescent="0.25">
      <c r="D984">
        <f t="shared" ca="1" si="28"/>
        <v>48.642920042252385</v>
      </c>
    </row>
    <row r="985" spans="4:4" x14ac:dyDescent="0.25">
      <c r="D985">
        <f t="shared" ca="1" si="28"/>
        <v>53.722201601332372</v>
      </c>
    </row>
    <row r="986" spans="4:4" x14ac:dyDescent="0.25">
      <c r="D986">
        <f t="shared" ca="1" si="28"/>
        <v>50.775338161895064</v>
      </c>
    </row>
    <row r="987" spans="4:4" x14ac:dyDescent="0.25">
      <c r="D987">
        <f t="shared" ca="1" si="28"/>
        <v>47.018658887597709</v>
      </c>
    </row>
    <row r="988" spans="4:4" x14ac:dyDescent="0.25">
      <c r="D988">
        <f t="shared" ca="1" si="28"/>
        <v>46.635792101180563</v>
      </c>
    </row>
    <row r="989" spans="4:4" x14ac:dyDescent="0.25">
      <c r="D989">
        <f t="shared" ca="1" si="28"/>
        <v>45.259936747512569</v>
      </c>
    </row>
    <row r="990" spans="4:4" x14ac:dyDescent="0.25">
      <c r="D990">
        <f t="shared" ca="1" si="28"/>
        <v>43.913901673388871</v>
      </c>
    </row>
    <row r="991" spans="4:4" x14ac:dyDescent="0.25">
      <c r="D991">
        <f t="shared" ca="1" si="28"/>
        <v>51.329872505251295</v>
      </c>
    </row>
    <row r="992" spans="4:4" x14ac:dyDescent="0.25">
      <c r="D992">
        <f t="shared" ca="1" si="28"/>
        <v>51.237110517652852</v>
      </c>
    </row>
    <row r="993" spans="4:4" x14ac:dyDescent="0.25">
      <c r="D993">
        <f t="shared" ca="1" si="28"/>
        <v>48.418334827906804</v>
      </c>
    </row>
    <row r="994" spans="4:4" x14ac:dyDescent="0.25">
      <c r="D994">
        <f t="shared" ca="1" si="28"/>
        <v>48.26569890497472</v>
      </c>
    </row>
    <row r="995" spans="4:4" x14ac:dyDescent="0.25">
      <c r="D995">
        <f t="shared" ca="1" si="28"/>
        <v>53.839080147523383</v>
      </c>
    </row>
    <row r="996" spans="4:4" x14ac:dyDescent="0.25">
      <c r="D996">
        <f t="shared" ca="1" si="28"/>
        <v>49.451662742318526</v>
      </c>
    </row>
    <row r="997" spans="4:4" x14ac:dyDescent="0.25">
      <c r="D997">
        <f t="shared" ca="1" si="28"/>
        <v>46.68815360303266</v>
      </c>
    </row>
    <row r="998" spans="4:4" x14ac:dyDescent="0.25">
      <c r="D998">
        <f t="shared" ca="1" si="28"/>
        <v>46.039577819369029</v>
      </c>
    </row>
    <row r="999" spans="4:4" x14ac:dyDescent="0.25">
      <c r="D999">
        <f t="shared" ca="1" si="28"/>
        <v>50.132887491216621</v>
      </c>
    </row>
    <row r="1000" spans="4:4" x14ac:dyDescent="0.25">
      <c r="D1000">
        <f t="shared" ca="1" si="28"/>
        <v>59.383309347008534</v>
      </c>
    </row>
    <row r="1001" spans="4:4" x14ac:dyDescent="0.25">
      <c r="D1001">
        <f t="shared" ca="1" si="28"/>
        <v>39.259036606817041</v>
      </c>
    </row>
    <row r="1002" spans="4:4" x14ac:dyDescent="0.25">
      <c r="D1002">
        <f t="shared" ca="1" si="28"/>
        <v>47.511365756800544</v>
      </c>
    </row>
    <row r="1003" spans="4:4" x14ac:dyDescent="0.25">
      <c r="D1003">
        <f t="shared" ca="1" si="28"/>
        <v>47.545113934755783</v>
      </c>
    </row>
    <row r="1004" spans="4:4" x14ac:dyDescent="0.25">
      <c r="D1004">
        <f t="shared" ca="1" si="28"/>
        <v>52.024492395696797</v>
      </c>
    </row>
    <row r="1005" spans="4:4" x14ac:dyDescent="0.25">
      <c r="D1005">
        <f t="shared" ca="1" si="28"/>
        <v>41.991715176633328</v>
      </c>
    </row>
    <row r="1006" spans="4:4" x14ac:dyDescent="0.25">
      <c r="D1006">
        <f t="shared" ca="1" si="28"/>
        <v>51.517636431200465</v>
      </c>
    </row>
    <row r="1007" spans="4:4" x14ac:dyDescent="0.25">
      <c r="D1007">
        <f t="shared" ca="1" si="28"/>
        <v>44.876088153159017</v>
      </c>
    </row>
    <row r="1008" spans="4:4" x14ac:dyDescent="0.25">
      <c r="D1008">
        <f t="shared" ca="1" si="28"/>
        <v>48.963696029611739</v>
      </c>
    </row>
    <row r="1009" spans="4:4" x14ac:dyDescent="0.25">
      <c r="D1009">
        <f t="shared" ca="1" si="28"/>
        <v>47.036547705154106</v>
      </c>
    </row>
    <row r="1010" spans="4:4" x14ac:dyDescent="0.25">
      <c r="D1010">
        <f t="shared" ca="1" si="28"/>
        <v>42.134390538811047</v>
      </c>
    </row>
    <row r="1011" spans="4:4" x14ac:dyDescent="0.25">
      <c r="D1011">
        <f t="shared" ca="1" si="28"/>
        <v>48.850115715932368</v>
      </c>
    </row>
    <row r="1012" spans="4:4" x14ac:dyDescent="0.25">
      <c r="D1012">
        <f t="shared" ca="1" si="28"/>
        <v>53.448707710493657</v>
      </c>
    </row>
    <row r="1013" spans="4:4" x14ac:dyDescent="0.25">
      <c r="D1013">
        <f t="shared" ca="1" si="28"/>
        <v>47.226162342134899</v>
      </c>
    </row>
    <row r="1014" spans="4:4" x14ac:dyDescent="0.25">
      <c r="D1014">
        <f t="shared" ca="1" si="28"/>
        <v>50.293285252506998</v>
      </c>
    </row>
    <row r="1015" spans="4:4" x14ac:dyDescent="0.25">
      <c r="D1015">
        <f t="shared" ca="1" si="28"/>
        <v>50.454962116039795</v>
      </c>
    </row>
    <row r="1016" spans="4:4" x14ac:dyDescent="0.25">
      <c r="D1016">
        <f t="shared" ca="1" si="28"/>
        <v>38.594165047105278</v>
      </c>
    </row>
    <row r="1017" spans="4:4" x14ac:dyDescent="0.25">
      <c r="D1017">
        <f t="shared" ca="1" si="28"/>
        <v>49.574412366142816</v>
      </c>
    </row>
    <row r="1018" spans="4:4" x14ac:dyDescent="0.25">
      <c r="D1018">
        <f t="shared" ca="1" si="28"/>
        <v>45.088948825860022</v>
      </c>
    </row>
    <row r="1019" spans="4:4" x14ac:dyDescent="0.25">
      <c r="D1019">
        <f t="shared" ca="1" si="28"/>
        <v>46.88644573454409</v>
      </c>
    </row>
    <row r="1020" spans="4:4" x14ac:dyDescent="0.25">
      <c r="D1020">
        <f t="shared" ca="1" si="28"/>
        <v>43.703553765478375</v>
      </c>
    </row>
    <row r="1021" spans="4:4" x14ac:dyDescent="0.25">
      <c r="D1021">
        <f t="shared" ca="1" si="28"/>
        <v>54.129296438658258</v>
      </c>
    </row>
    <row r="1022" spans="4:4" x14ac:dyDescent="0.25">
      <c r="D1022">
        <f t="shared" ca="1" si="28"/>
        <v>55.11292531732208</v>
      </c>
    </row>
    <row r="1023" spans="4:4" x14ac:dyDescent="0.25">
      <c r="D1023">
        <f t="shared" ca="1" si="28"/>
        <v>52.662179182159932</v>
      </c>
    </row>
    <row r="1024" spans="4:4" x14ac:dyDescent="0.25">
      <c r="D1024">
        <f t="shared" ca="1" si="28"/>
        <v>55.68644678025607</v>
      </c>
    </row>
    <row r="1025" spans="4:4" x14ac:dyDescent="0.25">
      <c r="D1025">
        <f t="shared" ca="1" si="28"/>
        <v>47.701320361940788</v>
      </c>
    </row>
    <row r="1026" spans="4:4" x14ac:dyDescent="0.25">
      <c r="D1026">
        <f t="shared" ca="1" si="28"/>
        <v>46.455924002615774</v>
      </c>
    </row>
    <row r="1027" spans="4:4" x14ac:dyDescent="0.25">
      <c r="D1027">
        <f t="shared" ref="D1027:D1090" ca="1" si="29">_xlfn.T.INV(RAND(),25)*$G$3+$F$3</f>
        <v>48.803667974236369</v>
      </c>
    </row>
    <row r="1028" spans="4:4" x14ac:dyDescent="0.25">
      <c r="D1028">
        <f t="shared" ca="1" si="29"/>
        <v>47.504618557800882</v>
      </c>
    </row>
    <row r="1029" spans="4:4" x14ac:dyDescent="0.25">
      <c r="D1029">
        <f t="shared" ca="1" si="29"/>
        <v>50.867551410226511</v>
      </c>
    </row>
    <row r="1030" spans="4:4" x14ac:dyDescent="0.25">
      <c r="D1030">
        <f t="shared" ca="1" si="29"/>
        <v>43.71638330060162</v>
      </c>
    </row>
    <row r="1031" spans="4:4" x14ac:dyDescent="0.25">
      <c r="D1031">
        <f t="shared" ca="1" si="29"/>
        <v>43.32380196012636</v>
      </c>
    </row>
    <row r="1032" spans="4:4" x14ac:dyDescent="0.25">
      <c r="D1032">
        <f t="shared" ca="1" si="29"/>
        <v>44.413063992400751</v>
      </c>
    </row>
    <row r="1033" spans="4:4" x14ac:dyDescent="0.25">
      <c r="D1033">
        <f t="shared" ca="1" si="29"/>
        <v>53.226505256959165</v>
      </c>
    </row>
    <row r="1034" spans="4:4" x14ac:dyDescent="0.25">
      <c r="D1034">
        <f t="shared" ca="1" si="29"/>
        <v>48.574782380420906</v>
      </c>
    </row>
    <row r="1035" spans="4:4" x14ac:dyDescent="0.25">
      <c r="D1035">
        <f t="shared" ca="1" si="29"/>
        <v>41.070251729435654</v>
      </c>
    </row>
    <row r="1036" spans="4:4" x14ac:dyDescent="0.25">
      <c r="D1036">
        <f t="shared" ca="1" si="29"/>
        <v>54.00816247381271</v>
      </c>
    </row>
    <row r="1037" spans="4:4" x14ac:dyDescent="0.25">
      <c r="D1037">
        <f t="shared" ca="1" si="29"/>
        <v>53.589759191093073</v>
      </c>
    </row>
    <row r="1038" spans="4:4" x14ac:dyDescent="0.25">
      <c r="D1038">
        <f t="shared" ca="1" si="29"/>
        <v>58.637636185771385</v>
      </c>
    </row>
    <row r="1039" spans="4:4" x14ac:dyDescent="0.25">
      <c r="D1039">
        <f t="shared" ca="1" si="29"/>
        <v>53.565489503955895</v>
      </c>
    </row>
    <row r="1040" spans="4:4" x14ac:dyDescent="0.25">
      <c r="D1040">
        <f t="shared" ca="1" si="29"/>
        <v>46.354173460434204</v>
      </c>
    </row>
    <row r="1041" spans="4:4" x14ac:dyDescent="0.25">
      <c r="D1041">
        <f t="shared" ca="1" si="29"/>
        <v>44.283527634398297</v>
      </c>
    </row>
    <row r="1042" spans="4:4" x14ac:dyDescent="0.25">
      <c r="D1042">
        <f t="shared" ca="1" si="29"/>
        <v>47.0282047134449</v>
      </c>
    </row>
    <row r="1043" spans="4:4" x14ac:dyDescent="0.25">
      <c r="D1043">
        <f t="shared" ca="1" si="29"/>
        <v>48.561368515556126</v>
      </c>
    </row>
    <row r="1044" spans="4:4" x14ac:dyDescent="0.25">
      <c r="D1044">
        <f t="shared" ca="1" si="29"/>
        <v>47.058975524228813</v>
      </c>
    </row>
    <row r="1045" spans="4:4" x14ac:dyDescent="0.25">
      <c r="D1045">
        <f t="shared" ca="1" si="29"/>
        <v>49.203610246582961</v>
      </c>
    </row>
    <row r="1046" spans="4:4" x14ac:dyDescent="0.25">
      <c r="D1046">
        <f t="shared" ca="1" si="29"/>
        <v>48.416572629391062</v>
      </c>
    </row>
    <row r="1047" spans="4:4" x14ac:dyDescent="0.25">
      <c r="D1047">
        <f t="shared" ca="1" si="29"/>
        <v>49.432710921696064</v>
      </c>
    </row>
    <row r="1048" spans="4:4" x14ac:dyDescent="0.25">
      <c r="D1048">
        <f t="shared" ca="1" si="29"/>
        <v>56.960569944283996</v>
      </c>
    </row>
    <row r="1049" spans="4:4" x14ac:dyDescent="0.25">
      <c r="D1049">
        <f t="shared" ca="1" si="29"/>
        <v>49.991130229723574</v>
      </c>
    </row>
    <row r="1050" spans="4:4" x14ac:dyDescent="0.25">
      <c r="D1050">
        <f t="shared" ca="1" si="29"/>
        <v>50.496310649973289</v>
      </c>
    </row>
    <row r="1051" spans="4:4" x14ac:dyDescent="0.25">
      <c r="D1051">
        <f t="shared" ca="1" si="29"/>
        <v>52.092476057116741</v>
      </c>
    </row>
    <row r="1052" spans="4:4" x14ac:dyDescent="0.25">
      <c r="D1052">
        <f t="shared" ca="1" si="29"/>
        <v>56.124295531875035</v>
      </c>
    </row>
    <row r="1053" spans="4:4" x14ac:dyDescent="0.25">
      <c r="D1053">
        <f t="shared" ca="1" si="29"/>
        <v>60.922714992600206</v>
      </c>
    </row>
    <row r="1054" spans="4:4" x14ac:dyDescent="0.25">
      <c r="D1054">
        <f t="shared" ca="1" si="29"/>
        <v>51.83789452909059</v>
      </c>
    </row>
    <row r="1055" spans="4:4" x14ac:dyDescent="0.25">
      <c r="D1055">
        <f t="shared" ca="1" si="29"/>
        <v>55.794692169684602</v>
      </c>
    </row>
    <row r="1056" spans="4:4" x14ac:dyDescent="0.25">
      <c r="D1056">
        <f t="shared" ca="1" si="29"/>
        <v>49.860165967453483</v>
      </c>
    </row>
    <row r="1057" spans="4:4" x14ac:dyDescent="0.25">
      <c r="D1057">
        <f t="shared" ca="1" si="29"/>
        <v>52.510517876437419</v>
      </c>
    </row>
    <row r="1058" spans="4:4" x14ac:dyDescent="0.25">
      <c r="D1058">
        <f t="shared" ca="1" si="29"/>
        <v>48.460772488947313</v>
      </c>
    </row>
    <row r="1059" spans="4:4" x14ac:dyDescent="0.25">
      <c r="D1059">
        <f t="shared" ca="1" si="29"/>
        <v>39.179197830404064</v>
      </c>
    </row>
    <row r="1060" spans="4:4" x14ac:dyDescent="0.25">
      <c r="D1060">
        <f t="shared" ca="1" si="29"/>
        <v>47.638376886033505</v>
      </c>
    </row>
    <row r="1061" spans="4:4" x14ac:dyDescent="0.25">
      <c r="D1061">
        <f t="shared" ca="1" si="29"/>
        <v>43.240561736876082</v>
      </c>
    </row>
    <row r="1062" spans="4:4" x14ac:dyDescent="0.25">
      <c r="D1062">
        <f t="shared" ca="1" si="29"/>
        <v>57.553680808454303</v>
      </c>
    </row>
    <row r="1063" spans="4:4" x14ac:dyDescent="0.25">
      <c r="D1063">
        <f t="shared" ca="1" si="29"/>
        <v>44.846831799291785</v>
      </c>
    </row>
    <row r="1064" spans="4:4" x14ac:dyDescent="0.25">
      <c r="D1064">
        <f t="shared" ca="1" si="29"/>
        <v>55.402349997859936</v>
      </c>
    </row>
    <row r="1065" spans="4:4" x14ac:dyDescent="0.25">
      <c r="D1065">
        <f t="shared" ca="1" si="29"/>
        <v>56.288675676498976</v>
      </c>
    </row>
    <row r="1066" spans="4:4" x14ac:dyDescent="0.25">
      <c r="D1066">
        <f t="shared" ca="1" si="29"/>
        <v>47.183260082717254</v>
      </c>
    </row>
    <row r="1067" spans="4:4" x14ac:dyDescent="0.25">
      <c r="D1067">
        <f t="shared" ca="1" si="29"/>
        <v>53.385492274027584</v>
      </c>
    </row>
    <row r="1068" spans="4:4" x14ac:dyDescent="0.25">
      <c r="D1068">
        <f t="shared" ca="1" si="29"/>
        <v>44.049142188071443</v>
      </c>
    </row>
    <row r="1069" spans="4:4" x14ac:dyDescent="0.25">
      <c r="D1069">
        <f t="shared" ca="1" si="29"/>
        <v>48.160516826815972</v>
      </c>
    </row>
    <row r="1070" spans="4:4" x14ac:dyDescent="0.25">
      <c r="D1070">
        <f t="shared" ca="1" si="29"/>
        <v>48.14319907102098</v>
      </c>
    </row>
    <row r="1071" spans="4:4" x14ac:dyDescent="0.25">
      <c r="D1071">
        <f t="shared" ca="1" si="29"/>
        <v>54.070013451026064</v>
      </c>
    </row>
    <row r="1072" spans="4:4" x14ac:dyDescent="0.25">
      <c r="D1072">
        <f t="shared" ca="1" si="29"/>
        <v>55.856768459039117</v>
      </c>
    </row>
    <row r="1073" spans="4:4" x14ac:dyDescent="0.25">
      <c r="D1073">
        <f t="shared" ca="1" si="29"/>
        <v>39.036553527124063</v>
      </c>
    </row>
    <row r="1074" spans="4:4" x14ac:dyDescent="0.25">
      <c r="D1074">
        <f t="shared" ca="1" si="29"/>
        <v>52.201777918976319</v>
      </c>
    </row>
    <row r="1075" spans="4:4" x14ac:dyDescent="0.25">
      <c r="D1075">
        <f t="shared" ca="1" si="29"/>
        <v>40.719044828622913</v>
      </c>
    </row>
    <row r="1076" spans="4:4" x14ac:dyDescent="0.25">
      <c r="D1076">
        <f t="shared" ca="1" si="29"/>
        <v>66.284682721024765</v>
      </c>
    </row>
    <row r="1077" spans="4:4" x14ac:dyDescent="0.25">
      <c r="D1077">
        <f t="shared" ca="1" si="29"/>
        <v>49.134175655840075</v>
      </c>
    </row>
    <row r="1078" spans="4:4" x14ac:dyDescent="0.25">
      <c r="D1078">
        <f t="shared" ca="1" si="29"/>
        <v>54.908572993958174</v>
      </c>
    </row>
    <row r="1079" spans="4:4" x14ac:dyDescent="0.25">
      <c r="D1079">
        <f t="shared" ca="1" si="29"/>
        <v>54.210548455579897</v>
      </c>
    </row>
    <row r="1080" spans="4:4" x14ac:dyDescent="0.25">
      <c r="D1080">
        <f t="shared" ca="1" si="29"/>
        <v>54.75709385264043</v>
      </c>
    </row>
    <row r="1081" spans="4:4" x14ac:dyDescent="0.25">
      <c r="D1081">
        <f t="shared" ca="1" si="29"/>
        <v>47.257249544413298</v>
      </c>
    </row>
    <row r="1082" spans="4:4" x14ac:dyDescent="0.25">
      <c r="D1082">
        <f t="shared" ca="1" si="29"/>
        <v>48.965139692796548</v>
      </c>
    </row>
    <row r="1083" spans="4:4" x14ac:dyDescent="0.25">
      <c r="D1083">
        <f t="shared" ca="1" si="29"/>
        <v>57.264398723163666</v>
      </c>
    </row>
    <row r="1084" spans="4:4" x14ac:dyDescent="0.25">
      <c r="D1084">
        <f t="shared" ca="1" si="29"/>
        <v>47.873946646930534</v>
      </c>
    </row>
    <row r="1085" spans="4:4" x14ac:dyDescent="0.25">
      <c r="D1085">
        <f t="shared" ca="1" si="29"/>
        <v>50.972660916010355</v>
      </c>
    </row>
    <row r="1086" spans="4:4" x14ac:dyDescent="0.25">
      <c r="D1086">
        <f t="shared" ca="1" si="29"/>
        <v>46.357257139373694</v>
      </c>
    </row>
    <row r="1087" spans="4:4" x14ac:dyDescent="0.25">
      <c r="D1087">
        <f t="shared" ca="1" si="29"/>
        <v>49.32772006970405</v>
      </c>
    </row>
    <row r="1088" spans="4:4" x14ac:dyDescent="0.25">
      <c r="D1088">
        <f t="shared" ca="1" si="29"/>
        <v>49.274174012953964</v>
      </c>
    </row>
    <row r="1089" spans="4:4" x14ac:dyDescent="0.25">
      <c r="D1089">
        <f t="shared" ca="1" si="29"/>
        <v>52.467487884402871</v>
      </c>
    </row>
    <row r="1090" spans="4:4" x14ac:dyDescent="0.25">
      <c r="D1090">
        <f t="shared" ca="1" si="29"/>
        <v>46.389423698619872</v>
      </c>
    </row>
    <row r="1091" spans="4:4" x14ac:dyDescent="0.25">
      <c r="D1091">
        <f t="shared" ref="D1091:D1154" ca="1" si="30">_xlfn.T.INV(RAND(),25)*$G$3+$F$3</f>
        <v>54.437265384653998</v>
      </c>
    </row>
    <row r="1092" spans="4:4" x14ac:dyDescent="0.25">
      <c r="D1092">
        <f t="shared" ca="1" si="30"/>
        <v>56.150151602015143</v>
      </c>
    </row>
    <row r="1093" spans="4:4" x14ac:dyDescent="0.25">
      <c r="D1093">
        <f t="shared" ca="1" si="30"/>
        <v>47.124438637638008</v>
      </c>
    </row>
    <row r="1094" spans="4:4" x14ac:dyDescent="0.25">
      <c r="D1094">
        <f t="shared" ca="1" si="30"/>
        <v>43.561501771544066</v>
      </c>
    </row>
    <row r="1095" spans="4:4" x14ac:dyDescent="0.25">
      <c r="D1095">
        <f t="shared" ca="1" si="30"/>
        <v>48.829065393924353</v>
      </c>
    </row>
    <row r="1096" spans="4:4" x14ac:dyDescent="0.25">
      <c r="D1096">
        <f t="shared" ca="1" si="30"/>
        <v>44.374910379055237</v>
      </c>
    </row>
    <row r="1097" spans="4:4" x14ac:dyDescent="0.25">
      <c r="D1097">
        <f t="shared" ca="1" si="30"/>
        <v>42.308394414380999</v>
      </c>
    </row>
    <row r="1098" spans="4:4" x14ac:dyDescent="0.25">
      <c r="D1098">
        <f t="shared" ca="1" si="30"/>
        <v>52.13957113291459</v>
      </c>
    </row>
    <row r="1099" spans="4:4" x14ac:dyDescent="0.25">
      <c r="D1099">
        <f t="shared" ca="1" si="30"/>
        <v>53.389955061034385</v>
      </c>
    </row>
    <row r="1100" spans="4:4" x14ac:dyDescent="0.25">
      <c r="D1100">
        <f t="shared" ca="1" si="30"/>
        <v>51.11811420451636</v>
      </c>
    </row>
    <row r="1101" spans="4:4" x14ac:dyDescent="0.25">
      <c r="D1101">
        <f t="shared" ca="1" si="30"/>
        <v>54.072911559076253</v>
      </c>
    </row>
    <row r="1102" spans="4:4" x14ac:dyDescent="0.25">
      <c r="D1102">
        <f t="shared" ca="1" si="30"/>
        <v>46.332000560563571</v>
      </c>
    </row>
    <row r="1103" spans="4:4" x14ac:dyDescent="0.25">
      <c r="D1103">
        <f t="shared" ca="1" si="30"/>
        <v>43.43357173500452</v>
      </c>
    </row>
    <row r="1104" spans="4:4" x14ac:dyDescent="0.25">
      <c r="D1104">
        <f t="shared" ca="1" si="30"/>
        <v>50.832440380988075</v>
      </c>
    </row>
    <row r="1105" spans="4:4" x14ac:dyDescent="0.25">
      <c r="D1105">
        <f t="shared" ca="1" si="30"/>
        <v>53.856335006002553</v>
      </c>
    </row>
    <row r="1106" spans="4:4" x14ac:dyDescent="0.25">
      <c r="D1106">
        <f t="shared" ca="1" si="30"/>
        <v>47.546742335475564</v>
      </c>
    </row>
    <row r="1107" spans="4:4" x14ac:dyDescent="0.25">
      <c r="D1107">
        <f t="shared" ca="1" si="30"/>
        <v>50.622392244570186</v>
      </c>
    </row>
    <row r="1108" spans="4:4" x14ac:dyDescent="0.25">
      <c r="D1108">
        <f t="shared" ca="1" si="30"/>
        <v>47.404700202972236</v>
      </c>
    </row>
    <row r="1109" spans="4:4" x14ac:dyDescent="0.25">
      <c r="D1109">
        <f t="shared" ca="1" si="30"/>
        <v>55.726998540717339</v>
      </c>
    </row>
    <row r="1110" spans="4:4" x14ac:dyDescent="0.25">
      <c r="D1110">
        <f t="shared" ca="1" si="30"/>
        <v>51.520653035492906</v>
      </c>
    </row>
    <row r="1111" spans="4:4" x14ac:dyDescent="0.25">
      <c r="D1111">
        <f t="shared" ca="1" si="30"/>
        <v>48.784288355399958</v>
      </c>
    </row>
    <row r="1112" spans="4:4" x14ac:dyDescent="0.25">
      <c r="D1112">
        <f t="shared" ca="1" si="30"/>
        <v>54.451046682457644</v>
      </c>
    </row>
    <row r="1113" spans="4:4" x14ac:dyDescent="0.25">
      <c r="D1113">
        <f t="shared" ca="1" si="30"/>
        <v>46.006802004109815</v>
      </c>
    </row>
    <row r="1114" spans="4:4" x14ac:dyDescent="0.25">
      <c r="D1114">
        <f t="shared" ca="1" si="30"/>
        <v>47.252071388486378</v>
      </c>
    </row>
    <row r="1115" spans="4:4" x14ac:dyDescent="0.25">
      <c r="D1115">
        <f t="shared" ca="1" si="30"/>
        <v>51.793656342909948</v>
      </c>
    </row>
    <row r="1116" spans="4:4" x14ac:dyDescent="0.25">
      <c r="D1116">
        <f t="shared" ca="1" si="30"/>
        <v>43.39692534409054</v>
      </c>
    </row>
    <row r="1117" spans="4:4" x14ac:dyDescent="0.25">
      <c r="D1117">
        <f t="shared" ca="1" si="30"/>
        <v>51.182116408734061</v>
      </c>
    </row>
    <row r="1118" spans="4:4" x14ac:dyDescent="0.25">
      <c r="D1118">
        <f t="shared" ca="1" si="30"/>
        <v>48.991483798013</v>
      </c>
    </row>
    <row r="1119" spans="4:4" x14ac:dyDescent="0.25">
      <c r="D1119">
        <f t="shared" ca="1" si="30"/>
        <v>49.273478466462997</v>
      </c>
    </row>
    <row r="1120" spans="4:4" x14ac:dyDescent="0.25">
      <c r="D1120">
        <f t="shared" ca="1" si="30"/>
        <v>48.522660485227327</v>
      </c>
    </row>
    <row r="1121" spans="4:4" x14ac:dyDescent="0.25">
      <c r="D1121">
        <f t="shared" ca="1" si="30"/>
        <v>44.79612878876199</v>
      </c>
    </row>
    <row r="1122" spans="4:4" x14ac:dyDescent="0.25">
      <c r="D1122">
        <f t="shared" ca="1" si="30"/>
        <v>50.510743811367107</v>
      </c>
    </row>
    <row r="1123" spans="4:4" x14ac:dyDescent="0.25">
      <c r="D1123">
        <f t="shared" ca="1" si="30"/>
        <v>41.236722433573874</v>
      </c>
    </row>
    <row r="1124" spans="4:4" x14ac:dyDescent="0.25">
      <c r="D1124">
        <f t="shared" ca="1" si="30"/>
        <v>50.784018613348067</v>
      </c>
    </row>
    <row r="1125" spans="4:4" x14ac:dyDescent="0.25">
      <c r="D1125">
        <f t="shared" ca="1" si="30"/>
        <v>53.595584122235593</v>
      </c>
    </row>
    <row r="1126" spans="4:4" x14ac:dyDescent="0.25">
      <c r="D1126">
        <f t="shared" ca="1" si="30"/>
        <v>54.710158438769298</v>
      </c>
    </row>
    <row r="1127" spans="4:4" x14ac:dyDescent="0.25">
      <c r="D1127">
        <f t="shared" ca="1" si="30"/>
        <v>50.125122424397134</v>
      </c>
    </row>
    <row r="1128" spans="4:4" x14ac:dyDescent="0.25">
      <c r="D1128">
        <f t="shared" ca="1" si="30"/>
        <v>48.208652121088704</v>
      </c>
    </row>
    <row r="1129" spans="4:4" x14ac:dyDescent="0.25">
      <c r="D1129">
        <f t="shared" ca="1" si="30"/>
        <v>53.726980407894743</v>
      </c>
    </row>
    <row r="1130" spans="4:4" x14ac:dyDescent="0.25">
      <c r="D1130">
        <f t="shared" ca="1" si="30"/>
        <v>54.03557165519949</v>
      </c>
    </row>
    <row r="1131" spans="4:4" x14ac:dyDescent="0.25">
      <c r="D1131">
        <f t="shared" ca="1" si="30"/>
        <v>46.446668385627298</v>
      </c>
    </row>
    <row r="1132" spans="4:4" x14ac:dyDescent="0.25">
      <c r="D1132">
        <f t="shared" ca="1" si="30"/>
        <v>50.12541496023011</v>
      </c>
    </row>
    <row r="1133" spans="4:4" x14ac:dyDescent="0.25">
      <c r="D1133">
        <f t="shared" ca="1" si="30"/>
        <v>51.464433064774887</v>
      </c>
    </row>
    <row r="1134" spans="4:4" x14ac:dyDescent="0.25">
      <c r="D1134">
        <f t="shared" ca="1" si="30"/>
        <v>43.010970060564176</v>
      </c>
    </row>
    <row r="1135" spans="4:4" x14ac:dyDescent="0.25">
      <c r="D1135">
        <f t="shared" ca="1" si="30"/>
        <v>45.029372734774363</v>
      </c>
    </row>
    <row r="1136" spans="4:4" x14ac:dyDescent="0.25">
      <c r="D1136">
        <f t="shared" ca="1" si="30"/>
        <v>48.578759136162624</v>
      </c>
    </row>
    <row r="1137" spans="4:4" x14ac:dyDescent="0.25">
      <c r="D1137">
        <f t="shared" ca="1" si="30"/>
        <v>49.056091548579381</v>
      </c>
    </row>
    <row r="1138" spans="4:4" x14ac:dyDescent="0.25">
      <c r="D1138">
        <f t="shared" ca="1" si="30"/>
        <v>44.643632633498221</v>
      </c>
    </row>
    <row r="1139" spans="4:4" x14ac:dyDescent="0.25">
      <c r="D1139">
        <f t="shared" ca="1" si="30"/>
        <v>55.579737098505717</v>
      </c>
    </row>
    <row r="1140" spans="4:4" x14ac:dyDescent="0.25">
      <c r="D1140">
        <f t="shared" ca="1" si="30"/>
        <v>52.260683637397456</v>
      </c>
    </row>
    <row r="1141" spans="4:4" x14ac:dyDescent="0.25">
      <c r="D1141">
        <f t="shared" ca="1" si="30"/>
        <v>47.302163222964559</v>
      </c>
    </row>
    <row r="1142" spans="4:4" x14ac:dyDescent="0.25">
      <c r="D1142">
        <f t="shared" ca="1" si="30"/>
        <v>50.918823088264958</v>
      </c>
    </row>
    <row r="1143" spans="4:4" x14ac:dyDescent="0.25">
      <c r="D1143">
        <f t="shared" ca="1" si="30"/>
        <v>51.915016875520855</v>
      </c>
    </row>
    <row r="1144" spans="4:4" x14ac:dyDescent="0.25">
      <c r="D1144">
        <f t="shared" ca="1" si="30"/>
        <v>56.983999647930965</v>
      </c>
    </row>
    <row r="1145" spans="4:4" x14ac:dyDescent="0.25">
      <c r="D1145">
        <f t="shared" ca="1" si="30"/>
        <v>47.606825735270391</v>
      </c>
    </row>
    <row r="1146" spans="4:4" x14ac:dyDescent="0.25">
      <c r="D1146">
        <f t="shared" ca="1" si="30"/>
        <v>59.4462621130061</v>
      </c>
    </row>
    <row r="1147" spans="4:4" x14ac:dyDescent="0.25">
      <c r="D1147">
        <f t="shared" ca="1" si="30"/>
        <v>44.035049930075225</v>
      </c>
    </row>
    <row r="1148" spans="4:4" x14ac:dyDescent="0.25">
      <c r="D1148">
        <f t="shared" ca="1" si="30"/>
        <v>46.814170486854003</v>
      </c>
    </row>
    <row r="1149" spans="4:4" x14ac:dyDescent="0.25">
      <c r="D1149">
        <f t="shared" ca="1" si="30"/>
        <v>43.250836854903618</v>
      </c>
    </row>
    <row r="1150" spans="4:4" x14ac:dyDescent="0.25">
      <c r="D1150">
        <f t="shared" ca="1" si="30"/>
        <v>56.282183139691455</v>
      </c>
    </row>
    <row r="1151" spans="4:4" x14ac:dyDescent="0.25">
      <c r="D1151">
        <f t="shared" ca="1" si="30"/>
        <v>41.91563871681852</v>
      </c>
    </row>
    <row r="1152" spans="4:4" x14ac:dyDescent="0.25">
      <c r="D1152">
        <f t="shared" ca="1" si="30"/>
        <v>54.281833695237722</v>
      </c>
    </row>
    <row r="1153" spans="4:4" x14ac:dyDescent="0.25">
      <c r="D1153">
        <f t="shared" ca="1" si="30"/>
        <v>47.421209653890102</v>
      </c>
    </row>
    <row r="1154" spans="4:4" x14ac:dyDescent="0.25">
      <c r="D1154">
        <f t="shared" ca="1" si="30"/>
        <v>51.429623108499698</v>
      </c>
    </row>
    <row r="1155" spans="4:4" x14ac:dyDescent="0.25">
      <c r="D1155">
        <f t="shared" ref="D1155:D1218" ca="1" si="31">_xlfn.T.INV(RAND(),25)*$G$3+$F$3</f>
        <v>54.472697007870622</v>
      </c>
    </row>
    <row r="1156" spans="4:4" x14ac:dyDescent="0.25">
      <c r="D1156">
        <f t="shared" ca="1" si="31"/>
        <v>45.559816326587828</v>
      </c>
    </row>
    <row r="1157" spans="4:4" x14ac:dyDescent="0.25">
      <c r="D1157">
        <f t="shared" ca="1" si="31"/>
        <v>51.555681334082522</v>
      </c>
    </row>
    <row r="1158" spans="4:4" x14ac:dyDescent="0.25">
      <c r="D1158">
        <f t="shared" ca="1" si="31"/>
        <v>46.076734763631933</v>
      </c>
    </row>
    <row r="1159" spans="4:4" x14ac:dyDescent="0.25">
      <c r="D1159">
        <f t="shared" ca="1" si="31"/>
        <v>49.868607850619021</v>
      </c>
    </row>
    <row r="1160" spans="4:4" x14ac:dyDescent="0.25">
      <c r="D1160">
        <f t="shared" ca="1" si="31"/>
        <v>44.780662135519286</v>
      </c>
    </row>
    <row r="1161" spans="4:4" x14ac:dyDescent="0.25">
      <c r="D1161">
        <f t="shared" ca="1" si="31"/>
        <v>50.863116920427601</v>
      </c>
    </row>
    <row r="1162" spans="4:4" x14ac:dyDescent="0.25">
      <c r="D1162">
        <f t="shared" ca="1" si="31"/>
        <v>41.623264598840152</v>
      </c>
    </row>
    <row r="1163" spans="4:4" x14ac:dyDescent="0.25">
      <c r="D1163">
        <f t="shared" ca="1" si="31"/>
        <v>41.315698866974842</v>
      </c>
    </row>
    <row r="1164" spans="4:4" x14ac:dyDescent="0.25">
      <c r="D1164">
        <f t="shared" ca="1" si="31"/>
        <v>51.072887841008942</v>
      </c>
    </row>
    <row r="1165" spans="4:4" x14ac:dyDescent="0.25">
      <c r="D1165">
        <f t="shared" ca="1" si="31"/>
        <v>48.093424226934417</v>
      </c>
    </row>
    <row r="1166" spans="4:4" x14ac:dyDescent="0.25">
      <c r="D1166">
        <f t="shared" ca="1" si="31"/>
        <v>44.796372254146853</v>
      </c>
    </row>
    <row r="1167" spans="4:4" x14ac:dyDescent="0.25">
      <c r="D1167">
        <f t="shared" ca="1" si="31"/>
        <v>47.569060795259141</v>
      </c>
    </row>
    <row r="1168" spans="4:4" x14ac:dyDescent="0.25">
      <c r="D1168">
        <f t="shared" ca="1" si="31"/>
        <v>49.84749451228236</v>
      </c>
    </row>
    <row r="1169" spans="4:4" x14ac:dyDescent="0.25">
      <c r="D1169">
        <f t="shared" ca="1" si="31"/>
        <v>44.056177357826478</v>
      </c>
    </row>
    <row r="1170" spans="4:4" x14ac:dyDescent="0.25">
      <c r="D1170">
        <f t="shared" ca="1" si="31"/>
        <v>49.582088361830401</v>
      </c>
    </row>
    <row r="1171" spans="4:4" x14ac:dyDescent="0.25">
      <c r="D1171">
        <f t="shared" ca="1" si="31"/>
        <v>47.717241409696591</v>
      </c>
    </row>
    <row r="1172" spans="4:4" x14ac:dyDescent="0.25">
      <c r="D1172">
        <f t="shared" ca="1" si="31"/>
        <v>50.576938392704584</v>
      </c>
    </row>
    <row r="1173" spans="4:4" x14ac:dyDescent="0.25">
      <c r="D1173">
        <f t="shared" ca="1" si="31"/>
        <v>54.389666965515048</v>
      </c>
    </row>
    <row r="1174" spans="4:4" x14ac:dyDescent="0.25">
      <c r="D1174">
        <f t="shared" ca="1" si="31"/>
        <v>45.419291096806951</v>
      </c>
    </row>
    <row r="1175" spans="4:4" x14ac:dyDescent="0.25">
      <c r="D1175">
        <f t="shared" ca="1" si="31"/>
        <v>46.872959851522019</v>
      </c>
    </row>
    <row r="1176" spans="4:4" x14ac:dyDescent="0.25">
      <c r="D1176">
        <f t="shared" ca="1" si="31"/>
        <v>47.285529605638338</v>
      </c>
    </row>
    <row r="1177" spans="4:4" x14ac:dyDescent="0.25">
      <c r="D1177">
        <f t="shared" ca="1" si="31"/>
        <v>49.802160973008995</v>
      </c>
    </row>
    <row r="1178" spans="4:4" x14ac:dyDescent="0.25">
      <c r="D1178">
        <f t="shared" ca="1" si="31"/>
        <v>53.911591429841792</v>
      </c>
    </row>
    <row r="1179" spans="4:4" x14ac:dyDescent="0.25">
      <c r="D1179">
        <f t="shared" ca="1" si="31"/>
        <v>47.761871858396951</v>
      </c>
    </row>
    <row r="1180" spans="4:4" x14ac:dyDescent="0.25">
      <c r="D1180">
        <f t="shared" ca="1" si="31"/>
        <v>49.238531850970254</v>
      </c>
    </row>
    <row r="1181" spans="4:4" x14ac:dyDescent="0.25">
      <c r="D1181">
        <f t="shared" ca="1" si="31"/>
        <v>49.460939046266013</v>
      </c>
    </row>
    <row r="1182" spans="4:4" x14ac:dyDescent="0.25">
      <c r="D1182">
        <f t="shared" ca="1" si="31"/>
        <v>46.765362663251686</v>
      </c>
    </row>
    <row r="1183" spans="4:4" x14ac:dyDescent="0.25">
      <c r="D1183">
        <f t="shared" ca="1" si="31"/>
        <v>45.421648288982063</v>
      </c>
    </row>
    <row r="1184" spans="4:4" x14ac:dyDescent="0.25">
      <c r="D1184">
        <f t="shared" ca="1" si="31"/>
        <v>46.387695769962718</v>
      </c>
    </row>
    <row r="1185" spans="4:4" x14ac:dyDescent="0.25">
      <c r="D1185">
        <f t="shared" ca="1" si="31"/>
        <v>51.124316699923554</v>
      </c>
    </row>
    <row r="1186" spans="4:4" x14ac:dyDescent="0.25">
      <c r="D1186">
        <f t="shared" ca="1" si="31"/>
        <v>66.13270531074059</v>
      </c>
    </row>
    <row r="1187" spans="4:4" x14ac:dyDescent="0.25">
      <c r="D1187">
        <f t="shared" ca="1" si="31"/>
        <v>41.955163038987735</v>
      </c>
    </row>
    <row r="1188" spans="4:4" x14ac:dyDescent="0.25">
      <c r="D1188">
        <f t="shared" ca="1" si="31"/>
        <v>48.27895006715093</v>
      </c>
    </row>
    <row r="1189" spans="4:4" x14ac:dyDescent="0.25">
      <c r="D1189">
        <f t="shared" ca="1" si="31"/>
        <v>53.393885251590291</v>
      </c>
    </row>
    <row r="1190" spans="4:4" x14ac:dyDescent="0.25">
      <c r="D1190">
        <f t="shared" ca="1" si="31"/>
        <v>48.465599513982475</v>
      </c>
    </row>
    <row r="1191" spans="4:4" x14ac:dyDescent="0.25">
      <c r="D1191">
        <f t="shared" ca="1" si="31"/>
        <v>39.306538817847311</v>
      </c>
    </row>
    <row r="1192" spans="4:4" x14ac:dyDescent="0.25">
      <c r="D1192">
        <f t="shared" ca="1" si="31"/>
        <v>52.986757153607257</v>
      </c>
    </row>
    <row r="1193" spans="4:4" x14ac:dyDescent="0.25">
      <c r="D1193">
        <f t="shared" ca="1" si="31"/>
        <v>49.345517659922194</v>
      </c>
    </row>
    <row r="1194" spans="4:4" x14ac:dyDescent="0.25">
      <c r="D1194">
        <f t="shared" ca="1" si="31"/>
        <v>53.586014170019538</v>
      </c>
    </row>
    <row r="1195" spans="4:4" x14ac:dyDescent="0.25">
      <c r="D1195">
        <f t="shared" ca="1" si="31"/>
        <v>39.747115974430145</v>
      </c>
    </row>
    <row r="1196" spans="4:4" x14ac:dyDescent="0.25">
      <c r="D1196">
        <f t="shared" ca="1" si="31"/>
        <v>47.540036445189394</v>
      </c>
    </row>
    <row r="1197" spans="4:4" x14ac:dyDescent="0.25">
      <c r="D1197">
        <f t="shared" ca="1" si="31"/>
        <v>51.702764896042318</v>
      </c>
    </row>
    <row r="1198" spans="4:4" x14ac:dyDescent="0.25">
      <c r="D1198">
        <f t="shared" ca="1" si="31"/>
        <v>53.488775526253953</v>
      </c>
    </row>
    <row r="1199" spans="4:4" x14ac:dyDescent="0.25">
      <c r="D1199">
        <f t="shared" ca="1" si="31"/>
        <v>44.364799151099497</v>
      </c>
    </row>
    <row r="1200" spans="4:4" x14ac:dyDescent="0.25">
      <c r="D1200">
        <f t="shared" ca="1" si="31"/>
        <v>54.907718519230144</v>
      </c>
    </row>
    <row r="1201" spans="4:4" x14ac:dyDescent="0.25">
      <c r="D1201">
        <f t="shared" ca="1" si="31"/>
        <v>50.799595780151016</v>
      </c>
    </row>
    <row r="1202" spans="4:4" x14ac:dyDescent="0.25">
      <c r="D1202">
        <f t="shared" ca="1" si="31"/>
        <v>46.008137425130201</v>
      </c>
    </row>
    <row r="1203" spans="4:4" x14ac:dyDescent="0.25">
      <c r="D1203">
        <f t="shared" ca="1" si="31"/>
        <v>52.693350723677618</v>
      </c>
    </row>
    <row r="1204" spans="4:4" x14ac:dyDescent="0.25">
      <c r="D1204">
        <f t="shared" ca="1" si="31"/>
        <v>42.431184748263561</v>
      </c>
    </row>
    <row r="1205" spans="4:4" x14ac:dyDescent="0.25">
      <c r="D1205">
        <f t="shared" ca="1" si="31"/>
        <v>47.220825254742415</v>
      </c>
    </row>
    <row r="1206" spans="4:4" x14ac:dyDescent="0.25">
      <c r="D1206">
        <f t="shared" ca="1" si="31"/>
        <v>39.462376454428863</v>
      </c>
    </row>
    <row r="1207" spans="4:4" x14ac:dyDescent="0.25">
      <c r="D1207">
        <f t="shared" ca="1" si="31"/>
        <v>40.868301201497204</v>
      </c>
    </row>
    <row r="1208" spans="4:4" x14ac:dyDescent="0.25">
      <c r="D1208">
        <f t="shared" ca="1" si="31"/>
        <v>52.197466256358226</v>
      </c>
    </row>
    <row r="1209" spans="4:4" x14ac:dyDescent="0.25">
      <c r="D1209">
        <f t="shared" ca="1" si="31"/>
        <v>48.140258765234492</v>
      </c>
    </row>
    <row r="1210" spans="4:4" x14ac:dyDescent="0.25">
      <c r="D1210">
        <f t="shared" ca="1" si="31"/>
        <v>46.402041066277285</v>
      </c>
    </row>
    <row r="1211" spans="4:4" x14ac:dyDescent="0.25">
      <c r="D1211">
        <f t="shared" ca="1" si="31"/>
        <v>48.063206384710114</v>
      </c>
    </row>
    <row r="1212" spans="4:4" x14ac:dyDescent="0.25">
      <c r="D1212">
        <f t="shared" ca="1" si="31"/>
        <v>49.13297950541002</v>
      </c>
    </row>
    <row r="1213" spans="4:4" x14ac:dyDescent="0.25">
      <c r="D1213">
        <f t="shared" ca="1" si="31"/>
        <v>53.966408117795304</v>
      </c>
    </row>
    <row r="1214" spans="4:4" x14ac:dyDescent="0.25">
      <c r="D1214">
        <f t="shared" ca="1" si="31"/>
        <v>51.657621852406763</v>
      </c>
    </row>
    <row r="1215" spans="4:4" x14ac:dyDescent="0.25">
      <c r="D1215">
        <f t="shared" ca="1" si="31"/>
        <v>48.947555949525466</v>
      </c>
    </row>
    <row r="1216" spans="4:4" x14ac:dyDescent="0.25">
      <c r="D1216">
        <f t="shared" ca="1" si="31"/>
        <v>43.24667502058054</v>
      </c>
    </row>
    <row r="1217" spans="4:4" x14ac:dyDescent="0.25">
      <c r="D1217">
        <f t="shared" ca="1" si="31"/>
        <v>53.830853500228798</v>
      </c>
    </row>
    <row r="1218" spans="4:4" x14ac:dyDescent="0.25">
      <c r="D1218">
        <f t="shared" ca="1" si="31"/>
        <v>50.598035396777703</v>
      </c>
    </row>
    <row r="1219" spans="4:4" x14ac:dyDescent="0.25">
      <c r="D1219">
        <f t="shared" ref="D1219:D1282" ca="1" si="32">_xlfn.T.INV(RAND(),25)*$G$3+$F$3</f>
        <v>47.714304365747246</v>
      </c>
    </row>
    <row r="1220" spans="4:4" x14ac:dyDescent="0.25">
      <c r="D1220">
        <f t="shared" ca="1" si="32"/>
        <v>58.870792502845958</v>
      </c>
    </row>
    <row r="1221" spans="4:4" x14ac:dyDescent="0.25">
      <c r="D1221">
        <f t="shared" ca="1" si="32"/>
        <v>47.741099172672008</v>
      </c>
    </row>
    <row r="1222" spans="4:4" x14ac:dyDescent="0.25">
      <c r="D1222">
        <f t="shared" ca="1" si="32"/>
        <v>46.830382740538774</v>
      </c>
    </row>
    <row r="1223" spans="4:4" x14ac:dyDescent="0.25">
      <c r="D1223">
        <f t="shared" ca="1" si="32"/>
        <v>47.292934720856188</v>
      </c>
    </row>
    <row r="1224" spans="4:4" x14ac:dyDescent="0.25">
      <c r="D1224">
        <f t="shared" ca="1" si="32"/>
        <v>39.560682501193085</v>
      </c>
    </row>
    <row r="1225" spans="4:4" x14ac:dyDescent="0.25">
      <c r="D1225">
        <f t="shared" ca="1" si="32"/>
        <v>45.933512466140719</v>
      </c>
    </row>
    <row r="1226" spans="4:4" x14ac:dyDescent="0.25">
      <c r="D1226">
        <f t="shared" ca="1" si="32"/>
        <v>47.101503649184352</v>
      </c>
    </row>
    <row r="1227" spans="4:4" x14ac:dyDescent="0.25">
      <c r="D1227">
        <f t="shared" ca="1" si="32"/>
        <v>47.113717178098561</v>
      </c>
    </row>
    <row r="1228" spans="4:4" x14ac:dyDescent="0.25">
      <c r="D1228">
        <f t="shared" ca="1" si="32"/>
        <v>48.056259919569392</v>
      </c>
    </row>
    <row r="1229" spans="4:4" x14ac:dyDescent="0.25">
      <c r="D1229">
        <f t="shared" ca="1" si="32"/>
        <v>50.698664871933772</v>
      </c>
    </row>
    <row r="1230" spans="4:4" x14ac:dyDescent="0.25">
      <c r="D1230">
        <f t="shared" ca="1" si="32"/>
        <v>49.251974027873182</v>
      </c>
    </row>
    <row r="1231" spans="4:4" x14ac:dyDescent="0.25">
      <c r="D1231">
        <f t="shared" ca="1" si="32"/>
        <v>54.072288218069112</v>
      </c>
    </row>
    <row r="1232" spans="4:4" x14ac:dyDescent="0.25">
      <c r="D1232">
        <f t="shared" ca="1" si="32"/>
        <v>49.711569150870297</v>
      </c>
    </row>
    <row r="1233" spans="4:4" x14ac:dyDescent="0.25">
      <c r="D1233">
        <f t="shared" ca="1" si="32"/>
        <v>46.574898387979694</v>
      </c>
    </row>
    <row r="1234" spans="4:4" x14ac:dyDescent="0.25">
      <c r="D1234">
        <f t="shared" ca="1" si="32"/>
        <v>51.438493629910383</v>
      </c>
    </row>
    <row r="1235" spans="4:4" x14ac:dyDescent="0.25">
      <c r="D1235">
        <f t="shared" ca="1" si="32"/>
        <v>42.080930662554309</v>
      </c>
    </row>
    <row r="1236" spans="4:4" x14ac:dyDescent="0.25">
      <c r="D1236">
        <f t="shared" ca="1" si="32"/>
        <v>45.659750463338248</v>
      </c>
    </row>
    <row r="1237" spans="4:4" x14ac:dyDescent="0.25">
      <c r="D1237">
        <f t="shared" ca="1" si="32"/>
        <v>53.440924900487062</v>
      </c>
    </row>
    <row r="1238" spans="4:4" x14ac:dyDescent="0.25">
      <c r="D1238">
        <f t="shared" ca="1" si="32"/>
        <v>58.761924490572198</v>
      </c>
    </row>
    <row r="1239" spans="4:4" x14ac:dyDescent="0.25">
      <c r="D1239">
        <f t="shared" ca="1" si="32"/>
        <v>48.66804052511204</v>
      </c>
    </row>
    <row r="1240" spans="4:4" x14ac:dyDescent="0.25">
      <c r="D1240">
        <f t="shared" ca="1" si="32"/>
        <v>52.389112120739505</v>
      </c>
    </row>
    <row r="1241" spans="4:4" x14ac:dyDescent="0.25">
      <c r="D1241">
        <f t="shared" ca="1" si="32"/>
        <v>44.985443362903787</v>
      </c>
    </row>
    <row r="1242" spans="4:4" x14ac:dyDescent="0.25">
      <c r="D1242">
        <f t="shared" ca="1" si="32"/>
        <v>44.621683115612697</v>
      </c>
    </row>
    <row r="1243" spans="4:4" x14ac:dyDescent="0.25">
      <c r="D1243">
        <f t="shared" ca="1" si="32"/>
        <v>48.14264388798783</v>
      </c>
    </row>
    <row r="1244" spans="4:4" x14ac:dyDescent="0.25">
      <c r="D1244">
        <f t="shared" ca="1" si="32"/>
        <v>48.606677321525439</v>
      </c>
    </row>
    <row r="1245" spans="4:4" x14ac:dyDescent="0.25">
      <c r="D1245">
        <f t="shared" ca="1" si="32"/>
        <v>57.393892807880526</v>
      </c>
    </row>
    <row r="1246" spans="4:4" x14ac:dyDescent="0.25">
      <c r="D1246">
        <f t="shared" ca="1" si="32"/>
        <v>51.807375575209569</v>
      </c>
    </row>
    <row r="1247" spans="4:4" x14ac:dyDescent="0.25">
      <c r="D1247">
        <f t="shared" ca="1" si="32"/>
        <v>48.001476776359354</v>
      </c>
    </row>
    <row r="1248" spans="4:4" x14ac:dyDescent="0.25">
      <c r="D1248">
        <f t="shared" ca="1" si="32"/>
        <v>50.546177288735734</v>
      </c>
    </row>
    <row r="1249" spans="4:4" x14ac:dyDescent="0.25">
      <c r="D1249">
        <f t="shared" ca="1" si="32"/>
        <v>40.561863660305121</v>
      </c>
    </row>
    <row r="1250" spans="4:4" x14ac:dyDescent="0.25">
      <c r="D1250">
        <f t="shared" ca="1" si="32"/>
        <v>48.805681083312315</v>
      </c>
    </row>
    <row r="1251" spans="4:4" x14ac:dyDescent="0.25">
      <c r="D1251">
        <f t="shared" ca="1" si="32"/>
        <v>58.194364624807058</v>
      </c>
    </row>
    <row r="1252" spans="4:4" x14ac:dyDescent="0.25">
      <c r="D1252">
        <f t="shared" ca="1" si="32"/>
        <v>43.671264704687367</v>
      </c>
    </row>
    <row r="1253" spans="4:4" x14ac:dyDescent="0.25">
      <c r="D1253">
        <f t="shared" ca="1" si="32"/>
        <v>50.001683682270567</v>
      </c>
    </row>
    <row r="1254" spans="4:4" x14ac:dyDescent="0.25">
      <c r="D1254">
        <f t="shared" ca="1" si="32"/>
        <v>54.467880467848651</v>
      </c>
    </row>
    <row r="1255" spans="4:4" x14ac:dyDescent="0.25">
      <c r="D1255">
        <f t="shared" ca="1" si="32"/>
        <v>57.085472524611909</v>
      </c>
    </row>
    <row r="1256" spans="4:4" x14ac:dyDescent="0.25">
      <c r="D1256">
        <f t="shared" ca="1" si="32"/>
        <v>43.304479235076755</v>
      </c>
    </row>
    <row r="1257" spans="4:4" x14ac:dyDescent="0.25">
      <c r="D1257">
        <f t="shared" ca="1" si="32"/>
        <v>52.667610149463073</v>
      </c>
    </row>
    <row r="1258" spans="4:4" x14ac:dyDescent="0.25">
      <c r="D1258">
        <f t="shared" ca="1" si="32"/>
        <v>46.771798848933592</v>
      </c>
    </row>
    <row r="1259" spans="4:4" x14ac:dyDescent="0.25">
      <c r="D1259">
        <f t="shared" ca="1" si="32"/>
        <v>52.573968284246035</v>
      </c>
    </row>
    <row r="1260" spans="4:4" x14ac:dyDescent="0.25">
      <c r="D1260">
        <f t="shared" ca="1" si="32"/>
        <v>54.292805791185216</v>
      </c>
    </row>
    <row r="1261" spans="4:4" x14ac:dyDescent="0.25">
      <c r="D1261">
        <f t="shared" ca="1" si="32"/>
        <v>47.258017218840777</v>
      </c>
    </row>
    <row r="1262" spans="4:4" x14ac:dyDescent="0.25">
      <c r="D1262">
        <f t="shared" ca="1" si="32"/>
        <v>47.250633868319085</v>
      </c>
    </row>
    <row r="1263" spans="4:4" x14ac:dyDescent="0.25">
      <c r="D1263">
        <f t="shared" ca="1" si="32"/>
        <v>58.70156272002535</v>
      </c>
    </row>
    <row r="1264" spans="4:4" x14ac:dyDescent="0.25">
      <c r="D1264">
        <f t="shared" ca="1" si="32"/>
        <v>55.399625421872344</v>
      </c>
    </row>
    <row r="1265" spans="4:4" x14ac:dyDescent="0.25">
      <c r="D1265">
        <f t="shared" ca="1" si="32"/>
        <v>45.171342802683881</v>
      </c>
    </row>
    <row r="1266" spans="4:4" x14ac:dyDescent="0.25">
      <c r="D1266">
        <f t="shared" ca="1" si="32"/>
        <v>45.601695224661448</v>
      </c>
    </row>
    <row r="1267" spans="4:4" x14ac:dyDescent="0.25">
      <c r="D1267">
        <f t="shared" ca="1" si="32"/>
        <v>45.932224012113991</v>
      </c>
    </row>
    <row r="1268" spans="4:4" x14ac:dyDescent="0.25">
      <c r="D1268">
        <f t="shared" ca="1" si="32"/>
        <v>51.636052190680218</v>
      </c>
    </row>
    <row r="1269" spans="4:4" x14ac:dyDescent="0.25">
      <c r="D1269">
        <f t="shared" ca="1" si="32"/>
        <v>49.685278268300664</v>
      </c>
    </row>
    <row r="1270" spans="4:4" x14ac:dyDescent="0.25">
      <c r="D1270">
        <f t="shared" ca="1" si="32"/>
        <v>47.904444411639773</v>
      </c>
    </row>
    <row r="1271" spans="4:4" x14ac:dyDescent="0.25">
      <c r="D1271">
        <f t="shared" ca="1" si="32"/>
        <v>56.435064056504494</v>
      </c>
    </row>
    <row r="1272" spans="4:4" x14ac:dyDescent="0.25">
      <c r="D1272">
        <f t="shared" ca="1" si="32"/>
        <v>49.956203658588016</v>
      </c>
    </row>
    <row r="1273" spans="4:4" x14ac:dyDescent="0.25">
      <c r="D1273">
        <f t="shared" ca="1" si="32"/>
        <v>47.994014093445195</v>
      </c>
    </row>
    <row r="1274" spans="4:4" x14ac:dyDescent="0.25">
      <c r="D1274">
        <f t="shared" ca="1" si="32"/>
        <v>50.936683881183647</v>
      </c>
    </row>
    <row r="1275" spans="4:4" x14ac:dyDescent="0.25">
      <c r="D1275">
        <f t="shared" ca="1" si="32"/>
        <v>44.557754089214825</v>
      </c>
    </row>
    <row r="1276" spans="4:4" x14ac:dyDescent="0.25">
      <c r="D1276">
        <f t="shared" ca="1" si="32"/>
        <v>40.103424920048496</v>
      </c>
    </row>
    <row r="1277" spans="4:4" x14ac:dyDescent="0.25">
      <c r="D1277">
        <f t="shared" ca="1" si="32"/>
        <v>42.641708117965166</v>
      </c>
    </row>
    <row r="1278" spans="4:4" x14ac:dyDescent="0.25">
      <c r="D1278">
        <f t="shared" ca="1" si="32"/>
        <v>48.038196283559095</v>
      </c>
    </row>
    <row r="1279" spans="4:4" x14ac:dyDescent="0.25">
      <c r="D1279">
        <f t="shared" ca="1" si="32"/>
        <v>45.474994538974627</v>
      </c>
    </row>
    <row r="1280" spans="4:4" x14ac:dyDescent="0.25">
      <c r="D1280">
        <f t="shared" ca="1" si="32"/>
        <v>44.139697900777435</v>
      </c>
    </row>
    <row r="1281" spans="4:4" x14ac:dyDescent="0.25">
      <c r="D1281">
        <f t="shared" ca="1" si="32"/>
        <v>49.950557003018368</v>
      </c>
    </row>
    <row r="1282" spans="4:4" x14ac:dyDescent="0.25">
      <c r="D1282">
        <f t="shared" ca="1" si="32"/>
        <v>55.026180661950484</v>
      </c>
    </row>
    <row r="1283" spans="4:4" x14ac:dyDescent="0.25">
      <c r="D1283">
        <f t="shared" ref="D1283:D1346" ca="1" si="33">_xlfn.T.INV(RAND(),25)*$G$3+$F$3</f>
        <v>40.569955777852314</v>
      </c>
    </row>
    <row r="1284" spans="4:4" x14ac:dyDescent="0.25">
      <c r="D1284">
        <f t="shared" ca="1" si="33"/>
        <v>42.200648473439905</v>
      </c>
    </row>
    <row r="1285" spans="4:4" x14ac:dyDescent="0.25">
      <c r="D1285">
        <f t="shared" ca="1" si="33"/>
        <v>51.53334808306375</v>
      </c>
    </row>
    <row r="1286" spans="4:4" x14ac:dyDescent="0.25">
      <c r="D1286">
        <f t="shared" ca="1" si="33"/>
        <v>44.1286690579809</v>
      </c>
    </row>
    <row r="1287" spans="4:4" x14ac:dyDescent="0.25">
      <c r="D1287">
        <f t="shared" ca="1" si="33"/>
        <v>45.979128872326442</v>
      </c>
    </row>
    <row r="1288" spans="4:4" x14ac:dyDescent="0.25">
      <c r="D1288">
        <f t="shared" ca="1" si="33"/>
        <v>46.792899783577624</v>
      </c>
    </row>
    <row r="1289" spans="4:4" x14ac:dyDescent="0.25">
      <c r="D1289">
        <f t="shared" ca="1" si="33"/>
        <v>45.703819727042706</v>
      </c>
    </row>
    <row r="1290" spans="4:4" x14ac:dyDescent="0.25">
      <c r="D1290">
        <f t="shared" ca="1" si="33"/>
        <v>49.454916704476297</v>
      </c>
    </row>
    <row r="1291" spans="4:4" x14ac:dyDescent="0.25">
      <c r="D1291">
        <f t="shared" ca="1" si="33"/>
        <v>45.541518660998314</v>
      </c>
    </row>
    <row r="1292" spans="4:4" x14ac:dyDescent="0.25">
      <c r="D1292">
        <f t="shared" ca="1" si="33"/>
        <v>46.596002556876165</v>
      </c>
    </row>
    <row r="1293" spans="4:4" x14ac:dyDescent="0.25">
      <c r="D1293">
        <f t="shared" ca="1" si="33"/>
        <v>50.55332602550255</v>
      </c>
    </row>
    <row r="1294" spans="4:4" x14ac:dyDescent="0.25">
      <c r="D1294">
        <f t="shared" ca="1" si="33"/>
        <v>55.236067441120191</v>
      </c>
    </row>
    <row r="1295" spans="4:4" x14ac:dyDescent="0.25">
      <c r="D1295">
        <f t="shared" ca="1" si="33"/>
        <v>55.467066939514943</v>
      </c>
    </row>
    <row r="1296" spans="4:4" x14ac:dyDescent="0.25">
      <c r="D1296">
        <f t="shared" ca="1" si="33"/>
        <v>50.424700683658067</v>
      </c>
    </row>
    <row r="1297" spans="4:4" x14ac:dyDescent="0.25">
      <c r="D1297">
        <f t="shared" ca="1" si="33"/>
        <v>44.320143205312952</v>
      </c>
    </row>
    <row r="1298" spans="4:4" x14ac:dyDescent="0.25">
      <c r="D1298">
        <f t="shared" ca="1" si="33"/>
        <v>56.262894896353338</v>
      </c>
    </row>
    <row r="1299" spans="4:4" x14ac:dyDescent="0.25">
      <c r="D1299">
        <f t="shared" ca="1" si="33"/>
        <v>47.048724537311983</v>
      </c>
    </row>
    <row r="1300" spans="4:4" x14ac:dyDescent="0.25">
      <c r="D1300">
        <f t="shared" ca="1" si="33"/>
        <v>48.115741776329195</v>
      </c>
    </row>
    <row r="1301" spans="4:4" x14ac:dyDescent="0.25">
      <c r="D1301">
        <f t="shared" ca="1" si="33"/>
        <v>48.751306617501534</v>
      </c>
    </row>
    <row r="1302" spans="4:4" x14ac:dyDescent="0.25">
      <c r="D1302">
        <f t="shared" ca="1" si="33"/>
        <v>55.972180549437965</v>
      </c>
    </row>
    <row r="1303" spans="4:4" x14ac:dyDescent="0.25">
      <c r="D1303">
        <f t="shared" ca="1" si="33"/>
        <v>44.489083117189423</v>
      </c>
    </row>
    <row r="1304" spans="4:4" x14ac:dyDescent="0.25">
      <c r="D1304">
        <f t="shared" ca="1" si="33"/>
        <v>48.795535178014497</v>
      </c>
    </row>
    <row r="1305" spans="4:4" x14ac:dyDescent="0.25">
      <c r="D1305">
        <f t="shared" ca="1" si="33"/>
        <v>42.205150664907961</v>
      </c>
    </row>
    <row r="1306" spans="4:4" x14ac:dyDescent="0.25">
      <c r="D1306">
        <f t="shared" ca="1" si="33"/>
        <v>53.24181692999251</v>
      </c>
    </row>
    <row r="1307" spans="4:4" x14ac:dyDescent="0.25">
      <c r="D1307">
        <f t="shared" ca="1" si="33"/>
        <v>49.618414576585764</v>
      </c>
    </row>
    <row r="1308" spans="4:4" x14ac:dyDescent="0.25">
      <c r="D1308">
        <f t="shared" ca="1" si="33"/>
        <v>53.743740083299734</v>
      </c>
    </row>
    <row r="1309" spans="4:4" x14ac:dyDescent="0.25">
      <c r="D1309">
        <f t="shared" ca="1" si="33"/>
        <v>51.114395393099699</v>
      </c>
    </row>
    <row r="1310" spans="4:4" x14ac:dyDescent="0.25">
      <c r="D1310">
        <f t="shared" ca="1" si="33"/>
        <v>53.730208174222312</v>
      </c>
    </row>
    <row r="1311" spans="4:4" x14ac:dyDescent="0.25">
      <c r="D1311">
        <f t="shared" ca="1" si="33"/>
        <v>42.08329027828853</v>
      </c>
    </row>
    <row r="1312" spans="4:4" x14ac:dyDescent="0.25">
      <c r="D1312">
        <f t="shared" ca="1" si="33"/>
        <v>52.037392993881909</v>
      </c>
    </row>
    <row r="1313" spans="4:4" x14ac:dyDescent="0.25">
      <c r="D1313">
        <f t="shared" ca="1" si="33"/>
        <v>58.794916450706353</v>
      </c>
    </row>
    <row r="1314" spans="4:4" x14ac:dyDescent="0.25">
      <c r="D1314">
        <f t="shared" ca="1" si="33"/>
        <v>46.474550713794642</v>
      </c>
    </row>
    <row r="1315" spans="4:4" x14ac:dyDescent="0.25">
      <c r="D1315">
        <f t="shared" ca="1" si="33"/>
        <v>52.489203497417492</v>
      </c>
    </row>
    <row r="1316" spans="4:4" x14ac:dyDescent="0.25">
      <c r="D1316">
        <f t="shared" ca="1" si="33"/>
        <v>49.660050697557352</v>
      </c>
    </row>
    <row r="1317" spans="4:4" x14ac:dyDescent="0.25">
      <c r="D1317">
        <f t="shared" ca="1" si="33"/>
        <v>50.934462814548446</v>
      </c>
    </row>
    <row r="1318" spans="4:4" x14ac:dyDescent="0.25">
      <c r="D1318">
        <f t="shared" ca="1" si="33"/>
        <v>52.669674828059001</v>
      </c>
    </row>
    <row r="1319" spans="4:4" x14ac:dyDescent="0.25">
      <c r="D1319">
        <f t="shared" ca="1" si="33"/>
        <v>48.653009169346795</v>
      </c>
    </row>
    <row r="1320" spans="4:4" x14ac:dyDescent="0.25">
      <c r="D1320">
        <f t="shared" ca="1" si="33"/>
        <v>53.16542549779993</v>
      </c>
    </row>
    <row r="1321" spans="4:4" x14ac:dyDescent="0.25">
      <c r="D1321">
        <f t="shared" ca="1" si="33"/>
        <v>46.503546248764479</v>
      </c>
    </row>
    <row r="1322" spans="4:4" x14ac:dyDescent="0.25">
      <c r="D1322">
        <f t="shared" ca="1" si="33"/>
        <v>50.839643553173509</v>
      </c>
    </row>
    <row r="1323" spans="4:4" x14ac:dyDescent="0.25">
      <c r="D1323">
        <f t="shared" ca="1" si="33"/>
        <v>43.17543429456336</v>
      </c>
    </row>
    <row r="1324" spans="4:4" x14ac:dyDescent="0.25">
      <c r="D1324">
        <f t="shared" ca="1" si="33"/>
        <v>53.095347380332235</v>
      </c>
    </row>
    <row r="1325" spans="4:4" x14ac:dyDescent="0.25">
      <c r="D1325">
        <f t="shared" ca="1" si="33"/>
        <v>42.520915428674364</v>
      </c>
    </row>
    <row r="1326" spans="4:4" x14ac:dyDescent="0.25">
      <c r="D1326">
        <f t="shared" ca="1" si="33"/>
        <v>42.278401561574512</v>
      </c>
    </row>
    <row r="1327" spans="4:4" x14ac:dyDescent="0.25">
      <c r="D1327">
        <f t="shared" ca="1" si="33"/>
        <v>46.949592526091244</v>
      </c>
    </row>
    <row r="1328" spans="4:4" x14ac:dyDescent="0.25">
      <c r="D1328">
        <f t="shared" ca="1" si="33"/>
        <v>61.621905601838513</v>
      </c>
    </row>
    <row r="1329" spans="4:4" x14ac:dyDescent="0.25">
      <c r="D1329">
        <f t="shared" ca="1" si="33"/>
        <v>52.857528478526774</v>
      </c>
    </row>
    <row r="1330" spans="4:4" x14ac:dyDescent="0.25">
      <c r="D1330">
        <f t="shared" ca="1" si="33"/>
        <v>49.681322864396009</v>
      </c>
    </row>
    <row r="1331" spans="4:4" x14ac:dyDescent="0.25">
      <c r="D1331">
        <f t="shared" ca="1" si="33"/>
        <v>50.573332649261317</v>
      </c>
    </row>
    <row r="1332" spans="4:4" x14ac:dyDescent="0.25">
      <c r="D1332">
        <f t="shared" ca="1" si="33"/>
        <v>48.077743482117157</v>
      </c>
    </row>
    <row r="1333" spans="4:4" x14ac:dyDescent="0.25">
      <c r="D1333">
        <f t="shared" ca="1" si="33"/>
        <v>60.675105865873533</v>
      </c>
    </row>
    <row r="1334" spans="4:4" x14ac:dyDescent="0.25">
      <c r="D1334">
        <f t="shared" ca="1" si="33"/>
        <v>57.042998333205112</v>
      </c>
    </row>
    <row r="1335" spans="4:4" x14ac:dyDescent="0.25">
      <c r="D1335">
        <f t="shared" ca="1" si="33"/>
        <v>53.790351559049917</v>
      </c>
    </row>
    <row r="1336" spans="4:4" x14ac:dyDescent="0.25">
      <c r="D1336">
        <f t="shared" ca="1" si="33"/>
        <v>45.430724074923859</v>
      </c>
    </row>
    <row r="1337" spans="4:4" x14ac:dyDescent="0.25">
      <c r="D1337">
        <f t="shared" ca="1" si="33"/>
        <v>51.755944969529203</v>
      </c>
    </row>
    <row r="1338" spans="4:4" x14ac:dyDescent="0.25">
      <c r="D1338">
        <f t="shared" ca="1" si="33"/>
        <v>46.778250077377052</v>
      </c>
    </row>
    <row r="1339" spans="4:4" x14ac:dyDescent="0.25">
      <c r="D1339">
        <f t="shared" ca="1" si="33"/>
        <v>46.026877799563735</v>
      </c>
    </row>
    <row r="1340" spans="4:4" x14ac:dyDescent="0.25">
      <c r="D1340">
        <f t="shared" ca="1" si="33"/>
        <v>46.495171856322571</v>
      </c>
    </row>
    <row r="1341" spans="4:4" x14ac:dyDescent="0.25">
      <c r="D1341">
        <f t="shared" ca="1" si="33"/>
        <v>48.16534069442595</v>
      </c>
    </row>
    <row r="1342" spans="4:4" x14ac:dyDescent="0.25">
      <c r="D1342">
        <f t="shared" ca="1" si="33"/>
        <v>49.74713275021189</v>
      </c>
    </row>
    <row r="1343" spans="4:4" x14ac:dyDescent="0.25">
      <c r="D1343">
        <f t="shared" ca="1" si="33"/>
        <v>48.555960130177596</v>
      </c>
    </row>
    <row r="1344" spans="4:4" x14ac:dyDescent="0.25">
      <c r="D1344">
        <f t="shared" ca="1" si="33"/>
        <v>44.175856091540965</v>
      </c>
    </row>
    <row r="1345" spans="4:4" x14ac:dyDescent="0.25">
      <c r="D1345">
        <f t="shared" ca="1" si="33"/>
        <v>46.006943564864315</v>
      </c>
    </row>
    <row r="1346" spans="4:4" x14ac:dyDescent="0.25">
      <c r="D1346">
        <f t="shared" ca="1" si="33"/>
        <v>42.125385385512025</v>
      </c>
    </row>
    <row r="1347" spans="4:4" x14ac:dyDescent="0.25">
      <c r="D1347">
        <f t="shared" ref="D1347:D1410" ca="1" si="34">_xlfn.T.INV(RAND(),25)*$G$3+$F$3</f>
        <v>45.346792108371382</v>
      </c>
    </row>
    <row r="1348" spans="4:4" x14ac:dyDescent="0.25">
      <c r="D1348">
        <f t="shared" ca="1" si="34"/>
        <v>55.374650404263122</v>
      </c>
    </row>
    <row r="1349" spans="4:4" x14ac:dyDescent="0.25">
      <c r="D1349">
        <f t="shared" ca="1" si="34"/>
        <v>47.050288800388103</v>
      </c>
    </row>
    <row r="1350" spans="4:4" x14ac:dyDescent="0.25">
      <c r="D1350">
        <f t="shared" ca="1" si="34"/>
        <v>47.122218679929311</v>
      </c>
    </row>
    <row r="1351" spans="4:4" x14ac:dyDescent="0.25">
      <c r="D1351">
        <f t="shared" ca="1" si="34"/>
        <v>43.116721008026516</v>
      </c>
    </row>
    <row r="1352" spans="4:4" x14ac:dyDescent="0.25">
      <c r="D1352">
        <f t="shared" ca="1" si="34"/>
        <v>52.902761032957379</v>
      </c>
    </row>
    <row r="1353" spans="4:4" x14ac:dyDescent="0.25">
      <c r="D1353">
        <f t="shared" ca="1" si="34"/>
        <v>52.092428218756368</v>
      </c>
    </row>
    <row r="1354" spans="4:4" x14ac:dyDescent="0.25">
      <c r="D1354">
        <f t="shared" ca="1" si="34"/>
        <v>47.642564192320798</v>
      </c>
    </row>
    <row r="1355" spans="4:4" x14ac:dyDescent="0.25">
      <c r="D1355">
        <f t="shared" ca="1" si="34"/>
        <v>48.972624602088089</v>
      </c>
    </row>
    <row r="1356" spans="4:4" x14ac:dyDescent="0.25">
      <c r="D1356">
        <f t="shared" ca="1" si="34"/>
        <v>49.910501609238437</v>
      </c>
    </row>
    <row r="1357" spans="4:4" x14ac:dyDescent="0.25">
      <c r="D1357">
        <f t="shared" ca="1" si="34"/>
        <v>44.629298134182335</v>
      </c>
    </row>
    <row r="1358" spans="4:4" x14ac:dyDescent="0.25">
      <c r="D1358">
        <f t="shared" ca="1" si="34"/>
        <v>49.954540948962787</v>
      </c>
    </row>
    <row r="1359" spans="4:4" x14ac:dyDescent="0.25">
      <c r="D1359">
        <f t="shared" ca="1" si="34"/>
        <v>54.226389414212356</v>
      </c>
    </row>
    <row r="1360" spans="4:4" x14ac:dyDescent="0.25">
      <c r="D1360">
        <f t="shared" ca="1" si="34"/>
        <v>51.253071614473889</v>
      </c>
    </row>
    <row r="1361" spans="4:4" x14ac:dyDescent="0.25">
      <c r="D1361">
        <f t="shared" ca="1" si="34"/>
        <v>58.501201131865415</v>
      </c>
    </row>
    <row r="1362" spans="4:4" x14ac:dyDescent="0.25">
      <c r="D1362">
        <f t="shared" ca="1" si="34"/>
        <v>59.110791427744658</v>
      </c>
    </row>
    <row r="1363" spans="4:4" x14ac:dyDescent="0.25">
      <c r="D1363">
        <f t="shared" ca="1" si="34"/>
        <v>40.044746728739646</v>
      </c>
    </row>
    <row r="1364" spans="4:4" x14ac:dyDescent="0.25">
      <c r="D1364">
        <f t="shared" ca="1" si="34"/>
        <v>48.20143694629823</v>
      </c>
    </row>
    <row r="1365" spans="4:4" x14ac:dyDescent="0.25">
      <c r="D1365">
        <f t="shared" ca="1" si="34"/>
        <v>53.327115653382819</v>
      </c>
    </row>
    <row r="1366" spans="4:4" x14ac:dyDescent="0.25">
      <c r="D1366">
        <f t="shared" ca="1" si="34"/>
        <v>54.135329740996148</v>
      </c>
    </row>
    <row r="1367" spans="4:4" x14ac:dyDescent="0.25">
      <c r="D1367">
        <f t="shared" ca="1" si="34"/>
        <v>43.01373453821887</v>
      </c>
    </row>
    <row r="1368" spans="4:4" x14ac:dyDescent="0.25">
      <c r="D1368">
        <f t="shared" ca="1" si="34"/>
        <v>51.045984559654336</v>
      </c>
    </row>
    <row r="1369" spans="4:4" x14ac:dyDescent="0.25">
      <c r="D1369">
        <f t="shared" ca="1" si="34"/>
        <v>53.13131598636604</v>
      </c>
    </row>
    <row r="1370" spans="4:4" x14ac:dyDescent="0.25">
      <c r="D1370">
        <f t="shared" ca="1" si="34"/>
        <v>48.70543972198405</v>
      </c>
    </row>
    <row r="1371" spans="4:4" x14ac:dyDescent="0.25">
      <c r="D1371">
        <f t="shared" ca="1" si="34"/>
        <v>49.454235280745706</v>
      </c>
    </row>
    <row r="1372" spans="4:4" x14ac:dyDescent="0.25">
      <c r="D1372">
        <f t="shared" ca="1" si="34"/>
        <v>49.162358495586425</v>
      </c>
    </row>
    <row r="1373" spans="4:4" x14ac:dyDescent="0.25">
      <c r="D1373">
        <f t="shared" ca="1" si="34"/>
        <v>45.588821882858866</v>
      </c>
    </row>
    <row r="1374" spans="4:4" x14ac:dyDescent="0.25">
      <c r="D1374">
        <f t="shared" ca="1" si="34"/>
        <v>55.745246249927135</v>
      </c>
    </row>
    <row r="1375" spans="4:4" x14ac:dyDescent="0.25">
      <c r="D1375">
        <f t="shared" ca="1" si="34"/>
        <v>57.996529843092716</v>
      </c>
    </row>
    <row r="1376" spans="4:4" x14ac:dyDescent="0.25">
      <c r="D1376">
        <f t="shared" ca="1" si="34"/>
        <v>56.274039787187348</v>
      </c>
    </row>
    <row r="1377" spans="4:4" x14ac:dyDescent="0.25">
      <c r="D1377">
        <f t="shared" ca="1" si="34"/>
        <v>48.272047574120016</v>
      </c>
    </row>
    <row r="1378" spans="4:4" x14ac:dyDescent="0.25">
      <c r="D1378">
        <f t="shared" ca="1" si="34"/>
        <v>44.744780575997915</v>
      </c>
    </row>
    <row r="1379" spans="4:4" x14ac:dyDescent="0.25">
      <c r="D1379">
        <f t="shared" ca="1" si="34"/>
        <v>52.29177909345357</v>
      </c>
    </row>
    <row r="1380" spans="4:4" x14ac:dyDescent="0.25">
      <c r="D1380">
        <f t="shared" ca="1" si="34"/>
        <v>54.115602524463455</v>
      </c>
    </row>
    <row r="1381" spans="4:4" x14ac:dyDescent="0.25">
      <c r="D1381">
        <f t="shared" ca="1" si="34"/>
        <v>47.604743693852662</v>
      </c>
    </row>
    <row r="1382" spans="4:4" x14ac:dyDescent="0.25">
      <c r="D1382">
        <f t="shared" ca="1" si="34"/>
        <v>42.60431595634774</v>
      </c>
    </row>
    <row r="1383" spans="4:4" x14ac:dyDescent="0.25">
      <c r="D1383">
        <f t="shared" ca="1" si="34"/>
        <v>50.155483473913222</v>
      </c>
    </row>
    <row r="1384" spans="4:4" x14ac:dyDescent="0.25">
      <c r="D1384">
        <f t="shared" ca="1" si="34"/>
        <v>54.33869737391062</v>
      </c>
    </row>
    <row r="1385" spans="4:4" x14ac:dyDescent="0.25">
      <c r="D1385">
        <f t="shared" ca="1" si="34"/>
        <v>53.139884520337425</v>
      </c>
    </row>
    <row r="1386" spans="4:4" x14ac:dyDescent="0.25">
      <c r="D1386">
        <f t="shared" ca="1" si="34"/>
        <v>47.698496530914895</v>
      </c>
    </row>
    <row r="1387" spans="4:4" x14ac:dyDescent="0.25">
      <c r="D1387">
        <f t="shared" ca="1" si="34"/>
        <v>49.763388999399425</v>
      </c>
    </row>
    <row r="1388" spans="4:4" x14ac:dyDescent="0.25">
      <c r="D1388">
        <f t="shared" ca="1" si="34"/>
        <v>53.093221768348528</v>
      </c>
    </row>
    <row r="1389" spans="4:4" x14ac:dyDescent="0.25">
      <c r="D1389">
        <f t="shared" ca="1" si="34"/>
        <v>34.928667663982353</v>
      </c>
    </row>
    <row r="1390" spans="4:4" x14ac:dyDescent="0.25">
      <c r="D1390">
        <f t="shared" ca="1" si="34"/>
        <v>38.925883407229371</v>
      </c>
    </row>
    <row r="1391" spans="4:4" x14ac:dyDescent="0.25">
      <c r="D1391">
        <f t="shared" ca="1" si="34"/>
        <v>54.056050471634414</v>
      </c>
    </row>
    <row r="1392" spans="4:4" x14ac:dyDescent="0.25">
      <c r="D1392">
        <f t="shared" ca="1" si="34"/>
        <v>53.598693476934613</v>
      </c>
    </row>
    <row r="1393" spans="4:4" x14ac:dyDescent="0.25">
      <c r="D1393">
        <f t="shared" ca="1" si="34"/>
        <v>42.545967110073327</v>
      </c>
    </row>
    <row r="1394" spans="4:4" x14ac:dyDescent="0.25">
      <c r="D1394">
        <f t="shared" ca="1" si="34"/>
        <v>52.019088876527249</v>
      </c>
    </row>
    <row r="1395" spans="4:4" x14ac:dyDescent="0.25">
      <c r="D1395">
        <f t="shared" ca="1" si="34"/>
        <v>41.991770145277371</v>
      </c>
    </row>
    <row r="1396" spans="4:4" x14ac:dyDescent="0.25">
      <c r="D1396">
        <f t="shared" ca="1" si="34"/>
        <v>53.576212733194559</v>
      </c>
    </row>
    <row r="1397" spans="4:4" x14ac:dyDescent="0.25">
      <c r="D1397">
        <f t="shared" ca="1" si="34"/>
        <v>51.434361953563858</v>
      </c>
    </row>
    <row r="1398" spans="4:4" x14ac:dyDescent="0.25">
      <c r="D1398">
        <f t="shared" ca="1" si="34"/>
        <v>52.466124178383879</v>
      </c>
    </row>
    <row r="1399" spans="4:4" x14ac:dyDescent="0.25">
      <c r="D1399">
        <f t="shared" ca="1" si="34"/>
        <v>55.609159804230266</v>
      </c>
    </row>
    <row r="1400" spans="4:4" x14ac:dyDescent="0.25">
      <c r="D1400">
        <f t="shared" ca="1" si="34"/>
        <v>52.63406028028831</v>
      </c>
    </row>
    <row r="1401" spans="4:4" x14ac:dyDescent="0.25">
      <c r="D1401">
        <f t="shared" ca="1" si="34"/>
        <v>56.144017000569832</v>
      </c>
    </row>
    <row r="1402" spans="4:4" x14ac:dyDescent="0.25">
      <c r="D1402">
        <f t="shared" ca="1" si="34"/>
        <v>47.322891786958692</v>
      </c>
    </row>
    <row r="1403" spans="4:4" x14ac:dyDescent="0.25">
      <c r="D1403">
        <f t="shared" ca="1" si="34"/>
        <v>52.948469561944599</v>
      </c>
    </row>
    <row r="1404" spans="4:4" x14ac:dyDescent="0.25">
      <c r="D1404">
        <f t="shared" ca="1" si="34"/>
        <v>49.889344948604034</v>
      </c>
    </row>
    <row r="1405" spans="4:4" x14ac:dyDescent="0.25">
      <c r="D1405">
        <f t="shared" ca="1" si="34"/>
        <v>49.996762298797641</v>
      </c>
    </row>
    <row r="1406" spans="4:4" x14ac:dyDescent="0.25">
      <c r="D1406">
        <f t="shared" ca="1" si="34"/>
        <v>46.581146604872636</v>
      </c>
    </row>
    <row r="1407" spans="4:4" x14ac:dyDescent="0.25">
      <c r="D1407">
        <f t="shared" ca="1" si="34"/>
        <v>50.688451018412714</v>
      </c>
    </row>
    <row r="1408" spans="4:4" x14ac:dyDescent="0.25">
      <c r="D1408">
        <f t="shared" ca="1" si="34"/>
        <v>49.044264365861267</v>
      </c>
    </row>
    <row r="1409" spans="4:4" x14ac:dyDescent="0.25">
      <c r="D1409">
        <f t="shared" ca="1" si="34"/>
        <v>50.756265195457715</v>
      </c>
    </row>
    <row r="1410" spans="4:4" x14ac:dyDescent="0.25">
      <c r="D1410">
        <f t="shared" ca="1" si="34"/>
        <v>53.044928550750853</v>
      </c>
    </row>
    <row r="1411" spans="4:4" x14ac:dyDescent="0.25">
      <c r="D1411">
        <f t="shared" ref="D1411:D1474" ca="1" si="35">_xlfn.T.INV(RAND(),25)*$G$3+$F$3</f>
        <v>52.723829366099217</v>
      </c>
    </row>
    <row r="1412" spans="4:4" x14ac:dyDescent="0.25">
      <c r="D1412">
        <f t="shared" ca="1" si="35"/>
        <v>50.277571536691539</v>
      </c>
    </row>
    <row r="1413" spans="4:4" x14ac:dyDescent="0.25">
      <c r="D1413">
        <f t="shared" ca="1" si="35"/>
        <v>46.93891968665266</v>
      </c>
    </row>
    <row r="1414" spans="4:4" x14ac:dyDescent="0.25">
      <c r="D1414">
        <f t="shared" ca="1" si="35"/>
        <v>53.095265265902427</v>
      </c>
    </row>
    <row r="1415" spans="4:4" x14ac:dyDescent="0.25">
      <c r="D1415">
        <f t="shared" ca="1" si="35"/>
        <v>51.082188200898635</v>
      </c>
    </row>
    <row r="1416" spans="4:4" x14ac:dyDescent="0.25">
      <c r="D1416">
        <f t="shared" ca="1" si="35"/>
        <v>43.988910907939584</v>
      </c>
    </row>
    <row r="1417" spans="4:4" x14ac:dyDescent="0.25">
      <c r="D1417">
        <f t="shared" ca="1" si="35"/>
        <v>44.035682284974442</v>
      </c>
    </row>
    <row r="1418" spans="4:4" x14ac:dyDescent="0.25">
      <c r="D1418">
        <f t="shared" ca="1" si="35"/>
        <v>54.417434921717629</v>
      </c>
    </row>
    <row r="1419" spans="4:4" x14ac:dyDescent="0.25">
      <c r="D1419">
        <f t="shared" ca="1" si="35"/>
        <v>46.882140338833572</v>
      </c>
    </row>
    <row r="1420" spans="4:4" x14ac:dyDescent="0.25">
      <c r="D1420">
        <f t="shared" ca="1" si="35"/>
        <v>61.469873700629996</v>
      </c>
    </row>
    <row r="1421" spans="4:4" x14ac:dyDescent="0.25">
      <c r="D1421">
        <f t="shared" ca="1" si="35"/>
        <v>49.641216131829495</v>
      </c>
    </row>
    <row r="1422" spans="4:4" x14ac:dyDescent="0.25">
      <c r="D1422">
        <f t="shared" ca="1" si="35"/>
        <v>55.48123782362908</v>
      </c>
    </row>
    <row r="1423" spans="4:4" x14ac:dyDescent="0.25">
      <c r="D1423">
        <f t="shared" ca="1" si="35"/>
        <v>56.603898897537889</v>
      </c>
    </row>
    <row r="1424" spans="4:4" x14ac:dyDescent="0.25">
      <c r="D1424">
        <f t="shared" ca="1" si="35"/>
        <v>47.696243606402369</v>
      </c>
    </row>
    <row r="1425" spans="4:4" x14ac:dyDescent="0.25">
      <c r="D1425">
        <f t="shared" ca="1" si="35"/>
        <v>50.186051855934103</v>
      </c>
    </row>
    <row r="1426" spans="4:4" x14ac:dyDescent="0.25">
      <c r="D1426">
        <f t="shared" ca="1" si="35"/>
        <v>43.960230382193913</v>
      </c>
    </row>
    <row r="1427" spans="4:4" x14ac:dyDescent="0.25">
      <c r="D1427">
        <f t="shared" ca="1" si="35"/>
        <v>54.929528601519202</v>
      </c>
    </row>
    <row r="1428" spans="4:4" x14ac:dyDescent="0.25">
      <c r="D1428">
        <f t="shared" ca="1" si="35"/>
        <v>45.283589630419421</v>
      </c>
    </row>
    <row r="1429" spans="4:4" x14ac:dyDescent="0.25">
      <c r="D1429">
        <f t="shared" ca="1" si="35"/>
        <v>51.230582153913062</v>
      </c>
    </row>
    <row r="1430" spans="4:4" x14ac:dyDescent="0.25">
      <c r="D1430">
        <f t="shared" ca="1" si="35"/>
        <v>51.111483687558156</v>
      </c>
    </row>
    <row r="1431" spans="4:4" x14ac:dyDescent="0.25">
      <c r="D1431">
        <f t="shared" ca="1" si="35"/>
        <v>46.248369354866647</v>
      </c>
    </row>
    <row r="1432" spans="4:4" x14ac:dyDescent="0.25">
      <c r="D1432">
        <f t="shared" ca="1" si="35"/>
        <v>48.570809079854833</v>
      </c>
    </row>
    <row r="1433" spans="4:4" x14ac:dyDescent="0.25">
      <c r="D1433">
        <f t="shared" ca="1" si="35"/>
        <v>49.857289184909114</v>
      </c>
    </row>
    <row r="1434" spans="4:4" x14ac:dyDescent="0.25">
      <c r="D1434">
        <f t="shared" ca="1" si="35"/>
        <v>55.94754841079525</v>
      </c>
    </row>
    <row r="1435" spans="4:4" x14ac:dyDescent="0.25">
      <c r="D1435">
        <f t="shared" ca="1" si="35"/>
        <v>49.168189059960596</v>
      </c>
    </row>
    <row r="1436" spans="4:4" x14ac:dyDescent="0.25">
      <c r="D1436">
        <f t="shared" ca="1" si="35"/>
        <v>50.805685955115905</v>
      </c>
    </row>
    <row r="1437" spans="4:4" x14ac:dyDescent="0.25">
      <c r="D1437">
        <f t="shared" ca="1" si="35"/>
        <v>42.159687828117612</v>
      </c>
    </row>
    <row r="1438" spans="4:4" x14ac:dyDescent="0.25">
      <c r="D1438">
        <f t="shared" ca="1" si="35"/>
        <v>47.764071981371991</v>
      </c>
    </row>
    <row r="1439" spans="4:4" x14ac:dyDescent="0.25">
      <c r="D1439">
        <f t="shared" ca="1" si="35"/>
        <v>46.433972694733406</v>
      </c>
    </row>
    <row r="1440" spans="4:4" x14ac:dyDescent="0.25">
      <c r="D1440">
        <f t="shared" ca="1" si="35"/>
        <v>55.364615050476644</v>
      </c>
    </row>
    <row r="1441" spans="4:4" x14ac:dyDescent="0.25">
      <c r="D1441">
        <f t="shared" ca="1" si="35"/>
        <v>48.452883185045415</v>
      </c>
    </row>
    <row r="1442" spans="4:4" x14ac:dyDescent="0.25">
      <c r="D1442">
        <f t="shared" ca="1" si="35"/>
        <v>51.145914309124812</v>
      </c>
    </row>
    <row r="1443" spans="4:4" x14ac:dyDescent="0.25">
      <c r="D1443">
        <f t="shared" ca="1" si="35"/>
        <v>51.324761803389265</v>
      </c>
    </row>
    <row r="1444" spans="4:4" x14ac:dyDescent="0.25">
      <c r="D1444">
        <f t="shared" ca="1" si="35"/>
        <v>47.297236058332039</v>
      </c>
    </row>
    <row r="1445" spans="4:4" x14ac:dyDescent="0.25">
      <c r="D1445">
        <f t="shared" ca="1" si="35"/>
        <v>48.229288007352793</v>
      </c>
    </row>
    <row r="1446" spans="4:4" x14ac:dyDescent="0.25">
      <c r="D1446">
        <f t="shared" ca="1" si="35"/>
        <v>45.695627432306495</v>
      </c>
    </row>
    <row r="1447" spans="4:4" x14ac:dyDescent="0.25">
      <c r="D1447">
        <f t="shared" ca="1" si="35"/>
        <v>52.317362888488105</v>
      </c>
    </row>
    <row r="1448" spans="4:4" x14ac:dyDescent="0.25">
      <c r="D1448">
        <f t="shared" ca="1" si="35"/>
        <v>46.826372594253307</v>
      </c>
    </row>
    <row r="1449" spans="4:4" x14ac:dyDescent="0.25">
      <c r="D1449">
        <f t="shared" ca="1" si="35"/>
        <v>50.374795401878153</v>
      </c>
    </row>
    <row r="1450" spans="4:4" x14ac:dyDescent="0.25">
      <c r="D1450">
        <f t="shared" ca="1" si="35"/>
        <v>51.599007516583811</v>
      </c>
    </row>
    <row r="1451" spans="4:4" x14ac:dyDescent="0.25">
      <c r="D1451">
        <f t="shared" ca="1" si="35"/>
        <v>51.749368728193716</v>
      </c>
    </row>
    <row r="1452" spans="4:4" x14ac:dyDescent="0.25">
      <c r="D1452">
        <f t="shared" ca="1" si="35"/>
        <v>49.113519683736939</v>
      </c>
    </row>
    <row r="1453" spans="4:4" x14ac:dyDescent="0.25">
      <c r="D1453">
        <f t="shared" ca="1" si="35"/>
        <v>55.049691563060179</v>
      </c>
    </row>
    <row r="1454" spans="4:4" x14ac:dyDescent="0.25">
      <c r="D1454">
        <f t="shared" ca="1" si="35"/>
        <v>50.408531780198743</v>
      </c>
    </row>
    <row r="1455" spans="4:4" x14ac:dyDescent="0.25">
      <c r="D1455">
        <f t="shared" ca="1" si="35"/>
        <v>52.862204967321375</v>
      </c>
    </row>
    <row r="1456" spans="4:4" x14ac:dyDescent="0.25">
      <c r="D1456">
        <f t="shared" ca="1" si="35"/>
        <v>46.84528790253286</v>
      </c>
    </row>
    <row r="1457" spans="4:4" x14ac:dyDescent="0.25">
      <c r="D1457">
        <f t="shared" ca="1" si="35"/>
        <v>41.893377712497681</v>
      </c>
    </row>
    <row r="1458" spans="4:4" x14ac:dyDescent="0.25">
      <c r="D1458">
        <f t="shared" ca="1" si="35"/>
        <v>52.325009673685535</v>
      </c>
    </row>
    <row r="1459" spans="4:4" x14ac:dyDescent="0.25">
      <c r="D1459">
        <f t="shared" ca="1" si="35"/>
        <v>46.074503800555867</v>
      </c>
    </row>
    <row r="1460" spans="4:4" x14ac:dyDescent="0.25">
      <c r="D1460">
        <f t="shared" ca="1" si="35"/>
        <v>52.561125421600693</v>
      </c>
    </row>
    <row r="1461" spans="4:4" x14ac:dyDescent="0.25">
      <c r="D1461">
        <f t="shared" ca="1" si="35"/>
        <v>40.579390332657418</v>
      </c>
    </row>
    <row r="1462" spans="4:4" x14ac:dyDescent="0.25">
      <c r="D1462">
        <f t="shared" ca="1" si="35"/>
        <v>46.674258014260985</v>
      </c>
    </row>
    <row r="1463" spans="4:4" x14ac:dyDescent="0.25">
      <c r="D1463">
        <f t="shared" ca="1" si="35"/>
        <v>49.092240106321015</v>
      </c>
    </row>
    <row r="1464" spans="4:4" x14ac:dyDescent="0.25">
      <c r="D1464">
        <f t="shared" ca="1" si="35"/>
        <v>45.837058694971226</v>
      </c>
    </row>
    <row r="1465" spans="4:4" x14ac:dyDescent="0.25">
      <c r="D1465">
        <f t="shared" ca="1" si="35"/>
        <v>52.674467393821402</v>
      </c>
    </row>
    <row r="1466" spans="4:4" x14ac:dyDescent="0.25">
      <c r="D1466">
        <f t="shared" ca="1" si="35"/>
        <v>53.816834830717141</v>
      </c>
    </row>
    <row r="1467" spans="4:4" x14ac:dyDescent="0.25">
      <c r="D1467">
        <f t="shared" ca="1" si="35"/>
        <v>47.722585783523861</v>
      </c>
    </row>
    <row r="1468" spans="4:4" x14ac:dyDescent="0.25">
      <c r="D1468">
        <f t="shared" ca="1" si="35"/>
        <v>54.024309648728739</v>
      </c>
    </row>
    <row r="1469" spans="4:4" x14ac:dyDescent="0.25">
      <c r="D1469">
        <f t="shared" ca="1" si="35"/>
        <v>46.767941059411072</v>
      </c>
    </row>
    <row r="1470" spans="4:4" x14ac:dyDescent="0.25">
      <c r="D1470">
        <f t="shared" ca="1" si="35"/>
        <v>55.121874881745576</v>
      </c>
    </row>
    <row r="1471" spans="4:4" x14ac:dyDescent="0.25">
      <c r="D1471">
        <f t="shared" ca="1" si="35"/>
        <v>50.52250376259974</v>
      </c>
    </row>
    <row r="1472" spans="4:4" x14ac:dyDescent="0.25">
      <c r="D1472">
        <f t="shared" ca="1" si="35"/>
        <v>44.807510126968495</v>
      </c>
    </row>
    <row r="1473" spans="4:4" x14ac:dyDescent="0.25">
      <c r="D1473">
        <f t="shared" ca="1" si="35"/>
        <v>47.700946051307099</v>
      </c>
    </row>
    <row r="1474" spans="4:4" x14ac:dyDescent="0.25">
      <c r="D1474">
        <f t="shared" ca="1" si="35"/>
        <v>55.335049059714535</v>
      </c>
    </row>
    <row r="1475" spans="4:4" x14ac:dyDescent="0.25">
      <c r="D1475">
        <f t="shared" ref="D1475:D1538" ca="1" si="36">_xlfn.T.INV(RAND(),25)*$G$3+$F$3</f>
        <v>44.206082486332086</v>
      </c>
    </row>
    <row r="1476" spans="4:4" x14ac:dyDescent="0.25">
      <c r="D1476">
        <f t="shared" ca="1" si="36"/>
        <v>53.718244542825218</v>
      </c>
    </row>
    <row r="1477" spans="4:4" x14ac:dyDescent="0.25">
      <c r="D1477">
        <f t="shared" ca="1" si="36"/>
        <v>38.825606465852907</v>
      </c>
    </row>
    <row r="1478" spans="4:4" x14ac:dyDescent="0.25">
      <c r="D1478">
        <f t="shared" ca="1" si="36"/>
        <v>48.460329996584427</v>
      </c>
    </row>
    <row r="1479" spans="4:4" x14ac:dyDescent="0.25">
      <c r="D1479">
        <f t="shared" ca="1" si="36"/>
        <v>55.453394551204219</v>
      </c>
    </row>
    <row r="1480" spans="4:4" x14ac:dyDescent="0.25">
      <c r="D1480">
        <f t="shared" ca="1" si="36"/>
        <v>63.143283914668345</v>
      </c>
    </row>
    <row r="1481" spans="4:4" x14ac:dyDescent="0.25">
      <c r="D1481">
        <f t="shared" ca="1" si="36"/>
        <v>58.792426221953065</v>
      </c>
    </row>
    <row r="1482" spans="4:4" x14ac:dyDescent="0.25">
      <c r="D1482">
        <f t="shared" ca="1" si="36"/>
        <v>42.949996363292847</v>
      </c>
    </row>
    <row r="1483" spans="4:4" x14ac:dyDescent="0.25">
      <c r="D1483">
        <f t="shared" ca="1" si="36"/>
        <v>48.311674004121592</v>
      </c>
    </row>
    <row r="1484" spans="4:4" x14ac:dyDescent="0.25">
      <c r="D1484">
        <f t="shared" ca="1" si="36"/>
        <v>57.16094342483585</v>
      </c>
    </row>
    <row r="1485" spans="4:4" x14ac:dyDescent="0.25">
      <c r="D1485">
        <f t="shared" ca="1" si="36"/>
        <v>50.652530590488922</v>
      </c>
    </row>
    <row r="1486" spans="4:4" x14ac:dyDescent="0.25">
      <c r="D1486">
        <f t="shared" ca="1" si="36"/>
        <v>49.263353602768653</v>
      </c>
    </row>
    <row r="1487" spans="4:4" x14ac:dyDescent="0.25">
      <c r="D1487">
        <f t="shared" ca="1" si="36"/>
        <v>46.160082215237111</v>
      </c>
    </row>
    <row r="1488" spans="4:4" x14ac:dyDescent="0.25">
      <c r="D1488">
        <f t="shared" ca="1" si="36"/>
        <v>46.337020361440601</v>
      </c>
    </row>
    <row r="1489" spans="4:4" x14ac:dyDescent="0.25">
      <c r="D1489">
        <f t="shared" ca="1" si="36"/>
        <v>46.396930237847364</v>
      </c>
    </row>
    <row r="1490" spans="4:4" x14ac:dyDescent="0.25">
      <c r="D1490">
        <f t="shared" ca="1" si="36"/>
        <v>48.99911115392112</v>
      </c>
    </row>
    <row r="1491" spans="4:4" x14ac:dyDescent="0.25">
      <c r="D1491">
        <f t="shared" ca="1" si="36"/>
        <v>46.8279760464494</v>
      </c>
    </row>
    <row r="1492" spans="4:4" x14ac:dyDescent="0.25">
      <c r="D1492">
        <f t="shared" ca="1" si="36"/>
        <v>42.266039313187449</v>
      </c>
    </row>
    <row r="1493" spans="4:4" x14ac:dyDescent="0.25">
      <c r="D1493">
        <f t="shared" ca="1" si="36"/>
        <v>45.597017963702299</v>
      </c>
    </row>
    <row r="1494" spans="4:4" x14ac:dyDescent="0.25">
      <c r="D1494">
        <f t="shared" ca="1" si="36"/>
        <v>53.313659004641039</v>
      </c>
    </row>
    <row r="1495" spans="4:4" x14ac:dyDescent="0.25">
      <c r="D1495">
        <f t="shared" ca="1" si="36"/>
        <v>45.515945637363501</v>
      </c>
    </row>
    <row r="1496" spans="4:4" x14ac:dyDescent="0.25">
      <c r="D1496">
        <f t="shared" ca="1" si="36"/>
        <v>46.549988162382057</v>
      </c>
    </row>
    <row r="1497" spans="4:4" x14ac:dyDescent="0.25">
      <c r="D1497">
        <f t="shared" ca="1" si="36"/>
        <v>53.179643625172034</v>
      </c>
    </row>
    <row r="1498" spans="4:4" x14ac:dyDescent="0.25">
      <c r="D1498">
        <f t="shared" ca="1" si="36"/>
        <v>49.9907237380136</v>
      </c>
    </row>
    <row r="1499" spans="4:4" x14ac:dyDescent="0.25">
      <c r="D1499">
        <f t="shared" ca="1" si="36"/>
        <v>48.34582233579561</v>
      </c>
    </row>
    <row r="1500" spans="4:4" x14ac:dyDescent="0.25">
      <c r="D1500">
        <f t="shared" ca="1" si="36"/>
        <v>52.640050657321048</v>
      </c>
    </row>
    <row r="1501" spans="4:4" x14ac:dyDescent="0.25">
      <c r="D1501">
        <f t="shared" ca="1" si="36"/>
        <v>45.11379843859293</v>
      </c>
    </row>
    <row r="1502" spans="4:4" x14ac:dyDescent="0.25">
      <c r="D1502">
        <f t="shared" ca="1" si="36"/>
        <v>47.591409211741748</v>
      </c>
    </row>
    <row r="1503" spans="4:4" x14ac:dyDescent="0.25">
      <c r="D1503">
        <f t="shared" ca="1" si="36"/>
        <v>53.749631229514151</v>
      </c>
    </row>
    <row r="1504" spans="4:4" x14ac:dyDescent="0.25">
      <c r="D1504">
        <f t="shared" ca="1" si="36"/>
        <v>57.091800083783397</v>
      </c>
    </row>
    <row r="1505" spans="4:4" x14ac:dyDescent="0.25">
      <c r="D1505">
        <f t="shared" ca="1" si="36"/>
        <v>55.018550940542859</v>
      </c>
    </row>
    <row r="1506" spans="4:4" x14ac:dyDescent="0.25">
      <c r="D1506">
        <f t="shared" ca="1" si="36"/>
        <v>55.682555833450152</v>
      </c>
    </row>
    <row r="1507" spans="4:4" x14ac:dyDescent="0.25">
      <c r="D1507">
        <f t="shared" ca="1" si="36"/>
        <v>53.568549345320626</v>
      </c>
    </row>
    <row r="1508" spans="4:4" x14ac:dyDescent="0.25">
      <c r="D1508">
        <f t="shared" ca="1" si="36"/>
        <v>52.389084055991567</v>
      </c>
    </row>
    <row r="1509" spans="4:4" x14ac:dyDescent="0.25">
      <c r="D1509">
        <f t="shared" ca="1" si="36"/>
        <v>51.27091887895898</v>
      </c>
    </row>
    <row r="1510" spans="4:4" x14ac:dyDescent="0.25">
      <c r="D1510">
        <f t="shared" ca="1" si="36"/>
        <v>48.283553359367581</v>
      </c>
    </row>
    <row r="1511" spans="4:4" x14ac:dyDescent="0.25">
      <c r="D1511">
        <f t="shared" ca="1" si="36"/>
        <v>50.801156726328948</v>
      </c>
    </row>
    <row r="1512" spans="4:4" x14ac:dyDescent="0.25">
      <c r="D1512">
        <f t="shared" ca="1" si="36"/>
        <v>52.475526707815163</v>
      </c>
    </row>
    <row r="1513" spans="4:4" x14ac:dyDescent="0.25">
      <c r="D1513">
        <f t="shared" ca="1" si="36"/>
        <v>51.328313474071912</v>
      </c>
    </row>
    <row r="1514" spans="4:4" x14ac:dyDescent="0.25">
      <c r="D1514">
        <f t="shared" ca="1" si="36"/>
        <v>71.68115192760294</v>
      </c>
    </row>
    <row r="1515" spans="4:4" x14ac:dyDescent="0.25">
      <c r="D1515">
        <f t="shared" ca="1" si="36"/>
        <v>47.624164295492101</v>
      </c>
    </row>
    <row r="1516" spans="4:4" x14ac:dyDescent="0.25">
      <c r="D1516">
        <f t="shared" ca="1" si="36"/>
        <v>47.002147420415376</v>
      </c>
    </row>
    <row r="1517" spans="4:4" x14ac:dyDescent="0.25">
      <c r="D1517">
        <f t="shared" ca="1" si="36"/>
        <v>47.052165611838596</v>
      </c>
    </row>
    <row r="1518" spans="4:4" x14ac:dyDescent="0.25">
      <c r="D1518">
        <f t="shared" ca="1" si="36"/>
        <v>45.324110020669274</v>
      </c>
    </row>
    <row r="1519" spans="4:4" x14ac:dyDescent="0.25">
      <c r="D1519">
        <f t="shared" ca="1" si="36"/>
        <v>47.808024359954452</v>
      </c>
    </row>
    <row r="1520" spans="4:4" x14ac:dyDescent="0.25">
      <c r="D1520">
        <f t="shared" ca="1" si="36"/>
        <v>50.046188753012984</v>
      </c>
    </row>
    <row r="1521" spans="4:4" x14ac:dyDescent="0.25">
      <c r="D1521">
        <f t="shared" ca="1" si="36"/>
        <v>39.711157093463228</v>
      </c>
    </row>
    <row r="1522" spans="4:4" x14ac:dyDescent="0.25">
      <c r="D1522">
        <f t="shared" ca="1" si="36"/>
        <v>48.833120482602233</v>
      </c>
    </row>
    <row r="1523" spans="4:4" x14ac:dyDescent="0.25">
      <c r="D1523">
        <f t="shared" ca="1" si="36"/>
        <v>48.840515715511451</v>
      </c>
    </row>
    <row r="1524" spans="4:4" x14ac:dyDescent="0.25">
      <c r="D1524">
        <f t="shared" ca="1" si="36"/>
        <v>47.259899401081611</v>
      </c>
    </row>
    <row r="1525" spans="4:4" x14ac:dyDescent="0.25">
      <c r="D1525">
        <f t="shared" ca="1" si="36"/>
        <v>42.454762410234999</v>
      </c>
    </row>
    <row r="1526" spans="4:4" x14ac:dyDescent="0.25">
      <c r="D1526">
        <f t="shared" ca="1" si="36"/>
        <v>46.54251727943366</v>
      </c>
    </row>
    <row r="1527" spans="4:4" x14ac:dyDescent="0.25">
      <c r="D1527">
        <f t="shared" ca="1" si="36"/>
        <v>56.819770788300403</v>
      </c>
    </row>
    <row r="1528" spans="4:4" x14ac:dyDescent="0.25">
      <c r="D1528">
        <f t="shared" ca="1" si="36"/>
        <v>51.972810094767524</v>
      </c>
    </row>
    <row r="1529" spans="4:4" x14ac:dyDescent="0.25">
      <c r="D1529">
        <f t="shared" ca="1" si="36"/>
        <v>40.042990401276604</v>
      </c>
    </row>
    <row r="1530" spans="4:4" x14ac:dyDescent="0.25">
      <c r="D1530">
        <f t="shared" ca="1" si="36"/>
        <v>53.729458464304237</v>
      </c>
    </row>
    <row r="1531" spans="4:4" x14ac:dyDescent="0.25">
      <c r="D1531">
        <f t="shared" ca="1" si="36"/>
        <v>49.969998270135186</v>
      </c>
    </row>
    <row r="1532" spans="4:4" x14ac:dyDescent="0.25">
      <c r="D1532">
        <f t="shared" ca="1" si="36"/>
        <v>51.733903677621811</v>
      </c>
    </row>
    <row r="1533" spans="4:4" x14ac:dyDescent="0.25">
      <c r="D1533">
        <f t="shared" ca="1" si="36"/>
        <v>46.710457102217617</v>
      </c>
    </row>
    <row r="1534" spans="4:4" x14ac:dyDescent="0.25">
      <c r="D1534">
        <f t="shared" ca="1" si="36"/>
        <v>56.355013549363449</v>
      </c>
    </row>
    <row r="1535" spans="4:4" x14ac:dyDescent="0.25">
      <c r="D1535">
        <f t="shared" ca="1" si="36"/>
        <v>43.225050430564757</v>
      </c>
    </row>
    <row r="1536" spans="4:4" x14ac:dyDescent="0.25">
      <c r="D1536">
        <f t="shared" ca="1" si="36"/>
        <v>49.607702583573669</v>
      </c>
    </row>
    <row r="1537" spans="4:4" x14ac:dyDescent="0.25">
      <c r="D1537">
        <f t="shared" ca="1" si="36"/>
        <v>50.579774301037538</v>
      </c>
    </row>
    <row r="1538" spans="4:4" x14ac:dyDescent="0.25">
      <c r="D1538">
        <f t="shared" ca="1" si="36"/>
        <v>53.840596905872303</v>
      </c>
    </row>
    <row r="1539" spans="4:4" x14ac:dyDescent="0.25">
      <c r="D1539">
        <f t="shared" ref="D1539:D1602" ca="1" si="37">_xlfn.T.INV(RAND(),25)*$G$3+$F$3</f>
        <v>41.297157367317105</v>
      </c>
    </row>
    <row r="1540" spans="4:4" x14ac:dyDescent="0.25">
      <c r="D1540">
        <f t="shared" ca="1" si="37"/>
        <v>50.799748686113922</v>
      </c>
    </row>
    <row r="1541" spans="4:4" x14ac:dyDescent="0.25">
      <c r="D1541">
        <f t="shared" ca="1" si="37"/>
        <v>57.62801927102312</v>
      </c>
    </row>
    <row r="1542" spans="4:4" x14ac:dyDescent="0.25">
      <c r="D1542">
        <f t="shared" ca="1" si="37"/>
        <v>48.158334775316057</v>
      </c>
    </row>
    <row r="1543" spans="4:4" x14ac:dyDescent="0.25">
      <c r="D1543">
        <f t="shared" ca="1" si="37"/>
        <v>46.500021186251942</v>
      </c>
    </row>
    <row r="1544" spans="4:4" x14ac:dyDescent="0.25">
      <c r="D1544">
        <f t="shared" ca="1" si="37"/>
        <v>58.97344810915142</v>
      </c>
    </row>
    <row r="1545" spans="4:4" x14ac:dyDescent="0.25">
      <c r="D1545">
        <f t="shared" ca="1" si="37"/>
        <v>48.258320215952857</v>
      </c>
    </row>
    <row r="1546" spans="4:4" x14ac:dyDescent="0.25">
      <c r="D1546">
        <f t="shared" ca="1" si="37"/>
        <v>49.517685586092348</v>
      </c>
    </row>
    <row r="1547" spans="4:4" x14ac:dyDescent="0.25">
      <c r="D1547">
        <f t="shared" ca="1" si="37"/>
        <v>42.452730379378316</v>
      </c>
    </row>
    <row r="1548" spans="4:4" x14ac:dyDescent="0.25">
      <c r="D1548">
        <f t="shared" ca="1" si="37"/>
        <v>53.265390674655798</v>
      </c>
    </row>
    <row r="1549" spans="4:4" x14ac:dyDescent="0.25">
      <c r="D1549">
        <f t="shared" ca="1" si="37"/>
        <v>44.319966471875006</v>
      </c>
    </row>
    <row r="1550" spans="4:4" x14ac:dyDescent="0.25">
      <c r="D1550">
        <f t="shared" ca="1" si="37"/>
        <v>46.05920162246727</v>
      </c>
    </row>
    <row r="1551" spans="4:4" x14ac:dyDescent="0.25">
      <c r="D1551">
        <f t="shared" ca="1" si="37"/>
        <v>49.805203729162869</v>
      </c>
    </row>
    <row r="1552" spans="4:4" x14ac:dyDescent="0.25">
      <c r="D1552">
        <f t="shared" ca="1" si="37"/>
        <v>46.685565763422375</v>
      </c>
    </row>
    <row r="1553" spans="4:4" x14ac:dyDescent="0.25">
      <c r="D1553">
        <f t="shared" ca="1" si="37"/>
        <v>52.428686214962042</v>
      </c>
    </row>
    <row r="1554" spans="4:4" x14ac:dyDescent="0.25">
      <c r="D1554">
        <f t="shared" ca="1" si="37"/>
        <v>43.917172778374301</v>
      </c>
    </row>
    <row r="1555" spans="4:4" x14ac:dyDescent="0.25">
      <c r="D1555">
        <f t="shared" ca="1" si="37"/>
        <v>47.735342911965212</v>
      </c>
    </row>
    <row r="1556" spans="4:4" x14ac:dyDescent="0.25">
      <c r="D1556">
        <f t="shared" ca="1" si="37"/>
        <v>42.1530297587679</v>
      </c>
    </row>
    <row r="1557" spans="4:4" x14ac:dyDescent="0.25">
      <c r="D1557">
        <f t="shared" ca="1" si="37"/>
        <v>49.210732200677498</v>
      </c>
    </row>
    <row r="1558" spans="4:4" x14ac:dyDescent="0.25">
      <c r="D1558">
        <f t="shared" ca="1" si="37"/>
        <v>44.369847620140163</v>
      </c>
    </row>
    <row r="1559" spans="4:4" x14ac:dyDescent="0.25">
      <c r="D1559">
        <f t="shared" ca="1" si="37"/>
        <v>50.637720636282374</v>
      </c>
    </row>
    <row r="1560" spans="4:4" x14ac:dyDescent="0.25">
      <c r="D1560">
        <f t="shared" ca="1" si="37"/>
        <v>49.244572393441167</v>
      </c>
    </row>
    <row r="1561" spans="4:4" x14ac:dyDescent="0.25">
      <c r="D1561">
        <f t="shared" ca="1" si="37"/>
        <v>50.53157802822345</v>
      </c>
    </row>
    <row r="1562" spans="4:4" x14ac:dyDescent="0.25">
      <c r="D1562">
        <f t="shared" ca="1" si="37"/>
        <v>53.549064655493105</v>
      </c>
    </row>
    <row r="1563" spans="4:4" x14ac:dyDescent="0.25">
      <c r="D1563">
        <f t="shared" ca="1" si="37"/>
        <v>48.593635764008454</v>
      </c>
    </row>
    <row r="1564" spans="4:4" x14ac:dyDescent="0.25">
      <c r="D1564">
        <f t="shared" ca="1" si="37"/>
        <v>57.405355637226194</v>
      </c>
    </row>
    <row r="1565" spans="4:4" x14ac:dyDescent="0.25">
      <c r="D1565">
        <f t="shared" ca="1" si="37"/>
        <v>47.394755143251906</v>
      </c>
    </row>
    <row r="1566" spans="4:4" x14ac:dyDescent="0.25">
      <c r="D1566">
        <f t="shared" ca="1" si="37"/>
        <v>56.760752458938271</v>
      </c>
    </row>
    <row r="1567" spans="4:4" x14ac:dyDescent="0.25">
      <c r="D1567">
        <f t="shared" ca="1" si="37"/>
        <v>47.250761741882421</v>
      </c>
    </row>
    <row r="1568" spans="4:4" x14ac:dyDescent="0.25">
      <c r="D1568">
        <f t="shared" ca="1" si="37"/>
        <v>56.031430212134829</v>
      </c>
    </row>
    <row r="1569" spans="4:4" x14ac:dyDescent="0.25">
      <c r="D1569">
        <f t="shared" ca="1" si="37"/>
        <v>50.065952871434646</v>
      </c>
    </row>
    <row r="1570" spans="4:4" x14ac:dyDescent="0.25">
      <c r="D1570">
        <f t="shared" ca="1" si="37"/>
        <v>57.596988659555322</v>
      </c>
    </row>
    <row r="1571" spans="4:4" x14ac:dyDescent="0.25">
      <c r="D1571">
        <f t="shared" ca="1" si="37"/>
        <v>49.620298850245511</v>
      </c>
    </row>
    <row r="1572" spans="4:4" x14ac:dyDescent="0.25">
      <c r="D1572">
        <f t="shared" ca="1" si="37"/>
        <v>54.496024558974412</v>
      </c>
    </row>
    <row r="1573" spans="4:4" x14ac:dyDescent="0.25">
      <c r="D1573">
        <f t="shared" ca="1" si="37"/>
        <v>51.908060472463426</v>
      </c>
    </row>
    <row r="1574" spans="4:4" x14ac:dyDescent="0.25">
      <c r="D1574">
        <f t="shared" ca="1" si="37"/>
        <v>44.80947002376746</v>
      </c>
    </row>
    <row r="1575" spans="4:4" x14ac:dyDescent="0.25">
      <c r="D1575">
        <f t="shared" ca="1" si="37"/>
        <v>51.560829623446729</v>
      </c>
    </row>
    <row r="1576" spans="4:4" x14ac:dyDescent="0.25">
      <c r="D1576">
        <f t="shared" ca="1" si="37"/>
        <v>60.412758208163844</v>
      </c>
    </row>
    <row r="1577" spans="4:4" x14ac:dyDescent="0.25">
      <c r="D1577">
        <f t="shared" ca="1" si="37"/>
        <v>53.679882110767998</v>
      </c>
    </row>
    <row r="1578" spans="4:4" x14ac:dyDescent="0.25">
      <c r="D1578">
        <f t="shared" ca="1" si="37"/>
        <v>48.523889648426675</v>
      </c>
    </row>
    <row r="1579" spans="4:4" x14ac:dyDescent="0.25">
      <c r="D1579">
        <f t="shared" ca="1" si="37"/>
        <v>49.093243061828822</v>
      </c>
    </row>
    <row r="1580" spans="4:4" x14ac:dyDescent="0.25">
      <c r="D1580">
        <f t="shared" ca="1" si="37"/>
        <v>53.886421962740329</v>
      </c>
    </row>
    <row r="1581" spans="4:4" x14ac:dyDescent="0.25">
      <c r="D1581">
        <f t="shared" ca="1" si="37"/>
        <v>47.830295008721272</v>
      </c>
    </row>
    <row r="1582" spans="4:4" x14ac:dyDescent="0.25">
      <c r="D1582">
        <f t="shared" ca="1" si="37"/>
        <v>52.567478569799661</v>
      </c>
    </row>
    <row r="1583" spans="4:4" x14ac:dyDescent="0.25">
      <c r="D1583">
        <f t="shared" ca="1" si="37"/>
        <v>48.601651917323863</v>
      </c>
    </row>
    <row r="1584" spans="4:4" x14ac:dyDescent="0.25">
      <c r="D1584">
        <f t="shared" ca="1" si="37"/>
        <v>44.732137945258913</v>
      </c>
    </row>
    <row r="1585" spans="4:4" x14ac:dyDescent="0.25">
      <c r="D1585">
        <f t="shared" ca="1" si="37"/>
        <v>51.933496477160816</v>
      </c>
    </row>
    <row r="1586" spans="4:4" x14ac:dyDescent="0.25">
      <c r="D1586">
        <f t="shared" ca="1" si="37"/>
        <v>43.01206619917879</v>
      </c>
    </row>
    <row r="1587" spans="4:4" x14ac:dyDescent="0.25">
      <c r="D1587">
        <f t="shared" ca="1" si="37"/>
        <v>52.964796434808193</v>
      </c>
    </row>
    <row r="1588" spans="4:4" x14ac:dyDescent="0.25">
      <c r="D1588">
        <f t="shared" ca="1" si="37"/>
        <v>57.337687790578862</v>
      </c>
    </row>
    <row r="1589" spans="4:4" x14ac:dyDescent="0.25">
      <c r="D1589">
        <f t="shared" ca="1" si="37"/>
        <v>49.053383185129618</v>
      </c>
    </row>
    <row r="1590" spans="4:4" x14ac:dyDescent="0.25">
      <c r="D1590">
        <f t="shared" ca="1" si="37"/>
        <v>50.560793512814968</v>
      </c>
    </row>
    <row r="1591" spans="4:4" x14ac:dyDescent="0.25">
      <c r="D1591">
        <f t="shared" ca="1" si="37"/>
        <v>52.536200361801704</v>
      </c>
    </row>
    <row r="1592" spans="4:4" x14ac:dyDescent="0.25">
      <c r="D1592">
        <f t="shared" ca="1" si="37"/>
        <v>55.348269813661048</v>
      </c>
    </row>
    <row r="1593" spans="4:4" x14ac:dyDescent="0.25">
      <c r="D1593">
        <f t="shared" ca="1" si="37"/>
        <v>56.074057123065543</v>
      </c>
    </row>
    <row r="1594" spans="4:4" x14ac:dyDescent="0.25">
      <c r="D1594">
        <f t="shared" ca="1" si="37"/>
        <v>53.441830438402953</v>
      </c>
    </row>
    <row r="1595" spans="4:4" x14ac:dyDescent="0.25">
      <c r="D1595">
        <f t="shared" ca="1" si="37"/>
        <v>49.463189536532973</v>
      </c>
    </row>
    <row r="1596" spans="4:4" x14ac:dyDescent="0.25">
      <c r="D1596">
        <f t="shared" ca="1" si="37"/>
        <v>42.223162512991948</v>
      </c>
    </row>
    <row r="1597" spans="4:4" x14ac:dyDescent="0.25">
      <c r="D1597">
        <f t="shared" ca="1" si="37"/>
        <v>45.671260362959345</v>
      </c>
    </row>
    <row r="1598" spans="4:4" x14ac:dyDescent="0.25">
      <c r="D1598">
        <f t="shared" ca="1" si="37"/>
        <v>55.09182054039227</v>
      </c>
    </row>
    <row r="1599" spans="4:4" x14ac:dyDescent="0.25">
      <c r="D1599">
        <f t="shared" ca="1" si="37"/>
        <v>49.67092188346524</v>
      </c>
    </row>
    <row r="1600" spans="4:4" x14ac:dyDescent="0.25">
      <c r="D1600">
        <f t="shared" ca="1" si="37"/>
        <v>51.073575884355726</v>
      </c>
    </row>
    <row r="1601" spans="4:4" x14ac:dyDescent="0.25">
      <c r="D1601">
        <f t="shared" ca="1" si="37"/>
        <v>50.267138883997752</v>
      </c>
    </row>
    <row r="1602" spans="4:4" x14ac:dyDescent="0.25">
      <c r="D1602">
        <f t="shared" ca="1" si="37"/>
        <v>57.399683922102341</v>
      </c>
    </row>
    <row r="1603" spans="4:4" x14ac:dyDescent="0.25">
      <c r="D1603">
        <f t="shared" ref="D1603:D1666" ca="1" si="38">_xlfn.T.INV(RAND(),25)*$G$3+$F$3</f>
        <v>46.030821271667776</v>
      </c>
    </row>
    <row r="1604" spans="4:4" x14ac:dyDescent="0.25">
      <c r="D1604">
        <f t="shared" ca="1" si="38"/>
        <v>50.368521313178121</v>
      </c>
    </row>
    <row r="1605" spans="4:4" x14ac:dyDescent="0.25">
      <c r="D1605">
        <f t="shared" ca="1" si="38"/>
        <v>50.924467182911961</v>
      </c>
    </row>
    <row r="1606" spans="4:4" x14ac:dyDescent="0.25">
      <c r="D1606">
        <f t="shared" ca="1" si="38"/>
        <v>43.489774577465674</v>
      </c>
    </row>
    <row r="1607" spans="4:4" x14ac:dyDescent="0.25">
      <c r="D1607">
        <f t="shared" ca="1" si="38"/>
        <v>51.356642607081447</v>
      </c>
    </row>
    <row r="1608" spans="4:4" x14ac:dyDescent="0.25">
      <c r="D1608">
        <f t="shared" ca="1" si="38"/>
        <v>37.3172011264368</v>
      </c>
    </row>
    <row r="1609" spans="4:4" x14ac:dyDescent="0.25">
      <c r="D1609">
        <f t="shared" ca="1" si="38"/>
        <v>58.04038882647788</v>
      </c>
    </row>
    <row r="1610" spans="4:4" x14ac:dyDescent="0.25">
      <c r="D1610">
        <f t="shared" ca="1" si="38"/>
        <v>42.560711995507958</v>
      </c>
    </row>
    <row r="1611" spans="4:4" x14ac:dyDescent="0.25">
      <c r="D1611">
        <f t="shared" ca="1" si="38"/>
        <v>41.398526742436687</v>
      </c>
    </row>
    <row r="1612" spans="4:4" x14ac:dyDescent="0.25">
      <c r="D1612">
        <f t="shared" ca="1" si="38"/>
        <v>50.199433897817784</v>
      </c>
    </row>
    <row r="1613" spans="4:4" x14ac:dyDescent="0.25">
      <c r="D1613">
        <f t="shared" ca="1" si="38"/>
        <v>55.774027039370566</v>
      </c>
    </row>
    <row r="1614" spans="4:4" x14ac:dyDescent="0.25">
      <c r="D1614">
        <f t="shared" ca="1" si="38"/>
        <v>47.900774051185707</v>
      </c>
    </row>
    <row r="1615" spans="4:4" x14ac:dyDescent="0.25">
      <c r="D1615">
        <f t="shared" ca="1" si="38"/>
        <v>48.28837655395931</v>
      </c>
    </row>
    <row r="1616" spans="4:4" x14ac:dyDescent="0.25">
      <c r="D1616">
        <f t="shared" ca="1" si="38"/>
        <v>47.477622133633758</v>
      </c>
    </row>
    <row r="1617" spans="4:4" x14ac:dyDescent="0.25">
      <c r="D1617">
        <f t="shared" ca="1" si="38"/>
        <v>46.763282537482347</v>
      </c>
    </row>
    <row r="1618" spans="4:4" x14ac:dyDescent="0.25">
      <c r="D1618">
        <f t="shared" ca="1" si="38"/>
        <v>47.001553666923556</v>
      </c>
    </row>
    <row r="1619" spans="4:4" x14ac:dyDescent="0.25">
      <c r="D1619">
        <f t="shared" ca="1" si="38"/>
        <v>44.927774904394681</v>
      </c>
    </row>
    <row r="1620" spans="4:4" x14ac:dyDescent="0.25">
      <c r="D1620">
        <f t="shared" ca="1" si="38"/>
        <v>47.399646249338325</v>
      </c>
    </row>
    <row r="1621" spans="4:4" x14ac:dyDescent="0.25">
      <c r="D1621">
        <f t="shared" ca="1" si="38"/>
        <v>59.880943336027713</v>
      </c>
    </row>
    <row r="1622" spans="4:4" x14ac:dyDescent="0.25">
      <c r="D1622">
        <f t="shared" ca="1" si="38"/>
        <v>41.807384591192488</v>
      </c>
    </row>
    <row r="1623" spans="4:4" x14ac:dyDescent="0.25">
      <c r="D1623">
        <f t="shared" ca="1" si="38"/>
        <v>51.477724403111189</v>
      </c>
    </row>
    <row r="1624" spans="4:4" x14ac:dyDescent="0.25">
      <c r="D1624">
        <f t="shared" ca="1" si="38"/>
        <v>55.004714270817118</v>
      </c>
    </row>
    <row r="1625" spans="4:4" x14ac:dyDescent="0.25">
      <c r="D1625">
        <f t="shared" ca="1" si="38"/>
        <v>43.390467061709984</v>
      </c>
    </row>
    <row r="1626" spans="4:4" x14ac:dyDescent="0.25">
      <c r="D1626">
        <f t="shared" ca="1" si="38"/>
        <v>43.545361626259002</v>
      </c>
    </row>
    <row r="1627" spans="4:4" x14ac:dyDescent="0.25">
      <c r="D1627">
        <f t="shared" ca="1" si="38"/>
        <v>47.751285256553324</v>
      </c>
    </row>
    <row r="1628" spans="4:4" x14ac:dyDescent="0.25">
      <c r="D1628">
        <f t="shared" ca="1" si="38"/>
        <v>48.286590012355283</v>
      </c>
    </row>
    <row r="1629" spans="4:4" x14ac:dyDescent="0.25">
      <c r="D1629">
        <f t="shared" ca="1" si="38"/>
        <v>46.700068022378993</v>
      </c>
    </row>
    <row r="1630" spans="4:4" x14ac:dyDescent="0.25">
      <c r="D1630">
        <f t="shared" ca="1" si="38"/>
        <v>46.93675882280359</v>
      </c>
    </row>
    <row r="1631" spans="4:4" x14ac:dyDescent="0.25">
      <c r="D1631">
        <f t="shared" ca="1" si="38"/>
        <v>57.932044322181483</v>
      </c>
    </row>
    <row r="1632" spans="4:4" x14ac:dyDescent="0.25">
      <c r="D1632">
        <f t="shared" ca="1" si="38"/>
        <v>51.676635935489195</v>
      </c>
    </row>
    <row r="1633" spans="4:4" x14ac:dyDescent="0.25">
      <c r="D1633">
        <f t="shared" ca="1" si="38"/>
        <v>51.550632425184659</v>
      </c>
    </row>
    <row r="1634" spans="4:4" x14ac:dyDescent="0.25">
      <c r="D1634">
        <f t="shared" ca="1" si="38"/>
        <v>46.414225742439875</v>
      </c>
    </row>
    <row r="1635" spans="4:4" x14ac:dyDescent="0.25">
      <c r="D1635">
        <f t="shared" ca="1" si="38"/>
        <v>49.641420393110089</v>
      </c>
    </row>
    <row r="1636" spans="4:4" x14ac:dyDescent="0.25">
      <c r="D1636">
        <f t="shared" ca="1" si="38"/>
        <v>40.975996755711549</v>
      </c>
    </row>
    <row r="1637" spans="4:4" x14ac:dyDescent="0.25">
      <c r="D1637">
        <f t="shared" ca="1" si="38"/>
        <v>48.149039498085656</v>
      </c>
    </row>
    <row r="1638" spans="4:4" x14ac:dyDescent="0.25">
      <c r="D1638">
        <f t="shared" ca="1" si="38"/>
        <v>53.485767968117386</v>
      </c>
    </row>
    <row r="1639" spans="4:4" x14ac:dyDescent="0.25">
      <c r="D1639">
        <f t="shared" ca="1" si="38"/>
        <v>52.901373076352108</v>
      </c>
    </row>
    <row r="1640" spans="4:4" x14ac:dyDescent="0.25">
      <c r="D1640">
        <f t="shared" ca="1" si="38"/>
        <v>56.667184572149267</v>
      </c>
    </row>
    <row r="1641" spans="4:4" x14ac:dyDescent="0.25">
      <c r="D1641">
        <f t="shared" ca="1" si="38"/>
        <v>48.267038286850173</v>
      </c>
    </row>
    <row r="1642" spans="4:4" x14ac:dyDescent="0.25">
      <c r="D1642">
        <f t="shared" ca="1" si="38"/>
        <v>45.291175867078294</v>
      </c>
    </row>
    <row r="1643" spans="4:4" x14ac:dyDescent="0.25">
      <c r="D1643">
        <f t="shared" ca="1" si="38"/>
        <v>57.647665602855959</v>
      </c>
    </row>
    <row r="1644" spans="4:4" x14ac:dyDescent="0.25">
      <c r="D1644">
        <f t="shared" ca="1" si="38"/>
        <v>49.852550428970034</v>
      </c>
    </row>
    <row r="1645" spans="4:4" x14ac:dyDescent="0.25">
      <c r="D1645">
        <f t="shared" ca="1" si="38"/>
        <v>50.702172018532309</v>
      </c>
    </row>
    <row r="1646" spans="4:4" x14ac:dyDescent="0.25">
      <c r="D1646">
        <f t="shared" ca="1" si="38"/>
        <v>52.263309250057389</v>
      </c>
    </row>
    <row r="1647" spans="4:4" x14ac:dyDescent="0.25">
      <c r="D1647">
        <f t="shared" ca="1" si="38"/>
        <v>51.054842874019364</v>
      </c>
    </row>
    <row r="1648" spans="4:4" x14ac:dyDescent="0.25">
      <c r="D1648">
        <f t="shared" ca="1" si="38"/>
        <v>51.639078720439997</v>
      </c>
    </row>
    <row r="1649" spans="4:4" x14ac:dyDescent="0.25">
      <c r="D1649">
        <f t="shared" ca="1" si="38"/>
        <v>45.985022098601767</v>
      </c>
    </row>
    <row r="1650" spans="4:4" x14ac:dyDescent="0.25">
      <c r="D1650">
        <f t="shared" ca="1" si="38"/>
        <v>50.745976725908307</v>
      </c>
    </row>
    <row r="1651" spans="4:4" x14ac:dyDescent="0.25">
      <c r="D1651">
        <f t="shared" ca="1" si="38"/>
        <v>47.415466583400999</v>
      </c>
    </row>
    <row r="1652" spans="4:4" x14ac:dyDescent="0.25">
      <c r="D1652">
        <f t="shared" ca="1" si="38"/>
        <v>50.735201678208817</v>
      </c>
    </row>
    <row r="1653" spans="4:4" x14ac:dyDescent="0.25">
      <c r="D1653">
        <f t="shared" ca="1" si="38"/>
        <v>47.586901538472091</v>
      </c>
    </row>
    <row r="1654" spans="4:4" x14ac:dyDescent="0.25">
      <c r="D1654">
        <f t="shared" ca="1" si="38"/>
        <v>50.427761039730015</v>
      </c>
    </row>
    <row r="1655" spans="4:4" x14ac:dyDescent="0.25">
      <c r="D1655">
        <f t="shared" ca="1" si="38"/>
        <v>49.221115223748342</v>
      </c>
    </row>
    <row r="1656" spans="4:4" x14ac:dyDescent="0.25">
      <c r="D1656">
        <f t="shared" ca="1" si="38"/>
        <v>48.059565993566949</v>
      </c>
    </row>
    <row r="1657" spans="4:4" x14ac:dyDescent="0.25">
      <c r="D1657">
        <f t="shared" ca="1" si="38"/>
        <v>44.052386748996376</v>
      </c>
    </row>
    <row r="1658" spans="4:4" x14ac:dyDescent="0.25">
      <c r="D1658">
        <f t="shared" ca="1" si="38"/>
        <v>48.26743138026972</v>
      </c>
    </row>
    <row r="1659" spans="4:4" x14ac:dyDescent="0.25">
      <c r="D1659">
        <f t="shared" ca="1" si="38"/>
        <v>48.639159417496437</v>
      </c>
    </row>
    <row r="1660" spans="4:4" x14ac:dyDescent="0.25">
      <c r="D1660">
        <f t="shared" ca="1" si="38"/>
        <v>54.56101499536949</v>
      </c>
    </row>
    <row r="1661" spans="4:4" x14ac:dyDescent="0.25">
      <c r="D1661">
        <f t="shared" ca="1" si="38"/>
        <v>52.897166028289</v>
      </c>
    </row>
    <row r="1662" spans="4:4" x14ac:dyDescent="0.25">
      <c r="D1662">
        <f t="shared" ca="1" si="38"/>
        <v>51.432558114828339</v>
      </c>
    </row>
    <row r="1663" spans="4:4" x14ac:dyDescent="0.25">
      <c r="D1663">
        <f t="shared" ca="1" si="38"/>
        <v>49.233769309187487</v>
      </c>
    </row>
    <row r="1664" spans="4:4" x14ac:dyDescent="0.25">
      <c r="D1664">
        <f t="shared" ca="1" si="38"/>
        <v>54.765174533877257</v>
      </c>
    </row>
    <row r="1665" spans="4:4" x14ac:dyDescent="0.25">
      <c r="D1665">
        <f t="shared" ca="1" si="38"/>
        <v>40.567563821191811</v>
      </c>
    </row>
    <row r="1666" spans="4:4" x14ac:dyDescent="0.25">
      <c r="D1666">
        <f t="shared" ca="1" si="38"/>
        <v>41.214430629034545</v>
      </c>
    </row>
    <row r="1667" spans="4:4" x14ac:dyDescent="0.25">
      <c r="D1667">
        <f t="shared" ref="D1667:D1730" ca="1" si="39">_xlfn.T.INV(RAND(),25)*$G$3+$F$3</f>
        <v>62.445338301376921</v>
      </c>
    </row>
    <row r="1668" spans="4:4" x14ac:dyDescent="0.25">
      <c r="D1668">
        <f t="shared" ca="1" si="39"/>
        <v>46.40750951927987</v>
      </c>
    </row>
    <row r="1669" spans="4:4" x14ac:dyDescent="0.25">
      <c r="D1669">
        <f t="shared" ca="1" si="39"/>
        <v>58.608864969066438</v>
      </c>
    </row>
    <row r="1670" spans="4:4" x14ac:dyDescent="0.25">
      <c r="D1670">
        <f t="shared" ca="1" si="39"/>
        <v>46.892780048582814</v>
      </c>
    </row>
    <row r="1671" spans="4:4" x14ac:dyDescent="0.25">
      <c r="D1671">
        <f t="shared" ca="1" si="39"/>
        <v>55.451327603282088</v>
      </c>
    </row>
    <row r="1672" spans="4:4" x14ac:dyDescent="0.25">
      <c r="D1672">
        <f t="shared" ca="1" si="39"/>
        <v>54.236806600691395</v>
      </c>
    </row>
    <row r="1673" spans="4:4" x14ac:dyDescent="0.25">
      <c r="D1673">
        <f t="shared" ca="1" si="39"/>
        <v>51.442421754213171</v>
      </c>
    </row>
    <row r="1674" spans="4:4" x14ac:dyDescent="0.25">
      <c r="D1674">
        <f t="shared" ca="1" si="39"/>
        <v>55.427940035839015</v>
      </c>
    </row>
    <row r="1675" spans="4:4" x14ac:dyDescent="0.25">
      <c r="D1675">
        <f t="shared" ca="1" si="39"/>
        <v>53.758644028034745</v>
      </c>
    </row>
    <row r="1676" spans="4:4" x14ac:dyDescent="0.25">
      <c r="D1676">
        <f t="shared" ca="1" si="39"/>
        <v>50.814997279995076</v>
      </c>
    </row>
    <row r="1677" spans="4:4" x14ac:dyDescent="0.25">
      <c r="D1677">
        <f t="shared" ca="1" si="39"/>
        <v>45.171609783232384</v>
      </c>
    </row>
    <row r="1678" spans="4:4" x14ac:dyDescent="0.25">
      <c r="D1678">
        <f t="shared" ca="1" si="39"/>
        <v>51.376647959125982</v>
      </c>
    </row>
    <row r="1679" spans="4:4" x14ac:dyDescent="0.25">
      <c r="D1679">
        <f t="shared" ca="1" si="39"/>
        <v>51.075421173450756</v>
      </c>
    </row>
    <row r="1680" spans="4:4" x14ac:dyDescent="0.25">
      <c r="D1680">
        <f t="shared" ca="1" si="39"/>
        <v>48.939914244666838</v>
      </c>
    </row>
    <row r="1681" spans="4:4" x14ac:dyDescent="0.25">
      <c r="D1681">
        <f t="shared" ca="1" si="39"/>
        <v>47.709960739541664</v>
      </c>
    </row>
    <row r="1682" spans="4:4" x14ac:dyDescent="0.25">
      <c r="D1682">
        <f t="shared" ca="1" si="39"/>
        <v>46.913129234523083</v>
      </c>
    </row>
    <row r="1683" spans="4:4" x14ac:dyDescent="0.25">
      <c r="D1683">
        <f t="shared" ca="1" si="39"/>
        <v>46.578511061392049</v>
      </c>
    </row>
    <row r="1684" spans="4:4" x14ac:dyDescent="0.25">
      <c r="D1684">
        <f t="shared" ca="1" si="39"/>
        <v>56.606286479550022</v>
      </c>
    </row>
    <row r="1685" spans="4:4" x14ac:dyDescent="0.25">
      <c r="D1685">
        <f t="shared" ca="1" si="39"/>
        <v>49.021491991618753</v>
      </c>
    </row>
    <row r="1686" spans="4:4" x14ac:dyDescent="0.25">
      <c r="D1686">
        <f t="shared" ca="1" si="39"/>
        <v>45.440161207407378</v>
      </c>
    </row>
    <row r="1687" spans="4:4" x14ac:dyDescent="0.25">
      <c r="D1687">
        <f t="shared" ca="1" si="39"/>
        <v>50.34551738100307</v>
      </c>
    </row>
    <row r="1688" spans="4:4" x14ac:dyDescent="0.25">
      <c r="D1688">
        <f t="shared" ca="1" si="39"/>
        <v>57.049263660533931</v>
      </c>
    </row>
    <row r="1689" spans="4:4" x14ac:dyDescent="0.25">
      <c r="D1689">
        <f t="shared" ca="1" si="39"/>
        <v>54.711995892233737</v>
      </c>
    </row>
    <row r="1690" spans="4:4" x14ac:dyDescent="0.25">
      <c r="D1690">
        <f t="shared" ca="1" si="39"/>
        <v>50.865195813450939</v>
      </c>
    </row>
    <row r="1691" spans="4:4" x14ac:dyDescent="0.25">
      <c r="D1691">
        <f t="shared" ca="1" si="39"/>
        <v>46.445252255810402</v>
      </c>
    </row>
    <row r="1692" spans="4:4" x14ac:dyDescent="0.25">
      <c r="D1692">
        <f t="shared" ca="1" si="39"/>
        <v>44.5362065974724</v>
      </c>
    </row>
    <row r="1693" spans="4:4" x14ac:dyDescent="0.25">
      <c r="D1693">
        <f t="shared" ca="1" si="39"/>
        <v>55.49776901668335</v>
      </c>
    </row>
    <row r="1694" spans="4:4" x14ac:dyDescent="0.25">
      <c r="D1694">
        <f t="shared" ca="1" si="39"/>
        <v>45.596889044348671</v>
      </c>
    </row>
    <row r="1695" spans="4:4" x14ac:dyDescent="0.25">
      <c r="D1695">
        <f t="shared" ca="1" si="39"/>
        <v>54.267229437830267</v>
      </c>
    </row>
    <row r="1696" spans="4:4" x14ac:dyDescent="0.25">
      <c r="D1696">
        <f t="shared" ca="1" si="39"/>
        <v>52.325248435808312</v>
      </c>
    </row>
    <row r="1697" spans="4:4" x14ac:dyDescent="0.25">
      <c r="D1697">
        <f t="shared" ca="1" si="39"/>
        <v>44.353188477887912</v>
      </c>
    </row>
    <row r="1698" spans="4:4" x14ac:dyDescent="0.25">
      <c r="D1698">
        <f t="shared" ca="1" si="39"/>
        <v>53.297625162728949</v>
      </c>
    </row>
    <row r="1699" spans="4:4" x14ac:dyDescent="0.25">
      <c r="D1699">
        <f t="shared" ca="1" si="39"/>
        <v>47.007866304224748</v>
      </c>
    </row>
    <row r="1700" spans="4:4" x14ac:dyDescent="0.25">
      <c r="D1700">
        <f t="shared" ca="1" si="39"/>
        <v>54.380848022910833</v>
      </c>
    </row>
    <row r="1701" spans="4:4" x14ac:dyDescent="0.25">
      <c r="D1701">
        <f t="shared" ca="1" si="39"/>
        <v>48.572931179182433</v>
      </c>
    </row>
    <row r="1702" spans="4:4" x14ac:dyDescent="0.25">
      <c r="D1702">
        <f t="shared" ca="1" si="39"/>
        <v>49.594116838084737</v>
      </c>
    </row>
    <row r="1703" spans="4:4" x14ac:dyDescent="0.25">
      <c r="D1703">
        <f t="shared" ca="1" si="39"/>
        <v>44.72942055439642</v>
      </c>
    </row>
    <row r="1704" spans="4:4" x14ac:dyDescent="0.25">
      <c r="D1704">
        <f t="shared" ca="1" si="39"/>
        <v>52.952906723848123</v>
      </c>
    </row>
    <row r="1705" spans="4:4" x14ac:dyDescent="0.25">
      <c r="D1705">
        <f t="shared" ca="1" si="39"/>
        <v>49.694936491765169</v>
      </c>
    </row>
    <row r="1706" spans="4:4" x14ac:dyDescent="0.25">
      <c r="D1706">
        <f t="shared" ca="1" si="39"/>
        <v>56.117574319361381</v>
      </c>
    </row>
    <row r="1707" spans="4:4" x14ac:dyDescent="0.25">
      <c r="D1707">
        <f t="shared" ca="1" si="39"/>
        <v>48.071172441077628</v>
      </c>
    </row>
    <row r="1708" spans="4:4" x14ac:dyDescent="0.25">
      <c r="D1708">
        <f t="shared" ca="1" si="39"/>
        <v>51.23487301227442</v>
      </c>
    </row>
    <row r="1709" spans="4:4" x14ac:dyDescent="0.25">
      <c r="D1709">
        <f t="shared" ca="1" si="39"/>
        <v>51.776064306836567</v>
      </c>
    </row>
    <row r="1710" spans="4:4" x14ac:dyDescent="0.25">
      <c r="D1710">
        <f t="shared" ca="1" si="39"/>
        <v>54.354196255190232</v>
      </c>
    </row>
    <row r="1711" spans="4:4" x14ac:dyDescent="0.25">
      <c r="D1711">
        <f t="shared" ca="1" si="39"/>
        <v>44.861133634441728</v>
      </c>
    </row>
    <row r="1712" spans="4:4" x14ac:dyDescent="0.25">
      <c r="D1712">
        <f t="shared" ca="1" si="39"/>
        <v>58.052341297856358</v>
      </c>
    </row>
    <row r="1713" spans="4:4" x14ac:dyDescent="0.25">
      <c r="D1713">
        <f t="shared" ca="1" si="39"/>
        <v>44.757912902248073</v>
      </c>
    </row>
    <row r="1714" spans="4:4" x14ac:dyDescent="0.25">
      <c r="D1714">
        <f t="shared" ca="1" si="39"/>
        <v>46.455787890914479</v>
      </c>
    </row>
    <row r="1715" spans="4:4" x14ac:dyDescent="0.25">
      <c r="D1715">
        <f t="shared" ca="1" si="39"/>
        <v>51.133666377673443</v>
      </c>
    </row>
    <row r="1716" spans="4:4" x14ac:dyDescent="0.25">
      <c r="D1716">
        <f t="shared" ca="1" si="39"/>
        <v>44.65478953264023</v>
      </c>
    </row>
    <row r="1717" spans="4:4" x14ac:dyDescent="0.25">
      <c r="D1717">
        <f t="shared" ca="1" si="39"/>
        <v>44.720076642133996</v>
      </c>
    </row>
    <row r="1718" spans="4:4" x14ac:dyDescent="0.25">
      <c r="D1718">
        <f t="shared" ca="1" si="39"/>
        <v>50.895539868194888</v>
      </c>
    </row>
    <row r="1719" spans="4:4" x14ac:dyDescent="0.25">
      <c r="D1719">
        <f t="shared" ca="1" si="39"/>
        <v>52.338210397530418</v>
      </c>
    </row>
    <row r="1720" spans="4:4" x14ac:dyDescent="0.25">
      <c r="D1720">
        <f t="shared" ca="1" si="39"/>
        <v>51.480723044774024</v>
      </c>
    </row>
    <row r="1721" spans="4:4" x14ac:dyDescent="0.25">
      <c r="D1721">
        <f t="shared" ca="1" si="39"/>
        <v>46.473180940754425</v>
      </c>
    </row>
    <row r="1722" spans="4:4" x14ac:dyDescent="0.25">
      <c r="D1722">
        <f t="shared" ca="1" si="39"/>
        <v>44.354332463144907</v>
      </c>
    </row>
    <row r="1723" spans="4:4" x14ac:dyDescent="0.25">
      <c r="D1723">
        <f t="shared" ca="1" si="39"/>
        <v>56.203218456393699</v>
      </c>
    </row>
    <row r="1724" spans="4:4" x14ac:dyDescent="0.25">
      <c r="D1724">
        <f t="shared" ca="1" si="39"/>
        <v>54.748399379231017</v>
      </c>
    </row>
    <row r="1725" spans="4:4" x14ac:dyDescent="0.25">
      <c r="D1725">
        <f t="shared" ca="1" si="39"/>
        <v>52.599544131163391</v>
      </c>
    </row>
    <row r="1726" spans="4:4" x14ac:dyDescent="0.25">
      <c r="D1726">
        <f t="shared" ca="1" si="39"/>
        <v>44.564099399884185</v>
      </c>
    </row>
    <row r="1727" spans="4:4" x14ac:dyDescent="0.25">
      <c r="D1727">
        <f t="shared" ca="1" si="39"/>
        <v>50.894584093473362</v>
      </c>
    </row>
    <row r="1728" spans="4:4" x14ac:dyDescent="0.25">
      <c r="D1728">
        <f t="shared" ca="1" si="39"/>
        <v>41.375296118261616</v>
      </c>
    </row>
    <row r="1729" spans="4:4" x14ac:dyDescent="0.25">
      <c r="D1729">
        <f t="shared" ca="1" si="39"/>
        <v>43.705086332452616</v>
      </c>
    </row>
    <row r="1730" spans="4:4" x14ac:dyDescent="0.25">
      <c r="D1730">
        <f t="shared" ca="1" si="39"/>
        <v>41.270379911912663</v>
      </c>
    </row>
    <row r="1731" spans="4:4" x14ac:dyDescent="0.25">
      <c r="D1731">
        <f t="shared" ref="D1731:D1794" ca="1" si="40">_xlfn.T.INV(RAND(),25)*$G$3+$F$3</f>
        <v>51.108945844459647</v>
      </c>
    </row>
    <row r="1732" spans="4:4" x14ac:dyDescent="0.25">
      <c r="D1732">
        <f t="shared" ca="1" si="40"/>
        <v>48.91199783220069</v>
      </c>
    </row>
    <row r="1733" spans="4:4" x14ac:dyDescent="0.25">
      <c r="D1733">
        <f t="shared" ca="1" si="40"/>
        <v>53.558379862234169</v>
      </c>
    </row>
    <row r="1734" spans="4:4" x14ac:dyDescent="0.25">
      <c r="D1734">
        <f t="shared" ca="1" si="40"/>
        <v>54.182719758256347</v>
      </c>
    </row>
    <row r="1735" spans="4:4" x14ac:dyDescent="0.25">
      <c r="D1735">
        <f t="shared" ca="1" si="40"/>
        <v>58.946735164656985</v>
      </c>
    </row>
    <row r="1736" spans="4:4" x14ac:dyDescent="0.25">
      <c r="D1736">
        <f t="shared" ca="1" si="40"/>
        <v>53.651525041187099</v>
      </c>
    </row>
    <row r="1737" spans="4:4" x14ac:dyDescent="0.25">
      <c r="D1737">
        <f t="shared" ca="1" si="40"/>
        <v>44.117744651628186</v>
      </c>
    </row>
    <row r="1738" spans="4:4" x14ac:dyDescent="0.25">
      <c r="D1738">
        <f t="shared" ca="1" si="40"/>
        <v>44.90252800132177</v>
      </c>
    </row>
    <row r="1739" spans="4:4" x14ac:dyDescent="0.25">
      <c r="D1739">
        <f t="shared" ca="1" si="40"/>
        <v>46.327442491033466</v>
      </c>
    </row>
    <row r="1740" spans="4:4" x14ac:dyDescent="0.25">
      <c r="D1740">
        <f t="shared" ca="1" si="40"/>
        <v>47.855748530727858</v>
      </c>
    </row>
    <row r="1741" spans="4:4" x14ac:dyDescent="0.25">
      <c r="D1741">
        <f t="shared" ca="1" si="40"/>
        <v>45.074078063137307</v>
      </c>
    </row>
    <row r="1742" spans="4:4" x14ac:dyDescent="0.25">
      <c r="D1742">
        <f t="shared" ca="1" si="40"/>
        <v>48.186849096714433</v>
      </c>
    </row>
    <row r="1743" spans="4:4" x14ac:dyDescent="0.25">
      <c r="D1743">
        <f t="shared" ca="1" si="40"/>
        <v>50.829464388313717</v>
      </c>
    </row>
    <row r="1744" spans="4:4" x14ac:dyDescent="0.25">
      <c r="D1744">
        <f t="shared" ca="1" si="40"/>
        <v>40.780632368520997</v>
      </c>
    </row>
    <row r="1745" spans="4:4" x14ac:dyDescent="0.25">
      <c r="D1745">
        <f t="shared" ca="1" si="40"/>
        <v>58.167939606789957</v>
      </c>
    </row>
    <row r="1746" spans="4:4" x14ac:dyDescent="0.25">
      <c r="D1746">
        <f t="shared" ca="1" si="40"/>
        <v>56.935783282917271</v>
      </c>
    </row>
    <row r="1747" spans="4:4" x14ac:dyDescent="0.25">
      <c r="D1747">
        <f t="shared" ca="1" si="40"/>
        <v>44.299506998574309</v>
      </c>
    </row>
    <row r="1748" spans="4:4" x14ac:dyDescent="0.25">
      <c r="D1748">
        <f t="shared" ca="1" si="40"/>
        <v>58.518944618020527</v>
      </c>
    </row>
    <row r="1749" spans="4:4" x14ac:dyDescent="0.25">
      <c r="D1749">
        <f t="shared" ca="1" si="40"/>
        <v>43.92110609768276</v>
      </c>
    </row>
    <row r="1750" spans="4:4" x14ac:dyDescent="0.25">
      <c r="D1750">
        <f t="shared" ca="1" si="40"/>
        <v>55.270541356771304</v>
      </c>
    </row>
    <row r="1751" spans="4:4" x14ac:dyDescent="0.25">
      <c r="D1751">
        <f t="shared" ca="1" si="40"/>
        <v>54.765545732648555</v>
      </c>
    </row>
    <row r="1752" spans="4:4" x14ac:dyDescent="0.25">
      <c r="D1752">
        <f t="shared" ca="1" si="40"/>
        <v>48.938394146664265</v>
      </c>
    </row>
    <row r="1753" spans="4:4" x14ac:dyDescent="0.25">
      <c r="D1753">
        <f t="shared" ca="1" si="40"/>
        <v>49.721618099273499</v>
      </c>
    </row>
    <row r="1754" spans="4:4" x14ac:dyDescent="0.25">
      <c r="D1754">
        <f t="shared" ca="1" si="40"/>
        <v>51.282878278418728</v>
      </c>
    </row>
    <row r="1755" spans="4:4" x14ac:dyDescent="0.25">
      <c r="D1755">
        <f t="shared" ca="1" si="40"/>
        <v>46.770771509894132</v>
      </c>
    </row>
    <row r="1756" spans="4:4" x14ac:dyDescent="0.25">
      <c r="D1756">
        <f t="shared" ca="1" si="40"/>
        <v>50.139859154661977</v>
      </c>
    </row>
    <row r="1757" spans="4:4" x14ac:dyDescent="0.25">
      <c r="D1757">
        <f t="shared" ca="1" si="40"/>
        <v>48.557013536489009</v>
      </c>
    </row>
    <row r="1758" spans="4:4" x14ac:dyDescent="0.25">
      <c r="D1758">
        <f t="shared" ca="1" si="40"/>
        <v>44.92569648502753</v>
      </c>
    </row>
    <row r="1759" spans="4:4" x14ac:dyDescent="0.25">
      <c r="D1759">
        <f t="shared" ca="1" si="40"/>
        <v>53.2838832914398</v>
      </c>
    </row>
    <row r="1760" spans="4:4" x14ac:dyDescent="0.25">
      <c r="D1760">
        <f t="shared" ca="1" si="40"/>
        <v>54.219825015484581</v>
      </c>
    </row>
    <row r="1761" spans="4:4" x14ac:dyDescent="0.25">
      <c r="D1761">
        <f t="shared" ca="1" si="40"/>
        <v>56.437702632600534</v>
      </c>
    </row>
    <row r="1762" spans="4:4" x14ac:dyDescent="0.25">
      <c r="D1762">
        <f t="shared" ca="1" si="40"/>
        <v>57.090479915183984</v>
      </c>
    </row>
    <row r="1763" spans="4:4" x14ac:dyDescent="0.25">
      <c r="D1763">
        <f t="shared" ca="1" si="40"/>
        <v>54.440658285654166</v>
      </c>
    </row>
    <row r="1764" spans="4:4" x14ac:dyDescent="0.25">
      <c r="D1764">
        <f t="shared" ca="1" si="40"/>
        <v>40.388424349001312</v>
      </c>
    </row>
    <row r="1765" spans="4:4" x14ac:dyDescent="0.25">
      <c r="D1765">
        <f t="shared" ca="1" si="40"/>
        <v>48.905508040236427</v>
      </c>
    </row>
    <row r="1766" spans="4:4" x14ac:dyDescent="0.25">
      <c r="D1766">
        <f t="shared" ca="1" si="40"/>
        <v>57.290580624581054</v>
      </c>
    </row>
    <row r="1767" spans="4:4" x14ac:dyDescent="0.25">
      <c r="D1767">
        <f t="shared" ca="1" si="40"/>
        <v>55.882384788426585</v>
      </c>
    </row>
    <row r="1768" spans="4:4" x14ac:dyDescent="0.25">
      <c r="D1768">
        <f t="shared" ca="1" si="40"/>
        <v>41.741287812004842</v>
      </c>
    </row>
    <row r="1769" spans="4:4" x14ac:dyDescent="0.25">
      <c r="D1769">
        <f t="shared" ca="1" si="40"/>
        <v>44.391826464532535</v>
      </c>
    </row>
    <row r="1770" spans="4:4" x14ac:dyDescent="0.25">
      <c r="D1770">
        <f t="shared" ca="1" si="40"/>
        <v>49.345740547454085</v>
      </c>
    </row>
    <row r="1771" spans="4:4" x14ac:dyDescent="0.25">
      <c r="D1771">
        <f t="shared" ca="1" si="40"/>
        <v>47.822733064101143</v>
      </c>
    </row>
    <row r="1772" spans="4:4" x14ac:dyDescent="0.25">
      <c r="D1772">
        <f t="shared" ca="1" si="40"/>
        <v>48.674031242359476</v>
      </c>
    </row>
    <row r="1773" spans="4:4" x14ac:dyDescent="0.25">
      <c r="D1773">
        <f t="shared" ca="1" si="40"/>
        <v>50.339233264426923</v>
      </c>
    </row>
    <row r="1774" spans="4:4" x14ac:dyDescent="0.25">
      <c r="D1774">
        <f t="shared" ca="1" si="40"/>
        <v>44.216006983975369</v>
      </c>
    </row>
    <row r="1775" spans="4:4" x14ac:dyDescent="0.25">
      <c r="D1775">
        <f t="shared" ca="1" si="40"/>
        <v>41.754712216732123</v>
      </c>
    </row>
    <row r="1776" spans="4:4" x14ac:dyDescent="0.25">
      <c r="D1776">
        <f t="shared" ca="1" si="40"/>
        <v>44.555331066258603</v>
      </c>
    </row>
    <row r="1777" spans="4:4" x14ac:dyDescent="0.25">
      <c r="D1777">
        <f t="shared" ca="1" si="40"/>
        <v>48.135860281733962</v>
      </c>
    </row>
    <row r="1778" spans="4:4" x14ac:dyDescent="0.25">
      <c r="D1778">
        <f t="shared" ca="1" si="40"/>
        <v>48.888204003211229</v>
      </c>
    </row>
    <row r="1779" spans="4:4" x14ac:dyDescent="0.25">
      <c r="D1779">
        <f t="shared" ca="1" si="40"/>
        <v>42.554317517107236</v>
      </c>
    </row>
    <row r="1780" spans="4:4" x14ac:dyDescent="0.25">
      <c r="D1780">
        <f t="shared" ca="1" si="40"/>
        <v>50.153878260942584</v>
      </c>
    </row>
    <row r="1781" spans="4:4" x14ac:dyDescent="0.25">
      <c r="D1781">
        <f t="shared" ca="1" si="40"/>
        <v>47.98183738130728</v>
      </c>
    </row>
    <row r="1782" spans="4:4" x14ac:dyDescent="0.25">
      <c r="D1782">
        <f t="shared" ca="1" si="40"/>
        <v>42.801903703560441</v>
      </c>
    </row>
    <row r="1783" spans="4:4" x14ac:dyDescent="0.25">
      <c r="D1783">
        <f t="shared" ca="1" si="40"/>
        <v>43.587350457285652</v>
      </c>
    </row>
    <row r="1784" spans="4:4" x14ac:dyDescent="0.25">
      <c r="D1784">
        <f t="shared" ca="1" si="40"/>
        <v>54.883276111173345</v>
      </c>
    </row>
    <row r="1785" spans="4:4" x14ac:dyDescent="0.25">
      <c r="D1785">
        <f t="shared" ca="1" si="40"/>
        <v>52.963211165273037</v>
      </c>
    </row>
    <row r="1786" spans="4:4" x14ac:dyDescent="0.25">
      <c r="D1786">
        <f t="shared" ca="1" si="40"/>
        <v>43.225143433324043</v>
      </c>
    </row>
    <row r="1787" spans="4:4" x14ac:dyDescent="0.25">
      <c r="D1787">
        <f t="shared" ca="1" si="40"/>
        <v>43.524729654993017</v>
      </c>
    </row>
    <row r="1788" spans="4:4" x14ac:dyDescent="0.25">
      <c r="D1788">
        <f t="shared" ca="1" si="40"/>
        <v>47.689949722500565</v>
      </c>
    </row>
    <row r="1789" spans="4:4" x14ac:dyDescent="0.25">
      <c r="D1789">
        <f t="shared" ca="1" si="40"/>
        <v>54.155849288884127</v>
      </c>
    </row>
    <row r="1790" spans="4:4" x14ac:dyDescent="0.25">
      <c r="D1790">
        <f t="shared" ca="1" si="40"/>
        <v>46.659259088692821</v>
      </c>
    </row>
    <row r="1791" spans="4:4" x14ac:dyDescent="0.25">
      <c r="D1791">
        <f t="shared" ca="1" si="40"/>
        <v>44.147631326282024</v>
      </c>
    </row>
    <row r="1792" spans="4:4" x14ac:dyDescent="0.25">
      <c r="D1792">
        <f t="shared" ca="1" si="40"/>
        <v>40.232533681286398</v>
      </c>
    </row>
    <row r="1793" spans="4:4" x14ac:dyDescent="0.25">
      <c r="D1793">
        <f t="shared" ca="1" si="40"/>
        <v>53.8624742640351</v>
      </c>
    </row>
    <row r="1794" spans="4:4" x14ac:dyDescent="0.25">
      <c r="D1794">
        <f t="shared" ca="1" si="40"/>
        <v>45.451183229334653</v>
      </c>
    </row>
    <row r="1795" spans="4:4" x14ac:dyDescent="0.25">
      <c r="D1795">
        <f t="shared" ref="D1795:D1858" ca="1" si="41">_xlfn.T.INV(RAND(),25)*$G$3+$F$3</f>
        <v>54.328078579390279</v>
      </c>
    </row>
    <row r="1796" spans="4:4" x14ac:dyDescent="0.25">
      <c r="D1796">
        <f t="shared" ca="1" si="41"/>
        <v>48.179923409614034</v>
      </c>
    </row>
    <row r="1797" spans="4:4" x14ac:dyDescent="0.25">
      <c r="D1797">
        <f t="shared" ca="1" si="41"/>
        <v>50.781265243865121</v>
      </c>
    </row>
    <row r="1798" spans="4:4" x14ac:dyDescent="0.25">
      <c r="D1798">
        <f t="shared" ca="1" si="41"/>
        <v>48.240513045179007</v>
      </c>
    </row>
    <row r="1799" spans="4:4" x14ac:dyDescent="0.25">
      <c r="D1799">
        <f t="shared" ca="1" si="41"/>
        <v>48.929939497990752</v>
      </c>
    </row>
    <row r="1800" spans="4:4" x14ac:dyDescent="0.25">
      <c r="D1800">
        <f t="shared" ca="1" si="41"/>
        <v>47.815098640900665</v>
      </c>
    </row>
    <row r="1801" spans="4:4" x14ac:dyDescent="0.25">
      <c r="D1801">
        <f t="shared" ca="1" si="41"/>
        <v>49.971077955714669</v>
      </c>
    </row>
    <row r="1802" spans="4:4" x14ac:dyDescent="0.25">
      <c r="D1802">
        <f t="shared" ca="1" si="41"/>
        <v>46.526544899415427</v>
      </c>
    </row>
    <row r="1803" spans="4:4" x14ac:dyDescent="0.25">
      <c r="D1803">
        <f t="shared" ca="1" si="41"/>
        <v>45.167661640973073</v>
      </c>
    </row>
    <row r="1804" spans="4:4" x14ac:dyDescent="0.25">
      <c r="D1804">
        <f t="shared" ca="1" si="41"/>
        <v>51.966773482964427</v>
      </c>
    </row>
    <row r="1805" spans="4:4" x14ac:dyDescent="0.25">
      <c r="D1805">
        <f t="shared" ca="1" si="41"/>
        <v>49.509151507335304</v>
      </c>
    </row>
    <row r="1806" spans="4:4" x14ac:dyDescent="0.25">
      <c r="D1806">
        <f t="shared" ca="1" si="41"/>
        <v>47.820163177889938</v>
      </c>
    </row>
    <row r="1807" spans="4:4" x14ac:dyDescent="0.25">
      <c r="D1807">
        <f t="shared" ca="1" si="41"/>
        <v>51.668474702616052</v>
      </c>
    </row>
    <row r="1808" spans="4:4" x14ac:dyDescent="0.25">
      <c r="D1808">
        <f t="shared" ca="1" si="41"/>
        <v>51.769229917643649</v>
      </c>
    </row>
    <row r="1809" spans="4:4" x14ac:dyDescent="0.25">
      <c r="D1809">
        <f t="shared" ca="1" si="41"/>
        <v>51.41985607050993</v>
      </c>
    </row>
    <row r="1810" spans="4:4" x14ac:dyDescent="0.25">
      <c r="D1810">
        <f t="shared" ca="1" si="41"/>
        <v>52.482723529434793</v>
      </c>
    </row>
    <row r="1811" spans="4:4" x14ac:dyDescent="0.25">
      <c r="D1811">
        <f t="shared" ca="1" si="41"/>
        <v>44.602464569465837</v>
      </c>
    </row>
    <row r="1812" spans="4:4" x14ac:dyDescent="0.25">
      <c r="D1812">
        <f t="shared" ca="1" si="41"/>
        <v>53.404984534689959</v>
      </c>
    </row>
    <row r="1813" spans="4:4" x14ac:dyDescent="0.25">
      <c r="D1813">
        <f t="shared" ca="1" si="41"/>
        <v>46.333891601605259</v>
      </c>
    </row>
    <row r="1814" spans="4:4" x14ac:dyDescent="0.25">
      <c r="D1814">
        <f t="shared" ca="1" si="41"/>
        <v>44.502941749884037</v>
      </c>
    </row>
    <row r="1815" spans="4:4" x14ac:dyDescent="0.25">
      <c r="D1815">
        <f t="shared" ca="1" si="41"/>
        <v>43.392813644047273</v>
      </c>
    </row>
    <row r="1816" spans="4:4" x14ac:dyDescent="0.25">
      <c r="D1816">
        <f t="shared" ca="1" si="41"/>
        <v>42.828727228933097</v>
      </c>
    </row>
    <row r="1817" spans="4:4" x14ac:dyDescent="0.25">
      <c r="D1817">
        <f t="shared" ca="1" si="41"/>
        <v>49.480492392003939</v>
      </c>
    </row>
    <row r="1818" spans="4:4" x14ac:dyDescent="0.25">
      <c r="D1818">
        <f t="shared" ca="1" si="41"/>
        <v>42.457478253971999</v>
      </c>
    </row>
    <row r="1819" spans="4:4" x14ac:dyDescent="0.25">
      <c r="D1819">
        <f t="shared" ca="1" si="41"/>
        <v>49.590857717070911</v>
      </c>
    </row>
    <row r="1820" spans="4:4" x14ac:dyDescent="0.25">
      <c r="D1820">
        <f t="shared" ca="1" si="41"/>
        <v>52.274228200701131</v>
      </c>
    </row>
    <row r="1821" spans="4:4" x14ac:dyDescent="0.25">
      <c r="D1821">
        <f t="shared" ca="1" si="41"/>
        <v>46.391034470950643</v>
      </c>
    </row>
    <row r="1822" spans="4:4" x14ac:dyDescent="0.25">
      <c r="D1822">
        <f t="shared" ca="1" si="41"/>
        <v>50.152525814115734</v>
      </c>
    </row>
    <row r="1823" spans="4:4" x14ac:dyDescent="0.25">
      <c r="D1823">
        <f t="shared" ca="1" si="41"/>
        <v>44.505133344917368</v>
      </c>
    </row>
    <row r="1824" spans="4:4" x14ac:dyDescent="0.25">
      <c r="D1824">
        <f t="shared" ca="1" si="41"/>
        <v>49.690367520263401</v>
      </c>
    </row>
    <row r="1825" spans="4:4" x14ac:dyDescent="0.25">
      <c r="D1825">
        <f t="shared" ca="1" si="41"/>
        <v>56.488369218277725</v>
      </c>
    </row>
    <row r="1826" spans="4:4" x14ac:dyDescent="0.25">
      <c r="D1826">
        <f t="shared" ca="1" si="41"/>
        <v>44.2793527273991</v>
      </c>
    </row>
    <row r="1827" spans="4:4" x14ac:dyDescent="0.25">
      <c r="D1827">
        <f t="shared" ca="1" si="41"/>
        <v>45.394586691134485</v>
      </c>
    </row>
    <row r="1828" spans="4:4" x14ac:dyDescent="0.25">
      <c r="D1828">
        <f t="shared" ca="1" si="41"/>
        <v>43.954099330265777</v>
      </c>
    </row>
    <row r="1829" spans="4:4" x14ac:dyDescent="0.25">
      <c r="D1829">
        <f t="shared" ca="1" si="41"/>
        <v>46.529431082440951</v>
      </c>
    </row>
    <row r="1830" spans="4:4" x14ac:dyDescent="0.25">
      <c r="D1830">
        <f t="shared" ca="1" si="41"/>
        <v>46.201617189265207</v>
      </c>
    </row>
    <row r="1831" spans="4:4" x14ac:dyDescent="0.25">
      <c r="D1831">
        <f t="shared" ca="1" si="41"/>
        <v>40.97166116203951</v>
      </c>
    </row>
    <row r="1832" spans="4:4" x14ac:dyDescent="0.25">
      <c r="D1832">
        <f t="shared" ca="1" si="41"/>
        <v>46.735591483149761</v>
      </c>
    </row>
    <row r="1833" spans="4:4" x14ac:dyDescent="0.25">
      <c r="D1833">
        <f t="shared" ca="1" si="41"/>
        <v>46.359431264846627</v>
      </c>
    </row>
    <row r="1834" spans="4:4" x14ac:dyDescent="0.25">
      <c r="D1834">
        <f t="shared" ca="1" si="41"/>
        <v>52.111751957209862</v>
      </c>
    </row>
    <row r="1835" spans="4:4" x14ac:dyDescent="0.25">
      <c r="D1835">
        <f t="shared" ca="1" si="41"/>
        <v>52.425612434369313</v>
      </c>
    </row>
    <row r="1836" spans="4:4" x14ac:dyDescent="0.25">
      <c r="D1836">
        <f t="shared" ca="1" si="41"/>
        <v>51.462178391794978</v>
      </c>
    </row>
    <row r="1837" spans="4:4" x14ac:dyDescent="0.25">
      <c r="D1837">
        <f t="shared" ca="1" si="41"/>
        <v>54.637056783023951</v>
      </c>
    </row>
    <row r="1838" spans="4:4" x14ac:dyDescent="0.25">
      <c r="D1838">
        <f t="shared" ca="1" si="41"/>
        <v>49.801232016398863</v>
      </c>
    </row>
    <row r="1839" spans="4:4" x14ac:dyDescent="0.25">
      <c r="D1839">
        <f t="shared" ca="1" si="41"/>
        <v>60.922100631290618</v>
      </c>
    </row>
    <row r="1840" spans="4:4" x14ac:dyDescent="0.25">
      <c r="D1840">
        <f t="shared" ca="1" si="41"/>
        <v>50.325555565582704</v>
      </c>
    </row>
    <row r="1841" spans="4:4" x14ac:dyDescent="0.25">
      <c r="D1841">
        <f t="shared" ca="1" si="41"/>
        <v>45.271209215169726</v>
      </c>
    </row>
    <row r="1842" spans="4:4" x14ac:dyDescent="0.25">
      <c r="D1842">
        <f t="shared" ca="1" si="41"/>
        <v>52.310579063433359</v>
      </c>
    </row>
    <row r="1843" spans="4:4" x14ac:dyDescent="0.25">
      <c r="D1843">
        <f t="shared" ca="1" si="41"/>
        <v>44.789040273431887</v>
      </c>
    </row>
    <row r="1844" spans="4:4" x14ac:dyDescent="0.25">
      <c r="D1844">
        <f t="shared" ca="1" si="41"/>
        <v>55.693969478438106</v>
      </c>
    </row>
    <row r="1845" spans="4:4" x14ac:dyDescent="0.25">
      <c r="D1845">
        <f t="shared" ca="1" si="41"/>
        <v>48.944073811958908</v>
      </c>
    </row>
    <row r="1846" spans="4:4" x14ac:dyDescent="0.25">
      <c r="D1846">
        <f t="shared" ca="1" si="41"/>
        <v>54.841710977576405</v>
      </c>
    </row>
    <row r="1847" spans="4:4" x14ac:dyDescent="0.25">
      <c r="D1847">
        <f t="shared" ca="1" si="41"/>
        <v>46.674552121931015</v>
      </c>
    </row>
    <row r="1848" spans="4:4" x14ac:dyDescent="0.25">
      <c r="D1848">
        <f t="shared" ca="1" si="41"/>
        <v>51.617018625907477</v>
      </c>
    </row>
    <row r="1849" spans="4:4" x14ac:dyDescent="0.25">
      <c r="D1849">
        <f t="shared" ca="1" si="41"/>
        <v>50.029581757711917</v>
      </c>
    </row>
    <row r="1850" spans="4:4" x14ac:dyDescent="0.25">
      <c r="D1850">
        <f t="shared" ca="1" si="41"/>
        <v>48.588442110655961</v>
      </c>
    </row>
    <row r="1851" spans="4:4" x14ac:dyDescent="0.25">
      <c r="D1851">
        <f t="shared" ca="1" si="41"/>
        <v>53.148767856967716</v>
      </c>
    </row>
    <row r="1852" spans="4:4" x14ac:dyDescent="0.25">
      <c r="D1852">
        <f t="shared" ca="1" si="41"/>
        <v>44.518818213383881</v>
      </c>
    </row>
    <row r="1853" spans="4:4" x14ac:dyDescent="0.25">
      <c r="D1853">
        <f t="shared" ca="1" si="41"/>
        <v>41.937010373245236</v>
      </c>
    </row>
    <row r="1854" spans="4:4" x14ac:dyDescent="0.25">
      <c r="D1854">
        <f t="shared" ca="1" si="41"/>
        <v>41.788938868971066</v>
      </c>
    </row>
    <row r="1855" spans="4:4" x14ac:dyDescent="0.25">
      <c r="D1855">
        <f t="shared" ca="1" si="41"/>
        <v>49.281703696829062</v>
      </c>
    </row>
    <row r="1856" spans="4:4" x14ac:dyDescent="0.25">
      <c r="D1856">
        <f t="shared" ca="1" si="41"/>
        <v>56.810514367883258</v>
      </c>
    </row>
    <row r="1857" spans="4:4" x14ac:dyDescent="0.25">
      <c r="D1857">
        <f t="shared" ca="1" si="41"/>
        <v>51.117449458016388</v>
      </c>
    </row>
    <row r="1858" spans="4:4" x14ac:dyDescent="0.25">
      <c r="D1858">
        <f t="shared" ca="1" si="41"/>
        <v>42.610686675872273</v>
      </c>
    </row>
    <row r="1859" spans="4:4" x14ac:dyDescent="0.25">
      <c r="D1859">
        <f t="shared" ref="D1859:D1922" ca="1" si="42">_xlfn.T.INV(RAND(),25)*$G$3+$F$3</f>
        <v>44.670403848417358</v>
      </c>
    </row>
    <row r="1860" spans="4:4" x14ac:dyDescent="0.25">
      <c r="D1860">
        <f t="shared" ca="1" si="42"/>
        <v>37.567562438175287</v>
      </c>
    </row>
    <row r="1861" spans="4:4" x14ac:dyDescent="0.25">
      <c r="D1861">
        <f t="shared" ca="1" si="42"/>
        <v>48.364883950314876</v>
      </c>
    </row>
    <row r="1862" spans="4:4" x14ac:dyDescent="0.25">
      <c r="D1862">
        <f t="shared" ca="1" si="42"/>
        <v>51.894785814260644</v>
      </c>
    </row>
    <row r="1863" spans="4:4" x14ac:dyDescent="0.25">
      <c r="D1863">
        <f t="shared" ca="1" si="42"/>
        <v>50.280442868356353</v>
      </c>
    </row>
    <row r="1864" spans="4:4" x14ac:dyDescent="0.25">
      <c r="D1864">
        <f t="shared" ca="1" si="42"/>
        <v>48.348333925534995</v>
      </c>
    </row>
    <row r="1865" spans="4:4" x14ac:dyDescent="0.25">
      <c r="D1865">
        <f t="shared" ca="1" si="42"/>
        <v>52.19380437685377</v>
      </c>
    </row>
    <row r="1866" spans="4:4" x14ac:dyDescent="0.25">
      <c r="D1866">
        <f t="shared" ca="1" si="42"/>
        <v>50.737626461127718</v>
      </c>
    </row>
    <row r="1867" spans="4:4" x14ac:dyDescent="0.25">
      <c r="D1867">
        <f t="shared" ca="1" si="42"/>
        <v>45.00951334514825</v>
      </c>
    </row>
    <row r="1868" spans="4:4" x14ac:dyDescent="0.25">
      <c r="D1868">
        <f t="shared" ca="1" si="42"/>
        <v>53.391987049477692</v>
      </c>
    </row>
    <row r="1869" spans="4:4" x14ac:dyDescent="0.25">
      <c r="D1869">
        <f t="shared" ca="1" si="42"/>
        <v>49.975536961371965</v>
      </c>
    </row>
    <row r="1870" spans="4:4" x14ac:dyDescent="0.25">
      <c r="D1870">
        <f t="shared" ca="1" si="42"/>
        <v>50.477909171400363</v>
      </c>
    </row>
    <row r="1871" spans="4:4" x14ac:dyDescent="0.25">
      <c r="D1871">
        <f t="shared" ca="1" si="42"/>
        <v>50.184916441927328</v>
      </c>
    </row>
    <row r="1872" spans="4:4" x14ac:dyDescent="0.25">
      <c r="D1872">
        <f t="shared" ca="1" si="42"/>
        <v>47.45062239086019</v>
      </c>
    </row>
    <row r="1873" spans="4:4" x14ac:dyDescent="0.25">
      <c r="D1873">
        <f t="shared" ca="1" si="42"/>
        <v>50.390156601881991</v>
      </c>
    </row>
    <row r="1874" spans="4:4" x14ac:dyDescent="0.25">
      <c r="D1874">
        <f t="shared" ca="1" si="42"/>
        <v>45.146609084170692</v>
      </c>
    </row>
    <row r="1875" spans="4:4" x14ac:dyDescent="0.25">
      <c r="D1875">
        <f t="shared" ca="1" si="42"/>
        <v>51.54055284806946</v>
      </c>
    </row>
    <row r="1876" spans="4:4" x14ac:dyDescent="0.25">
      <c r="D1876">
        <f t="shared" ca="1" si="42"/>
        <v>61.26461475994482</v>
      </c>
    </row>
    <row r="1877" spans="4:4" x14ac:dyDescent="0.25">
      <c r="D1877">
        <f t="shared" ca="1" si="42"/>
        <v>56.369423888052232</v>
      </c>
    </row>
    <row r="1878" spans="4:4" x14ac:dyDescent="0.25">
      <c r="D1878">
        <f t="shared" ca="1" si="42"/>
        <v>48.784926342084859</v>
      </c>
    </row>
    <row r="1879" spans="4:4" x14ac:dyDescent="0.25">
      <c r="D1879">
        <f t="shared" ca="1" si="42"/>
        <v>49.238375477487011</v>
      </c>
    </row>
    <row r="1880" spans="4:4" x14ac:dyDescent="0.25">
      <c r="D1880">
        <f t="shared" ca="1" si="42"/>
        <v>47.909842039816375</v>
      </c>
    </row>
    <row r="1881" spans="4:4" x14ac:dyDescent="0.25">
      <c r="D1881">
        <f t="shared" ca="1" si="42"/>
        <v>36.260543011385131</v>
      </c>
    </row>
    <row r="1882" spans="4:4" x14ac:dyDescent="0.25">
      <c r="D1882">
        <f t="shared" ca="1" si="42"/>
        <v>51.229799849300768</v>
      </c>
    </row>
    <row r="1883" spans="4:4" x14ac:dyDescent="0.25">
      <c r="D1883">
        <f t="shared" ca="1" si="42"/>
        <v>48.718513316173734</v>
      </c>
    </row>
    <row r="1884" spans="4:4" x14ac:dyDescent="0.25">
      <c r="D1884">
        <f t="shared" ca="1" si="42"/>
        <v>51.707006942424066</v>
      </c>
    </row>
    <row r="1885" spans="4:4" x14ac:dyDescent="0.25">
      <c r="D1885">
        <f t="shared" ca="1" si="42"/>
        <v>53.153357160588662</v>
      </c>
    </row>
    <row r="1886" spans="4:4" x14ac:dyDescent="0.25">
      <c r="D1886">
        <f t="shared" ca="1" si="42"/>
        <v>47.728559816477571</v>
      </c>
    </row>
    <row r="1887" spans="4:4" x14ac:dyDescent="0.25">
      <c r="D1887">
        <f t="shared" ca="1" si="42"/>
        <v>54.456016617387185</v>
      </c>
    </row>
    <row r="1888" spans="4:4" x14ac:dyDescent="0.25">
      <c r="D1888">
        <f t="shared" ca="1" si="42"/>
        <v>48.879249260418987</v>
      </c>
    </row>
    <row r="1889" spans="4:4" x14ac:dyDescent="0.25">
      <c r="D1889">
        <f t="shared" ca="1" si="42"/>
        <v>40.513181341709547</v>
      </c>
    </row>
    <row r="1890" spans="4:4" x14ac:dyDescent="0.25">
      <c r="D1890">
        <f t="shared" ca="1" si="42"/>
        <v>50.967111783023299</v>
      </c>
    </row>
    <row r="1891" spans="4:4" x14ac:dyDescent="0.25">
      <c r="D1891">
        <f t="shared" ca="1" si="42"/>
        <v>41.529486261821098</v>
      </c>
    </row>
    <row r="1892" spans="4:4" x14ac:dyDescent="0.25">
      <c r="D1892">
        <f t="shared" ca="1" si="42"/>
        <v>48.197523979334093</v>
      </c>
    </row>
    <row r="1893" spans="4:4" x14ac:dyDescent="0.25">
      <c r="D1893">
        <f t="shared" ca="1" si="42"/>
        <v>55.956838596469616</v>
      </c>
    </row>
    <row r="1894" spans="4:4" x14ac:dyDescent="0.25">
      <c r="D1894">
        <f t="shared" ca="1" si="42"/>
        <v>46.704992922984083</v>
      </c>
    </row>
    <row r="1895" spans="4:4" x14ac:dyDescent="0.25">
      <c r="D1895">
        <f t="shared" ca="1" si="42"/>
        <v>51.516454473282629</v>
      </c>
    </row>
    <row r="1896" spans="4:4" x14ac:dyDescent="0.25">
      <c r="D1896">
        <f t="shared" ca="1" si="42"/>
        <v>58.01034766156824</v>
      </c>
    </row>
    <row r="1897" spans="4:4" x14ac:dyDescent="0.25">
      <c r="D1897">
        <f t="shared" ca="1" si="42"/>
        <v>45.275862985163641</v>
      </c>
    </row>
    <row r="1898" spans="4:4" x14ac:dyDescent="0.25">
      <c r="D1898">
        <f t="shared" ca="1" si="42"/>
        <v>45.242219416267687</v>
      </c>
    </row>
    <row r="1899" spans="4:4" x14ac:dyDescent="0.25">
      <c r="D1899">
        <f t="shared" ca="1" si="42"/>
        <v>48.949639632864155</v>
      </c>
    </row>
    <row r="1900" spans="4:4" x14ac:dyDescent="0.25">
      <c r="D1900">
        <f t="shared" ca="1" si="42"/>
        <v>46.973179331400949</v>
      </c>
    </row>
    <row r="1901" spans="4:4" x14ac:dyDescent="0.25">
      <c r="D1901">
        <f t="shared" ca="1" si="42"/>
        <v>47.298111250582103</v>
      </c>
    </row>
    <row r="1902" spans="4:4" x14ac:dyDescent="0.25">
      <c r="D1902">
        <f t="shared" ca="1" si="42"/>
        <v>52.986833550407241</v>
      </c>
    </row>
    <row r="1903" spans="4:4" x14ac:dyDescent="0.25">
      <c r="D1903">
        <f t="shared" ca="1" si="42"/>
        <v>51.091325735414813</v>
      </c>
    </row>
    <row r="1904" spans="4:4" x14ac:dyDescent="0.25">
      <c r="D1904">
        <f t="shared" ca="1" si="42"/>
        <v>52.850441316513475</v>
      </c>
    </row>
    <row r="1905" spans="4:4" x14ac:dyDescent="0.25">
      <c r="D1905">
        <f t="shared" ca="1" si="42"/>
        <v>49.104996321180906</v>
      </c>
    </row>
    <row r="1906" spans="4:4" x14ac:dyDescent="0.25">
      <c r="D1906">
        <f t="shared" ca="1" si="42"/>
        <v>50.131636818795407</v>
      </c>
    </row>
    <row r="1907" spans="4:4" x14ac:dyDescent="0.25">
      <c r="D1907">
        <f t="shared" ca="1" si="42"/>
        <v>48.621744228843149</v>
      </c>
    </row>
    <row r="1908" spans="4:4" x14ac:dyDescent="0.25">
      <c r="D1908">
        <f t="shared" ca="1" si="42"/>
        <v>45.291462528774574</v>
      </c>
    </row>
    <row r="1909" spans="4:4" x14ac:dyDescent="0.25">
      <c r="D1909">
        <f t="shared" ca="1" si="42"/>
        <v>39.480091122060486</v>
      </c>
    </row>
    <row r="1910" spans="4:4" x14ac:dyDescent="0.25">
      <c r="D1910">
        <f t="shared" ca="1" si="42"/>
        <v>47.797046580869633</v>
      </c>
    </row>
    <row r="1911" spans="4:4" x14ac:dyDescent="0.25">
      <c r="D1911">
        <f t="shared" ca="1" si="42"/>
        <v>52.571796466592858</v>
      </c>
    </row>
    <row r="1912" spans="4:4" x14ac:dyDescent="0.25">
      <c r="D1912">
        <f t="shared" ca="1" si="42"/>
        <v>47.28482558987443</v>
      </c>
    </row>
    <row r="1913" spans="4:4" x14ac:dyDescent="0.25">
      <c r="D1913">
        <f t="shared" ca="1" si="42"/>
        <v>51.011482496767705</v>
      </c>
    </row>
    <row r="1914" spans="4:4" x14ac:dyDescent="0.25">
      <c r="D1914">
        <f t="shared" ca="1" si="42"/>
        <v>42.356220968441235</v>
      </c>
    </row>
    <row r="1915" spans="4:4" x14ac:dyDescent="0.25">
      <c r="D1915">
        <f t="shared" ca="1" si="42"/>
        <v>53.067970789511705</v>
      </c>
    </row>
    <row r="1916" spans="4:4" x14ac:dyDescent="0.25">
      <c r="D1916">
        <f t="shared" ca="1" si="42"/>
        <v>49.121496822435269</v>
      </c>
    </row>
    <row r="1917" spans="4:4" x14ac:dyDescent="0.25">
      <c r="D1917">
        <f t="shared" ca="1" si="42"/>
        <v>56.951347044660558</v>
      </c>
    </row>
    <row r="1918" spans="4:4" x14ac:dyDescent="0.25">
      <c r="D1918">
        <f t="shared" ca="1" si="42"/>
        <v>49.164186879670851</v>
      </c>
    </row>
    <row r="1919" spans="4:4" x14ac:dyDescent="0.25">
      <c r="D1919">
        <f t="shared" ca="1" si="42"/>
        <v>44.815333119853683</v>
      </c>
    </row>
    <row r="1920" spans="4:4" x14ac:dyDescent="0.25">
      <c r="D1920">
        <f t="shared" ca="1" si="42"/>
        <v>39.693121884936687</v>
      </c>
    </row>
    <row r="1921" spans="4:4" x14ac:dyDescent="0.25">
      <c r="D1921">
        <f t="shared" ca="1" si="42"/>
        <v>40.569786397518342</v>
      </c>
    </row>
    <row r="1922" spans="4:4" x14ac:dyDescent="0.25">
      <c r="D1922">
        <f t="shared" ca="1" si="42"/>
        <v>50.53508492765414</v>
      </c>
    </row>
    <row r="1923" spans="4:4" x14ac:dyDescent="0.25">
      <c r="D1923">
        <f t="shared" ref="D1923:D1986" ca="1" si="43">_xlfn.T.INV(RAND(),25)*$G$3+$F$3</f>
        <v>47.224112263728948</v>
      </c>
    </row>
    <row r="1924" spans="4:4" x14ac:dyDescent="0.25">
      <c r="D1924">
        <f t="shared" ca="1" si="43"/>
        <v>47.661954941367107</v>
      </c>
    </row>
    <row r="1925" spans="4:4" x14ac:dyDescent="0.25">
      <c r="D1925">
        <f t="shared" ca="1" si="43"/>
        <v>53.806213190022042</v>
      </c>
    </row>
    <row r="1926" spans="4:4" x14ac:dyDescent="0.25">
      <c r="D1926">
        <f t="shared" ca="1" si="43"/>
        <v>48.045328294786131</v>
      </c>
    </row>
    <row r="1927" spans="4:4" x14ac:dyDescent="0.25">
      <c r="D1927">
        <f t="shared" ca="1" si="43"/>
        <v>56.34710157743158</v>
      </c>
    </row>
    <row r="1928" spans="4:4" x14ac:dyDescent="0.25">
      <c r="D1928">
        <f t="shared" ca="1" si="43"/>
        <v>55.85586138338175</v>
      </c>
    </row>
    <row r="1929" spans="4:4" x14ac:dyDescent="0.25">
      <c r="D1929">
        <f t="shared" ca="1" si="43"/>
        <v>48.319968622975516</v>
      </c>
    </row>
    <row r="1930" spans="4:4" x14ac:dyDescent="0.25">
      <c r="D1930">
        <f t="shared" ca="1" si="43"/>
        <v>48.187167978483913</v>
      </c>
    </row>
    <row r="1931" spans="4:4" x14ac:dyDescent="0.25">
      <c r="D1931">
        <f t="shared" ca="1" si="43"/>
        <v>47.536563877069632</v>
      </c>
    </row>
    <row r="1932" spans="4:4" x14ac:dyDescent="0.25">
      <c r="D1932">
        <f t="shared" ca="1" si="43"/>
        <v>54.336410638298098</v>
      </c>
    </row>
    <row r="1933" spans="4:4" x14ac:dyDescent="0.25">
      <c r="D1933">
        <f t="shared" ca="1" si="43"/>
        <v>45.654343693312484</v>
      </c>
    </row>
    <row r="1934" spans="4:4" x14ac:dyDescent="0.25">
      <c r="D1934">
        <f t="shared" ca="1" si="43"/>
        <v>43.860885881230566</v>
      </c>
    </row>
    <row r="1935" spans="4:4" x14ac:dyDescent="0.25">
      <c r="D1935">
        <f t="shared" ca="1" si="43"/>
        <v>49.933143079585314</v>
      </c>
    </row>
    <row r="1936" spans="4:4" x14ac:dyDescent="0.25">
      <c r="D1936">
        <f t="shared" ca="1" si="43"/>
        <v>46.039667808169717</v>
      </c>
    </row>
    <row r="1937" spans="4:4" x14ac:dyDescent="0.25">
      <c r="D1937">
        <f t="shared" ca="1" si="43"/>
        <v>46.958086341238051</v>
      </c>
    </row>
    <row r="1938" spans="4:4" x14ac:dyDescent="0.25">
      <c r="D1938">
        <f t="shared" ca="1" si="43"/>
        <v>45.610582330452331</v>
      </c>
    </row>
    <row r="1939" spans="4:4" x14ac:dyDescent="0.25">
      <c r="D1939">
        <f t="shared" ca="1" si="43"/>
        <v>52.749532312351263</v>
      </c>
    </row>
    <row r="1940" spans="4:4" x14ac:dyDescent="0.25">
      <c r="D1940">
        <f t="shared" ca="1" si="43"/>
        <v>48.447683989616941</v>
      </c>
    </row>
    <row r="1941" spans="4:4" x14ac:dyDescent="0.25">
      <c r="D1941">
        <f t="shared" ca="1" si="43"/>
        <v>50.103364320485298</v>
      </c>
    </row>
    <row r="1942" spans="4:4" x14ac:dyDescent="0.25">
      <c r="D1942">
        <f t="shared" ca="1" si="43"/>
        <v>49.349228207459412</v>
      </c>
    </row>
    <row r="1943" spans="4:4" x14ac:dyDescent="0.25">
      <c r="D1943">
        <f t="shared" ca="1" si="43"/>
        <v>48.101213699021173</v>
      </c>
    </row>
    <row r="1944" spans="4:4" x14ac:dyDescent="0.25">
      <c r="D1944">
        <f t="shared" ca="1" si="43"/>
        <v>48.7999630517849</v>
      </c>
    </row>
    <row r="1945" spans="4:4" x14ac:dyDescent="0.25">
      <c r="D1945">
        <f t="shared" ca="1" si="43"/>
        <v>49.698476286587955</v>
      </c>
    </row>
    <row r="1946" spans="4:4" x14ac:dyDescent="0.25">
      <c r="D1946">
        <f t="shared" ca="1" si="43"/>
        <v>56.902798018335091</v>
      </c>
    </row>
    <row r="1947" spans="4:4" x14ac:dyDescent="0.25">
      <c r="D1947">
        <f t="shared" ca="1" si="43"/>
        <v>51.747666832062606</v>
      </c>
    </row>
    <row r="1948" spans="4:4" x14ac:dyDescent="0.25">
      <c r="D1948">
        <f t="shared" ca="1" si="43"/>
        <v>50.244056402475174</v>
      </c>
    </row>
    <row r="1949" spans="4:4" x14ac:dyDescent="0.25">
      <c r="D1949">
        <f t="shared" ca="1" si="43"/>
        <v>52.527069295878199</v>
      </c>
    </row>
    <row r="1950" spans="4:4" x14ac:dyDescent="0.25">
      <c r="D1950">
        <f t="shared" ca="1" si="43"/>
        <v>49.235950917064109</v>
      </c>
    </row>
    <row r="1951" spans="4:4" x14ac:dyDescent="0.25">
      <c r="D1951">
        <f t="shared" ca="1" si="43"/>
        <v>48.364386564694122</v>
      </c>
    </row>
    <row r="1952" spans="4:4" x14ac:dyDescent="0.25">
      <c r="D1952">
        <f t="shared" ca="1" si="43"/>
        <v>48.61217988034452</v>
      </c>
    </row>
    <row r="1953" spans="4:4" x14ac:dyDescent="0.25">
      <c r="D1953">
        <f t="shared" ca="1" si="43"/>
        <v>46.545596167118674</v>
      </c>
    </row>
    <row r="1954" spans="4:4" x14ac:dyDescent="0.25">
      <c r="D1954">
        <f t="shared" ca="1" si="43"/>
        <v>50.353905797936768</v>
      </c>
    </row>
    <row r="1955" spans="4:4" x14ac:dyDescent="0.25">
      <c r="D1955">
        <f t="shared" ca="1" si="43"/>
        <v>50.992577020123292</v>
      </c>
    </row>
    <row r="1956" spans="4:4" x14ac:dyDescent="0.25">
      <c r="D1956">
        <f t="shared" ca="1" si="43"/>
        <v>43.215948307252262</v>
      </c>
    </row>
    <row r="1957" spans="4:4" x14ac:dyDescent="0.25">
      <c r="D1957">
        <f t="shared" ca="1" si="43"/>
        <v>48.009135680403844</v>
      </c>
    </row>
    <row r="1958" spans="4:4" x14ac:dyDescent="0.25">
      <c r="D1958">
        <f t="shared" ca="1" si="43"/>
        <v>47.798951015486679</v>
      </c>
    </row>
    <row r="1959" spans="4:4" x14ac:dyDescent="0.25">
      <c r="D1959">
        <f t="shared" ca="1" si="43"/>
        <v>49.931015710455327</v>
      </c>
    </row>
    <row r="1960" spans="4:4" x14ac:dyDescent="0.25">
      <c r="D1960">
        <f t="shared" ca="1" si="43"/>
        <v>39.617642985977774</v>
      </c>
    </row>
    <row r="1961" spans="4:4" x14ac:dyDescent="0.25">
      <c r="D1961">
        <f t="shared" ca="1" si="43"/>
        <v>49.36990613895442</v>
      </c>
    </row>
    <row r="1962" spans="4:4" x14ac:dyDescent="0.25">
      <c r="D1962">
        <f t="shared" ca="1" si="43"/>
        <v>44.528179736372749</v>
      </c>
    </row>
    <row r="1963" spans="4:4" x14ac:dyDescent="0.25">
      <c r="D1963">
        <f t="shared" ca="1" si="43"/>
        <v>45.997502096776564</v>
      </c>
    </row>
    <row r="1964" spans="4:4" x14ac:dyDescent="0.25">
      <c r="D1964">
        <f t="shared" ca="1" si="43"/>
        <v>49.524504045041731</v>
      </c>
    </row>
    <row r="1965" spans="4:4" x14ac:dyDescent="0.25">
      <c r="D1965">
        <f t="shared" ca="1" si="43"/>
        <v>47.465607212966027</v>
      </c>
    </row>
    <row r="1966" spans="4:4" x14ac:dyDescent="0.25">
      <c r="D1966">
        <f t="shared" ca="1" si="43"/>
        <v>45.754008536439827</v>
      </c>
    </row>
    <row r="1967" spans="4:4" x14ac:dyDescent="0.25">
      <c r="D1967">
        <f t="shared" ca="1" si="43"/>
        <v>41.81053881972975</v>
      </c>
    </row>
    <row r="1968" spans="4:4" x14ac:dyDescent="0.25">
      <c r="D1968">
        <f t="shared" ca="1" si="43"/>
        <v>46.344407941410431</v>
      </c>
    </row>
    <row r="1969" spans="4:4" x14ac:dyDescent="0.25">
      <c r="D1969">
        <f t="shared" ca="1" si="43"/>
        <v>49.474201957237781</v>
      </c>
    </row>
    <row r="1970" spans="4:4" x14ac:dyDescent="0.25">
      <c r="D1970">
        <f t="shared" ca="1" si="43"/>
        <v>50.382060808452096</v>
      </c>
    </row>
    <row r="1971" spans="4:4" x14ac:dyDescent="0.25">
      <c r="D1971">
        <f t="shared" ca="1" si="43"/>
        <v>46.179031135928511</v>
      </c>
    </row>
    <row r="1972" spans="4:4" x14ac:dyDescent="0.25">
      <c r="D1972">
        <f t="shared" ca="1" si="43"/>
        <v>58.378605007141516</v>
      </c>
    </row>
    <row r="1973" spans="4:4" x14ac:dyDescent="0.25">
      <c r="D1973">
        <f t="shared" ca="1" si="43"/>
        <v>50.643994088271739</v>
      </c>
    </row>
    <row r="1974" spans="4:4" x14ac:dyDescent="0.25">
      <c r="D1974">
        <f t="shared" ca="1" si="43"/>
        <v>50.945665527388272</v>
      </c>
    </row>
    <row r="1975" spans="4:4" x14ac:dyDescent="0.25">
      <c r="D1975">
        <f t="shared" ca="1" si="43"/>
        <v>48.61987431016707</v>
      </c>
    </row>
    <row r="1976" spans="4:4" x14ac:dyDescent="0.25">
      <c r="D1976">
        <f t="shared" ca="1" si="43"/>
        <v>55.682133771445194</v>
      </c>
    </row>
    <row r="1977" spans="4:4" x14ac:dyDescent="0.25">
      <c r="D1977">
        <f t="shared" ca="1" si="43"/>
        <v>43.500790070438818</v>
      </c>
    </row>
    <row r="1978" spans="4:4" x14ac:dyDescent="0.25">
      <c r="D1978">
        <f t="shared" ca="1" si="43"/>
        <v>51.99500155601261</v>
      </c>
    </row>
    <row r="1979" spans="4:4" x14ac:dyDescent="0.25">
      <c r="D1979">
        <f t="shared" ca="1" si="43"/>
        <v>54.655988306853168</v>
      </c>
    </row>
    <row r="1980" spans="4:4" x14ac:dyDescent="0.25">
      <c r="D1980">
        <f t="shared" ca="1" si="43"/>
        <v>55.585525601717258</v>
      </c>
    </row>
    <row r="1981" spans="4:4" x14ac:dyDescent="0.25">
      <c r="D1981">
        <f t="shared" ca="1" si="43"/>
        <v>43.144288195428757</v>
      </c>
    </row>
    <row r="1982" spans="4:4" x14ac:dyDescent="0.25">
      <c r="D1982">
        <f t="shared" ca="1" si="43"/>
        <v>52.393429102666019</v>
      </c>
    </row>
    <row r="1983" spans="4:4" x14ac:dyDescent="0.25">
      <c r="D1983">
        <f t="shared" ca="1" si="43"/>
        <v>53.620791526165505</v>
      </c>
    </row>
    <row r="1984" spans="4:4" x14ac:dyDescent="0.25">
      <c r="D1984">
        <f t="shared" ca="1" si="43"/>
        <v>39.464292599620791</v>
      </c>
    </row>
    <row r="1985" spans="4:4" x14ac:dyDescent="0.25">
      <c r="D1985">
        <f t="shared" ca="1" si="43"/>
        <v>48.575255354237889</v>
      </c>
    </row>
    <row r="1986" spans="4:4" x14ac:dyDescent="0.25">
      <c r="D1986">
        <f t="shared" ca="1" si="43"/>
        <v>49.883839434080535</v>
      </c>
    </row>
    <row r="1987" spans="4:4" x14ac:dyDescent="0.25">
      <c r="D1987">
        <f t="shared" ref="D1987:D2050" ca="1" si="44">_xlfn.T.INV(RAND(),25)*$G$3+$F$3</f>
        <v>52.299219971253123</v>
      </c>
    </row>
    <row r="1988" spans="4:4" x14ac:dyDescent="0.25">
      <c r="D1988">
        <f t="shared" ca="1" si="44"/>
        <v>43.46400867183948</v>
      </c>
    </row>
    <row r="1989" spans="4:4" x14ac:dyDescent="0.25">
      <c r="D1989">
        <f t="shared" ca="1" si="44"/>
        <v>45.840083182471041</v>
      </c>
    </row>
    <row r="1990" spans="4:4" x14ac:dyDescent="0.25">
      <c r="D1990">
        <f t="shared" ca="1" si="44"/>
        <v>47.614742838120833</v>
      </c>
    </row>
    <row r="1991" spans="4:4" x14ac:dyDescent="0.25">
      <c r="D1991">
        <f t="shared" ca="1" si="44"/>
        <v>44.629237715647442</v>
      </c>
    </row>
    <row r="1992" spans="4:4" x14ac:dyDescent="0.25">
      <c r="D1992">
        <f t="shared" ca="1" si="44"/>
        <v>50.967155638518904</v>
      </c>
    </row>
    <row r="1993" spans="4:4" x14ac:dyDescent="0.25">
      <c r="D1993">
        <f t="shared" ca="1" si="44"/>
        <v>50.317892190096771</v>
      </c>
    </row>
    <row r="1994" spans="4:4" x14ac:dyDescent="0.25">
      <c r="D1994">
        <f t="shared" ca="1" si="44"/>
        <v>48.53460345147866</v>
      </c>
    </row>
    <row r="1995" spans="4:4" x14ac:dyDescent="0.25">
      <c r="D1995">
        <f t="shared" ca="1" si="44"/>
        <v>53.120408846078114</v>
      </c>
    </row>
    <row r="1996" spans="4:4" x14ac:dyDescent="0.25">
      <c r="D1996">
        <f t="shared" ca="1" si="44"/>
        <v>56.3887941607843</v>
      </c>
    </row>
    <row r="1997" spans="4:4" x14ac:dyDescent="0.25">
      <c r="D1997">
        <f t="shared" ca="1" si="44"/>
        <v>52.929491892735363</v>
      </c>
    </row>
    <row r="1998" spans="4:4" x14ac:dyDescent="0.25">
      <c r="D1998">
        <f t="shared" ca="1" si="44"/>
        <v>47.774795656868314</v>
      </c>
    </row>
    <row r="1999" spans="4:4" x14ac:dyDescent="0.25">
      <c r="D1999">
        <f t="shared" ca="1" si="44"/>
        <v>53.934779108513048</v>
      </c>
    </row>
    <row r="2000" spans="4:4" x14ac:dyDescent="0.25">
      <c r="D2000">
        <f t="shared" ca="1" si="44"/>
        <v>51.062099857419959</v>
      </c>
    </row>
    <row r="2001" spans="4:4" x14ac:dyDescent="0.25">
      <c r="D2001">
        <f t="shared" ca="1" si="44"/>
        <v>52.417726599082336</v>
      </c>
    </row>
    <row r="2002" spans="4:4" x14ac:dyDescent="0.25">
      <c r="D2002">
        <f t="shared" ca="1" si="44"/>
        <v>49.408553499246516</v>
      </c>
    </row>
    <row r="2003" spans="4:4" x14ac:dyDescent="0.25">
      <c r="D2003">
        <f t="shared" ca="1" si="44"/>
        <v>48.521315156299927</v>
      </c>
    </row>
    <row r="2004" spans="4:4" x14ac:dyDescent="0.25">
      <c r="D2004">
        <f t="shared" ca="1" si="44"/>
        <v>54.469220449584085</v>
      </c>
    </row>
    <row r="2005" spans="4:4" x14ac:dyDescent="0.25">
      <c r="D2005">
        <f t="shared" ca="1" si="44"/>
        <v>49.248961252406886</v>
      </c>
    </row>
    <row r="2006" spans="4:4" x14ac:dyDescent="0.25">
      <c r="D2006">
        <f t="shared" ca="1" si="44"/>
        <v>53.551493411095478</v>
      </c>
    </row>
    <row r="2007" spans="4:4" x14ac:dyDescent="0.25">
      <c r="D2007">
        <f t="shared" ca="1" si="44"/>
        <v>63.010666718961986</v>
      </c>
    </row>
    <row r="2008" spans="4:4" x14ac:dyDescent="0.25">
      <c r="D2008">
        <f t="shared" ca="1" si="44"/>
        <v>42.752895968948522</v>
      </c>
    </row>
    <row r="2009" spans="4:4" x14ac:dyDescent="0.25">
      <c r="D2009">
        <f t="shared" ca="1" si="44"/>
        <v>43.852513139903017</v>
      </c>
    </row>
    <row r="2010" spans="4:4" x14ac:dyDescent="0.25">
      <c r="D2010">
        <f t="shared" ca="1" si="44"/>
        <v>46.461574195333988</v>
      </c>
    </row>
    <row r="2011" spans="4:4" x14ac:dyDescent="0.25">
      <c r="D2011">
        <f t="shared" ca="1" si="44"/>
        <v>50.976263493432135</v>
      </c>
    </row>
    <row r="2012" spans="4:4" x14ac:dyDescent="0.25">
      <c r="D2012">
        <f t="shared" ca="1" si="44"/>
        <v>45.030338779570705</v>
      </c>
    </row>
    <row r="2013" spans="4:4" x14ac:dyDescent="0.25">
      <c r="D2013">
        <f t="shared" ca="1" si="44"/>
        <v>50.422754276882088</v>
      </c>
    </row>
    <row r="2014" spans="4:4" x14ac:dyDescent="0.25">
      <c r="D2014">
        <f t="shared" ca="1" si="44"/>
        <v>43.495113689799723</v>
      </c>
    </row>
    <row r="2015" spans="4:4" x14ac:dyDescent="0.25">
      <c r="D2015">
        <f t="shared" ca="1" si="44"/>
        <v>49.839380552406666</v>
      </c>
    </row>
    <row r="2016" spans="4:4" x14ac:dyDescent="0.25">
      <c r="D2016">
        <f t="shared" ca="1" si="44"/>
        <v>50.367835617066206</v>
      </c>
    </row>
    <row r="2017" spans="4:4" x14ac:dyDescent="0.25">
      <c r="D2017">
        <f t="shared" ca="1" si="44"/>
        <v>47.289631737938052</v>
      </c>
    </row>
    <row r="2018" spans="4:4" x14ac:dyDescent="0.25">
      <c r="D2018">
        <f t="shared" ca="1" si="44"/>
        <v>53.167441429751605</v>
      </c>
    </row>
    <row r="2019" spans="4:4" x14ac:dyDescent="0.25">
      <c r="D2019">
        <f t="shared" ca="1" si="44"/>
        <v>47.599937546475715</v>
      </c>
    </row>
    <row r="2020" spans="4:4" x14ac:dyDescent="0.25">
      <c r="D2020">
        <f t="shared" ca="1" si="44"/>
        <v>46.782742553548701</v>
      </c>
    </row>
    <row r="2021" spans="4:4" x14ac:dyDescent="0.25">
      <c r="D2021">
        <f t="shared" ca="1" si="44"/>
        <v>51.562245317234492</v>
      </c>
    </row>
    <row r="2022" spans="4:4" x14ac:dyDescent="0.25">
      <c r="D2022">
        <f t="shared" ca="1" si="44"/>
        <v>50.794582322955605</v>
      </c>
    </row>
    <row r="2023" spans="4:4" x14ac:dyDescent="0.25">
      <c r="D2023">
        <f t="shared" ca="1" si="44"/>
        <v>42.739801278483384</v>
      </c>
    </row>
    <row r="2024" spans="4:4" x14ac:dyDescent="0.25">
      <c r="D2024">
        <f t="shared" ca="1" si="44"/>
        <v>51.202584559409743</v>
      </c>
    </row>
    <row r="2025" spans="4:4" x14ac:dyDescent="0.25">
      <c r="D2025">
        <f t="shared" ca="1" si="44"/>
        <v>47.687756655187101</v>
      </c>
    </row>
    <row r="2026" spans="4:4" x14ac:dyDescent="0.25">
      <c r="D2026">
        <f t="shared" ca="1" si="44"/>
        <v>55.322711464145065</v>
      </c>
    </row>
    <row r="2027" spans="4:4" x14ac:dyDescent="0.25">
      <c r="D2027">
        <f t="shared" ca="1" si="44"/>
        <v>42.64416688935858</v>
      </c>
    </row>
    <row r="2028" spans="4:4" x14ac:dyDescent="0.25">
      <c r="D2028">
        <f t="shared" ca="1" si="44"/>
        <v>47.06021181218437</v>
      </c>
    </row>
    <row r="2029" spans="4:4" x14ac:dyDescent="0.25">
      <c r="D2029">
        <f t="shared" ca="1" si="44"/>
        <v>41.521988695978649</v>
      </c>
    </row>
    <row r="2030" spans="4:4" x14ac:dyDescent="0.25">
      <c r="D2030">
        <f t="shared" ca="1" si="44"/>
        <v>48.624129837181378</v>
      </c>
    </row>
    <row r="2031" spans="4:4" x14ac:dyDescent="0.25">
      <c r="D2031">
        <f t="shared" ca="1" si="44"/>
        <v>47.718924894408907</v>
      </c>
    </row>
    <row r="2032" spans="4:4" x14ac:dyDescent="0.25">
      <c r="D2032">
        <f t="shared" ca="1" si="44"/>
        <v>42.58745036428239</v>
      </c>
    </row>
    <row r="2033" spans="4:4" x14ac:dyDescent="0.25">
      <c r="D2033">
        <f t="shared" ca="1" si="44"/>
        <v>43.990497363714937</v>
      </c>
    </row>
    <row r="2034" spans="4:4" x14ac:dyDescent="0.25">
      <c r="D2034">
        <f t="shared" ca="1" si="44"/>
        <v>53.302874834542465</v>
      </c>
    </row>
    <row r="2035" spans="4:4" x14ac:dyDescent="0.25">
      <c r="D2035">
        <f t="shared" ca="1" si="44"/>
        <v>48.833690856169127</v>
      </c>
    </row>
    <row r="2036" spans="4:4" x14ac:dyDescent="0.25">
      <c r="D2036">
        <f t="shared" ca="1" si="44"/>
        <v>45.668483750580116</v>
      </c>
    </row>
    <row r="2037" spans="4:4" x14ac:dyDescent="0.25">
      <c r="D2037">
        <f t="shared" ca="1" si="44"/>
        <v>54.110667252971517</v>
      </c>
    </row>
    <row r="2038" spans="4:4" x14ac:dyDescent="0.25">
      <c r="D2038">
        <f t="shared" ca="1" si="44"/>
        <v>47.606777390313283</v>
      </c>
    </row>
    <row r="2039" spans="4:4" x14ac:dyDescent="0.25">
      <c r="D2039">
        <f t="shared" ca="1" si="44"/>
        <v>47.594140913346124</v>
      </c>
    </row>
    <row r="2040" spans="4:4" x14ac:dyDescent="0.25">
      <c r="D2040">
        <f t="shared" ca="1" si="44"/>
        <v>51.480762110268664</v>
      </c>
    </row>
    <row r="2041" spans="4:4" x14ac:dyDescent="0.25">
      <c r="D2041">
        <f t="shared" ca="1" si="44"/>
        <v>47.209033199268987</v>
      </c>
    </row>
    <row r="2042" spans="4:4" x14ac:dyDescent="0.25">
      <c r="D2042">
        <f t="shared" ca="1" si="44"/>
        <v>56.799446993146574</v>
      </c>
    </row>
    <row r="2043" spans="4:4" x14ac:dyDescent="0.25">
      <c r="D2043">
        <f t="shared" ca="1" si="44"/>
        <v>55.423411018857443</v>
      </c>
    </row>
    <row r="2044" spans="4:4" x14ac:dyDescent="0.25">
      <c r="D2044">
        <f t="shared" ca="1" si="44"/>
        <v>47.954059503065032</v>
      </c>
    </row>
    <row r="2045" spans="4:4" x14ac:dyDescent="0.25">
      <c r="D2045">
        <f t="shared" ca="1" si="44"/>
        <v>62.48984845600652</v>
      </c>
    </row>
    <row r="2046" spans="4:4" x14ac:dyDescent="0.25">
      <c r="D2046">
        <f t="shared" ca="1" si="44"/>
        <v>51.317386482758245</v>
      </c>
    </row>
    <row r="2047" spans="4:4" x14ac:dyDescent="0.25">
      <c r="D2047">
        <f t="shared" ca="1" si="44"/>
        <v>51.22976502801594</v>
      </c>
    </row>
    <row r="2048" spans="4:4" x14ac:dyDescent="0.25">
      <c r="D2048">
        <f t="shared" ca="1" si="44"/>
        <v>47.243055576564913</v>
      </c>
    </row>
    <row r="2049" spans="4:4" x14ac:dyDescent="0.25">
      <c r="D2049">
        <f t="shared" ca="1" si="44"/>
        <v>58.103519099723215</v>
      </c>
    </row>
    <row r="2050" spans="4:4" x14ac:dyDescent="0.25">
      <c r="D2050">
        <f t="shared" ca="1" si="44"/>
        <v>49.852771115534132</v>
      </c>
    </row>
    <row r="2051" spans="4:4" x14ac:dyDescent="0.25">
      <c r="D2051">
        <f t="shared" ref="D2051:D2114" ca="1" si="45">_xlfn.T.INV(RAND(),25)*$G$3+$F$3</f>
        <v>48.874599575103673</v>
      </c>
    </row>
    <row r="2052" spans="4:4" x14ac:dyDescent="0.25">
      <c r="D2052">
        <f t="shared" ca="1" si="45"/>
        <v>45.549030320339007</v>
      </c>
    </row>
    <row r="2053" spans="4:4" x14ac:dyDescent="0.25">
      <c r="D2053">
        <f t="shared" ca="1" si="45"/>
        <v>62.769472975772516</v>
      </c>
    </row>
    <row r="2054" spans="4:4" x14ac:dyDescent="0.25">
      <c r="D2054">
        <f t="shared" ca="1" si="45"/>
        <v>51.958203332973376</v>
      </c>
    </row>
    <row r="2055" spans="4:4" x14ac:dyDescent="0.25">
      <c r="D2055">
        <f t="shared" ca="1" si="45"/>
        <v>51.888050953182422</v>
      </c>
    </row>
    <row r="2056" spans="4:4" x14ac:dyDescent="0.25">
      <c r="D2056">
        <f t="shared" ca="1" si="45"/>
        <v>45.199335873416388</v>
      </c>
    </row>
    <row r="2057" spans="4:4" x14ac:dyDescent="0.25">
      <c r="D2057">
        <f t="shared" ca="1" si="45"/>
        <v>49.05445414072507</v>
      </c>
    </row>
    <row r="2058" spans="4:4" x14ac:dyDescent="0.25">
      <c r="D2058">
        <f t="shared" ca="1" si="45"/>
        <v>49.129647724858472</v>
      </c>
    </row>
    <row r="2059" spans="4:4" x14ac:dyDescent="0.25">
      <c r="D2059">
        <f t="shared" ca="1" si="45"/>
        <v>45.704439727354256</v>
      </c>
    </row>
    <row r="2060" spans="4:4" x14ac:dyDescent="0.25">
      <c r="D2060">
        <f t="shared" ca="1" si="45"/>
        <v>45.66548939956769</v>
      </c>
    </row>
    <row r="2061" spans="4:4" x14ac:dyDescent="0.25">
      <c r="D2061">
        <f t="shared" ca="1" si="45"/>
        <v>49.267853454271304</v>
      </c>
    </row>
    <row r="2062" spans="4:4" x14ac:dyDescent="0.25">
      <c r="D2062">
        <f t="shared" ca="1" si="45"/>
        <v>46.89479565520724</v>
      </c>
    </row>
    <row r="2063" spans="4:4" x14ac:dyDescent="0.25">
      <c r="D2063">
        <f t="shared" ca="1" si="45"/>
        <v>42.084786094689321</v>
      </c>
    </row>
    <row r="2064" spans="4:4" x14ac:dyDescent="0.25">
      <c r="D2064">
        <f t="shared" ca="1" si="45"/>
        <v>48.654690100189178</v>
      </c>
    </row>
    <row r="2065" spans="4:4" x14ac:dyDescent="0.25">
      <c r="D2065">
        <f t="shared" ca="1" si="45"/>
        <v>51.52901971453614</v>
      </c>
    </row>
    <row r="2066" spans="4:4" x14ac:dyDescent="0.25">
      <c r="D2066">
        <f t="shared" ca="1" si="45"/>
        <v>47.952420962352093</v>
      </c>
    </row>
    <row r="2067" spans="4:4" x14ac:dyDescent="0.25">
      <c r="D2067">
        <f t="shared" ca="1" si="45"/>
        <v>46.58410474359669</v>
      </c>
    </row>
    <row r="2068" spans="4:4" x14ac:dyDescent="0.25">
      <c r="D2068">
        <f t="shared" ca="1" si="45"/>
        <v>47.940143853871021</v>
      </c>
    </row>
    <row r="2069" spans="4:4" x14ac:dyDescent="0.25">
      <c r="D2069">
        <f t="shared" ca="1" si="45"/>
        <v>54.251932432058503</v>
      </c>
    </row>
    <row r="2070" spans="4:4" x14ac:dyDescent="0.25">
      <c r="D2070">
        <f t="shared" ca="1" si="45"/>
        <v>55.318461639189884</v>
      </c>
    </row>
    <row r="2071" spans="4:4" x14ac:dyDescent="0.25">
      <c r="D2071">
        <f t="shared" ca="1" si="45"/>
        <v>41.316575617135001</v>
      </c>
    </row>
    <row r="2072" spans="4:4" x14ac:dyDescent="0.25">
      <c r="D2072">
        <f t="shared" ca="1" si="45"/>
        <v>44.775819677982597</v>
      </c>
    </row>
    <row r="2073" spans="4:4" x14ac:dyDescent="0.25">
      <c r="D2073">
        <f t="shared" ca="1" si="45"/>
        <v>50.331425372964496</v>
      </c>
    </row>
    <row r="2074" spans="4:4" x14ac:dyDescent="0.25">
      <c r="D2074">
        <f t="shared" ca="1" si="45"/>
        <v>56.112012220341462</v>
      </c>
    </row>
    <row r="2075" spans="4:4" x14ac:dyDescent="0.25">
      <c r="D2075">
        <f t="shared" ca="1" si="45"/>
        <v>50.890986216550914</v>
      </c>
    </row>
    <row r="2076" spans="4:4" x14ac:dyDescent="0.25">
      <c r="D2076">
        <f t="shared" ca="1" si="45"/>
        <v>51.182740516419408</v>
      </c>
    </row>
    <row r="2077" spans="4:4" x14ac:dyDescent="0.25">
      <c r="D2077">
        <f t="shared" ca="1" si="45"/>
        <v>44.738696415593807</v>
      </c>
    </row>
    <row r="2078" spans="4:4" x14ac:dyDescent="0.25">
      <c r="D2078">
        <f t="shared" ca="1" si="45"/>
        <v>43.260535873864292</v>
      </c>
    </row>
    <row r="2079" spans="4:4" x14ac:dyDescent="0.25">
      <c r="D2079">
        <f t="shared" ca="1" si="45"/>
        <v>52.03359247966447</v>
      </c>
    </row>
    <row r="2080" spans="4:4" x14ac:dyDescent="0.25">
      <c r="D2080">
        <f t="shared" ca="1" si="45"/>
        <v>46.600354438176119</v>
      </c>
    </row>
    <row r="2081" spans="4:4" x14ac:dyDescent="0.25">
      <c r="D2081">
        <f t="shared" ca="1" si="45"/>
        <v>45.2339143460283</v>
      </c>
    </row>
    <row r="2082" spans="4:4" x14ac:dyDescent="0.25">
      <c r="D2082">
        <f t="shared" ca="1" si="45"/>
        <v>49.657547094292923</v>
      </c>
    </row>
    <row r="2083" spans="4:4" x14ac:dyDescent="0.25">
      <c r="D2083">
        <f t="shared" ca="1" si="45"/>
        <v>49.793986011052468</v>
      </c>
    </row>
    <row r="2084" spans="4:4" x14ac:dyDescent="0.25">
      <c r="D2084">
        <f t="shared" ca="1" si="45"/>
        <v>50.82846463596514</v>
      </c>
    </row>
    <row r="2085" spans="4:4" x14ac:dyDescent="0.25">
      <c r="D2085">
        <f t="shared" ca="1" si="45"/>
        <v>46.068968182175716</v>
      </c>
    </row>
    <row r="2086" spans="4:4" x14ac:dyDescent="0.25">
      <c r="D2086">
        <f t="shared" ca="1" si="45"/>
        <v>48.442426330887557</v>
      </c>
    </row>
    <row r="2087" spans="4:4" x14ac:dyDescent="0.25">
      <c r="D2087">
        <f t="shared" ca="1" si="45"/>
        <v>51.950327799297433</v>
      </c>
    </row>
    <row r="2088" spans="4:4" x14ac:dyDescent="0.25">
      <c r="D2088">
        <f t="shared" ca="1" si="45"/>
        <v>52.692693356351981</v>
      </c>
    </row>
    <row r="2089" spans="4:4" x14ac:dyDescent="0.25">
      <c r="D2089">
        <f t="shared" ca="1" si="45"/>
        <v>48.271575405484761</v>
      </c>
    </row>
    <row r="2090" spans="4:4" x14ac:dyDescent="0.25">
      <c r="D2090">
        <f t="shared" ca="1" si="45"/>
        <v>53.59826849469259</v>
      </c>
    </row>
    <row r="2091" spans="4:4" x14ac:dyDescent="0.25">
      <c r="D2091">
        <f t="shared" ca="1" si="45"/>
        <v>49.879219918490548</v>
      </c>
    </row>
    <row r="2092" spans="4:4" x14ac:dyDescent="0.25">
      <c r="D2092">
        <f t="shared" ca="1" si="45"/>
        <v>51.194944051497593</v>
      </c>
    </row>
    <row r="2093" spans="4:4" x14ac:dyDescent="0.25">
      <c r="D2093">
        <f t="shared" ca="1" si="45"/>
        <v>50.196887871258149</v>
      </c>
    </row>
    <row r="2094" spans="4:4" x14ac:dyDescent="0.25">
      <c r="D2094">
        <f t="shared" ca="1" si="45"/>
        <v>43.582233151792522</v>
      </c>
    </row>
    <row r="2095" spans="4:4" x14ac:dyDescent="0.25">
      <c r="D2095">
        <f t="shared" ca="1" si="45"/>
        <v>51.811652589192327</v>
      </c>
    </row>
    <row r="2096" spans="4:4" x14ac:dyDescent="0.25">
      <c r="D2096">
        <f t="shared" ca="1" si="45"/>
        <v>51.941760912376161</v>
      </c>
    </row>
    <row r="2097" spans="4:4" x14ac:dyDescent="0.25">
      <c r="D2097">
        <f t="shared" ca="1" si="45"/>
        <v>47.341034120604697</v>
      </c>
    </row>
    <row r="2098" spans="4:4" x14ac:dyDescent="0.25">
      <c r="D2098">
        <f t="shared" ca="1" si="45"/>
        <v>49.547530404227338</v>
      </c>
    </row>
    <row r="2099" spans="4:4" x14ac:dyDescent="0.25">
      <c r="D2099">
        <f t="shared" ca="1" si="45"/>
        <v>48.622723311089068</v>
      </c>
    </row>
    <row r="2100" spans="4:4" x14ac:dyDescent="0.25">
      <c r="D2100">
        <f t="shared" ca="1" si="45"/>
        <v>46.126351704449576</v>
      </c>
    </row>
    <row r="2101" spans="4:4" x14ac:dyDescent="0.25">
      <c r="D2101">
        <f t="shared" ca="1" si="45"/>
        <v>49.539941765736145</v>
      </c>
    </row>
    <row r="2102" spans="4:4" x14ac:dyDescent="0.25">
      <c r="D2102">
        <f t="shared" ca="1" si="45"/>
        <v>58.217998957693318</v>
      </c>
    </row>
    <row r="2103" spans="4:4" x14ac:dyDescent="0.25">
      <c r="D2103">
        <f t="shared" ca="1" si="45"/>
        <v>50.909366439237708</v>
      </c>
    </row>
    <row r="2104" spans="4:4" x14ac:dyDescent="0.25">
      <c r="D2104">
        <f t="shared" ca="1" si="45"/>
        <v>57.319604091332316</v>
      </c>
    </row>
    <row r="2105" spans="4:4" x14ac:dyDescent="0.25">
      <c r="D2105">
        <f t="shared" ca="1" si="45"/>
        <v>53.624655655640993</v>
      </c>
    </row>
    <row r="2106" spans="4:4" x14ac:dyDescent="0.25">
      <c r="D2106">
        <f t="shared" ca="1" si="45"/>
        <v>48.36587010487461</v>
      </c>
    </row>
    <row r="2107" spans="4:4" x14ac:dyDescent="0.25">
      <c r="D2107">
        <f t="shared" ca="1" si="45"/>
        <v>52.222505005983635</v>
      </c>
    </row>
    <row r="2108" spans="4:4" x14ac:dyDescent="0.25">
      <c r="D2108">
        <f t="shared" ca="1" si="45"/>
        <v>49.299609543895187</v>
      </c>
    </row>
    <row r="2109" spans="4:4" x14ac:dyDescent="0.25">
      <c r="D2109">
        <f t="shared" ca="1" si="45"/>
        <v>57.561137825016097</v>
      </c>
    </row>
    <row r="2110" spans="4:4" x14ac:dyDescent="0.25">
      <c r="D2110">
        <f t="shared" ca="1" si="45"/>
        <v>53.36835446163559</v>
      </c>
    </row>
    <row r="2111" spans="4:4" x14ac:dyDescent="0.25">
      <c r="D2111">
        <f t="shared" ca="1" si="45"/>
        <v>49.540064413131319</v>
      </c>
    </row>
    <row r="2112" spans="4:4" x14ac:dyDescent="0.25">
      <c r="D2112">
        <f t="shared" ca="1" si="45"/>
        <v>53.165077290241015</v>
      </c>
    </row>
    <row r="2113" spans="4:4" x14ac:dyDescent="0.25">
      <c r="D2113">
        <f t="shared" ca="1" si="45"/>
        <v>49.772133721248132</v>
      </c>
    </row>
    <row r="2114" spans="4:4" x14ac:dyDescent="0.25">
      <c r="D2114">
        <f t="shared" ca="1" si="45"/>
        <v>45.076079656270487</v>
      </c>
    </row>
    <row r="2115" spans="4:4" x14ac:dyDescent="0.25">
      <c r="D2115">
        <f t="shared" ref="D2115:D2178" ca="1" si="46">_xlfn.T.INV(RAND(),25)*$G$3+$F$3</f>
        <v>41.815810358265935</v>
      </c>
    </row>
    <row r="2116" spans="4:4" x14ac:dyDescent="0.25">
      <c r="D2116">
        <f t="shared" ca="1" si="46"/>
        <v>41.380886596649944</v>
      </c>
    </row>
    <row r="2117" spans="4:4" x14ac:dyDescent="0.25">
      <c r="D2117">
        <f t="shared" ca="1" si="46"/>
        <v>48.453040020981959</v>
      </c>
    </row>
    <row r="2118" spans="4:4" x14ac:dyDescent="0.25">
      <c r="D2118">
        <f t="shared" ca="1" si="46"/>
        <v>50.053887987089453</v>
      </c>
    </row>
    <row r="2119" spans="4:4" x14ac:dyDescent="0.25">
      <c r="D2119">
        <f t="shared" ca="1" si="46"/>
        <v>48.815272910608115</v>
      </c>
    </row>
    <row r="2120" spans="4:4" x14ac:dyDescent="0.25">
      <c r="D2120">
        <f t="shared" ca="1" si="46"/>
        <v>47.771457865121519</v>
      </c>
    </row>
    <row r="2121" spans="4:4" x14ac:dyDescent="0.25">
      <c r="D2121">
        <f t="shared" ca="1" si="46"/>
        <v>46.625310316591808</v>
      </c>
    </row>
    <row r="2122" spans="4:4" x14ac:dyDescent="0.25">
      <c r="D2122">
        <f t="shared" ca="1" si="46"/>
        <v>54.21213009514134</v>
      </c>
    </row>
    <row r="2123" spans="4:4" x14ac:dyDescent="0.25">
      <c r="D2123">
        <f t="shared" ca="1" si="46"/>
        <v>41.81307874778193</v>
      </c>
    </row>
    <row r="2124" spans="4:4" x14ac:dyDescent="0.25">
      <c r="D2124">
        <f t="shared" ca="1" si="46"/>
        <v>46.441248804503786</v>
      </c>
    </row>
    <row r="2125" spans="4:4" x14ac:dyDescent="0.25">
      <c r="D2125">
        <f t="shared" ca="1" si="46"/>
        <v>53.467457410517177</v>
      </c>
    </row>
    <row r="2126" spans="4:4" x14ac:dyDescent="0.25">
      <c r="D2126">
        <f t="shared" ca="1" si="46"/>
        <v>48.356225868683403</v>
      </c>
    </row>
    <row r="2127" spans="4:4" x14ac:dyDescent="0.25">
      <c r="D2127">
        <f t="shared" ca="1" si="46"/>
        <v>40.767086119432356</v>
      </c>
    </row>
    <row r="2128" spans="4:4" x14ac:dyDescent="0.25">
      <c r="D2128">
        <f t="shared" ca="1" si="46"/>
        <v>46.113909089727635</v>
      </c>
    </row>
    <row r="2129" spans="4:4" x14ac:dyDescent="0.25">
      <c r="D2129">
        <f t="shared" ca="1" si="46"/>
        <v>46.402101532812807</v>
      </c>
    </row>
    <row r="2130" spans="4:4" x14ac:dyDescent="0.25">
      <c r="D2130">
        <f t="shared" ca="1" si="46"/>
        <v>48.217199433876672</v>
      </c>
    </row>
    <row r="2131" spans="4:4" x14ac:dyDescent="0.25">
      <c r="D2131">
        <f t="shared" ca="1" si="46"/>
        <v>42.904140756388905</v>
      </c>
    </row>
    <row r="2132" spans="4:4" x14ac:dyDescent="0.25">
      <c r="D2132">
        <f t="shared" ca="1" si="46"/>
        <v>51.143394776659875</v>
      </c>
    </row>
    <row r="2133" spans="4:4" x14ac:dyDescent="0.25">
      <c r="D2133">
        <f t="shared" ca="1" si="46"/>
        <v>54.188418226435743</v>
      </c>
    </row>
    <row r="2134" spans="4:4" x14ac:dyDescent="0.25">
      <c r="D2134">
        <f t="shared" ca="1" si="46"/>
        <v>52.017207991533354</v>
      </c>
    </row>
    <row r="2135" spans="4:4" x14ac:dyDescent="0.25">
      <c r="D2135">
        <f t="shared" ca="1" si="46"/>
        <v>44.815409376769544</v>
      </c>
    </row>
    <row r="2136" spans="4:4" x14ac:dyDescent="0.25">
      <c r="D2136">
        <f t="shared" ca="1" si="46"/>
        <v>33.171147201765983</v>
      </c>
    </row>
    <row r="2137" spans="4:4" x14ac:dyDescent="0.25">
      <c r="D2137">
        <f t="shared" ca="1" si="46"/>
        <v>48.217128274431886</v>
      </c>
    </row>
    <row r="2138" spans="4:4" x14ac:dyDescent="0.25">
      <c r="D2138">
        <f t="shared" ca="1" si="46"/>
        <v>46.990630360667453</v>
      </c>
    </row>
    <row r="2139" spans="4:4" x14ac:dyDescent="0.25">
      <c r="D2139">
        <f t="shared" ca="1" si="46"/>
        <v>47.775649570387998</v>
      </c>
    </row>
    <row r="2140" spans="4:4" x14ac:dyDescent="0.25">
      <c r="D2140">
        <f t="shared" ca="1" si="46"/>
        <v>53.007919109400852</v>
      </c>
    </row>
    <row r="2141" spans="4:4" x14ac:dyDescent="0.25">
      <c r="D2141">
        <f t="shared" ca="1" si="46"/>
        <v>54.228939287928711</v>
      </c>
    </row>
    <row r="2142" spans="4:4" x14ac:dyDescent="0.25">
      <c r="D2142">
        <f t="shared" ca="1" si="46"/>
        <v>52.007075462439005</v>
      </c>
    </row>
    <row r="2143" spans="4:4" x14ac:dyDescent="0.25">
      <c r="D2143">
        <f t="shared" ca="1" si="46"/>
        <v>49.537620785496117</v>
      </c>
    </row>
    <row r="2144" spans="4:4" x14ac:dyDescent="0.25">
      <c r="D2144">
        <f t="shared" ca="1" si="46"/>
        <v>47.258871606384886</v>
      </c>
    </row>
    <row r="2145" spans="4:4" x14ac:dyDescent="0.25">
      <c r="D2145">
        <f t="shared" ca="1" si="46"/>
        <v>48.816914037891237</v>
      </c>
    </row>
    <row r="2146" spans="4:4" x14ac:dyDescent="0.25">
      <c r="D2146">
        <f t="shared" ca="1" si="46"/>
        <v>61.868217921892168</v>
      </c>
    </row>
    <row r="2147" spans="4:4" x14ac:dyDescent="0.25">
      <c r="D2147">
        <f t="shared" ca="1" si="46"/>
        <v>47.620374691600368</v>
      </c>
    </row>
    <row r="2148" spans="4:4" x14ac:dyDescent="0.25">
      <c r="D2148">
        <f t="shared" ca="1" si="46"/>
        <v>42.729080332471653</v>
      </c>
    </row>
    <row r="2149" spans="4:4" x14ac:dyDescent="0.25">
      <c r="D2149">
        <f t="shared" ca="1" si="46"/>
        <v>52.816233621717842</v>
      </c>
    </row>
    <row r="2150" spans="4:4" x14ac:dyDescent="0.25">
      <c r="D2150">
        <f t="shared" ca="1" si="46"/>
        <v>48.449337053076732</v>
      </c>
    </row>
    <row r="2151" spans="4:4" x14ac:dyDescent="0.25">
      <c r="D2151">
        <f t="shared" ca="1" si="46"/>
        <v>48.053988695377484</v>
      </c>
    </row>
    <row r="2152" spans="4:4" x14ac:dyDescent="0.25">
      <c r="D2152">
        <f t="shared" ca="1" si="46"/>
        <v>49.894702163288407</v>
      </c>
    </row>
    <row r="2153" spans="4:4" x14ac:dyDescent="0.25">
      <c r="D2153">
        <f t="shared" ca="1" si="46"/>
        <v>50.113362233131866</v>
      </c>
    </row>
    <row r="2154" spans="4:4" x14ac:dyDescent="0.25">
      <c r="D2154">
        <f t="shared" ca="1" si="46"/>
        <v>50.736859577822827</v>
      </c>
    </row>
    <row r="2155" spans="4:4" x14ac:dyDescent="0.25">
      <c r="D2155">
        <f t="shared" ca="1" si="46"/>
        <v>54.505714545278039</v>
      </c>
    </row>
    <row r="2156" spans="4:4" x14ac:dyDescent="0.25">
      <c r="D2156">
        <f t="shared" ca="1" si="46"/>
        <v>45.841632566175733</v>
      </c>
    </row>
    <row r="2157" spans="4:4" x14ac:dyDescent="0.25">
      <c r="D2157">
        <f t="shared" ca="1" si="46"/>
        <v>51.771776400318771</v>
      </c>
    </row>
    <row r="2158" spans="4:4" x14ac:dyDescent="0.25">
      <c r="D2158">
        <f t="shared" ca="1" si="46"/>
        <v>41.270043432303702</v>
      </c>
    </row>
    <row r="2159" spans="4:4" x14ac:dyDescent="0.25">
      <c r="D2159">
        <f t="shared" ca="1" si="46"/>
        <v>47.877337965688646</v>
      </c>
    </row>
    <row r="2160" spans="4:4" x14ac:dyDescent="0.25">
      <c r="D2160">
        <f t="shared" ca="1" si="46"/>
        <v>54.27729399392706</v>
      </c>
    </row>
    <row r="2161" spans="4:4" x14ac:dyDescent="0.25">
      <c r="D2161">
        <f t="shared" ca="1" si="46"/>
        <v>54.857049538422373</v>
      </c>
    </row>
    <row r="2162" spans="4:4" x14ac:dyDescent="0.25">
      <c r="D2162">
        <f t="shared" ca="1" si="46"/>
        <v>43.744296227665203</v>
      </c>
    </row>
    <row r="2163" spans="4:4" x14ac:dyDescent="0.25">
      <c r="D2163">
        <f t="shared" ca="1" si="46"/>
        <v>48.732193249871912</v>
      </c>
    </row>
    <row r="2164" spans="4:4" x14ac:dyDescent="0.25">
      <c r="D2164">
        <f t="shared" ca="1" si="46"/>
        <v>45.8100076020567</v>
      </c>
    </row>
    <row r="2165" spans="4:4" x14ac:dyDescent="0.25">
      <c r="D2165">
        <f t="shared" ca="1" si="46"/>
        <v>50.720483895203849</v>
      </c>
    </row>
    <row r="2166" spans="4:4" x14ac:dyDescent="0.25">
      <c r="D2166">
        <f t="shared" ca="1" si="46"/>
        <v>52.016959545923953</v>
      </c>
    </row>
    <row r="2167" spans="4:4" x14ac:dyDescent="0.25">
      <c r="D2167">
        <f t="shared" ca="1" si="46"/>
        <v>47.316947120043757</v>
      </c>
    </row>
    <row r="2168" spans="4:4" x14ac:dyDescent="0.25">
      <c r="D2168">
        <f t="shared" ca="1" si="46"/>
        <v>47.058325736834327</v>
      </c>
    </row>
    <row r="2169" spans="4:4" x14ac:dyDescent="0.25">
      <c r="D2169">
        <f t="shared" ca="1" si="46"/>
        <v>46.014546861972931</v>
      </c>
    </row>
    <row r="2170" spans="4:4" x14ac:dyDescent="0.25">
      <c r="D2170">
        <f t="shared" ca="1" si="46"/>
        <v>47.671052157294049</v>
      </c>
    </row>
    <row r="2171" spans="4:4" x14ac:dyDescent="0.25">
      <c r="D2171">
        <f t="shared" ca="1" si="46"/>
        <v>42.934639792782285</v>
      </c>
    </row>
    <row r="2172" spans="4:4" x14ac:dyDescent="0.25">
      <c r="D2172">
        <f t="shared" ca="1" si="46"/>
        <v>48.424528059055291</v>
      </c>
    </row>
    <row r="2173" spans="4:4" x14ac:dyDescent="0.25">
      <c r="D2173">
        <f t="shared" ca="1" si="46"/>
        <v>48.622952989213481</v>
      </c>
    </row>
    <row r="2174" spans="4:4" x14ac:dyDescent="0.25">
      <c r="D2174">
        <f t="shared" ca="1" si="46"/>
        <v>37.576045862112153</v>
      </c>
    </row>
    <row r="2175" spans="4:4" x14ac:dyDescent="0.25">
      <c r="D2175">
        <f t="shared" ca="1" si="46"/>
        <v>53.815588257466658</v>
      </c>
    </row>
    <row r="2176" spans="4:4" x14ac:dyDescent="0.25">
      <c r="D2176">
        <f t="shared" ca="1" si="46"/>
        <v>48.470585462591039</v>
      </c>
    </row>
    <row r="2177" spans="4:4" x14ac:dyDescent="0.25">
      <c r="D2177">
        <f t="shared" ca="1" si="46"/>
        <v>46.512033249319579</v>
      </c>
    </row>
    <row r="2178" spans="4:4" x14ac:dyDescent="0.25">
      <c r="D2178">
        <f t="shared" ca="1" si="46"/>
        <v>59.445732608349715</v>
      </c>
    </row>
    <row r="2179" spans="4:4" x14ac:dyDescent="0.25">
      <c r="D2179">
        <f t="shared" ref="D2179:D2242" ca="1" si="47">_xlfn.T.INV(RAND(),25)*$G$3+$F$3</f>
        <v>44.898996103906285</v>
      </c>
    </row>
    <row r="2180" spans="4:4" x14ac:dyDescent="0.25">
      <c r="D2180">
        <f t="shared" ca="1" si="47"/>
        <v>56.784196726022181</v>
      </c>
    </row>
    <row r="2181" spans="4:4" x14ac:dyDescent="0.25">
      <c r="D2181">
        <f t="shared" ca="1" si="47"/>
        <v>51.947109220484272</v>
      </c>
    </row>
    <row r="2182" spans="4:4" x14ac:dyDescent="0.25">
      <c r="D2182">
        <f t="shared" ca="1" si="47"/>
        <v>50.772418006790112</v>
      </c>
    </row>
    <row r="2183" spans="4:4" x14ac:dyDescent="0.25">
      <c r="D2183">
        <f t="shared" ca="1" si="47"/>
        <v>48.656546601721374</v>
      </c>
    </row>
    <row r="2184" spans="4:4" x14ac:dyDescent="0.25">
      <c r="D2184">
        <f t="shared" ca="1" si="47"/>
        <v>42.193777934890122</v>
      </c>
    </row>
    <row r="2185" spans="4:4" x14ac:dyDescent="0.25">
      <c r="D2185">
        <f t="shared" ca="1" si="47"/>
        <v>52.160350954289164</v>
      </c>
    </row>
    <row r="2186" spans="4:4" x14ac:dyDescent="0.25">
      <c r="D2186">
        <f t="shared" ca="1" si="47"/>
        <v>51.850524954687181</v>
      </c>
    </row>
    <row r="2187" spans="4:4" x14ac:dyDescent="0.25">
      <c r="D2187">
        <f t="shared" ca="1" si="47"/>
        <v>34.227977563784229</v>
      </c>
    </row>
    <row r="2188" spans="4:4" x14ac:dyDescent="0.25">
      <c r="D2188">
        <f t="shared" ca="1" si="47"/>
        <v>45.244769178174266</v>
      </c>
    </row>
    <row r="2189" spans="4:4" x14ac:dyDescent="0.25">
      <c r="D2189">
        <f t="shared" ca="1" si="47"/>
        <v>50.157697300638894</v>
      </c>
    </row>
    <row r="2190" spans="4:4" x14ac:dyDescent="0.25">
      <c r="D2190">
        <f t="shared" ca="1" si="47"/>
        <v>49.000726169307939</v>
      </c>
    </row>
    <row r="2191" spans="4:4" x14ac:dyDescent="0.25">
      <c r="D2191">
        <f t="shared" ca="1" si="47"/>
        <v>49.658676704321387</v>
      </c>
    </row>
    <row r="2192" spans="4:4" x14ac:dyDescent="0.25">
      <c r="D2192">
        <f t="shared" ca="1" si="47"/>
        <v>51.762333300401586</v>
      </c>
    </row>
    <row r="2193" spans="4:4" x14ac:dyDescent="0.25">
      <c r="D2193">
        <f t="shared" ca="1" si="47"/>
        <v>41.537633870102049</v>
      </c>
    </row>
    <row r="2194" spans="4:4" x14ac:dyDescent="0.25">
      <c r="D2194">
        <f t="shared" ca="1" si="47"/>
        <v>58.145262979245146</v>
      </c>
    </row>
    <row r="2195" spans="4:4" x14ac:dyDescent="0.25">
      <c r="D2195">
        <f t="shared" ca="1" si="47"/>
        <v>45.652811010184649</v>
      </c>
    </row>
    <row r="2196" spans="4:4" x14ac:dyDescent="0.25">
      <c r="D2196">
        <f t="shared" ca="1" si="47"/>
        <v>48.545930536356238</v>
      </c>
    </row>
    <row r="2197" spans="4:4" x14ac:dyDescent="0.25">
      <c r="D2197">
        <f t="shared" ca="1" si="47"/>
        <v>58.661706857421372</v>
      </c>
    </row>
    <row r="2198" spans="4:4" x14ac:dyDescent="0.25">
      <c r="D2198">
        <f t="shared" ca="1" si="47"/>
        <v>51.395550866760132</v>
      </c>
    </row>
    <row r="2199" spans="4:4" x14ac:dyDescent="0.25">
      <c r="D2199">
        <f t="shared" ca="1" si="47"/>
        <v>49.327932612055513</v>
      </c>
    </row>
    <row r="2200" spans="4:4" x14ac:dyDescent="0.25">
      <c r="D2200">
        <f t="shared" ca="1" si="47"/>
        <v>56.265984011256478</v>
      </c>
    </row>
    <row r="2201" spans="4:4" x14ac:dyDescent="0.25">
      <c r="D2201">
        <f t="shared" ca="1" si="47"/>
        <v>40.901531071733388</v>
      </c>
    </row>
    <row r="2202" spans="4:4" x14ac:dyDescent="0.25">
      <c r="D2202">
        <f t="shared" ca="1" si="47"/>
        <v>37.224352063700721</v>
      </c>
    </row>
    <row r="2203" spans="4:4" x14ac:dyDescent="0.25">
      <c r="D2203">
        <f t="shared" ca="1" si="47"/>
        <v>50.711612809666036</v>
      </c>
    </row>
    <row r="2204" spans="4:4" x14ac:dyDescent="0.25">
      <c r="D2204">
        <f t="shared" ca="1" si="47"/>
        <v>45.875518106870452</v>
      </c>
    </row>
    <row r="2205" spans="4:4" x14ac:dyDescent="0.25">
      <c r="D2205">
        <f t="shared" ca="1" si="47"/>
        <v>52.283334468088661</v>
      </c>
    </row>
    <row r="2206" spans="4:4" x14ac:dyDescent="0.25">
      <c r="D2206">
        <f t="shared" ca="1" si="47"/>
        <v>48.417144577029212</v>
      </c>
    </row>
    <row r="2207" spans="4:4" x14ac:dyDescent="0.25">
      <c r="D2207">
        <f t="shared" ca="1" si="47"/>
        <v>52.2558896126205</v>
      </c>
    </row>
    <row r="2208" spans="4:4" x14ac:dyDescent="0.25">
      <c r="D2208">
        <f t="shared" ca="1" si="47"/>
        <v>54.409413545474472</v>
      </c>
    </row>
    <row r="2209" spans="4:4" x14ac:dyDescent="0.25">
      <c r="D2209">
        <f t="shared" ca="1" si="47"/>
        <v>53.808284230495318</v>
      </c>
    </row>
    <row r="2210" spans="4:4" x14ac:dyDescent="0.25">
      <c r="D2210">
        <f t="shared" ca="1" si="47"/>
        <v>57.106141314132202</v>
      </c>
    </row>
    <row r="2211" spans="4:4" x14ac:dyDescent="0.25">
      <c r="D2211">
        <f t="shared" ca="1" si="47"/>
        <v>59.963648506033266</v>
      </c>
    </row>
    <row r="2212" spans="4:4" x14ac:dyDescent="0.25">
      <c r="D2212">
        <f t="shared" ca="1" si="47"/>
        <v>50.416525560045564</v>
      </c>
    </row>
    <row r="2213" spans="4:4" x14ac:dyDescent="0.25">
      <c r="D2213">
        <f t="shared" ca="1" si="47"/>
        <v>51.455037586938019</v>
      </c>
    </row>
    <row r="2214" spans="4:4" x14ac:dyDescent="0.25">
      <c r="D2214">
        <f t="shared" ca="1" si="47"/>
        <v>48.136544009138959</v>
      </c>
    </row>
    <row r="2215" spans="4:4" x14ac:dyDescent="0.25">
      <c r="D2215">
        <f t="shared" ca="1" si="47"/>
        <v>52.641600154689307</v>
      </c>
    </row>
    <row r="2216" spans="4:4" x14ac:dyDescent="0.25">
      <c r="D2216">
        <f t="shared" ca="1" si="47"/>
        <v>43.781022611480992</v>
      </c>
    </row>
    <row r="2217" spans="4:4" x14ac:dyDescent="0.25">
      <c r="D2217">
        <f t="shared" ca="1" si="47"/>
        <v>48.312796140205215</v>
      </c>
    </row>
    <row r="2218" spans="4:4" x14ac:dyDescent="0.25">
      <c r="D2218">
        <f t="shared" ca="1" si="47"/>
        <v>48.604545834498403</v>
      </c>
    </row>
    <row r="2219" spans="4:4" x14ac:dyDescent="0.25">
      <c r="D2219">
        <f t="shared" ca="1" si="47"/>
        <v>43.094680489758098</v>
      </c>
    </row>
    <row r="2220" spans="4:4" x14ac:dyDescent="0.25">
      <c r="D2220">
        <f t="shared" ca="1" si="47"/>
        <v>44.682053671916876</v>
      </c>
    </row>
    <row r="2221" spans="4:4" x14ac:dyDescent="0.25">
      <c r="D2221">
        <f t="shared" ca="1" si="47"/>
        <v>54.041297428419597</v>
      </c>
    </row>
    <row r="2222" spans="4:4" x14ac:dyDescent="0.25">
      <c r="D2222">
        <f t="shared" ca="1" si="47"/>
        <v>46.484158411104282</v>
      </c>
    </row>
    <row r="2223" spans="4:4" x14ac:dyDescent="0.25">
      <c r="D2223">
        <f t="shared" ca="1" si="47"/>
        <v>48.519636414352213</v>
      </c>
    </row>
    <row r="2224" spans="4:4" x14ac:dyDescent="0.25">
      <c r="D2224">
        <f t="shared" ca="1" si="47"/>
        <v>54.044253165883219</v>
      </c>
    </row>
    <row r="2225" spans="4:4" x14ac:dyDescent="0.25">
      <c r="D2225">
        <f t="shared" ca="1" si="47"/>
        <v>57.657618848910886</v>
      </c>
    </row>
    <row r="2226" spans="4:4" x14ac:dyDescent="0.25">
      <c r="D2226">
        <f t="shared" ca="1" si="47"/>
        <v>45.020943689077818</v>
      </c>
    </row>
    <row r="2227" spans="4:4" x14ac:dyDescent="0.25">
      <c r="D2227">
        <f t="shared" ca="1" si="47"/>
        <v>50.59256541559575</v>
      </c>
    </row>
    <row r="2228" spans="4:4" x14ac:dyDescent="0.25">
      <c r="D2228">
        <f t="shared" ca="1" si="47"/>
        <v>48.515494927095439</v>
      </c>
    </row>
    <row r="2229" spans="4:4" x14ac:dyDescent="0.25">
      <c r="D2229">
        <f t="shared" ca="1" si="47"/>
        <v>46.281411844632885</v>
      </c>
    </row>
    <row r="2230" spans="4:4" x14ac:dyDescent="0.25">
      <c r="D2230">
        <f t="shared" ca="1" si="47"/>
        <v>51.212986212745662</v>
      </c>
    </row>
    <row r="2231" spans="4:4" x14ac:dyDescent="0.25">
      <c r="D2231">
        <f t="shared" ca="1" si="47"/>
        <v>55.587178427015765</v>
      </c>
    </row>
    <row r="2232" spans="4:4" x14ac:dyDescent="0.25">
      <c r="D2232">
        <f t="shared" ca="1" si="47"/>
        <v>57.636444641381416</v>
      </c>
    </row>
    <row r="2233" spans="4:4" x14ac:dyDescent="0.25">
      <c r="D2233">
        <f t="shared" ca="1" si="47"/>
        <v>45.49388806200389</v>
      </c>
    </row>
    <row r="2234" spans="4:4" x14ac:dyDescent="0.25">
      <c r="D2234">
        <f t="shared" ca="1" si="47"/>
        <v>52.57903721620265</v>
      </c>
    </row>
    <row r="2235" spans="4:4" x14ac:dyDescent="0.25">
      <c r="D2235">
        <f t="shared" ca="1" si="47"/>
        <v>48.679353137783835</v>
      </c>
    </row>
    <row r="2236" spans="4:4" x14ac:dyDescent="0.25">
      <c r="D2236">
        <f t="shared" ca="1" si="47"/>
        <v>47.158819639154402</v>
      </c>
    </row>
    <row r="2237" spans="4:4" x14ac:dyDescent="0.25">
      <c r="D2237">
        <f t="shared" ca="1" si="47"/>
        <v>45.475798373972211</v>
      </c>
    </row>
    <row r="2238" spans="4:4" x14ac:dyDescent="0.25">
      <c r="D2238">
        <f t="shared" ca="1" si="47"/>
        <v>46.291952363411745</v>
      </c>
    </row>
    <row r="2239" spans="4:4" x14ac:dyDescent="0.25">
      <c r="D2239">
        <f t="shared" ca="1" si="47"/>
        <v>46.529349849265117</v>
      </c>
    </row>
    <row r="2240" spans="4:4" x14ac:dyDescent="0.25">
      <c r="D2240">
        <f t="shared" ca="1" si="47"/>
        <v>45.605973402705423</v>
      </c>
    </row>
    <row r="2241" spans="4:4" x14ac:dyDescent="0.25">
      <c r="D2241">
        <f t="shared" ca="1" si="47"/>
        <v>56.019739161368342</v>
      </c>
    </row>
    <row r="2242" spans="4:4" x14ac:dyDescent="0.25">
      <c r="D2242">
        <f t="shared" ca="1" si="47"/>
        <v>46.449178293581681</v>
      </c>
    </row>
    <row r="2243" spans="4:4" x14ac:dyDescent="0.25">
      <c r="D2243">
        <f t="shared" ref="D2243:D2306" ca="1" si="48">_xlfn.T.INV(RAND(),25)*$G$3+$F$3</f>
        <v>49.954970438832149</v>
      </c>
    </row>
    <row r="2244" spans="4:4" x14ac:dyDescent="0.25">
      <c r="D2244">
        <f t="shared" ca="1" si="48"/>
        <v>39.210596000194798</v>
      </c>
    </row>
    <row r="2245" spans="4:4" x14ac:dyDescent="0.25">
      <c r="D2245">
        <f t="shared" ca="1" si="48"/>
        <v>50.230224483619253</v>
      </c>
    </row>
    <row r="2246" spans="4:4" x14ac:dyDescent="0.25">
      <c r="D2246">
        <f t="shared" ca="1" si="48"/>
        <v>47.326637066927979</v>
      </c>
    </row>
    <row r="2247" spans="4:4" x14ac:dyDescent="0.25">
      <c r="D2247">
        <f t="shared" ca="1" si="48"/>
        <v>43.713402187355548</v>
      </c>
    </row>
    <row r="2248" spans="4:4" x14ac:dyDescent="0.25">
      <c r="D2248">
        <f t="shared" ca="1" si="48"/>
        <v>51.463127191269059</v>
      </c>
    </row>
    <row r="2249" spans="4:4" x14ac:dyDescent="0.25">
      <c r="D2249">
        <f t="shared" ca="1" si="48"/>
        <v>53.92768344327208</v>
      </c>
    </row>
    <row r="2250" spans="4:4" x14ac:dyDescent="0.25">
      <c r="D2250">
        <f t="shared" ca="1" si="48"/>
        <v>49.135983351769319</v>
      </c>
    </row>
    <row r="2251" spans="4:4" x14ac:dyDescent="0.25">
      <c r="D2251">
        <f t="shared" ca="1" si="48"/>
        <v>48.524292173590347</v>
      </c>
    </row>
    <row r="2252" spans="4:4" x14ac:dyDescent="0.25">
      <c r="D2252">
        <f t="shared" ca="1" si="48"/>
        <v>58.543623465402625</v>
      </c>
    </row>
    <row r="2253" spans="4:4" x14ac:dyDescent="0.25">
      <c r="D2253">
        <f t="shared" ca="1" si="48"/>
        <v>50.933278494114724</v>
      </c>
    </row>
    <row r="2254" spans="4:4" x14ac:dyDescent="0.25">
      <c r="D2254">
        <f t="shared" ca="1" si="48"/>
        <v>44.533520867663853</v>
      </c>
    </row>
    <row r="2255" spans="4:4" x14ac:dyDescent="0.25">
      <c r="D2255">
        <f t="shared" ca="1" si="48"/>
        <v>48.773121906741146</v>
      </c>
    </row>
    <row r="2256" spans="4:4" x14ac:dyDescent="0.25">
      <c r="D2256">
        <f t="shared" ca="1" si="48"/>
        <v>53.824533240327895</v>
      </c>
    </row>
    <row r="2257" spans="4:4" x14ac:dyDescent="0.25">
      <c r="D2257">
        <f t="shared" ca="1" si="48"/>
        <v>48.349422447429106</v>
      </c>
    </row>
    <row r="2258" spans="4:4" x14ac:dyDescent="0.25">
      <c r="D2258">
        <f t="shared" ca="1" si="48"/>
        <v>51.85938490875688</v>
      </c>
    </row>
    <row r="2259" spans="4:4" x14ac:dyDescent="0.25">
      <c r="D2259">
        <f t="shared" ca="1" si="48"/>
        <v>51.315333300236958</v>
      </c>
    </row>
    <row r="2260" spans="4:4" x14ac:dyDescent="0.25">
      <c r="D2260">
        <f t="shared" ca="1" si="48"/>
        <v>45.567599061260729</v>
      </c>
    </row>
    <row r="2261" spans="4:4" x14ac:dyDescent="0.25">
      <c r="D2261">
        <f t="shared" ca="1" si="48"/>
        <v>56.269321541300087</v>
      </c>
    </row>
    <row r="2262" spans="4:4" x14ac:dyDescent="0.25">
      <c r="D2262">
        <f t="shared" ca="1" si="48"/>
        <v>50.994768453306868</v>
      </c>
    </row>
    <row r="2263" spans="4:4" x14ac:dyDescent="0.25">
      <c r="D2263">
        <f t="shared" ca="1" si="48"/>
        <v>41.201595451186336</v>
      </c>
    </row>
    <row r="2264" spans="4:4" x14ac:dyDescent="0.25">
      <c r="D2264">
        <f t="shared" ca="1" si="48"/>
        <v>56.596647881934594</v>
      </c>
    </row>
    <row r="2265" spans="4:4" x14ac:dyDescent="0.25">
      <c r="D2265">
        <f t="shared" ca="1" si="48"/>
        <v>34.490111639425564</v>
      </c>
    </row>
    <row r="2266" spans="4:4" x14ac:dyDescent="0.25">
      <c r="D2266">
        <f t="shared" ca="1" si="48"/>
        <v>49.665256474417511</v>
      </c>
    </row>
    <row r="2267" spans="4:4" x14ac:dyDescent="0.25">
      <c r="D2267">
        <f t="shared" ca="1" si="48"/>
        <v>50.511641339854499</v>
      </c>
    </row>
    <row r="2268" spans="4:4" x14ac:dyDescent="0.25">
      <c r="D2268">
        <f t="shared" ca="1" si="48"/>
        <v>52.777982594702337</v>
      </c>
    </row>
    <row r="2269" spans="4:4" x14ac:dyDescent="0.25">
      <c r="D2269">
        <f t="shared" ca="1" si="48"/>
        <v>41.262235789350413</v>
      </c>
    </row>
    <row r="2270" spans="4:4" x14ac:dyDescent="0.25">
      <c r="D2270">
        <f t="shared" ca="1" si="48"/>
        <v>51.238463148459658</v>
      </c>
    </row>
    <row r="2271" spans="4:4" x14ac:dyDescent="0.25">
      <c r="D2271">
        <f t="shared" ca="1" si="48"/>
        <v>47.898249659267449</v>
      </c>
    </row>
    <row r="2272" spans="4:4" x14ac:dyDescent="0.25">
      <c r="D2272">
        <f t="shared" ca="1" si="48"/>
        <v>47.922914897666047</v>
      </c>
    </row>
    <row r="2273" spans="4:4" x14ac:dyDescent="0.25">
      <c r="D2273">
        <f t="shared" ca="1" si="48"/>
        <v>46.727929857420172</v>
      </c>
    </row>
    <row r="2274" spans="4:4" x14ac:dyDescent="0.25">
      <c r="D2274">
        <f t="shared" ca="1" si="48"/>
        <v>39.182964975508938</v>
      </c>
    </row>
    <row r="2275" spans="4:4" x14ac:dyDescent="0.25">
      <c r="D2275">
        <f t="shared" ca="1" si="48"/>
        <v>46.705586992134805</v>
      </c>
    </row>
    <row r="2276" spans="4:4" x14ac:dyDescent="0.25">
      <c r="D2276">
        <f t="shared" ca="1" si="48"/>
        <v>39.438670685732291</v>
      </c>
    </row>
    <row r="2277" spans="4:4" x14ac:dyDescent="0.25">
      <c r="D2277">
        <f t="shared" ca="1" si="48"/>
        <v>55.657076695706849</v>
      </c>
    </row>
    <row r="2278" spans="4:4" x14ac:dyDescent="0.25">
      <c r="D2278">
        <f t="shared" ca="1" si="48"/>
        <v>56.789983632252664</v>
      </c>
    </row>
    <row r="2279" spans="4:4" x14ac:dyDescent="0.25">
      <c r="D2279">
        <f t="shared" ca="1" si="48"/>
        <v>49.542474623968928</v>
      </c>
    </row>
    <row r="2280" spans="4:4" x14ac:dyDescent="0.25">
      <c r="D2280">
        <f t="shared" ca="1" si="48"/>
        <v>48.786376453706239</v>
      </c>
    </row>
    <row r="2281" spans="4:4" x14ac:dyDescent="0.25">
      <c r="D2281">
        <f t="shared" ca="1" si="48"/>
        <v>55.40967290182634</v>
      </c>
    </row>
    <row r="2282" spans="4:4" x14ac:dyDescent="0.25">
      <c r="D2282">
        <f t="shared" ca="1" si="48"/>
        <v>49.399061597485129</v>
      </c>
    </row>
    <row r="2283" spans="4:4" x14ac:dyDescent="0.25">
      <c r="D2283">
        <f t="shared" ca="1" si="48"/>
        <v>55.015350571923207</v>
      </c>
    </row>
    <row r="2284" spans="4:4" x14ac:dyDescent="0.25">
      <c r="D2284">
        <f t="shared" ca="1" si="48"/>
        <v>50.41036742334898</v>
      </c>
    </row>
    <row r="2285" spans="4:4" x14ac:dyDescent="0.25">
      <c r="D2285">
        <f t="shared" ca="1" si="48"/>
        <v>46.343511295378029</v>
      </c>
    </row>
    <row r="2286" spans="4:4" x14ac:dyDescent="0.25">
      <c r="D2286">
        <f t="shared" ca="1" si="48"/>
        <v>51.830874510642161</v>
      </c>
    </row>
    <row r="2287" spans="4:4" x14ac:dyDescent="0.25">
      <c r="D2287">
        <f t="shared" ca="1" si="48"/>
        <v>48.622761253581672</v>
      </c>
    </row>
    <row r="2288" spans="4:4" x14ac:dyDescent="0.25">
      <c r="D2288">
        <f t="shared" ca="1" si="48"/>
        <v>51.715537775940504</v>
      </c>
    </row>
    <row r="2289" spans="4:4" x14ac:dyDescent="0.25">
      <c r="D2289">
        <f t="shared" ca="1" si="48"/>
        <v>45.30532901444888</v>
      </c>
    </row>
    <row r="2290" spans="4:4" x14ac:dyDescent="0.25">
      <c r="D2290">
        <f t="shared" ca="1" si="48"/>
        <v>55.740664411364172</v>
      </c>
    </row>
    <row r="2291" spans="4:4" x14ac:dyDescent="0.25">
      <c r="D2291">
        <f t="shared" ca="1" si="48"/>
        <v>47.339530332162333</v>
      </c>
    </row>
    <row r="2292" spans="4:4" x14ac:dyDescent="0.25">
      <c r="D2292">
        <f t="shared" ca="1" si="48"/>
        <v>44.962624065716497</v>
      </c>
    </row>
    <row r="2293" spans="4:4" x14ac:dyDescent="0.25">
      <c r="D2293">
        <f t="shared" ca="1" si="48"/>
        <v>56.724938190892452</v>
      </c>
    </row>
    <row r="2294" spans="4:4" x14ac:dyDescent="0.25">
      <c r="D2294">
        <f t="shared" ca="1" si="48"/>
        <v>54.99770295113084</v>
      </c>
    </row>
    <row r="2295" spans="4:4" x14ac:dyDescent="0.25">
      <c r="D2295">
        <f t="shared" ca="1" si="48"/>
        <v>44.750222758121666</v>
      </c>
    </row>
    <row r="2296" spans="4:4" x14ac:dyDescent="0.25">
      <c r="D2296">
        <f t="shared" ca="1" si="48"/>
        <v>41.594757890238498</v>
      </c>
    </row>
    <row r="2297" spans="4:4" x14ac:dyDescent="0.25">
      <c r="D2297">
        <f t="shared" ca="1" si="48"/>
        <v>50.760635178082666</v>
      </c>
    </row>
    <row r="2298" spans="4:4" x14ac:dyDescent="0.25">
      <c r="D2298">
        <f t="shared" ca="1" si="48"/>
        <v>46.299306758976797</v>
      </c>
    </row>
    <row r="2299" spans="4:4" x14ac:dyDescent="0.25">
      <c r="D2299">
        <f t="shared" ca="1" si="48"/>
        <v>42.772388388970505</v>
      </c>
    </row>
    <row r="2300" spans="4:4" x14ac:dyDescent="0.25">
      <c r="D2300">
        <f t="shared" ca="1" si="48"/>
        <v>43.420453621638842</v>
      </c>
    </row>
    <row r="2301" spans="4:4" x14ac:dyDescent="0.25">
      <c r="D2301">
        <f t="shared" ca="1" si="48"/>
        <v>43.334607353067753</v>
      </c>
    </row>
    <row r="2302" spans="4:4" x14ac:dyDescent="0.25">
      <c r="D2302">
        <f t="shared" ca="1" si="48"/>
        <v>50.466903249077525</v>
      </c>
    </row>
    <row r="2303" spans="4:4" x14ac:dyDescent="0.25">
      <c r="D2303">
        <f t="shared" ca="1" si="48"/>
        <v>42.923562588811038</v>
      </c>
    </row>
    <row r="2304" spans="4:4" x14ac:dyDescent="0.25">
      <c r="D2304">
        <f t="shared" ca="1" si="48"/>
        <v>46.425819591036564</v>
      </c>
    </row>
    <row r="2305" spans="4:4" x14ac:dyDescent="0.25">
      <c r="D2305">
        <f t="shared" ca="1" si="48"/>
        <v>51.780320392937128</v>
      </c>
    </row>
    <row r="2306" spans="4:4" x14ac:dyDescent="0.25">
      <c r="D2306">
        <f t="shared" ca="1" si="48"/>
        <v>48.435626164396787</v>
      </c>
    </row>
    <row r="2307" spans="4:4" x14ac:dyDescent="0.25">
      <c r="D2307">
        <f t="shared" ref="D2307:D2370" ca="1" si="49">_xlfn.T.INV(RAND(),25)*$G$3+$F$3</f>
        <v>55.904355975963696</v>
      </c>
    </row>
    <row r="2308" spans="4:4" x14ac:dyDescent="0.25">
      <c r="D2308">
        <f t="shared" ca="1" si="49"/>
        <v>46.702756993428089</v>
      </c>
    </row>
    <row r="2309" spans="4:4" x14ac:dyDescent="0.25">
      <c r="D2309">
        <f t="shared" ca="1" si="49"/>
        <v>47.946463997796101</v>
      </c>
    </row>
    <row r="2310" spans="4:4" x14ac:dyDescent="0.25">
      <c r="D2310">
        <f t="shared" ca="1" si="49"/>
        <v>40.522213186714907</v>
      </c>
    </row>
    <row r="2311" spans="4:4" x14ac:dyDescent="0.25">
      <c r="D2311">
        <f t="shared" ca="1" si="49"/>
        <v>58.90364718668588</v>
      </c>
    </row>
    <row r="2312" spans="4:4" x14ac:dyDescent="0.25">
      <c r="D2312">
        <f t="shared" ca="1" si="49"/>
        <v>47.189834170770609</v>
      </c>
    </row>
    <row r="2313" spans="4:4" x14ac:dyDescent="0.25">
      <c r="D2313">
        <f t="shared" ca="1" si="49"/>
        <v>48.658381737890814</v>
      </c>
    </row>
    <row r="2314" spans="4:4" x14ac:dyDescent="0.25">
      <c r="D2314">
        <f t="shared" ca="1" si="49"/>
        <v>51.505077170261565</v>
      </c>
    </row>
    <row r="2315" spans="4:4" x14ac:dyDescent="0.25">
      <c r="D2315">
        <f t="shared" ca="1" si="49"/>
        <v>54.83170927272441</v>
      </c>
    </row>
    <row r="2316" spans="4:4" x14ac:dyDescent="0.25">
      <c r="D2316">
        <f t="shared" ca="1" si="49"/>
        <v>55.518824548824192</v>
      </c>
    </row>
    <row r="2317" spans="4:4" x14ac:dyDescent="0.25">
      <c r="D2317">
        <f t="shared" ca="1" si="49"/>
        <v>43.399904758392914</v>
      </c>
    </row>
    <row r="2318" spans="4:4" x14ac:dyDescent="0.25">
      <c r="D2318">
        <f t="shared" ca="1" si="49"/>
        <v>48.82371324787556</v>
      </c>
    </row>
    <row r="2319" spans="4:4" x14ac:dyDescent="0.25">
      <c r="D2319">
        <f t="shared" ca="1" si="49"/>
        <v>55.151777156215445</v>
      </c>
    </row>
    <row r="2320" spans="4:4" x14ac:dyDescent="0.25">
      <c r="D2320">
        <f t="shared" ca="1" si="49"/>
        <v>48.506758013558446</v>
      </c>
    </row>
    <row r="2321" spans="4:4" x14ac:dyDescent="0.25">
      <c r="D2321">
        <f t="shared" ca="1" si="49"/>
        <v>41.023671647265317</v>
      </c>
    </row>
    <row r="2322" spans="4:4" x14ac:dyDescent="0.25">
      <c r="D2322">
        <f t="shared" ca="1" si="49"/>
        <v>46.571363603301705</v>
      </c>
    </row>
    <row r="2323" spans="4:4" x14ac:dyDescent="0.25">
      <c r="D2323">
        <f t="shared" ca="1" si="49"/>
        <v>54.591320161416313</v>
      </c>
    </row>
    <row r="2324" spans="4:4" x14ac:dyDescent="0.25">
      <c r="D2324">
        <f t="shared" ca="1" si="49"/>
        <v>49.42151073412569</v>
      </c>
    </row>
    <row r="2325" spans="4:4" x14ac:dyDescent="0.25">
      <c r="D2325">
        <f t="shared" ca="1" si="49"/>
        <v>47.15873131553834</v>
      </c>
    </row>
    <row r="2326" spans="4:4" x14ac:dyDescent="0.25">
      <c r="D2326">
        <f t="shared" ca="1" si="49"/>
        <v>50.215384094494681</v>
      </c>
    </row>
    <row r="2327" spans="4:4" x14ac:dyDescent="0.25">
      <c r="D2327">
        <f t="shared" ca="1" si="49"/>
        <v>51.692816455514247</v>
      </c>
    </row>
    <row r="2328" spans="4:4" x14ac:dyDescent="0.25">
      <c r="D2328">
        <f t="shared" ca="1" si="49"/>
        <v>51.675334588228523</v>
      </c>
    </row>
    <row r="2329" spans="4:4" x14ac:dyDescent="0.25">
      <c r="D2329">
        <f t="shared" ca="1" si="49"/>
        <v>54.61227788349224</v>
      </c>
    </row>
    <row r="2330" spans="4:4" x14ac:dyDescent="0.25">
      <c r="D2330">
        <f t="shared" ca="1" si="49"/>
        <v>51.231286386167227</v>
      </c>
    </row>
    <row r="2331" spans="4:4" x14ac:dyDescent="0.25">
      <c r="D2331">
        <f t="shared" ca="1" si="49"/>
        <v>55.924383456750149</v>
      </c>
    </row>
    <row r="2332" spans="4:4" x14ac:dyDescent="0.25">
      <c r="D2332">
        <f t="shared" ca="1" si="49"/>
        <v>51.711692658647053</v>
      </c>
    </row>
    <row r="2333" spans="4:4" x14ac:dyDescent="0.25">
      <c r="D2333">
        <f t="shared" ca="1" si="49"/>
        <v>48.181468921875627</v>
      </c>
    </row>
    <row r="2334" spans="4:4" x14ac:dyDescent="0.25">
      <c r="D2334">
        <f t="shared" ca="1" si="49"/>
        <v>45.867517632827408</v>
      </c>
    </row>
    <row r="2335" spans="4:4" x14ac:dyDescent="0.25">
      <c r="D2335">
        <f t="shared" ca="1" si="49"/>
        <v>43.916924038311301</v>
      </c>
    </row>
    <row r="2336" spans="4:4" x14ac:dyDescent="0.25">
      <c r="D2336">
        <f t="shared" ca="1" si="49"/>
        <v>49.386145111324282</v>
      </c>
    </row>
    <row r="2337" spans="4:4" x14ac:dyDescent="0.25">
      <c r="D2337">
        <f t="shared" ca="1" si="49"/>
        <v>46.798778034057328</v>
      </c>
    </row>
    <row r="2338" spans="4:4" x14ac:dyDescent="0.25">
      <c r="D2338">
        <f t="shared" ca="1" si="49"/>
        <v>42.164552144643046</v>
      </c>
    </row>
    <row r="2339" spans="4:4" x14ac:dyDescent="0.25">
      <c r="D2339">
        <f t="shared" ca="1" si="49"/>
        <v>48.157099571652182</v>
      </c>
    </row>
    <row r="2340" spans="4:4" x14ac:dyDescent="0.25">
      <c r="D2340">
        <f t="shared" ca="1" si="49"/>
        <v>51.035125617404397</v>
      </c>
    </row>
    <row r="2341" spans="4:4" x14ac:dyDescent="0.25">
      <c r="D2341">
        <f t="shared" ca="1" si="49"/>
        <v>40.444144605942739</v>
      </c>
    </row>
    <row r="2342" spans="4:4" x14ac:dyDescent="0.25">
      <c r="D2342">
        <f t="shared" ca="1" si="49"/>
        <v>50.050634880817789</v>
      </c>
    </row>
    <row r="2343" spans="4:4" x14ac:dyDescent="0.25">
      <c r="D2343">
        <f t="shared" ca="1" si="49"/>
        <v>45.567806486231106</v>
      </c>
    </row>
    <row r="2344" spans="4:4" x14ac:dyDescent="0.25">
      <c r="D2344">
        <f t="shared" ca="1" si="49"/>
        <v>46.659822149624908</v>
      </c>
    </row>
    <row r="2345" spans="4:4" x14ac:dyDescent="0.25">
      <c r="D2345">
        <f t="shared" ca="1" si="49"/>
        <v>41.119629136862144</v>
      </c>
    </row>
    <row r="2346" spans="4:4" x14ac:dyDescent="0.25">
      <c r="D2346">
        <f t="shared" ca="1" si="49"/>
        <v>44.809376282546516</v>
      </c>
    </row>
    <row r="2347" spans="4:4" x14ac:dyDescent="0.25">
      <c r="D2347">
        <f t="shared" ca="1" si="49"/>
        <v>38.776689520242499</v>
      </c>
    </row>
    <row r="2348" spans="4:4" x14ac:dyDescent="0.25">
      <c r="D2348">
        <f t="shared" ca="1" si="49"/>
        <v>39.185771042759214</v>
      </c>
    </row>
    <row r="2349" spans="4:4" x14ac:dyDescent="0.25">
      <c r="D2349">
        <f t="shared" ca="1" si="49"/>
        <v>47.315764912207889</v>
      </c>
    </row>
    <row r="2350" spans="4:4" x14ac:dyDescent="0.25">
      <c r="D2350">
        <f t="shared" ca="1" si="49"/>
        <v>34.98031508306569</v>
      </c>
    </row>
    <row r="2351" spans="4:4" x14ac:dyDescent="0.25">
      <c r="D2351">
        <f t="shared" ca="1" si="49"/>
        <v>48.327103105857553</v>
      </c>
    </row>
    <row r="2352" spans="4:4" x14ac:dyDescent="0.25">
      <c r="D2352">
        <f t="shared" ca="1" si="49"/>
        <v>46.850354895213243</v>
      </c>
    </row>
    <row r="2353" spans="4:4" x14ac:dyDescent="0.25">
      <c r="D2353">
        <f t="shared" ca="1" si="49"/>
        <v>52.479904826418185</v>
      </c>
    </row>
    <row r="2354" spans="4:4" x14ac:dyDescent="0.25">
      <c r="D2354">
        <f t="shared" ca="1" si="49"/>
        <v>44.92157352266188</v>
      </c>
    </row>
    <row r="2355" spans="4:4" x14ac:dyDescent="0.25">
      <c r="D2355">
        <f t="shared" ca="1" si="49"/>
        <v>48.671576570347035</v>
      </c>
    </row>
    <row r="2356" spans="4:4" x14ac:dyDescent="0.25">
      <c r="D2356">
        <f t="shared" ca="1" si="49"/>
        <v>52.479751383211656</v>
      </c>
    </row>
    <row r="2357" spans="4:4" x14ac:dyDescent="0.25">
      <c r="D2357">
        <f t="shared" ca="1" si="49"/>
        <v>47.391714121165165</v>
      </c>
    </row>
    <row r="2358" spans="4:4" x14ac:dyDescent="0.25">
      <c r="D2358">
        <f t="shared" ca="1" si="49"/>
        <v>43.696776406353578</v>
      </c>
    </row>
    <row r="2359" spans="4:4" x14ac:dyDescent="0.25">
      <c r="D2359">
        <f t="shared" ca="1" si="49"/>
        <v>46.216928697146486</v>
      </c>
    </row>
    <row r="2360" spans="4:4" x14ac:dyDescent="0.25">
      <c r="D2360">
        <f t="shared" ca="1" si="49"/>
        <v>49.710382623200466</v>
      </c>
    </row>
    <row r="2361" spans="4:4" x14ac:dyDescent="0.25">
      <c r="D2361">
        <f t="shared" ca="1" si="49"/>
        <v>48.095437396561827</v>
      </c>
    </row>
    <row r="2362" spans="4:4" x14ac:dyDescent="0.25">
      <c r="D2362">
        <f t="shared" ca="1" si="49"/>
        <v>48.938185876586431</v>
      </c>
    </row>
    <row r="2363" spans="4:4" x14ac:dyDescent="0.25">
      <c r="D2363">
        <f t="shared" ca="1" si="49"/>
        <v>47.983847030971489</v>
      </c>
    </row>
    <row r="2364" spans="4:4" x14ac:dyDescent="0.25">
      <c r="D2364">
        <f t="shared" ca="1" si="49"/>
        <v>45.753989190285964</v>
      </c>
    </row>
    <row r="2365" spans="4:4" x14ac:dyDescent="0.25">
      <c r="D2365">
        <f t="shared" ca="1" si="49"/>
        <v>53.991550914823975</v>
      </c>
    </row>
    <row r="2366" spans="4:4" x14ac:dyDescent="0.25">
      <c r="D2366">
        <f t="shared" ca="1" si="49"/>
        <v>46.046045390055923</v>
      </c>
    </row>
    <row r="2367" spans="4:4" x14ac:dyDescent="0.25">
      <c r="D2367">
        <f t="shared" ca="1" si="49"/>
        <v>54.803480268826618</v>
      </c>
    </row>
    <row r="2368" spans="4:4" x14ac:dyDescent="0.25">
      <c r="D2368">
        <f t="shared" ca="1" si="49"/>
        <v>46.595799608139615</v>
      </c>
    </row>
    <row r="2369" spans="4:4" x14ac:dyDescent="0.25">
      <c r="D2369">
        <f t="shared" ca="1" si="49"/>
        <v>58.152842917082907</v>
      </c>
    </row>
    <row r="2370" spans="4:4" x14ac:dyDescent="0.25">
      <c r="D2370">
        <f t="shared" ca="1" si="49"/>
        <v>50.799389805689614</v>
      </c>
    </row>
    <row r="2371" spans="4:4" x14ac:dyDescent="0.25">
      <c r="D2371">
        <f t="shared" ref="D2371:D2434" ca="1" si="50">_xlfn.T.INV(RAND(),25)*$G$3+$F$3</f>
        <v>48.981426637669287</v>
      </c>
    </row>
    <row r="2372" spans="4:4" x14ac:dyDescent="0.25">
      <c r="D2372">
        <f t="shared" ca="1" si="50"/>
        <v>52.21936394389126</v>
      </c>
    </row>
    <row r="2373" spans="4:4" x14ac:dyDescent="0.25">
      <c r="D2373">
        <f t="shared" ca="1" si="50"/>
        <v>52.254827057909097</v>
      </c>
    </row>
    <row r="2374" spans="4:4" x14ac:dyDescent="0.25">
      <c r="D2374">
        <f t="shared" ca="1" si="50"/>
        <v>42.296047491645055</v>
      </c>
    </row>
    <row r="2375" spans="4:4" x14ac:dyDescent="0.25">
      <c r="D2375">
        <f t="shared" ca="1" si="50"/>
        <v>51.63264900718714</v>
      </c>
    </row>
    <row r="2376" spans="4:4" x14ac:dyDescent="0.25">
      <c r="D2376">
        <f t="shared" ca="1" si="50"/>
        <v>54.770834455726757</v>
      </c>
    </row>
    <row r="2377" spans="4:4" x14ac:dyDescent="0.25">
      <c r="D2377">
        <f t="shared" ca="1" si="50"/>
        <v>55.779082087016221</v>
      </c>
    </row>
    <row r="2378" spans="4:4" x14ac:dyDescent="0.25">
      <c r="D2378">
        <f t="shared" ca="1" si="50"/>
        <v>53.574832141953081</v>
      </c>
    </row>
    <row r="2379" spans="4:4" x14ac:dyDescent="0.25">
      <c r="D2379">
        <f t="shared" ca="1" si="50"/>
        <v>50.32750253767923</v>
      </c>
    </row>
    <row r="2380" spans="4:4" x14ac:dyDescent="0.25">
      <c r="D2380">
        <f t="shared" ca="1" si="50"/>
        <v>49.047487508826258</v>
      </c>
    </row>
    <row r="2381" spans="4:4" x14ac:dyDescent="0.25">
      <c r="D2381">
        <f t="shared" ca="1" si="50"/>
        <v>48.935708854457509</v>
      </c>
    </row>
    <row r="2382" spans="4:4" x14ac:dyDescent="0.25">
      <c r="D2382">
        <f t="shared" ca="1" si="50"/>
        <v>42.365876730995559</v>
      </c>
    </row>
    <row r="2383" spans="4:4" x14ac:dyDescent="0.25">
      <c r="D2383">
        <f t="shared" ca="1" si="50"/>
        <v>54.81393348928782</v>
      </c>
    </row>
    <row r="2384" spans="4:4" x14ac:dyDescent="0.25">
      <c r="D2384">
        <f t="shared" ca="1" si="50"/>
        <v>47.284265079290378</v>
      </c>
    </row>
    <row r="2385" spans="4:4" x14ac:dyDescent="0.25">
      <c r="D2385">
        <f t="shared" ca="1" si="50"/>
        <v>49.435156471354091</v>
      </c>
    </row>
    <row r="2386" spans="4:4" x14ac:dyDescent="0.25">
      <c r="D2386">
        <f t="shared" ca="1" si="50"/>
        <v>44.852306998748226</v>
      </c>
    </row>
    <row r="2387" spans="4:4" x14ac:dyDescent="0.25">
      <c r="D2387">
        <f t="shared" ca="1" si="50"/>
        <v>44.656345106221735</v>
      </c>
    </row>
    <row r="2388" spans="4:4" x14ac:dyDescent="0.25">
      <c r="D2388">
        <f t="shared" ca="1" si="50"/>
        <v>52.533146845958157</v>
      </c>
    </row>
    <row r="2389" spans="4:4" x14ac:dyDescent="0.25">
      <c r="D2389">
        <f t="shared" ca="1" si="50"/>
        <v>54.678022211704473</v>
      </c>
    </row>
    <row r="2390" spans="4:4" x14ac:dyDescent="0.25">
      <c r="D2390">
        <f t="shared" ca="1" si="50"/>
        <v>52.059907769052515</v>
      </c>
    </row>
    <row r="2391" spans="4:4" x14ac:dyDescent="0.25">
      <c r="D2391">
        <f t="shared" ca="1" si="50"/>
        <v>54.861395350967392</v>
      </c>
    </row>
    <row r="2392" spans="4:4" x14ac:dyDescent="0.25">
      <c r="D2392">
        <f t="shared" ca="1" si="50"/>
        <v>49.672659727028922</v>
      </c>
    </row>
    <row r="2393" spans="4:4" x14ac:dyDescent="0.25">
      <c r="D2393">
        <f t="shared" ca="1" si="50"/>
        <v>49.670544290738242</v>
      </c>
    </row>
    <row r="2394" spans="4:4" x14ac:dyDescent="0.25">
      <c r="D2394">
        <f t="shared" ca="1" si="50"/>
        <v>50.867477924117324</v>
      </c>
    </row>
    <row r="2395" spans="4:4" x14ac:dyDescent="0.25">
      <c r="D2395">
        <f t="shared" ca="1" si="50"/>
        <v>49.89153692522946</v>
      </c>
    </row>
    <row r="2396" spans="4:4" x14ac:dyDescent="0.25">
      <c r="D2396">
        <f t="shared" ca="1" si="50"/>
        <v>48.409664225484711</v>
      </c>
    </row>
    <row r="2397" spans="4:4" x14ac:dyDescent="0.25">
      <c r="D2397">
        <f t="shared" ca="1" si="50"/>
        <v>44.249504242180763</v>
      </c>
    </row>
    <row r="2398" spans="4:4" x14ac:dyDescent="0.25">
      <c r="D2398">
        <f t="shared" ca="1" si="50"/>
        <v>56.67181927828814</v>
      </c>
    </row>
    <row r="2399" spans="4:4" x14ac:dyDescent="0.25">
      <c r="D2399">
        <f t="shared" ca="1" si="50"/>
        <v>39.438525760981392</v>
      </c>
    </row>
    <row r="2400" spans="4:4" x14ac:dyDescent="0.25">
      <c r="D2400">
        <f t="shared" ca="1" si="50"/>
        <v>52.347165656237152</v>
      </c>
    </row>
    <row r="2401" spans="4:4" x14ac:dyDescent="0.25">
      <c r="D2401">
        <f t="shared" ca="1" si="50"/>
        <v>56.08698318339507</v>
      </c>
    </row>
    <row r="2402" spans="4:4" x14ac:dyDescent="0.25">
      <c r="D2402">
        <f t="shared" ca="1" si="50"/>
        <v>52.544424215483119</v>
      </c>
    </row>
    <row r="2403" spans="4:4" x14ac:dyDescent="0.25">
      <c r="D2403">
        <f t="shared" ca="1" si="50"/>
        <v>54.747163460276361</v>
      </c>
    </row>
    <row r="2404" spans="4:4" x14ac:dyDescent="0.25">
      <c r="D2404">
        <f t="shared" ca="1" si="50"/>
        <v>47.081935433876232</v>
      </c>
    </row>
    <row r="2405" spans="4:4" x14ac:dyDescent="0.25">
      <c r="D2405">
        <f t="shared" ca="1" si="50"/>
        <v>55.167167680300956</v>
      </c>
    </row>
    <row r="2406" spans="4:4" x14ac:dyDescent="0.25">
      <c r="D2406">
        <f t="shared" ca="1" si="50"/>
        <v>52.044540271802887</v>
      </c>
    </row>
    <row r="2407" spans="4:4" x14ac:dyDescent="0.25">
      <c r="D2407">
        <f t="shared" ca="1" si="50"/>
        <v>50.420640481838376</v>
      </c>
    </row>
    <row r="2408" spans="4:4" x14ac:dyDescent="0.25">
      <c r="D2408">
        <f t="shared" ca="1" si="50"/>
        <v>51.976455046867386</v>
      </c>
    </row>
    <row r="2409" spans="4:4" x14ac:dyDescent="0.25">
      <c r="D2409">
        <f t="shared" ca="1" si="50"/>
        <v>48.3243382834805</v>
      </c>
    </row>
    <row r="2410" spans="4:4" x14ac:dyDescent="0.25">
      <c r="D2410">
        <f t="shared" ca="1" si="50"/>
        <v>53.111582800713009</v>
      </c>
    </row>
    <row r="2411" spans="4:4" x14ac:dyDescent="0.25">
      <c r="D2411">
        <f t="shared" ca="1" si="50"/>
        <v>54.792475070077465</v>
      </c>
    </row>
    <row r="2412" spans="4:4" x14ac:dyDescent="0.25">
      <c r="D2412">
        <f t="shared" ca="1" si="50"/>
        <v>59.873335469614972</v>
      </c>
    </row>
    <row r="2413" spans="4:4" x14ac:dyDescent="0.25">
      <c r="D2413">
        <f t="shared" ca="1" si="50"/>
        <v>50.813613726280948</v>
      </c>
    </row>
    <row r="2414" spans="4:4" x14ac:dyDescent="0.25">
      <c r="D2414">
        <f t="shared" ca="1" si="50"/>
        <v>47.965328683874368</v>
      </c>
    </row>
    <row r="2415" spans="4:4" x14ac:dyDescent="0.25">
      <c r="D2415">
        <f t="shared" ca="1" si="50"/>
        <v>54.254183164623456</v>
      </c>
    </row>
    <row r="2416" spans="4:4" x14ac:dyDescent="0.25">
      <c r="D2416">
        <f t="shared" ca="1" si="50"/>
        <v>45.560453539828003</v>
      </c>
    </row>
    <row r="2417" spans="4:4" x14ac:dyDescent="0.25">
      <c r="D2417">
        <f t="shared" ca="1" si="50"/>
        <v>47.200734363225301</v>
      </c>
    </row>
    <row r="2418" spans="4:4" x14ac:dyDescent="0.25">
      <c r="D2418">
        <f t="shared" ca="1" si="50"/>
        <v>49.125697475095961</v>
      </c>
    </row>
    <row r="2419" spans="4:4" x14ac:dyDescent="0.25">
      <c r="D2419">
        <f t="shared" ca="1" si="50"/>
        <v>58.95183676103818</v>
      </c>
    </row>
    <row r="2420" spans="4:4" x14ac:dyDescent="0.25">
      <c r="D2420">
        <f t="shared" ca="1" si="50"/>
        <v>42.893842212875029</v>
      </c>
    </row>
    <row r="2421" spans="4:4" x14ac:dyDescent="0.25">
      <c r="D2421">
        <f t="shared" ca="1" si="50"/>
        <v>54.137453111238827</v>
      </c>
    </row>
    <row r="2422" spans="4:4" x14ac:dyDescent="0.25">
      <c r="D2422">
        <f t="shared" ca="1" si="50"/>
        <v>46.134912521641027</v>
      </c>
    </row>
    <row r="2423" spans="4:4" x14ac:dyDescent="0.25">
      <c r="D2423">
        <f t="shared" ca="1" si="50"/>
        <v>44.603023207166373</v>
      </c>
    </row>
    <row r="2424" spans="4:4" x14ac:dyDescent="0.25">
      <c r="D2424">
        <f t="shared" ca="1" si="50"/>
        <v>48.62322475563613</v>
      </c>
    </row>
    <row r="2425" spans="4:4" x14ac:dyDescent="0.25">
      <c r="D2425">
        <f t="shared" ca="1" si="50"/>
        <v>52.786597480778298</v>
      </c>
    </row>
    <row r="2426" spans="4:4" x14ac:dyDescent="0.25">
      <c r="D2426">
        <f t="shared" ca="1" si="50"/>
        <v>50.704751081010215</v>
      </c>
    </row>
    <row r="2427" spans="4:4" x14ac:dyDescent="0.25">
      <c r="D2427">
        <f t="shared" ca="1" si="50"/>
        <v>38.147549478768362</v>
      </c>
    </row>
    <row r="2428" spans="4:4" x14ac:dyDescent="0.25">
      <c r="D2428">
        <f t="shared" ca="1" si="50"/>
        <v>45.711412054735874</v>
      </c>
    </row>
    <row r="2429" spans="4:4" x14ac:dyDescent="0.25">
      <c r="D2429">
        <f t="shared" ca="1" si="50"/>
        <v>50.167897043703199</v>
      </c>
    </row>
    <row r="2430" spans="4:4" x14ac:dyDescent="0.25">
      <c r="D2430">
        <f t="shared" ca="1" si="50"/>
        <v>51.805882350431773</v>
      </c>
    </row>
    <row r="2431" spans="4:4" x14ac:dyDescent="0.25">
      <c r="D2431">
        <f t="shared" ca="1" si="50"/>
        <v>42.429600619490969</v>
      </c>
    </row>
    <row r="2432" spans="4:4" x14ac:dyDescent="0.25">
      <c r="D2432">
        <f t="shared" ca="1" si="50"/>
        <v>53.123700517606252</v>
      </c>
    </row>
    <row r="2433" spans="4:4" x14ac:dyDescent="0.25">
      <c r="D2433">
        <f t="shared" ca="1" si="50"/>
        <v>44.031549719699321</v>
      </c>
    </row>
    <row r="2434" spans="4:4" x14ac:dyDescent="0.25">
      <c r="D2434">
        <f t="shared" ca="1" si="50"/>
        <v>45.7174450076947</v>
      </c>
    </row>
    <row r="2435" spans="4:4" x14ac:dyDescent="0.25">
      <c r="D2435">
        <f t="shared" ref="D2435:D2498" ca="1" si="51">_xlfn.T.INV(RAND(),25)*$G$3+$F$3</f>
        <v>46.115365703158467</v>
      </c>
    </row>
    <row r="2436" spans="4:4" x14ac:dyDescent="0.25">
      <c r="D2436">
        <f t="shared" ca="1" si="51"/>
        <v>39.200244468990803</v>
      </c>
    </row>
    <row r="2437" spans="4:4" x14ac:dyDescent="0.25">
      <c r="D2437">
        <f t="shared" ca="1" si="51"/>
        <v>43.960953635819017</v>
      </c>
    </row>
    <row r="2438" spans="4:4" x14ac:dyDescent="0.25">
      <c r="D2438">
        <f t="shared" ca="1" si="51"/>
        <v>51.397412663863413</v>
      </c>
    </row>
    <row r="2439" spans="4:4" x14ac:dyDescent="0.25">
      <c r="D2439">
        <f t="shared" ca="1" si="51"/>
        <v>44.18579834872277</v>
      </c>
    </row>
    <row r="2440" spans="4:4" x14ac:dyDescent="0.25">
      <c r="D2440">
        <f t="shared" ca="1" si="51"/>
        <v>44.330872762101073</v>
      </c>
    </row>
    <row r="2441" spans="4:4" x14ac:dyDescent="0.25">
      <c r="D2441">
        <f t="shared" ca="1" si="51"/>
        <v>48.353210377732282</v>
      </c>
    </row>
    <row r="2442" spans="4:4" x14ac:dyDescent="0.25">
      <c r="D2442">
        <f t="shared" ca="1" si="51"/>
        <v>45.727960537538365</v>
      </c>
    </row>
    <row r="2443" spans="4:4" x14ac:dyDescent="0.25">
      <c r="D2443">
        <f t="shared" ca="1" si="51"/>
        <v>52.906171080631864</v>
      </c>
    </row>
    <row r="2444" spans="4:4" x14ac:dyDescent="0.25">
      <c r="D2444">
        <f t="shared" ca="1" si="51"/>
        <v>50.928192147276121</v>
      </c>
    </row>
    <row r="2445" spans="4:4" x14ac:dyDescent="0.25">
      <c r="D2445">
        <f t="shared" ca="1" si="51"/>
        <v>49.087237544658542</v>
      </c>
    </row>
    <row r="2446" spans="4:4" x14ac:dyDescent="0.25">
      <c r="D2446">
        <f t="shared" ca="1" si="51"/>
        <v>47.694347163762977</v>
      </c>
    </row>
    <row r="2447" spans="4:4" x14ac:dyDescent="0.25">
      <c r="D2447">
        <f t="shared" ca="1" si="51"/>
        <v>48.483018899722985</v>
      </c>
    </row>
    <row r="2448" spans="4:4" x14ac:dyDescent="0.25">
      <c r="D2448">
        <f t="shared" ca="1" si="51"/>
        <v>51.170630902956681</v>
      </c>
    </row>
    <row r="2449" spans="4:4" x14ac:dyDescent="0.25">
      <c r="D2449">
        <f t="shared" ca="1" si="51"/>
        <v>50.81124181809534</v>
      </c>
    </row>
    <row r="2450" spans="4:4" x14ac:dyDescent="0.25">
      <c r="D2450">
        <f t="shared" ca="1" si="51"/>
        <v>48.871699072983589</v>
      </c>
    </row>
    <row r="2451" spans="4:4" x14ac:dyDescent="0.25">
      <c r="D2451">
        <f t="shared" ca="1" si="51"/>
        <v>51.495359755685534</v>
      </c>
    </row>
    <row r="2452" spans="4:4" x14ac:dyDescent="0.25">
      <c r="D2452">
        <f t="shared" ca="1" si="51"/>
        <v>48.085960077883612</v>
      </c>
    </row>
    <row r="2453" spans="4:4" x14ac:dyDescent="0.25">
      <c r="D2453">
        <f t="shared" ca="1" si="51"/>
        <v>41.663827085423286</v>
      </c>
    </row>
    <row r="2454" spans="4:4" x14ac:dyDescent="0.25">
      <c r="D2454">
        <f t="shared" ca="1" si="51"/>
        <v>51.325304090465153</v>
      </c>
    </row>
    <row r="2455" spans="4:4" x14ac:dyDescent="0.25">
      <c r="D2455">
        <f t="shared" ca="1" si="51"/>
        <v>53.270881733578719</v>
      </c>
    </row>
    <row r="2456" spans="4:4" x14ac:dyDescent="0.25">
      <c r="D2456">
        <f t="shared" ca="1" si="51"/>
        <v>48.885441483953343</v>
      </c>
    </row>
    <row r="2457" spans="4:4" x14ac:dyDescent="0.25">
      <c r="D2457">
        <f t="shared" ca="1" si="51"/>
        <v>53.770051363593659</v>
      </c>
    </row>
    <row r="2458" spans="4:4" x14ac:dyDescent="0.25">
      <c r="D2458">
        <f t="shared" ca="1" si="51"/>
        <v>53.06492975677326</v>
      </c>
    </row>
    <row r="2459" spans="4:4" x14ac:dyDescent="0.25">
      <c r="D2459">
        <f t="shared" ca="1" si="51"/>
        <v>50.901788159703258</v>
      </c>
    </row>
    <row r="2460" spans="4:4" x14ac:dyDescent="0.25">
      <c r="D2460">
        <f t="shared" ca="1" si="51"/>
        <v>47.103334789466601</v>
      </c>
    </row>
    <row r="2461" spans="4:4" x14ac:dyDescent="0.25">
      <c r="D2461">
        <f t="shared" ca="1" si="51"/>
        <v>52.223167149710576</v>
      </c>
    </row>
    <row r="2462" spans="4:4" x14ac:dyDescent="0.25">
      <c r="D2462">
        <f t="shared" ca="1" si="51"/>
        <v>46.364611969827884</v>
      </c>
    </row>
    <row r="2463" spans="4:4" x14ac:dyDescent="0.25">
      <c r="D2463">
        <f t="shared" ca="1" si="51"/>
        <v>44.9625640471995</v>
      </c>
    </row>
    <row r="2464" spans="4:4" x14ac:dyDescent="0.25">
      <c r="D2464">
        <f t="shared" ca="1" si="51"/>
        <v>53.411408904461105</v>
      </c>
    </row>
    <row r="2465" spans="4:4" x14ac:dyDescent="0.25">
      <c r="D2465">
        <f t="shared" ca="1" si="51"/>
        <v>52.564782039287913</v>
      </c>
    </row>
    <row r="2466" spans="4:4" x14ac:dyDescent="0.25">
      <c r="D2466">
        <f t="shared" ca="1" si="51"/>
        <v>55.280482443816346</v>
      </c>
    </row>
    <row r="2467" spans="4:4" x14ac:dyDescent="0.25">
      <c r="D2467">
        <f t="shared" ca="1" si="51"/>
        <v>47.553034486003575</v>
      </c>
    </row>
    <row r="2468" spans="4:4" x14ac:dyDescent="0.25">
      <c r="D2468">
        <f t="shared" ca="1" si="51"/>
        <v>53.077310866571032</v>
      </c>
    </row>
    <row r="2469" spans="4:4" x14ac:dyDescent="0.25">
      <c r="D2469">
        <f t="shared" ca="1" si="51"/>
        <v>51.976811146425291</v>
      </c>
    </row>
    <row r="2470" spans="4:4" x14ac:dyDescent="0.25">
      <c r="D2470">
        <f t="shared" ca="1" si="51"/>
        <v>56.168470381103639</v>
      </c>
    </row>
    <row r="2471" spans="4:4" x14ac:dyDescent="0.25">
      <c r="D2471">
        <f t="shared" ca="1" si="51"/>
        <v>50.75853991391147</v>
      </c>
    </row>
    <row r="2472" spans="4:4" x14ac:dyDescent="0.25">
      <c r="D2472">
        <f t="shared" ca="1" si="51"/>
        <v>55.515225699049346</v>
      </c>
    </row>
    <row r="2473" spans="4:4" x14ac:dyDescent="0.25">
      <c r="D2473">
        <f t="shared" ca="1" si="51"/>
        <v>46.123889140500133</v>
      </c>
    </row>
    <row r="2474" spans="4:4" x14ac:dyDescent="0.25">
      <c r="D2474">
        <f t="shared" ca="1" si="51"/>
        <v>57.22817720453191</v>
      </c>
    </row>
    <row r="2475" spans="4:4" x14ac:dyDescent="0.25">
      <c r="D2475">
        <f t="shared" ca="1" si="51"/>
        <v>42.410820237021618</v>
      </c>
    </row>
    <row r="2476" spans="4:4" x14ac:dyDescent="0.25">
      <c r="D2476">
        <f t="shared" ca="1" si="51"/>
        <v>48.438366658014779</v>
      </c>
    </row>
    <row r="2477" spans="4:4" x14ac:dyDescent="0.25">
      <c r="D2477">
        <f t="shared" ca="1" si="51"/>
        <v>51.666315420956018</v>
      </c>
    </row>
    <row r="2478" spans="4:4" x14ac:dyDescent="0.25">
      <c r="D2478">
        <f t="shared" ca="1" si="51"/>
        <v>58.85476382117804</v>
      </c>
    </row>
    <row r="2479" spans="4:4" x14ac:dyDescent="0.25">
      <c r="D2479">
        <f t="shared" ca="1" si="51"/>
        <v>49.448040489925134</v>
      </c>
    </row>
    <row r="2480" spans="4:4" x14ac:dyDescent="0.25">
      <c r="D2480">
        <f t="shared" ca="1" si="51"/>
        <v>54.36728563779473</v>
      </c>
    </row>
    <row r="2481" spans="4:4" x14ac:dyDescent="0.25">
      <c r="D2481">
        <f t="shared" ca="1" si="51"/>
        <v>52.454436691839256</v>
      </c>
    </row>
    <row r="2482" spans="4:4" x14ac:dyDescent="0.25">
      <c r="D2482">
        <f t="shared" ca="1" si="51"/>
        <v>52.585632343044772</v>
      </c>
    </row>
    <row r="2483" spans="4:4" x14ac:dyDescent="0.25">
      <c r="D2483">
        <f t="shared" ca="1" si="51"/>
        <v>44.056215186831977</v>
      </c>
    </row>
    <row r="2484" spans="4:4" x14ac:dyDescent="0.25">
      <c r="D2484">
        <f t="shared" ca="1" si="51"/>
        <v>42.857088756436013</v>
      </c>
    </row>
    <row r="2485" spans="4:4" x14ac:dyDescent="0.25">
      <c r="D2485">
        <f t="shared" ca="1" si="51"/>
        <v>43.52835454013394</v>
      </c>
    </row>
    <row r="2486" spans="4:4" x14ac:dyDescent="0.25">
      <c r="D2486">
        <f t="shared" ca="1" si="51"/>
        <v>49.83154020590662</v>
      </c>
    </row>
    <row r="2487" spans="4:4" x14ac:dyDescent="0.25">
      <c r="D2487">
        <f t="shared" ca="1" si="51"/>
        <v>55.155839020860128</v>
      </c>
    </row>
    <row r="2488" spans="4:4" x14ac:dyDescent="0.25">
      <c r="D2488">
        <f t="shared" ca="1" si="51"/>
        <v>58.379158105659172</v>
      </c>
    </row>
    <row r="2489" spans="4:4" x14ac:dyDescent="0.25">
      <c r="D2489">
        <f t="shared" ca="1" si="51"/>
        <v>48.022229675874456</v>
      </c>
    </row>
    <row r="2490" spans="4:4" x14ac:dyDescent="0.25">
      <c r="D2490">
        <f t="shared" ca="1" si="51"/>
        <v>46.903954508567494</v>
      </c>
    </row>
    <row r="2491" spans="4:4" x14ac:dyDescent="0.25">
      <c r="D2491">
        <f t="shared" ca="1" si="51"/>
        <v>37.160773135691947</v>
      </c>
    </row>
    <row r="2492" spans="4:4" x14ac:dyDescent="0.25">
      <c r="D2492">
        <f t="shared" ca="1" si="51"/>
        <v>52.281312002304205</v>
      </c>
    </row>
    <row r="2493" spans="4:4" x14ac:dyDescent="0.25">
      <c r="D2493">
        <f t="shared" ca="1" si="51"/>
        <v>48.488220154220855</v>
      </c>
    </row>
    <row r="2494" spans="4:4" x14ac:dyDescent="0.25">
      <c r="D2494">
        <f t="shared" ca="1" si="51"/>
        <v>49.729418237135768</v>
      </c>
    </row>
    <row r="2495" spans="4:4" x14ac:dyDescent="0.25">
      <c r="D2495">
        <f t="shared" ca="1" si="51"/>
        <v>46.735060736956747</v>
      </c>
    </row>
    <row r="2496" spans="4:4" x14ac:dyDescent="0.25">
      <c r="D2496">
        <f t="shared" ca="1" si="51"/>
        <v>45.383716159602599</v>
      </c>
    </row>
    <row r="2497" spans="4:4" x14ac:dyDescent="0.25">
      <c r="D2497">
        <f t="shared" ca="1" si="51"/>
        <v>49.702466133326041</v>
      </c>
    </row>
    <row r="2498" spans="4:4" x14ac:dyDescent="0.25">
      <c r="D2498">
        <f t="shared" ca="1" si="51"/>
        <v>47.793095079544486</v>
      </c>
    </row>
    <row r="2499" spans="4:4" x14ac:dyDescent="0.25">
      <c r="D2499">
        <f t="shared" ref="D2499:D2562" ca="1" si="52">_xlfn.T.INV(RAND(),25)*$G$3+$F$3</f>
        <v>48.641704636428898</v>
      </c>
    </row>
    <row r="2500" spans="4:4" x14ac:dyDescent="0.25">
      <c r="D2500">
        <f t="shared" ca="1" si="52"/>
        <v>50.701289279037184</v>
      </c>
    </row>
    <row r="2501" spans="4:4" x14ac:dyDescent="0.25">
      <c r="D2501">
        <f t="shared" ca="1" si="52"/>
        <v>44.552049251121865</v>
      </c>
    </row>
    <row r="2502" spans="4:4" x14ac:dyDescent="0.25">
      <c r="D2502">
        <f t="shared" ca="1" si="52"/>
        <v>44.377512421517309</v>
      </c>
    </row>
    <row r="2503" spans="4:4" x14ac:dyDescent="0.25">
      <c r="D2503">
        <f t="shared" ca="1" si="52"/>
        <v>49.256854575845722</v>
      </c>
    </row>
    <row r="2504" spans="4:4" x14ac:dyDescent="0.25">
      <c r="D2504">
        <f t="shared" ca="1" si="52"/>
        <v>44.608625264951698</v>
      </c>
    </row>
    <row r="2505" spans="4:4" x14ac:dyDescent="0.25">
      <c r="D2505">
        <f t="shared" ca="1" si="52"/>
        <v>50.792856290556102</v>
      </c>
    </row>
    <row r="2506" spans="4:4" x14ac:dyDescent="0.25">
      <c r="D2506">
        <f t="shared" ca="1" si="52"/>
        <v>47.947813899477588</v>
      </c>
    </row>
    <row r="2507" spans="4:4" x14ac:dyDescent="0.25">
      <c r="D2507">
        <f t="shared" ca="1" si="52"/>
        <v>51.837900003657083</v>
      </c>
    </row>
    <row r="2508" spans="4:4" x14ac:dyDescent="0.25">
      <c r="D2508">
        <f t="shared" ca="1" si="52"/>
        <v>49.382021195491632</v>
      </c>
    </row>
    <row r="2509" spans="4:4" x14ac:dyDescent="0.25">
      <c r="D2509">
        <f t="shared" ca="1" si="52"/>
        <v>45.74373336168869</v>
      </c>
    </row>
    <row r="2510" spans="4:4" x14ac:dyDescent="0.25">
      <c r="D2510">
        <f t="shared" ca="1" si="52"/>
        <v>51.440613550339521</v>
      </c>
    </row>
    <row r="2511" spans="4:4" x14ac:dyDescent="0.25">
      <c r="D2511">
        <f t="shared" ca="1" si="52"/>
        <v>62.529804562977262</v>
      </c>
    </row>
    <row r="2512" spans="4:4" x14ac:dyDescent="0.25">
      <c r="D2512">
        <f t="shared" ca="1" si="52"/>
        <v>53.989405182682006</v>
      </c>
    </row>
    <row r="2513" spans="4:4" x14ac:dyDescent="0.25">
      <c r="D2513">
        <f t="shared" ca="1" si="52"/>
        <v>52.467525190772498</v>
      </c>
    </row>
    <row r="2514" spans="4:4" x14ac:dyDescent="0.25">
      <c r="D2514">
        <f t="shared" ca="1" si="52"/>
        <v>48.372769915585344</v>
      </c>
    </row>
    <row r="2515" spans="4:4" x14ac:dyDescent="0.25">
      <c r="D2515">
        <f t="shared" ca="1" si="52"/>
        <v>44.714450749015924</v>
      </c>
    </row>
    <row r="2516" spans="4:4" x14ac:dyDescent="0.25">
      <c r="D2516">
        <f t="shared" ca="1" si="52"/>
        <v>54.688018593953267</v>
      </c>
    </row>
    <row r="2517" spans="4:4" x14ac:dyDescent="0.25">
      <c r="D2517">
        <f t="shared" ca="1" si="52"/>
        <v>49.315001359268408</v>
      </c>
    </row>
    <row r="2518" spans="4:4" x14ac:dyDescent="0.25">
      <c r="D2518">
        <f t="shared" ca="1" si="52"/>
        <v>48.342356430280944</v>
      </c>
    </row>
    <row r="2519" spans="4:4" x14ac:dyDescent="0.25">
      <c r="D2519">
        <f t="shared" ca="1" si="52"/>
        <v>51.434657780878084</v>
      </c>
    </row>
    <row r="2520" spans="4:4" x14ac:dyDescent="0.25">
      <c r="D2520">
        <f t="shared" ca="1" si="52"/>
        <v>47.953880225238855</v>
      </c>
    </row>
    <row r="2521" spans="4:4" x14ac:dyDescent="0.25">
      <c r="D2521">
        <f t="shared" ca="1" si="52"/>
        <v>44.769628636501061</v>
      </c>
    </row>
    <row r="2522" spans="4:4" x14ac:dyDescent="0.25">
      <c r="D2522">
        <f t="shared" ca="1" si="52"/>
        <v>55.353965263867252</v>
      </c>
    </row>
    <row r="2523" spans="4:4" x14ac:dyDescent="0.25">
      <c r="D2523">
        <f t="shared" ca="1" si="52"/>
        <v>36.951327445083137</v>
      </c>
    </row>
    <row r="2524" spans="4:4" x14ac:dyDescent="0.25">
      <c r="D2524">
        <f t="shared" ca="1" si="52"/>
        <v>55.020000290927172</v>
      </c>
    </row>
    <row r="2525" spans="4:4" x14ac:dyDescent="0.25">
      <c r="D2525">
        <f t="shared" ca="1" si="52"/>
        <v>50.235293667013181</v>
      </c>
    </row>
    <row r="2526" spans="4:4" x14ac:dyDescent="0.25">
      <c r="D2526">
        <f t="shared" ca="1" si="52"/>
        <v>49.761218641450846</v>
      </c>
    </row>
    <row r="2527" spans="4:4" x14ac:dyDescent="0.25">
      <c r="D2527">
        <f t="shared" ca="1" si="52"/>
        <v>54.45149741125654</v>
      </c>
    </row>
    <row r="2528" spans="4:4" x14ac:dyDescent="0.25">
      <c r="D2528">
        <f t="shared" ca="1" si="52"/>
        <v>54.49756497710532</v>
      </c>
    </row>
    <row r="2529" spans="4:4" x14ac:dyDescent="0.25">
      <c r="D2529">
        <f t="shared" ca="1" si="52"/>
        <v>51.536426134598706</v>
      </c>
    </row>
    <row r="2530" spans="4:4" x14ac:dyDescent="0.25">
      <c r="D2530">
        <f t="shared" ca="1" si="52"/>
        <v>43.04354509162674</v>
      </c>
    </row>
    <row r="2531" spans="4:4" x14ac:dyDescent="0.25">
      <c r="D2531">
        <f t="shared" ca="1" si="52"/>
        <v>46.723645647036001</v>
      </c>
    </row>
    <row r="2532" spans="4:4" x14ac:dyDescent="0.25">
      <c r="D2532">
        <f t="shared" ca="1" si="52"/>
        <v>46.463460707904865</v>
      </c>
    </row>
    <row r="2533" spans="4:4" x14ac:dyDescent="0.25">
      <c r="D2533">
        <f t="shared" ca="1" si="52"/>
        <v>51.237798337373455</v>
      </c>
    </row>
    <row r="2534" spans="4:4" x14ac:dyDescent="0.25">
      <c r="D2534">
        <f t="shared" ca="1" si="52"/>
        <v>41.147448403836783</v>
      </c>
    </row>
    <row r="2535" spans="4:4" x14ac:dyDescent="0.25">
      <c r="D2535">
        <f t="shared" ca="1" si="52"/>
        <v>56.592868885056795</v>
      </c>
    </row>
    <row r="2536" spans="4:4" x14ac:dyDescent="0.25">
      <c r="D2536">
        <f t="shared" ca="1" si="52"/>
        <v>44.804892060986049</v>
      </c>
    </row>
    <row r="2537" spans="4:4" x14ac:dyDescent="0.25">
      <c r="D2537">
        <f t="shared" ca="1" si="52"/>
        <v>44.067314526024077</v>
      </c>
    </row>
    <row r="2538" spans="4:4" x14ac:dyDescent="0.25">
      <c r="D2538">
        <f t="shared" ca="1" si="52"/>
        <v>43.189671216260813</v>
      </c>
    </row>
    <row r="2539" spans="4:4" x14ac:dyDescent="0.25">
      <c r="D2539">
        <f t="shared" ca="1" si="52"/>
        <v>60.089383971316323</v>
      </c>
    </row>
    <row r="2540" spans="4:4" x14ac:dyDescent="0.25">
      <c r="D2540">
        <f t="shared" ca="1" si="52"/>
        <v>51.473253024442307</v>
      </c>
    </row>
    <row r="2541" spans="4:4" x14ac:dyDescent="0.25">
      <c r="D2541">
        <f t="shared" ca="1" si="52"/>
        <v>65.548694716644434</v>
      </c>
    </row>
    <row r="2542" spans="4:4" x14ac:dyDescent="0.25">
      <c r="D2542">
        <f t="shared" ca="1" si="52"/>
        <v>49.311762643074367</v>
      </c>
    </row>
    <row r="2543" spans="4:4" x14ac:dyDescent="0.25">
      <c r="D2543">
        <f t="shared" ca="1" si="52"/>
        <v>39.774799978890975</v>
      </c>
    </row>
    <row r="2544" spans="4:4" x14ac:dyDescent="0.25">
      <c r="D2544">
        <f t="shared" ca="1" si="52"/>
        <v>48.278831060870601</v>
      </c>
    </row>
    <row r="2545" spans="4:4" x14ac:dyDescent="0.25">
      <c r="D2545">
        <f t="shared" ca="1" si="52"/>
        <v>55.895807062600369</v>
      </c>
    </row>
    <row r="2546" spans="4:4" x14ac:dyDescent="0.25">
      <c r="D2546">
        <f t="shared" ca="1" si="52"/>
        <v>57.113022502819696</v>
      </c>
    </row>
    <row r="2547" spans="4:4" x14ac:dyDescent="0.25">
      <c r="D2547">
        <f t="shared" ca="1" si="52"/>
        <v>38.467127921145774</v>
      </c>
    </row>
    <row r="2548" spans="4:4" x14ac:dyDescent="0.25">
      <c r="D2548">
        <f t="shared" ca="1" si="52"/>
        <v>47.836232730287691</v>
      </c>
    </row>
    <row r="2549" spans="4:4" x14ac:dyDescent="0.25">
      <c r="D2549">
        <f t="shared" ca="1" si="52"/>
        <v>47.68794040026139</v>
      </c>
    </row>
    <row r="2550" spans="4:4" x14ac:dyDescent="0.25">
      <c r="D2550">
        <f t="shared" ca="1" si="52"/>
        <v>52.02761957357469</v>
      </c>
    </row>
    <row r="2551" spans="4:4" x14ac:dyDescent="0.25">
      <c r="D2551">
        <f t="shared" ca="1" si="52"/>
        <v>52.262179095215537</v>
      </c>
    </row>
    <row r="2552" spans="4:4" x14ac:dyDescent="0.25">
      <c r="D2552">
        <f t="shared" ca="1" si="52"/>
        <v>51.218201374910677</v>
      </c>
    </row>
    <row r="2553" spans="4:4" x14ac:dyDescent="0.25">
      <c r="D2553">
        <f t="shared" ca="1" si="52"/>
        <v>54.720621043838044</v>
      </c>
    </row>
    <row r="2554" spans="4:4" x14ac:dyDescent="0.25">
      <c r="D2554">
        <f t="shared" ca="1" si="52"/>
        <v>49.186223194490836</v>
      </c>
    </row>
    <row r="2555" spans="4:4" x14ac:dyDescent="0.25">
      <c r="D2555">
        <f t="shared" ca="1" si="52"/>
        <v>53.029897432183958</v>
      </c>
    </row>
    <row r="2556" spans="4:4" x14ac:dyDescent="0.25">
      <c r="D2556">
        <f t="shared" ca="1" si="52"/>
        <v>40.453130316316397</v>
      </c>
    </row>
    <row r="2557" spans="4:4" x14ac:dyDescent="0.25">
      <c r="D2557">
        <f t="shared" ca="1" si="52"/>
        <v>48.674115619016696</v>
      </c>
    </row>
    <row r="2558" spans="4:4" x14ac:dyDescent="0.25">
      <c r="D2558">
        <f t="shared" ca="1" si="52"/>
        <v>53.782902389253429</v>
      </c>
    </row>
    <row r="2559" spans="4:4" x14ac:dyDescent="0.25">
      <c r="D2559">
        <f t="shared" ca="1" si="52"/>
        <v>53.525490227819816</v>
      </c>
    </row>
    <row r="2560" spans="4:4" x14ac:dyDescent="0.25">
      <c r="D2560">
        <f t="shared" ca="1" si="52"/>
        <v>42.125747787086304</v>
      </c>
    </row>
    <row r="2561" spans="4:4" x14ac:dyDescent="0.25">
      <c r="D2561">
        <f t="shared" ca="1" si="52"/>
        <v>43.590581281409214</v>
      </c>
    </row>
    <row r="2562" spans="4:4" x14ac:dyDescent="0.25">
      <c r="D2562">
        <f t="shared" ca="1" si="52"/>
        <v>44.168069110197841</v>
      </c>
    </row>
    <row r="2563" spans="4:4" x14ac:dyDescent="0.25">
      <c r="D2563">
        <f t="shared" ref="D2563:D2626" ca="1" si="53">_xlfn.T.INV(RAND(),25)*$G$3+$F$3</f>
        <v>50.126841902882731</v>
      </c>
    </row>
    <row r="2564" spans="4:4" x14ac:dyDescent="0.25">
      <c r="D2564">
        <f t="shared" ca="1" si="53"/>
        <v>48.71414908255457</v>
      </c>
    </row>
    <row r="2565" spans="4:4" x14ac:dyDescent="0.25">
      <c r="D2565">
        <f t="shared" ca="1" si="53"/>
        <v>46.491630357789845</v>
      </c>
    </row>
    <row r="2566" spans="4:4" x14ac:dyDescent="0.25">
      <c r="D2566">
        <f t="shared" ca="1" si="53"/>
        <v>50.339569891761386</v>
      </c>
    </row>
    <row r="2567" spans="4:4" x14ac:dyDescent="0.25">
      <c r="D2567">
        <f t="shared" ca="1" si="53"/>
        <v>45.550154971915923</v>
      </c>
    </row>
    <row r="2568" spans="4:4" x14ac:dyDescent="0.25">
      <c r="D2568">
        <f t="shared" ca="1" si="53"/>
        <v>63.57005940744763</v>
      </c>
    </row>
    <row r="2569" spans="4:4" x14ac:dyDescent="0.25">
      <c r="D2569">
        <f t="shared" ca="1" si="53"/>
        <v>53.441421669127266</v>
      </c>
    </row>
    <row r="2570" spans="4:4" x14ac:dyDescent="0.25">
      <c r="D2570">
        <f t="shared" ca="1" si="53"/>
        <v>44.971723436908285</v>
      </c>
    </row>
    <row r="2571" spans="4:4" x14ac:dyDescent="0.25">
      <c r="D2571">
        <f t="shared" ca="1" si="53"/>
        <v>47.327190449210576</v>
      </c>
    </row>
    <row r="2572" spans="4:4" x14ac:dyDescent="0.25">
      <c r="D2572">
        <f t="shared" ca="1" si="53"/>
        <v>54.180567643527269</v>
      </c>
    </row>
    <row r="2573" spans="4:4" x14ac:dyDescent="0.25">
      <c r="D2573">
        <f t="shared" ca="1" si="53"/>
        <v>58.214045871831175</v>
      </c>
    </row>
    <row r="2574" spans="4:4" x14ac:dyDescent="0.25">
      <c r="D2574">
        <f t="shared" ca="1" si="53"/>
        <v>50.124060962562368</v>
      </c>
    </row>
    <row r="2575" spans="4:4" x14ac:dyDescent="0.25">
      <c r="D2575">
        <f t="shared" ca="1" si="53"/>
        <v>46.271699060096786</v>
      </c>
    </row>
    <row r="2576" spans="4:4" x14ac:dyDescent="0.25">
      <c r="D2576">
        <f t="shared" ca="1" si="53"/>
        <v>40.912714084991705</v>
      </c>
    </row>
    <row r="2577" spans="4:4" x14ac:dyDescent="0.25">
      <c r="D2577">
        <f t="shared" ca="1" si="53"/>
        <v>52.454881503668176</v>
      </c>
    </row>
    <row r="2578" spans="4:4" x14ac:dyDescent="0.25">
      <c r="D2578">
        <f t="shared" ca="1" si="53"/>
        <v>58.45819568448465</v>
      </c>
    </row>
    <row r="2579" spans="4:4" x14ac:dyDescent="0.25">
      <c r="D2579">
        <f t="shared" ca="1" si="53"/>
        <v>50.690522277794109</v>
      </c>
    </row>
    <row r="2580" spans="4:4" x14ac:dyDescent="0.25">
      <c r="D2580">
        <f t="shared" ca="1" si="53"/>
        <v>53.298277594503006</v>
      </c>
    </row>
    <row r="2581" spans="4:4" x14ac:dyDescent="0.25">
      <c r="D2581">
        <f t="shared" ca="1" si="53"/>
        <v>48.925528701027055</v>
      </c>
    </row>
    <row r="2582" spans="4:4" x14ac:dyDescent="0.25">
      <c r="D2582">
        <f t="shared" ca="1" si="53"/>
        <v>51.38234712643564</v>
      </c>
    </row>
    <row r="2583" spans="4:4" x14ac:dyDescent="0.25">
      <c r="D2583">
        <f t="shared" ca="1" si="53"/>
        <v>50.561129954021965</v>
      </c>
    </row>
    <row r="2584" spans="4:4" x14ac:dyDescent="0.25">
      <c r="D2584">
        <f t="shared" ca="1" si="53"/>
        <v>49.722384786918113</v>
      </c>
    </row>
    <row r="2585" spans="4:4" x14ac:dyDescent="0.25">
      <c r="D2585">
        <f t="shared" ca="1" si="53"/>
        <v>50.092764228445787</v>
      </c>
    </row>
    <row r="2586" spans="4:4" x14ac:dyDescent="0.25">
      <c r="D2586">
        <f t="shared" ca="1" si="53"/>
        <v>53.42582560807508</v>
      </c>
    </row>
    <row r="2587" spans="4:4" x14ac:dyDescent="0.25">
      <c r="D2587">
        <f t="shared" ca="1" si="53"/>
        <v>55.150385379337656</v>
      </c>
    </row>
    <row r="2588" spans="4:4" x14ac:dyDescent="0.25">
      <c r="D2588">
        <f t="shared" ca="1" si="53"/>
        <v>49.912737161459113</v>
      </c>
    </row>
    <row r="2589" spans="4:4" x14ac:dyDescent="0.25">
      <c r="D2589">
        <f t="shared" ca="1" si="53"/>
        <v>45.944882851944257</v>
      </c>
    </row>
    <row r="2590" spans="4:4" x14ac:dyDescent="0.25">
      <c r="D2590">
        <f t="shared" ca="1" si="53"/>
        <v>44.404585863031258</v>
      </c>
    </row>
    <row r="2591" spans="4:4" x14ac:dyDescent="0.25">
      <c r="D2591">
        <f t="shared" ca="1" si="53"/>
        <v>45.876195936416387</v>
      </c>
    </row>
    <row r="2592" spans="4:4" x14ac:dyDescent="0.25">
      <c r="D2592">
        <f t="shared" ca="1" si="53"/>
        <v>51.45654263712855</v>
      </c>
    </row>
    <row r="2593" spans="4:4" x14ac:dyDescent="0.25">
      <c r="D2593">
        <f t="shared" ca="1" si="53"/>
        <v>56.955003162687817</v>
      </c>
    </row>
    <row r="2594" spans="4:4" x14ac:dyDescent="0.25">
      <c r="D2594">
        <f t="shared" ca="1" si="53"/>
        <v>54.851755299203354</v>
      </c>
    </row>
    <row r="2595" spans="4:4" x14ac:dyDescent="0.25">
      <c r="D2595">
        <f t="shared" ca="1" si="53"/>
        <v>47.605306421471013</v>
      </c>
    </row>
    <row r="2596" spans="4:4" x14ac:dyDescent="0.25">
      <c r="D2596">
        <f t="shared" ca="1" si="53"/>
        <v>41.951442103453935</v>
      </c>
    </row>
    <row r="2597" spans="4:4" x14ac:dyDescent="0.25">
      <c r="D2597">
        <f t="shared" ca="1" si="53"/>
        <v>45.684941729444731</v>
      </c>
    </row>
    <row r="2598" spans="4:4" x14ac:dyDescent="0.25">
      <c r="D2598">
        <f t="shared" ca="1" si="53"/>
        <v>54.681595065384862</v>
      </c>
    </row>
    <row r="2599" spans="4:4" x14ac:dyDescent="0.25">
      <c r="D2599">
        <f t="shared" ca="1" si="53"/>
        <v>46.89207310441207</v>
      </c>
    </row>
    <row r="2600" spans="4:4" x14ac:dyDescent="0.25">
      <c r="D2600">
        <f t="shared" ca="1" si="53"/>
        <v>47.500065994092125</v>
      </c>
    </row>
    <row r="2601" spans="4:4" x14ac:dyDescent="0.25">
      <c r="D2601">
        <f t="shared" ca="1" si="53"/>
        <v>51.397386113317118</v>
      </c>
    </row>
    <row r="2602" spans="4:4" x14ac:dyDescent="0.25">
      <c r="D2602">
        <f t="shared" ca="1" si="53"/>
        <v>61.276103295132692</v>
      </c>
    </row>
    <row r="2603" spans="4:4" x14ac:dyDescent="0.25">
      <c r="D2603">
        <f t="shared" ca="1" si="53"/>
        <v>52.687291442461849</v>
      </c>
    </row>
    <row r="2604" spans="4:4" x14ac:dyDescent="0.25">
      <c r="D2604">
        <f t="shared" ca="1" si="53"/>
        <v>45.017023950605505</v>
      </c>
    </row>
    <row r="2605" spans="4:4" x14ac:dyDescent="0.25">
      <c r="D2605">
        <f t="shared" ca="1" si="53"/>
        <v>51.556401555249735</v>
      </c>
    </row>
    <row r="2606" spans="4:4" x14ac:dyDescent="0.25">
      <c r="D2606">
        <f t="shared" ca="1" si="53"/>
        <v>51.948894352739543</v>
      </c>
    </row>
    <row r="2607" spans="4:4" x14ac:dyDescent="0.25">
      <c r="D2607">
        <f t="shared" ca="1" si="53"/>
        <v>51.342149512952489</v>
      </c>
    </row>
    <row r="2608" spans="4:4" x14ac:dyDescent="0.25">
      <c r="D2608">
        <f t="shared" ca="1" si="53"/>
        <v>57.20384891691365</v>
      </c>
    </row>
    <row r="2609" spans="4:4" x14ac:dyDescent="0.25">
      <c r="D2609">
        <f t="shared" ca="1" si="53"/>
        <v>58.031577215147621</v>
      </c>
    </row>
    <row r="2610" spans="4:4" x14ac:dyDescent="0.25">
      <c r="D2610">
        <f t="shared" ca="1" si="53"/>
        <v>47.774225321459625</v>
      </c>
    </row>
    <row r="2611" spans="4:4" x14ac:dyDescent="0.25">
      <c r="D2611">
        <f t="shared" ca="1" si="53"/>
        <v>36.578549111234651</v>
      </c>
    </row>
    <row r="2612" spans="4:4" x14ac:dyDescent="0.25">
      <c r="D2612">
        <f t="shared" ca="1" si="53"/>
        <v>50.990801015631789</v>
      </c>
    </row>
    <row r="2613" spans="4:4" x14ac:dyDescent="0.25">
      <c r="D2613">
        <f t="shared" ca="1" si="53"/>
        <v>53.762923022760859</v>
      </c>
    </row>
    <row r="2614" spans="4:4" x14ac:dyDescent="0.25">
      <c r="D2614">
        <f t="shared" ca="1" si="53"/>
        <v>52.086059617918117</v>
      </c>
    </row>
    <row r="2615" spans="4:4" x14ac:dyDescent="0.25">
      <c r="D2615">
        <f t="shared" ca="1" si="53"/>
        <v>47.501140927392285</v>
      </c>
    </row>
    <row r="2616" spans="4:4" x14ac:dyDescent="0.25">
      <c r="D2616">
        <f t="shared" ca="1" si="53"/>
        <v>54.420422816446205</v>
      </c>
    </row>
    <row r="2617" spans="4:4" x14ac:dyDescent="0.25">
      <c r="D2617">
        <f t="shared" ca="1" si="53"/>
        <v>59.658746993536539</v>
      </c>
    </row>
    <row r="2618" spans="4:4" x14ac:dyDescent="0.25">
      <c r="D2618">
        <f t="shared" ca="1" si="53"/>
        <v>47.554598914069395</v>
      </c>
    </row>
    <row r="2619" spans="4:4" x14ac:dyDescent="0.25">
      <c r="D2619">
        <f t="shared" ca="1" si="53"/>
        <v>51.468617077671233</v>
      </c>
    </row>
    <row r="2620" spans="4:4" x14ac:dyDescent="0.25">
      <c r="D2620">
        <f t="shared" ca="1" si="53"/>
        <v>52.562868772877813</v>
      </c>
    </row>
    <row r="2621" spans="4:4" x14ac:dyDescent="0.25">
      <c r="D2621">
        <f t="shared" ca="1" si="53"/>
        <v>51.164326818201907</v>
      </c>
    </row>
    <row r="2622" spans="4:4" x14ac:dyDescent="0.25">
      <c r="D2622">
        <f t="shared" ca="1" si="53"/>
        <v>52.851089884739388</v>
      </c>
    </row>
    <row r="2623" spans="4:4" x14ac:dyDescent="0.25">
      <c r="D2623">
        <f t="shared" ca="1" si="53"/>
        <v>46.777737801236213</v>
      </c>
    </row>
    <row r="2624" spans="4:4" x14ac:dyDescent="0.25">
      <c r="D2624">
        <f t="shared" ca="1" si="53"/>
        <v>47.509163224645647</v>
      </c>
    </row>
    <row r="2625" spans="4:4" x14ac:dyDescent="0.25">
      <c r="D2625">
        <f t="shared" ca="1" si="53"/>
        <v>49.580610329276645</v>
      </c>
    </row>
    <row r="2626" spans="4:4" x14ac:dyDescent="0.25">
      <c r="D2626">
        <f t="shared" ca="1" si="53"/>
        <v>58.165926353556202</v>
      </c>
    </row>
    <row r="2627" spans="4:4" x14ac:dyDescent="0.25">
      <c r="D2627">
        <f t="shared" ref="D2627:D2690" ca="1" si="54">_xlfn.T.INV(RAND(),25)*$G$3+$F$3</f>
        <v>52.248238356085913</v>
      </c>
    </row>
    <row r="2628" spans="4:4" x14ac:dyDescent="0.25">
      <c r="D2628">
        <f t="shared" ca="1" si="54"/>
        <v>52.009951957229809</v>
      </c>
    </row>
    <row r="2629" spans="4:4" x14ac:dyDescent="0.25">
      <c r="D2629">
        <f t="shared" ca="1" si="54"/>
        <v>44.067354987773861</v>
      </c>
    </row>
    <row r="2630" spans="4:4" x14ac:dyDescent="0.25">
      <c r="D2630">
        <f t="shared" ca="1" si="54"/>
        <v>42.380934803634169</v>
      </c>
    </row>
    <row r="2631" spans="4:4" x14ac:dyDescent="0.25">
      <c r="D2631">
        <f t="shared" ca="1" si="54"/>
        <v>46.100377081124677</v>
      </c>
    </row>
    <row r="2632" spans="4:4" x14ac:dyDescent="0.25">
      <c r="D2632">
        <f t="shared" ca="1" si="54"/>
        <v>48.661040499585788</v>
      </c>
    </row>
    <row r="2633" spans="4:4" x14ac:dyDescent="0.25">
      <c r="D2633">
        <f t="shared" ca="1" si="54"/>
        <v>44.269368239465607</v>
      </c>
    </row>
    <row r="2634" spans="4:4" x14ac:dyDescent="0.25">
      <c r="D2634">
        <f t="shared" ca="1" si="54"/>
        <v>43.752235284899797</v>
      </c>
    </row>
    <row r="2635" spans="4:4" x14ac:dyDescent="0.25">
      <c r="D2635">
        <f t="shared" ca="1" si="54"/>
        <v>52.981115250553813</v>
      </c>
    </row>
    <row r="2636" spans="4:4" x14ac:dyDescent="0.25">
      <c r="D2636">
        <f t="shared" ca="1" si="54"/>
        <v>49.45263496895091</v>
      </c>
    </row>
    <row r="2637" spans="4:4" x14ac:dyDescent="0.25">
      <c r="D2637">
        <f t="shared" ca="1" si="54"/>
        <v>51.743269524001526</v>
      </c>
    </row>
    <row r="2638" spans="4:4" x14ac:dyDescent="0.25">
      <c r="D2638">
        <f t="shared" ca="1" si="54"/>
        <v>45.218704293875199</v>
      </c>
    </row>
    <row r="2639" spans="4:4" x14ac:dyDescent="0.25">
      <c r="D2639">
        <f t="shared" ca="1" si="54"/>
        <v>44.666769795787417</v>
      </c>
    </row>
    <row r="2640" spans="4:4" x14ac:dyDescent="0.25">
      <c r="D2640">
        <f t="shared" ca="1" si="54"/>
        <v>53.907186951441822</v>
      </c>
    </row>
    <row r="2641" spans="4:4" x14ac:dyDescent="0.25">
      <c r="D2641">
        <f t="shared" ca="1" si="54"/>
        <v>50.844875586570808</v>
      </c>
    </row>
    <row r="2642" spans="4:4" x14ac:dyDescent="0.25">
      <c r="D2642">
        <f t="shared" ca="1" si="54"/>
        <v>43.792388300400376</v>
      </c>
    </row>
    <row r="2643" spans="4:4" x14ac:dyDescent="0.25">
      <c r="D2643">
        <f t="shared" ca="1" si="54"/>
        <v>44.859738311107613</v>
      </c>
    </row>
    <row r="2644" spans="4:4" x14ac:dyDescent="0.25">
      <c r="D2644">
        <f t="shared" ca="1" si="54"/>
        <v>51.771563690993979</v>
      </c>
    </row>
    <row r="2645" spans="4:4" x14ac:dyDescent="0.25">
      <c r="D2645">
        <f t="shared" ca="1" si="54"/>
        <v>57.708303268551916</v>
      </c>
    </row>
    <row r="2646" spans="4:4" x14ac:dyDescent="0.25">
      <c r="D2646">
        <f t="shared" ca="1" si="54"/>
        <v>50.841573124971923</v>
      </c>
    </row>
    <row r="2647" spans="4:4" x14ac:dyDescent="0.25">
      <c r="D2647">
        <f t="shared" ca="1" si="54"/>
        <v>43.554215991692253</v>
      </c>
    </row>
    <row r="2648" spans="4:4" x14ac:dyDescent="0.25">
      <c r="D2648">
        <f t="shared" ca="1" si="54"/>
        <v>50.19116914500141</v>
      </c>
    </row>
    <row r="2649" spans="4:4" x14ac:dyDescent="0.25">
      <c r="D2649">
        <f t="shared" ca="1" si="54"/>
        <v>46.698520123812528</v>
      </c>
    </row>
    <row r="2650" spans="4:4" x14ac:dyDescent="0.25">
      <c r="D2650">
        <f t="shared" ca="1" si="54"/>
        <v>47.575618634278854</v>
      </c>
    </row>
    <row r="2651" spans="4:4" x14ac:dyDescent="0.25">
      <c r="D2651">
        <f t="shared" ca="1" si="54"/>
        <v>48.48991654081496</v>
      </c>
    </row>
    <row r="2652" spans="4:4" x14ac:dyDescent="0.25">
      <c r="D2652">
        <f t="shared" ca="1" si="54"/>
        <v>48.382423303499046</v>
      </c>
    </row>
    <row r="2653" spans="4:4" x14ac:dyDescent="0.25">
      <c r="D2653">
        <f t="shared" ca="1" si="54"/>
        <v>37.432018603450167</v>
      </c>
    </row>
    <row r="2654" spans="4:4" x14ac:dyDescent="0.25">
      <c r="D2654">
        <f t="shared" ca="1" si="54"/>
        <v>58.077012719853194</v>
      </c>
    </row>
    <row r="2655" spans="4:4" x14ac:dyDescent="0.25">
      <c r="D2655">
        <f t="shared" ca="1" si="54"/>
        <v>55.822541706987593</v>
      </c>
    </row>
    <row r="2656" spans="4:4" x14ac:dyDescent="0.25">
      <c r="D2656">
        <f t="shared" ca="1" si="54"/>
        <v>55.17701519032385</v>
      </c>
    </row>
    <row r="2657" spans="4:4" x14ac:dyDescent="0.25">
      <c r="D2657">
        <f t="shared" ca="1" si="54"/>
        <v>52.674425817717136</v>
      </c>
    </row>
    <row r="2658" spans="4:4" x14ac:dyDescent="0.25">
      <c r="D2658">
        <f t="shared" ca="1" si="54"/>
        <v>42.615315677967253</v>
      </c>
    </row>
    <row r="2659" spans="4:4" x14ac:dyDescent="0.25">
      <c r="D2659">
        <f t="shared" ca="1" si="54"/>
        <v>46.236568250367135</v>
      </c>
    </row>
    <row r="2660" spans="4:4" x14ac:dyDescent="0.25">
      <c r="D2660">
        <f t="shared" ca="1" si="54"/>
        <v>50.480465382843065</v>
      </c>
    </row>
    <row r="2661" spans="4:4" x14ac:dyDescent="0.25">
      <c r="D2661">
        <f t="shared" ca="1" si="54"/>
        <v>50.058360502384211</v>
      </c>
    </row>
    <row r="2662" spans="4:4" x14ac:dyDescent="0.25">
      <c r="D2662">
        <f t="shared" ca="1" si="54"/>
        <v>53.978811852489251</v>
      </c>
    </row>
    <row r="2663" spans="4:4" x14ac:dyDescent="0.25">
      <c r="D2663">
        <f t="shared" ca="1" si="54"/>
        <v>48.475164724186861</v>
      </c>
    </row>
    <row r="2664" spans="4:4" x14ac:dyDescent="0.25">
      <c r="D2664">
        <f t="shared" ca="1" si="54"/>
        <v>55.690028798197062</v>
      </c>
    </row>
    <row r="2665" spans="4:4" x14ac:dyDescent="0.25">
      <c r="D2665">
        <f t="shared" ca="1" si="54"/>
        <v>46.78222617561444</v>
      </c>
    </row>
    <row r="2666" spans="4:4" x14ac:dyDescent="0.25">
      <c r="D2666">
        <f t="shared" ca="1" si="54"/>
        <v>55.114934693728486</v>
      </c>
    </row>
    <row r="2667" spans="4:4" x14ac:dyDescent="0.25">
      <c r="D2667">
        <f t="shared" ca="1" si="54"/>
        <v>49.008967723136834</v>
      </c>
    </row>
    <row r="2668" spans="4:4" x14ac:dyDescent="0.25">
      <c r="D2668">
        <f t="shared" ca="1" si="54"/>
        <v>54.309839049262891</v>
      </c>
    </row>
    <row r="2669" spans="4:4" x14ac:dyDescent="0.25">
      <c r="D2669">
        <f t="shared" ca="1" si="54"/>
        <v>48.002925017754798</v>
      </c>
    </row>
    <row r="2670" spans="4:4" x14ac:dyDescent="0.25">
      <c r="D2670">
        <f t="shared" ca="1" si="54"/>
        <v>54.727107458889819</v>
      </c>
    </row>
    <row r="2671" spans="4:4" x14ac:dyDescent="0.25">
      <c r="D2671">
        <f t="shared" ca="1" si="54"/>
        <v>44.782960028384608</v>
      </c>
    </row>
    <row r="2672" spans="4:4" x14ac:dyDescent="0.25">
      <c r="D2672">
        <f t="shared" ca="1" si="54"/>
        <v>43.575422949619941</v>
      </c>
    </row>
    <row r="2673" spans="4:4" x14ac:dyDescent="0.25">
      <c r="D2673">
        <f t="shared" ca="1" si="54"/>
        <v>45.780642147865301</v>
      </c>
    </row>
    <row r="2674" spans="4:4" x14ac:dyDescent="0.25">
      <c r="D2674">
        <f t="shared" ca="1" si="54"/>
        <v>42.168245366267328</v>
      </c>
    </row>
    <row r="2675" spans="4:4" x14ac:dyDescent="0.25">
      <c r="D2675">
        <f t="shared" ca="1" si="54"/>
        <v>47.417996984630307</v>
      </c>
    </row>
    <row r="2676" spans="4:4" x14ac:dyDescent="0.25">
      <c r="D2676">
        <f t="shared" ca="1" si="54"/>
        <v>40.338523181866911</v>
      </c>
    </row>
    <row r="2677" spans="4:4" x14ac:dyDescent="0.25">
      <c r="D2677">
        <f t="shared" ca="1" si="54"/>
        <v>48.195808986055873</v>
      </c>
    </row>
    <row r="2678" spans="4:4" x14ac:dyDescent="0.25">
      <c r="D2678">
        <f t="shared" ca="1" si="54"/>
        <v>48.806607456688504</v>
      </c>
    </row>
    <row r="2679" spans="4:4" x14ac:dyDescent="0.25">
      <c r="D2679">
        <f t="shared" ca="1" si="54"/>
        <v>42.985322421311537</v>
      </c>
    </row>
    <row r="2680" spans="4:4" x14ac:dyDescent="0.25">
      <c r="D2680">
        <f t="shared" ca="1" si="54"/>
        <v>48.820793587831439</v>
      </c>
    </row>
    <row r="2681" spans="4:4" x14ac:dyDescent="0.25">
      <c r="D2681">
        <f t="shared" ca="1" si="54"/>
        <v>42.48095294210669</v>
      </c>
    </row>
    <row r="2682" spans="4:4" x14ac:dyDescent="0.25">
      <c r="D2682">
        <f t="shared" ca="1" si="54"/>
        <v>52.457232464273737</v>
      </c>
    </row>
    <row r="2683" spans="4:4" x14ac:dyDescent="0.25">
      <c r="D2683">
        <f t="shared" ca="1" si="54"/>
        <v>48.577472789739247</v>
      </c>
    </row>
    <row r="2684" spans="4:4" x14ac:dyDescent="0.25">
      <c r="D2684">
        <f t="shared" ca="1" si="54"/>
        <v>53.409831131044129</v>
      </c>
    </row>
    <row r="2685" spans="4:4" x14ac:dyDescent="0.25">
      <c r="D2685">
        <f t="shared" ca="1" si="54"/>
        <v>47.305519949971668</v>
      </c>
    </row>
    <row r="2686" spans="4:4" x14ac:dyDescent="0.25">
      <c r="D2686">
        <f t="shared" ca="1" si="54"/>
        <v>47.438065227224143</v>
      </c>
    </row>
    <row r="2687" spans="4:4" x14ac:dyDescent="0.25">
      <c r="D2687">
        <f t="shared" ca="1" si="54"/>
        <v>55.575103838817242</v>
      </c>
    </row>
    <row r="2688" spans="4:4" x14ac:dyDescent="0.25">
      <c r="D2688">
        <f t="shared" ca="1" si="54"/>
        <v>46.997262480802455</v>
      </c>
    </row>
    <row r="2689" spans="4:4" x14ac:dyDescent="0.25">
      <c r="D2689">
        <f t="shared" ca="1" si="54"/>
        <v>48.758930165082724</v>
      </c>
    </row>
    <row r="2690" spans="4:4" x14ac:dyDescent="0.25">
      <c r="D2690">
        <f t="shared" ca="1" si="54"/>
        <v>53.199108994537191</v>
      </c>
    </row>
    <row r="2691" spans="4:4" x14ac:dyDescent="0.25">
      <c r="D2691">
        <f t="shared" ref="D2691:D2754" ca="1" si="55">_xlfn.T.INV(RAND(),25)*$G$3+$F$3</f>
        <v>50.120858786718763</v>
      </c>
    </row>
    <row r="2692" spans="4:4" x14ac:dyDescent="0.25">
      <c r="D2692">
        <f t="shared" ca="1" si="55"/>
        <v>40.671767156043693</v>
      </c>
    </row>
    <row r="2693" spans="4:4" x14ac:dyDescent="0.25">
      <c r="D2693">
        <f t="shared" ca="1" si="55"/>
        <v>47.50094488015047</v>
      </c>
    </row>
    <row r="2694" spans="4:4" x14ac:dyDescent="0.25">
      <c r="D2694">
        <f t="shared" ca="1" si="55"/>
        <v>52.399280243708056</v>
      </c>
    </row>
    <row r="2695" spans="4:4" x14ac:dyDescent="0.25">
      <c r="D2695">
        <f t="shared" ca="1" si="55"/>
        <v>49.570223685601611</v>
      </c>
    </row>
    <row r="2696" spans="4:4" x14ac:dyDescent="0.25">
      <c r="D2696">
        <f t="shared" ca="1" si="55"/>
        <v>49.669508590633342</v>
      </c>
    </row>
    <row r="2697" spans="4:4" x14ac:dyDescent="0.25">
      <c r="D2697">
        <f t="shared" ca="1" si="55"/>
        <v>53.188963821467091</v>
      </c>
    </row>
    <row r="2698" spans="4:4" x14ac:dyDescent="0.25">
      <c r="D2698">
        <f t="shared" ca="1" si="55"/>
        <v>56.44255319527992</v>
      </c>
    </row>
    <row r="2699" spans="4:4" x14ac:dyDescent="0.25">
      <c r="D2699">
        <f t="shared" ca="1" si="55"/>
        <v>51.603158269396147</v>
      </c>
    </row>
    <row r="2700" spans="4:4" x14ac:dyDescent="0.25">
      <c r="D2700">
        <f t="shared" ca="1" si="55"/>
        <v>55.002045922842441</v>
      </c>
    </row>
    <row r="2701" spans="4:4" x14ac:dyDescent="0.25">
      <c r="D2701">
        <f t="shared" ca="1" si="55"/>
        <v>56.697490568748826</v>
      </c>
    </row>
    <row r="2702" spans="4:4" x14ac:dyDescent="0.25">
      <c r="D2702">
        <f t="shared" ca="1" si="55"/>
        <v>51.735409310061037</v>
      </c>
    </row>
    <row r="2703" spans="4:4" x14ac:dyDescent="0.25">
      <c r="D2703">
        <f t="shared" ca="1" si="55"/>
        <v>45.240658797928482</v>
      </c>
    </row>
    <row r="2704" spans="4:4" x14ac:dyDescent="0.25">
      <c r="D2704">
        <f t="shared" ca="1" si="55"/>
        <v>50.729201682309466</v>
      </c>
    </row>
    <row r="2705" spans="4:4" x14ac:dyDescent="0.25">
      <c r="D2705">
        <f t="shared" ca="1" si="55"/>
        <v>47.185408938242347</v>
      </c>
    </row>
    <row r="2706" spans="4:4" x14ac:dyDescent="0.25">
      <c r="D2706">
        <f t="shared" ca="1" si="55"/>
        <v>55.429031776004869</v>
      </c>
    </row>
    <row r="2707" spans="4:4" x14ac:dyDescent="0.25">
      <c r="D2707">
        <f t="shared" ca="1" si="55"/>
        <v>43.900091476600586</v>
      </c>
    </row>
    <row r="2708" spans="4:4" x14ac:dyDescent="0.25">
      <c r="D2708">
        <f t="shared" ca="1" si="55"/>
        <v>46.24223094086949</v>
      </c>
    </row>
    <row r="2709" spans="4:4" x14ac:dyDescent="0.25">
      <c r="D2709">
        <f t="shared" ca="1" si="55"/>
        <v>51.044545297378548</v>
      </c>
    </row>
    <row r="2710" spans="4:4" x14ac:dyDescent="0.25">
      <c r="D2710">
        <f t="shared" ca="1" si="55"/>
        <v>53.006899634932232</v>
      </c>
    </row>
    <row r="2711" spans="4:4" x14ac:dyDescent="0.25">
      <c r="D2711">
        <f t="shared" ca="1" si="55"/>
        <v>46.661852123415144</v>
      </c>
    </row>
    <row r="2712" spans="4:4" x14ac:dyDescent="0.25">
      <c r="D2712">
        <f t="shared" ca="1" si="55"/>
        <v>53.478849046359379</v>
      </c>
    </row>
    <row r="2713" spans="4:4" x14ac:dyDescent="0.25">
      <c r="D2713">
        <f t="shared" ca="1" si="55"/>
        <v>54.106958467890863</v>
      </c>
    </row>
    <row r="2714" spans="4:4" x14ac:dyDescent="0.25">
      <c r="D2714">
        <f t="shared" ca="1" si="55"/>
        <v>45.541217020245213</v>
      </c>
    </row>
    <row r="2715" spans="4:4" x14ac:dyDescent="0.25">
      <c r="D2715">
        <f t="shared" ca="1" si="55"/>
        <v>50.507991584016928</v>
      </c>
    </row>
    <row r="2716" spans="4:4" x14ac:dyDescent="0.25">
      <c r="D2716">
        <f t="shared" ca="1" si="55"/>
        <v>47.60460331336278</v>
      </c>
    </row>
    <row r="2717" spans="4:4" x14ac:dyDescent="0.25">
      <c r="D2717">
        <f t="shared" ca="1" si="55"/>
        <v>50.687269588735873</v>
      </c>
    </row>
    <row r="2718" spans="4:4" x14ac:dyDescent="0.25">
      <c r="D2718">
        <f t="shared" ca="1" si="55"/>
        <v>51.659421691371364</v>
      </c>
    </row>
    <row r="2719" spans="4:4" x14ac:dyDescent="0.25">
      <c r="D2719">
        <f t="shared" ca="1" si="55"/>
        <v>46.211630809188399</v>
      </c>
    </row>
    <row r="2720" spans="4:4" x14ac:dyDescent="0.25">
      <c r="D2720">
        <f t="shared" ca="1" si="55"/>
        <v>54.685770786647034</v>
      </c>
    </row>
    <row r="2721" spans="4:4" x14ac:dyDescent="0.25">
      <c r="D2721">
        <f t="shared" ca="1" si="55"/>
        <v>47.804424535106072</v>
      </c>
    </row>
    <row r="2722" spans="4:4" x14ac:dyDescent="0.25">
      <c r="D2722">
        <f t="shared" ca="1" si="55"/>
        <v>47.284324045864835</v>
      </c>
    </row>
    <row r="2723" spans="4:4" x14ac:dyDescent="0.25">
      <c r="D2723">
        <f t="shared" ca="1" si="55"/>
        <v>56.407719278352936</v>
      </c>
    </row>
    <row r="2724" spans="4:4" x14ac:dyDescent="0.25">
      <c r="D2724">
        <f t="shared" ca="1" si="55"/>
        <v>53.675228507060012</v>
      </c>
    </row>
    <row r="2725" spans="4:4" x14ac:dyDescent="0.25">
      <c r="D2725">
        <f t="shared" ca="1" si="55"/>
        <v>45.194354753363122</v>
      </c>
    </row>
    <row r="2726" spans="4:4" x14ac:dyDescent="0.25">
      <c r="D2726">
        <f t="shared" ca="1" si="55"/>
        <v>48.941074476930687</v>
      </c>
    </row>
    <row r="2727" spans="4:4" x14ac:dyDescent="0.25">
      <c r="D2727">
        <f t="shared" ca="1" si="55"/>
        <v>45.45429594832629</v>
      </c>
    </row>
    <row r="2728" spans="4:4" x14ac:dyDescent="0.25">
      <c r="D2728">
        <f t="shared" ca="1" si="55"/>
        <v>45.271535811413841</v>
      </c>
    </row>
    <row r="2729" spans="4:4" x14ac:dyDescent="0.25">
      <c r="D2729">
        <f t="shared" ca="1" si="55"/>
        <v>59.095754209312155</v>
      </c>
    </row>
    <row r="2730" spans="4:4" x14ac:dyDescent="0.25">
      <c r="D2730">
        <f t="shared" ca="1" si="55"/>
        <v>45.089790294693294</v>
      </c>
    </row>
    <row r="2731" spans="4:4" x14ac:dyDescent="0.25">
      <c r="D2731">
        <f t="shared" ca="1" si="55"/>
        <v>53.763696850104417</v>
      </c>
    </row>
    <row r="2732" spans="4:4" x14ac:dyDescent="0.25">
      <c r="D2732">
        <f t="shared" ca="1" si="55"/>
        <v>42.988098675471207</v>
      </c>
    </row>
    <row r="2733" spans="4:4" x14ac:dyDescent="0.25">
      <c r="D2733">
        <f t="shared" ca="1" si="55"/>
        <v>43.441122414838745</v>
      </c>
    </row>
    <row r="2734" spans="4:4" x14ac:dyDescent="0.25">
      <c r="D2734">
        <f t="shared" ca="1" si="55"/>
        <v>52.004979612018261</v>
      </c>
    </row>
    <row r="2735" spans="4:4" x14ac:dyDescent="0.25">
      <c r="D2735">
        <f t="shared" ca="1" si="55"/>
        <v>47.439950646106396</v>
      </c>
    </row>
    <row r="2736" spans="4:4" x14ac:dyDescent="0.25">
      <c r="D2736">
        <f t="shared" ca="1" si="55"/>
        <v>53.987813221597669</v>
      </c>
    </row>
    <row r="2737" spans="4:4" x14ac:dyDescent="0.25">
      <c r="D2737">
        <f t="shared" ca="1" si="55"/>
        <v>46.879854907077593</v>
      </c>
    </row>
    <row r="2738" spans="4:4" x14ac:dyDescent="0.25">
      <c r="D2738">
        <f t="shared" ca="1" si="55"/>
        <v>46.31125250731143</v>
      </c>
    </row>
    <row r="2739" spans="4:4" x14ac:dyDescent="0.25">
      <c r="D2739">
        <f t="shared" ca="1" si="55"/>
        <v>45.093784945424112</v>
      </c>
    </row>
    <row r="2740" spans="4:4" x14ac:dyDescent="0.25">
      <c r="D2740">
        <f t="shared" ca="1" si="55"/>
        <v>37.644650546959284</v>
      </c>
    </row>
    <row r="2741" spans="4:4" x14ac:dyDescent="0.25">
      <c r="D2741">
        <f t="shared" ca="1" si="55"/>
        <v>49.639514858245143</v>
      </c>
    </row>
    <row r="2742" spans="4:4" x14ac:dyDescent="0.25">
      <c r="D2742">
        <f t="shared" ca="1" si="55"/>
        <v>44.444519769904304</v>
      </c>
    </row>
    <row r="2743" spans="4:4" x14ac:dyDescent="0.25">
      <c r="D2743">
        <f t="shared" ca="1" si="55"/>
        <v>50.448109657127098</v>
      </c>
    </row>
    <row r="2744" spans="4:4" x14ac:dyDescent="0.25">
      <c r="D2744">
        <f t="shared" ca="1" si="55"/>
        <v>39.353963525111183</v>
      </c>
    </row>
    <row r="2745" spans="4:4" x14ac:dyDescent="0.25">
      <c r="D2745">
        <f t="shared" ca="1" si="55"/>
        <v>54.716603636622892</v>
      </c>
    </row>
    <row r="2746" spans="4:4" x14ac:dyDescent="0.25">
      <c r="D2746">
        <f t="shared" ca="1" si="55"/>
        <v>49.198960739108621</v>
      </c>
    </row>
    <row r="2747" spans="4:4" x14ac:dyDescent="0.25">
      <c r="D2747">
        <f t="shared" ca="1" si="55"/>
        <v>55.097027745552168</v>
      </c>
    </row>
    <row r="2748" spans="4:4" x14ac:dyDescent="0.25">
      <c r="D2748">
        <f t="shared" ca="1" si="55"/>
        <v>48.892910148649314</v>
      </c>
    </row>
    <row r="2749" spans="4:4" x14ac:dyDescent="0.25">
      <c r="D2749">
        <f t="shared" ca="1" si="55"/>
        <v>48.692051516750588</v>
      </c>
    </row>
    <row r="2750" spans="4:4" x14ac:dyDescent="0.25">
      <c r="D2750">
        <f t="shared" ca="1" si="55"/>
        <v>50.483334613837684</v>
      </c>
    </row>
    <row r="2751" spans="4:4" x14ac:dyDescent="0.25">
      <c r="D2751">
        <f t="shared" ca="1" si="55"/>
        <v>55.05347677796815</v>
      </c>
    </row>
    <row r="2752" spans="4:4" x14ac:dyDescent="0.25">
      <c r="D2752">
        <f t="shared" ca="1" si="55"/>
        <v>42.560835805698503</v>
      </c>
    </row>
    <row r="2753" spans="4:4" x14ac:dyDescent="0.25">
      <c r="D2753">
        <f t="shared" ca="1" si="55"/>
        <v>42.164956269207032</v>
      </c>
    </row>
    <row r="2754" spans="4:4" x14ac:dyDescent="0.25">
      <c r="D2754">
        <f t="shared" ca="1" si="55"/>
        <v>53.85167534143234</v>
      </c>
    </row>
    <row r="2755" spans="4:4" x14ac:dyDescent="0.25">
      <c r="D2755">
        <f t="shared" ref="D2755:D2818" ca="1" si="56">_xlfn.T.INV(RAND(),25)*$G$3+$F$3</f>
        <v>52.298426872864241</v>
      </c>
    </row>
    <row r="2756" spans="4:4" x14ac:dyDescent="0.25">
      <c r="D2756">
        <f t="shared" ca="1" si="56"/>
        <v>53.101468639186947</v>
      </c>
    </row>
    <row r="2757" spans="4:4" x14ac:dyDescent="0.25">
      <c r="D2757">
        <f t="shared" ca="1" si="56"/>
        <v>44.524509076742611</v>
      </c>
    </row>
    <row r="2758" spans="4:4" x14ac:dyDescent="0.25">
      <c r="D2758">
        <f t="shared" ca="1" si="56"/>
        <v>46.197208955379288</v>
      </c>
    </row>
    <row r="2759" spans="4:4" x14ac:dyDescent="0.25">
      <c r="D2759">
        <f t="shared" ca="1" si="56"/>
        <v>54.189938584569951</v>
      </c>
    </row>
    <row r="2760" spans="4:4" x14ac:dyDescent="0.25">
      <c r="D2760">
        <f t="shared" ca="1" si="56"/>
        <v>50.715629033665465</v>
      </c>
    </row>
    <row r="2761" spans="4:4" x14ac:dyDescent="0.25">
      <c r="D2761">
        <f t="shared" ca="1" si="56"/>
        <v>45.794460927362472</v>
      </c>
    </row>
    <row r="2762" spans="4:4" x14ac:dyDescent="0.25">
      <c r="D2762">
        <f t="shared" ca="1" si="56"/>
        <v>50.488424375511414</v>
      </c>
    </row>
    <row r="2763" spans="4:4" x14ac:dyDescent="0.25">
      <c r="D2763">
        <f t="shared" ca="1" si="56"/>
        <v>51.424939659076344</v>
      </c>
    </row>
    <row r="2764" spans="4:4" x14ac:dyDescent="0.25">
      <c r="D2764">
        <f t="shared" ca="1" si="56"/>
        <v>47.750755924081446</v>
      </c>
    </row>
    <row r="2765" spans="4:4" x14ac:dyDescent="0.25">
      <c r="D2765">
        <f t="shared" ca="1" si="56"/>
        <v>52.335528910161777</v>
      </c>
    </row>
    <row r="2766" spans="4:4" x14ac:dyDescent="0.25">
      <c r="D2766">
        <f t="shared" ca="1" si="56"/>
        <v>49.397984520548761</v>
      </c>
    </row>
    <row r="2767" spans="4:4" x14ac:dyDescent="0.25">
      <c r="D2767">
        <f t="shared" ca="1" si="56"/>
        <v>55.455609681928003</v>
      </c>
    </row>
    <row r="2768" spans="4:4" x14ac:dyDescent="0.25">
      <c r="D2768">
        <f t="shared" ca="1" si="56"/>
        <v>48.948255121046905</v>
      </c>
    </row>
    <row r="2769" spans="4:4" x14ac:dyDescent="0.25">
      <c r="D2769">
        <f t="shared" ca="1" si="56"/>
        <v>51.278763958094679</v>
      </c>
    </row>
    <row r="2770" spans="4:4" x14ac:dyDescent="0.25">
      <c r="D2770">
        <f t="shared" ca="1" si="56"/>
        <v>41.94179313026693</v>
      </c>
    </row>
    <row r="2771" spans="4:4" x14ac:dyDescent="0.25">
      <c r="D2771">
        <f t="shared" ca="1" si="56"/>
        <v>44.380967226586904</v>
      </c>
    </row>
    <row r="2772" spans="4:4" x14ac:dyDescent="0.25">
      <c r="D2772">
        <f t="shared" ca="1" si="56"/>
        <v>41.0782957794965</v>
      </c>
    </row>
    <row r="2773" spans="4:4" x14ac:dyDescent="0.25">
      <c r="D2773">
        <f t="shared" ca="1" si="56"/>
        <v>57.442431673655619</v>
      </c>
    </row>
    <row r="2774" spans="4:4" x14ac:dyDescent="0.25">
      <c r="D2774">
        <f t="shared" ca="1" si="56"/>
        <v>54.959892992932808</v>
      </c>
    </row>
    <row r="2775" spans="4:4" x14ac:dyDescent="0.25">
      <c r="D2775">
        <f t="shared" ca="1" si="56"/>
        <v>45.266877815469449</v>
      </c>
    </row>
    <row r="2776" spans="4:4" x14ac:dyDescent="0.25">
      <c r="D2776">
        <f t="shared" ca="1" si="56"/>
        <v>47.598856468418873</v>
      </c>
    </row>
    <row r="2777" spans="4:4" x14ac:dyDescent="0.25">
      <c r="D2777">
        <f t="shared" ca="1" si="56"/>
        <v>57.745699803429389</v>
      </c>
    </row>
    <row r="2778" spans="4:4" x14ac:dyDescent="0.25">
      <c r="D2778">
        <f t="shared" ca="1" si="56"/>
        <v>48.612100515554218</v>
      </c>
    </row>
    <row r="2779" spans="4:4" x14ac:dyDescent="0.25">
      <c r="D2779">
        <f t="shared" ca="1" si="56"/>
        <v>48.798525586053152</v>
      </c>
    </row>
    <row r="2780" spans="4:4" x14ac:dyDescent="0.25">
      <c r="D2780">
        <f t="shared" ca="1" si="56"/>
        <v>45.420901156775123</v>
      </c>
    </row>
    <row r="2781" spans="4:4" x14ac:dyDescent="0.25">
      <c r="D2781">
        <f t="shared" ca="1" si="56"/>
        <v>45.378092821923588</v>
      </c>
    </row>
    <row r="2782" spans="4:4" x14ac:dyDescent="0.25">
      <c r="D2782">
        <f t="shared" ca="1" si="56"/>
        <v>46.262395573837786</v>
      </c>
    </row>
    <row r="2783" spans="4:4" x14ac:dyDescent="0.25">
      <c r="D2783">
        <f t="shared" ca="1" si="56"/>
        <v>54.731644676820792</v>
      </c>
    </row>
    <row r="2784" spans="4:4" x14ac:dyDescent="0.25">
      <c r="D2784">
        <f t="shared" ca="1" si="56"/>
        <v>54.501577247741196</v>
      </c>
    </row>
    <row r="2785" spans="4:4" x14ac:dyDescent="0.25">
      <c r="D2785">
        <f t="shared" ca="1" si="56"/>
        <v>42.9798094005411</v>
      </c>
    </row>
    <row r="2786" spans="4:4" x14ac:dyDescent="0.25">
      <c r="D2786">
        <f t="shared" ca="1" si="56"/>
        <v>46.553961052084745</v>
      </c>
    </row>
    <row r="2787" spans="4:4" x14ac:dyDescent="0.25">
      <c r="D2787">
        <f t="shared" ca="1" si="56"/>
        <v>54.656236433212179</v>
      </c>
    </row>
    <row r="2788" spans="4:4" x14ac:dyDescent="0.25">
      <c r="D2788">
        <f t="shared" ca="1" si="56"/>
        <v>47.272785923385747</v>
      </c>
    </row>
    <row r="2789" spans="4:4" x14ac:dyDescent="0.25">
      <c r="D2789">
        <f t="shared" ca="1" si="56"/>
        <v>51.965683367152629</v>
      </c>
    </row>
    <row r="2790" spans="4:4" x14ac:dyDescent="0.25">
      <c r="D2790">
        <f t="shared" ca="1" si="56"/>
        <v>47.772172034052069</v>
      </c>
    </row>
    <row r="2791" spans="4:4" x14ac:dyDescent="0.25">
      <c r="D2791">
        <f t="shared" ca="1" si="56"/>
        <v>40.607134321981398</v>
      </c>
    </row>
    <row r="2792" spans="4:4" x14ac:dyDescent="0.25">
      <c r="D2792">
        <f t="shared" ca="1" si="56"/>
        <v>39.37136437409994</v>
      </c>
    </row>
    <row r="2793" spans="4:4" x14ac:dyDescent="0.25">
      <c r="D2793">
        <f t="shared" ca="1" si="56"/>
        <v>52.134145995742053</v>
      </c>
    </row>
    <row r="2794" spans="4:4" x14ac:dyDescent="0.25">
      <c r="D2794">
        <f t="shared" ca="1" si="56"/>
        <v>51.95195344449634</v>
      </c>
    </row>
    <row r="2795" spans="4:4" x14ac:dyDescent="0.25">
      <c r="D2795">
        <f t="shared" ca="1" si="56"/>
        <v>45.050013188151297</v>
      </c>
    </row>
    <row r="2796" spans="4:4" x14ac:dyDescent="0.25">
      <c r="D2796">
        <f t="shared" ca="1" si="56"/>
        <v>53.111843553089173</v>
      </c>
    </row>
    <row r="2797" spans="4:4" x14ac:dyDescent="0.25">
      <c r="D2797">
        <f t="shared" ca="1" si="56"/>
        <v>45.956520048640051</v>
      </c>
    </row>
    <row r="2798" spans="4:4" x14ac:dyDescent="0.25">
      <c r="D2798">
        <f t="shared" ca="1" si="56"/>
        <v>53.080728822460571</v>
      </c>
    </row>
    <row r="2799" spans="4:4" x14ac:dyDescent="0.25">
      <c r="D2799">
        <f t="shared" ca="1" si="56"/>
        <v>47.902177721843202</v>
      </c>
    </row>
    <row r="2800" spans="4:4" x14ac:dyDescent="0.25">
      <c r="D2800">
        <f t="shared" ca="1" si="56"/>
        <v>46.906429014095778</v>
      </c>
    </row>
    <row r="2801" spans="4:4" x14ac:dyDescent="0.25">
      <c r="D2801">
        <f t="shared" ca="1" si="56"/>
        <v>52.47052928220733</v>
      </c>
    </row>
    <row r="2802" spans="4:4" x14ac:dyDescent="0.25">
      <c r="D2802">
        <f t="shared" ca="1" si="56"/>
        <v>47.139335398645223</v>
      </c>
    </row>
    <row r="2803" spans="4:4" x14ac:dyDescent="0.25">
      <c r="D2803">
        <f t="shared" ca="1" si="56"/>
        <v>52.820508823920058</v>
      </c>
    </row>
    <row r="2804" spans="4:4" x14ac:dyDescent="0.25">
      <c r="D2804">
        <f t="shared" ca="1" si="56"/>
        <v>50.182017442635662</v>
      </c>
    </row>
    <row r="2805" spans="4:4" x14ac:dyDescent="0.25">
      <c r="D2805">
        <f t="shared" ca="1" si="56"/>
        <v>45.798668280628405</v>
      </c>
    </row>
    <row r="2806" spans="4:4" x14ac:dyDescent="0.25">
      <c r="D2806">
        <f t="shared" ca="1" si="56"/>
        <v>49.562508986761387</v>
      </c>
    </row>
    <row r="2807" spans="4:4" x14ac:dyDescent="0.25">
      <c r="D2807">
        <f t="shared" ca="1" si="56"/>
        <v>48.874175373389782</v>
      </c>
    </row>
    <row r="2808" spans="4:4" x14ac:dyDescent="0.25">
      <c r="D2808">
        <f t="shared" ca="1" si="56"/>
        <v>45.553394737297864</v>
      </c>
    </row>
    <row r="2809" spans="4:4" x14ac:dyDescent="0.25">
      <c r="D2809">
        <f t="shared" ca="1" si="56"/>
        <v>51.50655138686048</v>
      </c>
    </row>
    <row r="2810" spans="4:4" x14ac:dyDescent="0.25">
      <c r="D2810">
        <f t="shared" ca="1" si="56"/>
        <v>53.177904380635638</v>
      </c>
    </row>
    <row r="2811" spans="4:4" x14ac:dyDescent="0.25">
      <c r="D2811">
        <f t="shared" ca="1" si="56"/>
        <v>53.098104909068113</v>
      </c>
    </row>
    <row r="2812" spans="4:4" x14ac:dyDescent="0.25">
      <c r="D2812">
        <f t="shared" ca="1" si="56"/>
        <v>58.243290192866993</v>
      </c>
    </row>
    <row r="2813" spans="4:4" x14ac:dyDescent="0.25">
      <c r="D2813">
        <f t="shared" ca="1" si="56"/>
        <v>51.740664091369077</v>
      </c>
    </row>
    <row r="2814" spans="4:4" x14ac:dyDescent="0.25">
      <c r="D2814">
        <f t="shared" ca="1" si="56"/>
        <v>60.088612673429402</v>
      </c>
    </row>
    <row r="2815" spans="4:4" x14ac:dyDescent="0.25">
      <c r="D2815">
        <f t="shared" ca="1" si="56"/>
        <v>58.35395976449756</v>
      </c>
    </row>
    <row r="2816" spans="4:4" x14ac:dyDescent="0.25">
      <c r="D2816">
        <f t="shared" ca="1" si="56"/>
        <v>59.361657805352898</v>
      </c>
    </row>
    <row r="2817" spans="4:4" x14ac:dyDescent="0.25">
      <c r="D2817">
        <f t="shared" ca="1" si="56"/>
        <v>47.638532506829208</v>
      </c>
    </row>
    <row r="2818" spans="4:4" x14ac:dyDescent="0.25">
      <c r="D2818">
        <f t="shared" ca="1" si="56"/>
        <v>44.951471170620351</v>
      </c>
    </row>
    <row r="2819" spans="4:4" x14ac:dyDescent="0.25">
      <c r="D2819">
        <f t="shared" ref="D2819:D2882" ca="1" si="57">_xlfn.T.INV(RAND(),25)*$G$3+$F$3</f>
        <v>47.410486260866463</v>
      </c>
    </row>
    <row r="2820" spans="4:4" x14ac:dyDescent="0.25">
      <c r="D2820">
        <f t="shared" ca="1" si="57"/>
        <v>49.176751858889546</v>
      </c>
    </row>
    <row r="2821" spans="4:4" x14ac:dyDescent="0.25">
      <c r="D2821">
        <f t="shared" ca="1" si="57"/>
        <v>48.938263619419452</v>
      </c>
    </row>
    <row r="2822" spans="4:4" x14ac:dyDescent="0.25">
      <c r="D2822">
        <f t="shared" ca="1" si="57"/>
        <v>44.294383376673693</v>
      </c>
    </row>
    <row r="2823" spans="4:4" x14ac:dyDescent="0.25">
      <c r="D2823">
        <f t="shared" ca="1" si="57"/>
        <v>50.022530133864876</v>
      </c>
    </row>
    <row r="2824" spans="4:4" x14ac:dyDescent="0.25">
      <c r="D2824">
        <f t="shared" ca="1" si="57"/>
        <v>50.542117474585012</v>
      </c>
    </row>
    <row r="2825" spans="4:4" x14ac:dyDescent="0.25">
      <c r="D2825">
        <f t="shared" ca="1" si="57"/>
        <v>53.378983763947993</v>
      </c>
    </row>
    <row r="2826" spans="4:4" x14ac:dyDescent="0.25">
      <c r="D2826">
        <f t="shared" ca="1" si="57"/>
        <v>49.687131197507867</v>
      </c>
    </row>
    <row r="2827" spans="4:4" x14ac:dyDescent="0.25">
      <c r="D2827">
        <f t="shared" ca="1" si="57"/>
        <v>47.138146526419597</v>
      </c>
    </row>
    <row r="2828" spans="4:4" x14ac:dyDescent="0.25">
      <c r="D2828">
        <f t="shared" ca="1" si="57"/>
        <v>47.61339620813127</v>
      </c>
    </row>
    <row r="2829" spans="4:4" x14ac:dyDescent="0.25">
      <c r="D2829">
        <f t="shared" ca="1" si="57"/>
        <v>54.008139463459756</v>
      </c>
    </row>
    <row r="2830" spans="4:4" x14ac:dyDescent="0.25">
      <c r="D2830">
        <f t="shared" ca="1" si="57"/>
        <v>47.017086590555024</v>
      </c>
    </row>
    <row r="2831" spans="4:4" x14ac:dyDescent="0.25">
      <c r="D2831">
        <f t="shared" ca="1" si="57"/>
        <v>45.838488521305258</v>
      </c>
    </row>
    <row r="2832" spans="4:4" x14ac:dyDescent="0.25">
      <c r="D2832">
        <f t="shared" ca="1" si="57"/>
        <v>49.073167400596226</v>
      </c>
    </row>
    <row r="2833" spans="4:4" x14ac:dyDescent="0.25">
      <c r="D2833">
        <f t="shared" ca="1" si="57"/>
        <v>38.046937949852676</v>
      </c>
    </row>
    <row r="2834" spans="4:4" x14ac:dyDescent="0.25">
      <c r="D2834">
        <f t="shared" ca="1" si="57"/>
        <v>53.612443461984903</v>
      </c>
    </row>
    <row r="2835" spans="4:4" x14ac:dyDescent="0.25">
      <c r="D2835">
        <f t="shared" ca="1" si="57"/>
        <v>43.077756416155928</v>
      </c>
    </row>
    <row r="2836" spans="4:4" x14ac:dyDescent="0.25">
      <c r="D2836">
        <f t="shared" ca="1" si="57"/>
        <v>47.734435048283522</v>
      </c>
    </row>
    <row r="2837" spans="4:4" x14ac:dyDescent="0.25">
      <c r="D2837">
        <f t="shared" ca="1" si="57"/>
        <v>56.399408134022558</v>
      </c>
    </row>
    <row r="2838" spans="4:4" x14ac:dyDescent="0.25">
      <c r="D2838">
        <f t="shared" ca="1" si="57"/>
        <v>49.630686332516746</v>
      </c>
    </row>
    <row r="2839" spans="4:4" x14ac:dyDescent="0.25">
      <c r="D2839">
        <f t="shared" ca="1" si="57"/>
        <v>45.244024413461197</v>
      </c>
    </row>
    <row r="2840" spans="4:4" x14ac:dyDescent="0.25">
      <c r="D2840">
        <f t="shared" ca="1" si="57"/>
        <v>48.379355361580849</v>
      </c>
    </row>
    <row r="2841" spans="4:4" x14ac:dyDescent="0.25">
      <c r="D2841">
        <f t="shared" ca="1" si="57"/>
        <v>51.163112978319617</v>
      </c>
    </row>
    <row r="2842" spans="4:4" x14ac:dyDescent="0.25">
      <c r="D2842">
        <f t="shared" ca="1" si="57"/>
        <v>57.028273062028148</v>
      </c>
    </row>
    <row r="2843" spans="4:4" x14ac:dyDescent="0.25">
      <c r="D2843">
        <f t="shared" ca="1" si="57"/>
        <v>47.230656404296191</v>
      </c>
    </row>
    <row r="2844" spans="4:4" x14ac:dyDescent="0.25">
      <c r="D2844">
        <f t="shared" ca="1" si="57"/>
        <v>46.441974594328727</v>
      </c>
    </row>
    <row r="2845" spans="4:4" x14ac:dyDescent="0.25">
      <c r="D2845">
        <f t="shared" ca="1" si="57"/>
        <v>47.832010330481907</v>
      </c>
    </row>
    <row r="2846" spans="4:4" x14ac:dyDescent="0.25">
      <c r="D2846">
        <f t="shared" ca="1" si="57"/>
        <v>49.507813728035885</v>
      </c>
    </row>
    <row r="2847" spans="4:4" x14ac:dyDescent="0.25">
      <c r="D2847">
        <f t="shared" ca="1" si="57"/>
        <v>47.329478727296774</v>
      </c>
    </row>
    <row r="2848" spans="4:4" x14ac:dyDescent="0.25">
      <c r="D2848">
        <f t="shared" ca="1" si="57"/>
        <v>48.63031244673946</v>
      </c>
    </row>
    <row r="2849" spans="4:4" x14ac:dyDescent="0.25">
      <c r="D2849">
        <f t="shared" ca="1" si="57"/>
        <v>47.405463155161321</v>
      </c>
    </row>
    <row r="2850" spans="4:4" x14ac:dyDescent="0.25">
      <c r="D2850">
        <f t="shared" ca="1" si="57"/>
        <v>49.017634213266341</v>
      </c>
    </row>
    <row r="2851" spans="4:4" x14ac:dyDescent="0.25">
      <c r="D2851">
        <f t="shared" ca="1" si="57"/>
        <v>52.299811585517794</v>
      </c>
    </row>
    <row r="2852" spans="4:4" x14ac:dyDescent="0.25">
      <c r="D2852">
        <f t="shared" ca="1" si="57"/>
        <v>44.20196352657382</v>
      </c>
    </row>
    <row r="2853" spans="4:4" x14ac:dyDescent="0.25">
      <c r="D2853">
        <f t="shared" ca="1" si="57"/>
        <v>47.63611734268639</v>
      </c>
    </row>
    <row r="2854" spans="4:4" x14ac:dyDescent="0.25">
      <c r="D2854">
        <f t="shared" ca="1" si="57"/>
        <v>52.728471189519922</v>
      </c>
    </row>
    <row r="2855" spans="4:4" x14ac:dyDescent="0.25">
      <c r="D2855">
        <f t="shared" ca="1" si="57"/>
        <v>46.102476310664791</v>
      </c>
    </row>
    <row r="2856" spans="4:4" x14ac:dyDescent="0.25">
      <c r="D2856">
        <f t="shared" ca="1" si="57"/>
        <v>55.111830208388454</v>
      </c>
    </row>
    <row r="2857" spans="4:4" x14ac:dyDescent="0.25">
      <c r="D2857">
        <f t="shared" ca="1" si="57"/>
        <v>42.112046062880879</v>
      </c>
    </row>
    <row r="2858" spans="4:4" x14ac:dyDescent="0.25">
      <c r="D2858">
        <f t="shared" ca="1" si="57"/>
        <v>47.936626289287496</v>
      </c>
    </row>
    <row r="2859" spans="4:4" x14ac:dyDescent="0.25">
      <c r="D2859">
        <f t="shared" ca="1" si="57"/>
        <v>52.881043954594873</v>
      </c>
    </row>
    <row r="2860" spans="4:4" x14ac:dyDescent="0.25">
      <c r="D2860">
        <f t="shared" ca="1" si="57"/>
        <v>45.826465068875201</v>
      </c>
    </row>
    <row r="2861" spans="4:4" x14ac:dyDescent="0.25">
      <c r="D2861">
        <f t="shared" ca="1" si="57"/>
        <v>48.101683152000156</v>
      </c>
    </row>
    <row r="2862" spans="4:4" x14ac:dyDescent="0.25">
      <c r="D2862">
        <f t="shared" ca="1" si="57"/>
        <v>49.267247758632394</v>
      </c>
    </row>
    <row r="2863" spans="4:4" x14ac:dyDescent="0.25">
      <c r="D2863">
        <f t="shared" ca="1" si="57"/>
        <v>47.894699563278458</v>
      </c>
    </row>
    <row r="2864" spans="4:4" x14ac:dyDescent="0.25">
      <c r="D2864">
        <f t="shared" ca="1" si="57"/>
        <v>52.256332973004973</v>
      </c>
    </row>
    <row r="2865" spans="4:4" x14ac:dyDescent="0.25">
      <c r="D2865">
        <f t="shared" ca="1" si="57"/>
        <v>54.536815554633343</v>
      </c>
    </row>
    <row r="2866" spans="4:4" x14ac:dyDescent="0.25">
      <c r="D2866">
        <f t="shared" ca="1" si="57"/>
        <v>47.694976115914784</v>
      </c>
    </row>
    <row r="2867" spans="4:4" x14ac:dyDescent="0.25">
      <c r="D2867">
        <f t="shared" ca="1" si="57"/>
        <v>45.853702988772739</v>
      </c>
    </row>
    <row r="2868" spans="4:4" x14ac:dyDescent="0.25">
      <c r="D2868">
        <f t="shared" ca="1" si="57"/>
        <v>49.14205310864763</v>
      </c>
    </row>
    <row r="2869" spans="4:4" x14ac:dyDescent="0.25">
      <c r="D2869">
        <f t="shared" ca="1" si="57"/>
        <v>49.036797612528858</v>
      </c>
    </row>
    <row r="2870" spans="4:4" x14ac:dyDescent="0.25">
      <c r="D2870">
        <f t="shared" ca="1" si="57"/>
        <v>51.029859548152132</v>
      </c>
    </row>
    <row r="2871" spans="4:4" x14ac:dyDescent="0.25">
      <c r="D2871">
        <f t="shared" ca="1" si="57"/>
        <v>47.290298263252922</v>
      </c>
    </row>
    <row r="2872" spans="4:4" x14ac:dyDescent="0.25">
      <c r="D2872">
        <f t="shared" ca="1" si="57"/>
        <v>52.734189043199351</v>
      </c>
    </row>
    <row r="2873" spans="4:4" x14ac:dyDescent="0.25">
      <c r="D2873">
        <f t="shared" ca="1" si="57"/>
        <v>52.744275372146539</v>
      </c>
    </row>
    <row r="2874" spans="4:4" x14ac:dyDescent="0.25">
      <c r="D2874">
        <f t="shared" ca="1" si="57"/>
        <v>52.399776227511161</v>
      </c>
    </row>
    <row r="2875" spans="4:4" x14ac:dyDescent="0.25">
      <c r="D2875">
        <f t="shared" ca="1" si="57"/>
        <v>47.388775535011476</v>
      </c>
    </row>
    <row r="2876" spans="4:4" x14ac:dyDescent="0.25">
      <c r="D2876">
        <f t="shared" ca="1" si="57"/>
        <v>46.430879832029603</v>
      </c>
    </row>
    <row r="2877" spans="4:4" x14ac:dyDescent="0.25">
      <c r="D2877">
        <f t="shared" ca="1" si="57"/>
        <v>50.335737052342473</v>
      </c>
    </row>
    <row r="2878" spans="4:4" x14ac:dyDescent="0.25">
      <c r="D2878">
        <f t="shared" ca="1" si="57"/>
        <v>56.982356950173823</v>
      </c>
    </row>
    <row r="2879" spans="4:4" x14ac:dyDescent="0.25">
      <c r="D2879">
        <f t="shared" ca="1" si="57"/>
        <v>48.373265795680361</v>
      </c>
    </row>
    <row r="2880" spans="4:4" x14ac:dyDescent="0.25">
      <c r="D2880">
        <f t="shared" ca="1" si="57"/>
        <v>47.045611469878452</v>
      </c>
    </row>
    <row r="2881" spans="4:4" x14ac:dyDescent="0.25">
      <c r="D2881">
        <f t="shared" ca="1" si="57"/>
        <v>52.96129120654237</v>
      </c>
    </row>
    <row r="2882" spans="4:4" x14ac:dyDescent="0.25">
      <c r="D2882">
        <f t="shared" ca="1" si="57"/>
        <v>48.749476198736616</v>
      </c>
    </row>
    <row r="2883" spans="4:4" x14ac:dyDescent="0.25">
      <c r="D2883">
        <f t="shared" ref="D2883:D2946" ca="1" si="58">_xlfn.T.INV(RAND(),25)*$G$3+$F$3</f>
        <v>47.826544347241686</v>
      </c>
    </row>
    <row r="2884" spans="4:4" x14ac:dyDescent="0.25">
      <c r="D2884">
        <f t="shared" ca="1" si="58"/>
        <v>53.453260037566153</v>
      </c>
    </row>
    <row r="2885" spans="4:4" x14ac:dyDescent="0.25">
      <c r="D2885">
        <f t="shared" ca="1" si="58"/>
        <v>40.409502561088146</v>
      </c>
    </row>
    <row r="2886" spans="4:4" x14ac:dyDescent="0.25">
      <c r="D2886">
        <f t="shared" ca="1" si="58"/>
        <v>45.014007195142611</v>
      </c>
    </row>
    <row r="2887" spans="4:4" x14ac:dyDescent="0.25">
      <c r="D2887">
        <f t="shared" ca="1" si="58"/>
        <v>56.307612636319647</v>
      </c>
    </row>
    <row r="2888" spans="4:4" x14ac:dyDescent="0.25">
      <c r="D2888">
        <f t="shared" ca="1" si="58"/>
        <v>47.482175884932985</v>
      </c>
    </row>
    <row r="2889" spans="4:4" x14ac:dyDescent="0.25">
      <c r="D2889">
        <f t="shared" ca="1" si="58"/>
        <v>42.742524441192622</v>
      </c>
    </row>
    <row r="2890" spans="4:4" x14ac:dyDescent="0.25">
      <c r="D2890">
        <f t="shared" ca="1" si="58"/>
        <v>42.923610829251139</v>
      </c>
    </row>
    <row r="2891" spans="4:4" x14ac:dyDescent="0.25">
      <c r="D2891">
        <f t="shared" ca="1" si="58"/>
        <v>46.062896356922444</v>
      </c>
    </row>
    <row r="2892" spans="4:4" x14ac:dyDescent="0.25">
      <c r="D2892">
        <f t="shared" ca="1" si="58"/>
        <v>53.747132257264539</v>
      </c>
    </row>
    <row r="2893" spans="4:4" x14ac:dyDescent="0.25">
      <c r="D2893">
        <f t="shared" ca="1" si="58"/>
        <v>54.822193942116485</v>
      </c>
    </row>
    <row r="2894" spans="4:4" x14ac:dyDescent="0.25">
      <c r="D2894">
        <f t="shared" ca="1" si="58"/>
        <v>51.720879177551225</v>
      </c>
    </row>
    <row r="2895" spans="4:4" x14ac:dyDescent="0.25">
      <c r="D2895">
        <f t="shared" ca="1" si="58"/>
        <v>52.731476875155415</v>
      </c>
    </row>
    <row r="2896" spans="4:4" x14ac:dyDescent="0.25">
      <c r="D2896">
        <f t="shared" ca="1" si="58"/>
        <v>52.269677584977316</v>
      </c>
    </row>
    <row r="2897" spans="4:4" x14ac:dyDescent="0.25">
      <c r="D2897">
        <f t="shared" ca="1" si="58"/>
        <v>49.164953816442427</v>
      </c>
    </row>
    <row r="2898" spans="4:4" x14ac:dyDescent="0.25">
      <c r="D2898">
        <f t="shared" ca="1" si="58"/>
        <v>49.969393079922547</v>
      </c>
    </row>
    <row r="2899" spans="4:4" x14ac:dyDescent="0.25">
      <c r="D2899">
        <f t="shared" ca="1" si="58"/>
        <v>53.295322349926536</v>
      </c>
    </row>
    <row r="2900" spans="4:4" x14ac:dyDescent="0.25">
      <c r="D2900">
        <f t="shared" ca="1" si="58"/>
        <v>52.643375673292532</v>
      </c>
    </row>
    <row r="2901" spans="4:4" x14ac:dyDescent="0.25">
      <c r="D2901">
        <f t="shared" ca="1" si="58"/>
        <v>49.036754455850492</v>
      </c>
    </row>
    <row r="2902" spans="4:4" x14ac:dyDescent="0.25">
      <c r="D2902">
        <f t="shared" ca="1" si="58"/>
        <v>58.496091280121647</v>
      </c>
    </row>
    <row r="2903" spans="4:4" x14ac:dyDescent="0.25">
      <c r="D2903">
        <f t="shared" ca="1" si="58"/>
        <v>46.461447483394906</v>
      </c>
    </row>
    <row r="2904" spans="4:4" x14ac:dyDescent="0.25">
      <c r="D2904">
        <f t="shared" ca="1" si="58"/>
        <v>52.961893407849708</v>
      </c>
    </row>
    <row r="2905" spans="4:4" x14ac:dyDescent="0.25">
      <c r="D2905">
        <f t="shared" ca="1" si="58"/>
        <v>43.497924666358081</v>
      </c>
    </row>
    <row r="2906" spans="4:4" x14ac:dyDescent="0.25">
      <c r="D2906">
        <f t="shared" ca="1" si="58"/>
        <v>46.450781427603417</v>
      </c>
    </row>
    <row r="2907" spans="4:4" x14ac:dyDescent="0.25">
      <c r="D2907">
        <f t="shared" ca="1" si="58"/>
        <v>48.400323689038252</v>
      </c>
    </row>
    <row r="2908" spans="4:4" x14ac:dyDescent="0.25">
      <c r="D2908">
        <f t="shared" ca="1" si="58"/>
        <v>53.155107544870852</v>
      </c>
    </row>
    <row r="2909" spans="4:4" x14ac:dyDescent="0.25">
      <c r="D2909">
        <f t="shared" ca="1" si="58"/>
        <v>43.328231435897585</v>
      </c>
    </row>
    <row r="2910" spans="4:4" x14ac:dyDescent="0.25">
      <c r="D2910">
        <f t="shared" ca="1" si="58"/>
        <v>47.354529499540909</v>
      </c>
    </row>
    <row r="2911" spans="4:4" x14ac:dyDescent="0.25">
      <c r="D2911">
        <f t="shared" ca="1" si="58"/>
        <v>45.196283677039474</v>
      </c>
    </row>
    <row r="2912" spans="4:4" x14ac:dyDescent="0.25">
      <c r="D2912">
        <f t="shared" ca="1" si="58"/>
        <v>56.086469462862027</v>
      </c>
    </row>
    <row r="2913" spans="4:4" x14ac:dyDescent="0.25">
      <c r="D2913">
        <f t="shared" ca="1" si="58"/>
        <v>50.950990643222802</v>
      </c>
    </row>
    <row r="2914" spans="4:4" x14ac:dyDescent="0.25">
      <c r="D2914">
        <f t="shared" ca="1" si="58"/>
        <v>48.561160830105592</v>
      </c>
    </row>
    <row r="2915" spans="4:4" x14ac:dyDescent="0.25">
      <c r="D2915">
        <f t="shared" ca="1" si="58"/>
        <v>46.928992283043186</v>
      </c>
    </row>
    <row r="2916" spans="4:4" x14ac:dyDescent="0.25">
      <c r="D2916">
        <f t="shared" ca="1" si="58"/>
        <v>46.114050653092804</v>
      </c>
    </row>
    <row r="2917" spans="4:4" x14ac:dyDescent="0.25">
      <c r="D2917">
        <f t="shared" ca="1" si="58"/>
        <v>48.480214673142875</v>
      </c>
    </row>
    <row r="2918" spans="4:4" x14ac:dyDescent="0.25">
      <c r="D2918">
        <f t="shared" ca="1" si="58"/>
        <v>49.580972512933315</v>
      </c>
    </row>
    <row r="2919" spans="4:4" x14ac:dyDescent="0.25">
      <c r="D2919">
        <f t="shared" ca="1" si="58"/>
        <v>53.629047997092108</v>
      </c>
    </row>
    <row r="2920" spans="4:4" x14ac:dyDescent="0.25">
      <c r="D2920">
        <f t="shared" ca="1" si="58"/>
        <v>51.749583966587316</v>
      </c>
    </row>
    <row r="2921" spans="4:4" x14ac:dyDescent="0.25">
      <c r="D2921">
        <f t="shared" ca="1" si="58"/>
        <v>43.490505549186501</v>
      </c>
    </row>
    <row r="2922" spans="4:4" x14ac:dyDescent="0.25">
      <c r="D2922">
        <f t="shared" ca="1" si="58"/>
        <v>54.061267652157682</v>
      </c>
    </row>
    <row r="2923" spans="4:4" x14ac:dyDescent="0.25">
      <c r="D2923">
        <f t="shared" ca="1" si="58"/>
        <v>45.262021257916736</v>
      </c>
    </row>
    <row r="2924" spans="4:4" x14ac:dyDescent="0.25">
      <c r="D2924">
        <f t="shared" ca="1" si="58"/>
        <v>57.128914914627195</v>
      </c>
    </row>
    <row r="2925" spans="4:4" x14ac:dyDescent="0.25">
      <c r="D2925">
        <f t="shared" ca="1" si="58"/>
        <v>54.868635068064968</v>
      </c>
    </row>
    <row r="2926" spans="4:4" x14ac:dyDescent="0.25">
      <c r="D2926">
        <f t="shared" ca="1" si="58"/>
        <v>55.385595837887223</v>
      </c>
    </row>
    <row r="2927" spans="4:4" x14ac:dyDescent="0.25">
      <c r="D2927">
        <f t="shared" ca="1" si="58"/>
        <v>58.530962245287938</v>
      </c>
    </row>
    <row r="2928" spans="4:4" x14ac:dyDescent="0.25">
      <c r="D2928">
        <f t="shared" ca="1" si="58"/>
        <v>50.323672665904759</v>
      </c>
    </row>
    <row r="2929" spans="4:4" x14ac:dyDescent="0.25">
      <c r="D2929">
        <f t="shared" ca="1" si="58"/>
        <v>46.093913056519206</v>
      </c>
    </row>
    <row r="2930" spans="4:4" x14ac:dyDescent="0.25">
      <c r="D2930">
        <f t="shared" ca="1" si="58"/>
        <v>51.065560604335879</v>
      </c>
    </row>
    <row r="2931" spans="4:4" x14ac:dyDescent="0.25">
      <c r="D2931">
        <f t="shared" ca="1" si="58"/>
        <v>45.490865019228622</v>
      </c>
    </row>
    <row r="2932" spans="4:4" x14ac:dyDescent="0.25">
      <c r="D2932">
        <f t="shared" ca="1" si="58"/>
        <v>49.517504103614435</v>
      </c>
    </row>
    <row r="2933" spans="4:4" x14ac:dyDescent="0.25">
      <c r="D2933">
        <f t="shared" ca="1" si="58"/>
        <v>47.003023946430716</v>
      </c>
    </row>
    <row r="2934" spans="4:4" x14ac:dyDescent="0.25">
      <c r="D2934">
        <f t="shared" ca="1" si="58"/>
        <v>48.1365551234042</v>
      </c>
    </row>
    <row r="2935" spans="4:4" x14ac:dyDescent="0.25">
      <c r="D2935">
        <f t="shared" ca="1" si="58"/>
        <v>52.249547765007257</v>
      </c>
    </row>
    <row r="2936" spans="4:4" x14ac:dyDescent="0.25">
      <c r="D2936">
        <f t="shared" ca="1" si="58"/>
        <v>50.391375303119951</v>
      </c>
    </row>
    <row r="2937" spans="4:4" x14ac:dyDescent="0.25">
      <c r="D2937">
        <f t="shared" ca="1" si="58"/>
        <v>51.456315876676058</v>
      </c>
    </row>
    <row r="2938" spans="4:4" x14ac:dyDescent="0.25">
      <c r="D2938">
        <f t="shared" ca="1" si="58"/>
        <v>51.298907438540091</v>
      </c>
    </row>
    <row r="2939" spans="4:4" x14ac:dyDescent="0.25">
      <c r="D2939">
        <f t="shared" ca="1" si="58"/>
        <v>54.778138988288035</v>
      </c>
    </row>
    <row r="2940" spans="4:4" x14ac:dyDescent="0.25">
      <c r="D2940">
        <f t="shared" ca="1" si="58"/>
        <v>45.328187942193892</v>
      </c>
    </row>
    <row r="2941" spans="4:4" x14ac:dyDescent="0.25">
      <c r="D2941">
        <f t="shared" ca="1" si="58"/>
        <v>53.983088096981753</v>
      </c>
    </row>
    <row r="2942" spans="4:4" x14ac:dyDescent="0.25">
      <c r="D2942">
        <f t="shared" ca="1" si="58"/>
        <v>53.334937345294641</v>
      </c>
    </row>
    <row r="2943" spans="4:4" x14ac:dyDescent="0.25">
      <c r="D2943">
        <f t="shared" ca="1" si="58"/>
        <v>41.605335450169065</v>
      </c>
    </row>
    <row r="2944" spans="4:4" x14ac:dyDescent="0.25">
      <c r="D2944">
        <f t="shared" ca="1" si="58"/>
        <v>44.689202446302581</v>
      </c>
    </row>
    <row r="2945" spans="4:4" x14ac:dyDescent="0.25">
      <c r="D2945">
        <f t="shared" ca="1" si="58"/>
        <v>43.968371686511482</v>
      </c>
    </row>
    <row r="2946" spans="4:4" x14ac:dyDescent="0.25">
      <c r="D2946">
        <f t="shared" ca="1" si="58"/>
        <v>49.661081240876847</v>
      </c>
    </row>
    <row r="2947" spans="4:4" x14ac:dyDescent="0.25">
      <c r="D2947">
        <f t="shared" ref="D2947:D3010" ca="1" si="59">_xlfn.T.INV(RAND(),25)*$G$3+$F$3</f>
        <v>50.567407311890264</v>
      </c>
    </row>
    <row r="2948" spans="4:4" x14ac:dyDescent="0.25">
      <c r="D2948">
        <f t="shared" ca="1" si="59"/>
        <v>51.393132265932991</v>
      </c>
    </row>
    <row r="2949" spans="4:4" x14ac:dyDescent="0.25">
      <c r="D2949">
        <f t="shared" ca="1" si="59"/>
        <v>43.016767208948906</v>
      </c>
    </row>
    <row r="2950" spans="4:4" x14ac:dyDescent="0.25">
      <c r="D2950">
        <f t="shared" ca="1" si="59"/>
        <v>49.531124330277635</v>
      </c>
    </row>
    <row r="2951" spans="4:4" x14ac:dyDescent="0.25">
      <c r="D2951">
        <f t="shared" ca="1" si="59"/>
        <v>48.145480813100903</v>
      </c>
    </row>
    <row r="2952" spans="4:4" x14ac:dyDescent="0.25">
      <c r="D2952">
        <f t="shared" ca="1" si="59"/>
        <v>46.123420880411871</v>
      </c>
    </row>
    <row r="2953" spans="4:4" x14ac:dyDescent="0.25">
      <c r="D2953">
        <f t="shared" ca="1" si="59"/>
        <v>48.596171645488155</v>
      </c>
    </row>
    <row r="2954" spans="4:4" x14ac:dyDescent="0.25">
      <c r="D2954">
        <f t="shared" ca="1" si="59"/>
        <v>52.275135924833407</v>
      </c>
    </row>
    <row r="2955" spans="4:4" x14ac:dyDescent="0.25">
      <c r="D2955">
        <f t="shared" ca="1" si="59"/>
        <v>50.944652782536252</v>
      </c>
    </row>
    <row r="2956" spans="4:4" x14ac:dyDescent="0.25">
      <c r="D2956">
        <f t="shared" ca="1" si="59"/>
        <v>51.112071728684256</v>
      </c>
    </row>
    <row r="2957" spans="4:4" x14ac:dyDescent="0.25">
      <c r="D2957">
        <f t="shared" ca="1" si="59"/>
        <v>55.103335752549498</v>
      </c>
    </row>
    <row r="2958" spans="4:4" x14ac:dyDescent="0.25">
      <c r="D2958">
        <f t="shared" ca="1" si="59"/>
        <v>55.890396762965615</v>
      </c>
    </row>
    <row r="2959" spans="4:4" x14ac:dyDescent="0.25">
      <c r="D2959">
        <f t="shared" ca="1" si="59"/>
        <v>50.386278954060884</v>
      </c>
    </row>
    <row r="2960" spans="4:4" x14ac:dyDescent="0.25">
      <c r="D2960">
        <f t="shared" ca="1" si="59"/>
        <v>50.620720549318655</v>
      </c>
    </row>
    <row r="2961" spans="4:4" x14ac:dyDescent="0.25">
      <c r="D2961">
        <f t="shared" ca="1" si="59"/>
        <v>48.408246301110381</v>
      </c>
    </row>
    <row r="2962" spans="4:4" x14ac:dyDescent="0.25">
      <c r="D2962">
        <f t="shared" ca="1" si="59"/>
        <v>44.930065168634385</v>
      </c>
    </row>
    <row r="2963" spans="4:4" x14ac:dyDescent="0.25">
      <c r="D2963">
        <f t="shared" ca="1" si="59"/>
        <v>41.301282139120076</v>
      </c>
    </row>
    <row r="2964" spans="4:4" x14ac:dyDescent="0.25">
      <c r="D2964">
        <f t="shared" ca="1" si="59"/>
        <v>50.881454005115955</v>
      </c>
    </row>
    <row r="2965" spans="4:4" x14ac:dyDescent="0.25">
      <c r="D2965">
        <f t="shared" ca="1" si="59"/>
        <v>47.359488135344392</v>
      </c>
    </row>
    <row r="2966" spans="4:4" x14ac:dyDescent="0.25">
      <c r="D2966">
        <f t="shared" ca="1" si="59"/>
        <v>47.851489935783285</v>
      </c>
    </row>
    <row r="2967" spans="4:4" x14ac:dyDescent="0.25">
      <c r="D2967">
        <f t="shared" ca="1" si="59"/>
        <v>49.743899657495426</v>
      </c>
    </row>
    <row r="2968" spans="4:4" x14ac:dyDescent="0.25">
      <c r="D2968">
        <f t="shared" ca="1" si="59"/>
        <v>49.049264978210282</v>
      </c>
    </row>
    <row r="2969" spans="4:4" x14ac:dyDescent="0.25">
      <c r="D2969">
        <f t="shared" ca="1" si="59"/>
        <v>46.922173431766858</v>
      </c>
    </row>
    <row r="2970" spans="4:4" x14ac:dyDescent="0.25">
      <c r="D2970">
        <f t="shared" ca="1" si="59"/>
        <v>52.001997753949077</v>
      </c>
    </row>
    <row r="2971" spans="4:4" x14ac:dyDescent="0.25">
      <c r="D2971">
        <f t="shared" ca="1" si="59"/>
        <v>48.013551774112216</v>
      </c>
    </row>
    <row r="2972" spans="4:4" x14ac:dyDescent="0.25">
      <c r="D2972">
        <f t="shared" ca="1" si="59"/>
        <v>51.277405109733678</v>
      </c>
    </row>
    <row r="2973" spans="4:4" x14ac:dyDescent="0.25">
      <c r="D2973">
        <f t="shared" ca="1" si="59"/>
        <v>46.841587755467323</v>
      </c>
    </row>
    <row r="2974" spans="4:4" x14ac:dyDescent="0.25">
      <c r="D2974">
        <f t="shared" ca="1" si="59"/>
        <v>48.414882900859084</v>
      </c>
    </row>
    <row r="2975" spans="4:4" x14ac:dyDescent="0.25">
      <c r="D2975">
        <f t="shared" ca="1" si="59"/>
        <v>49.161383986230405</v>
      </c>
    </row>
    <row r="2976" spans="4:4" x14ac:dyDescent="0.25">
      <c r="D2976">
        <f t="shared" ca="1" si="59"/>
        <v>57.727281781977972</v>
      </c>
    </row>
    <row r="2977" spans="4:4" x14ac:dyDescent="0.25">
      <c r="D2977">
        <f t="shared" ca="1" si="59"/>
        <v>53.358223416643526</v>
      </c>
    </row>
    <row r="2978" spans="4:4" x14ac:dyDescent="0.25">
      <c r="D2978">
        <f t="shared" ca="1" si="59"/>
        <v>57.768281311412508</v>
      </c>
    </row>
    <row r="2979" spans="4:4" x14ac:dyDescent="0.25">
      <c r="D2979">
        <f t="shared" ca="1" si="59"/>
        <v>54.185483262032655</v>
      </c>
    </row>
    <row r="2980" spans="4:4" x14ac:dyDescent="0.25">
      <c r="D2980">
        <f t="shared" ca="1" si="59"/>
        <v>53.369867915654787</v>
      </c>
    </row>
    <row r="2981" spans="4:4" x14ac:dyDescent="0.25">
      <c r="D2981">
        <f t="shared" ca="1" si="59"/>
        <v>45.867012994023568</v>
      </c>
    </row>
    <row r="2982" spans="4:4" x14ac:dyDescent="0.25">
      <c r="D2982">
        <f t="shared" ca="1" si="59"/>
        <v>41.817591965528351</v>
      </c>
    </row>
    <row r="2983" spans="4:4" x14ac:dyDescent="0.25">
      <c r="D2983">
        <f t="shared" ca="1" si="59"/>
        <v>53.247036118553211</v>
      </c>
    </row>
    <row r="2984" spans="4:4" x14ac:dyDescent="0.25">
      <c r="D2984">
        <f t="shared" ca="1" si="59"/>
        <v>48.813370206956513</v>
      </c>
    </row>
    <row r="2985" spans="4:4" x14ac:dyDescent="0.25">
      <c r="D2985">
        <f t="shared" ca="1" si="59"/>
        <v>48.642888156628651</v>
      </c>
    </row>
    <row r="2986" spans="4:4" x14ac:dyDescent="0.25">
      <c r="D2986">
        <f t="shared" ca="1" si="59"/>
        <v>52.016749353701712</v>
      </c>
    </row>
    <row r="2987" spans="4:4" x14ac:dyDescent="0.25">
      <c r="D2987">
        <f t="shared" ca="1" si="59"/>
        <v>48.748466476048129</v>
      </c>
    </row>
    <row r="2988" spans="4:4" x14ac:dyDescent="0.25">
      <c r="D2988">
        <f t="shared" ca="1" si="59"/>
        <v>50.983851131219964</v>
      </c>
    </row>
    <row r="2989" spans="4:4" x14ac:dyDescent="0.25">
      <c r="D2989">
        <f t="shared" ca="1" si="59"/>
        <v>51.235339738025402</v>
      </c>
    </row>
    <row r="2990" spans="4:4" x14ac:dyDescent="0.25">
      <c r="D2990">
        <f t="shared" ca="1" si="59"/>
        <v>52.92493062996229</v>
      </c>
    </row>
    <row r="2991" spans="4:4" x14ac:dyDescent="0.25">
      <c r="D2991">
        <f t="shared" ca="1" si="59"/>
        <v>47.188655211316444</v>
      </c>
    </row>
    <row r="2992" spans="4:4" x14ac:dyDescent="0.25">
      <c r="D2992">
        <f t="shared" ca="1" si="59"/>
        <v>41.218010505885331</v>
      </c>
    </row>
    <row r="2993" spans="4:4" x14ac:dyDescent="0.25">
      <c r="D2993">
        <f t="shared" ca="1" si="59"/>
        <v>50.110801708256155</v>
      </c>
    </row>
    <row r="2994" spans="4:4" x14ac:dyDescent="0.25">
      <c r="D2994">
        <f t="shared" ca="1" si="59"/>
        <v>54.904204981083879</v>
      </c>
    </row>
    <row r="2995" spans="4:4" x14ac:dyDescent="0.25">
      <c r="D2995">
        <f t="shared" ca="1" si="59"/>
        <v>46.721736777014847</v>
      </c>
    </row>
    <row r="2996" spans="4:4" x14ac:dyDescent="0.25">
      <c r="D2996">
        <f t="shared" ca="1" si="59"/>
        <v>44.07703817984067</v>
      </c>
    </row>
    <row r="2997" spans="4:4" x14ac:dyDescent="0.25">
      <c r="D2997">
        <f t="shared" ca="1" si="59"/>
        <v>49.491874093376111</v>
      </c>
    </row>
    <row r="2998" spans="4:4" x14ac:dyDescent="0.25">
      <c r="D2998">
        <f t="shared" ca="1" si="59"/>
        <v>47.138864432924109</v>
      </c>
    </row>
    <row r="2999" spans="4:4" x14ac:dyDescent="0.25">
      <c r="D2999">
        <f t="shared" ca="1" si="59"/>
        <v>50.007906193178904</v>
      </c>
    </row>
    <row r="3000" spans="4:4" x14ac:dyDescent="0.25">
      <c r="D3000">
        <f t="shared" ca="1" si="59"/>
        <v>36.479821379272927</v>
      </c>
    </row>
    <row r="3001" spans="4:4" x14ac:dyDescent="0.25">
      <c r="D3001">
        <f t="shared" ca="1" si="59"/>
        <v>50.424709593591444</v>
      </c>
    </row>
    <row r="3002" spans="4:4" x14ac:dyDescent="0.25">
      <c r="D3002">
        <f t="shared" ca="1" si="59"/>
        <v>53.490350810921228</v>
      </c>
    </row>
    <row r="3003" spans="4:4" x14ac:dyDescent="0.25">
      <c r="D3003">
        <f t="shared" ca="1" si="59"/>
        <v>50.531935285359936</v>
      </c>
    </row>
    <row r="3004" spans="4:4" x14ac:dyDescent="0.25">
      <c r="D3004">
        <f t="shared" ca="1" si="59"/>
        <v>46.060284920927238</v>
      </c>
    </row>
    <row r="3005" spans="4:4" x14ac:dyDescent="0.25">
      <c r="D3005">
        <f t="shared" ca="1" si="59"/>
        <v>42.278005742347872</v>
      </c>
    </row>
    <row r="3006" spans="4:4" x14ac:dyDescent="0.25">
      <c r="D3006">
        <f t="shared" ca="1" si="59"/>
        <v>45.166695090212393</v>
      </c>
    </row>
    <row r="3007" spans="4:4" x14ac:dyDescent="0.25">
      <c r="D3007">
        <f t="shared" ca="1" si="59"/>
        <v>53.026822647077822</v>
      </c>
    </row>
    <row r="3008" spans="4:4" x14ac:dyDescent="0.25">
      <c r="D3008">
        <f t="shared" ca="1" si="59"/>
        <v>41.134075242216987</v>
      </c>
    </row>
    <row r="3009" spans="4:4" x14ac:dyDescent="0.25">
      <c r="D3009">
        <f t="shared" ca="1" si="59"/>
        <v>42.800281537810712</v>
      </c>
    </row>
    <row r="3010" spans="4:4" x14ac:dyDescent="0.25">
      <c r="D3010">
        <f t="shared" ca="1" si="59"/>
        <v>54.664797379859763</v>
      </c>
    </row>
    <row r="3011" spans="4:4" x14ac:dyDescent="0.25">
      <c r="D3011">
        <f t="shared" ref="D3011:D3074" ca="1" si="60">_xlfn.T.INV(RAND(),25)*$G$3+$F$3</f>
        <v>53.115558920656802</v>
      </c>
    </row>
    <row r="3012" spans="4:4" x14ac:dyDescent="0.25">
      <c r="D3012">
        <f t="shared" ca="1" si="60"/>
        <v>53.513559695527171</v>
      </c>
    </row>
    <row r="3013" spans="4:4" x14ac:dyDescent="0.25">
      <c r="D3013">
        <f t="shared" ca="1" si="60"/>
        <v>43.494483740045595</v>
      </c>
    </row>
    <row r="3014" spans="4:4" x14ac:dyDescent="0.25">
      <c r="D3014">
        <f t="shared" ca="1" si="60"/>
        <v>48.756531856605946</v>
      </c>
    </row>
    <row r="3015" spans="4:4" x14ac:dyDescent="0.25">
      <c r="D3015">
        <f t="shared" ca="1" si="60"/>
        <v>50.268397885452806</v>
      </c>
    </row>
    <row r="3016" spans="4:4" x14ac:dyDescent="0.25">
      <c r="D3016">
        <f t="shared" ca="1" si="60"/>
        <v>54.976389157893138</v>
      </c>
    </row>
    <row r="3017" spans="4:4" x14ac:dyDescent="0.25">
      <c r="D3017">
        <f t="shared" ca="1" si="60"/>
        <v>51.060914491947258</v>
      </c>
    </row>
    <row r="3018" spans="4:4" x14ac:dyDescent="0.25">
      <c r="D3018">
        <f t="shared" ca="1" si="60"/>
        <v>48.812002224224535</v>
      </c>
    </row>
    <row r="3019" spans="4:4" x14ac:dyDescent="0.25">
      <c r="D3019">
        <f t="shared" ca="1" si="60"/>
        <v>42.964005303195698</v>
      </c>
    </row>
    <row r="3020" spans="4:4" x14ac:dyDescent="0.25">
      <c r="D3020">
        <f t="shared" ca="1" si="60"/>
        <v>55.556822647571835</v>
      </c>
    </row>
    <row r="3021" spans="4:4" x14ac:dyDescent="0.25">
      <c r="D3021">
        <f t="shared" ca="1" si="60"/>
        <v>52.35436121324642</v>
      </c>
    </row>
    <row r="3022" spans="4:4" x14ac:dyDescent="0.25">
      <c r="D3022">
        <f t="shared" ca="1" si="60"/>
        <v>49.373204399694437</v>
      </c>
    </row>
    <row r="3023" spans="4:4" x14ac:dyDescent="0.25">
      <c r="D3023">
        <f t="shared" ca="1" si="60"/>
        <v>49.546305951674832</v>
      </c>
    </row>
    <row r="3024" spans="4:4" x14ac:dyDescent="0.25">
      <c r="D3024">
        <f t="shared" ca="1" si="60"/>
        <v>47.215508200761967</v>
      </c>
    </row>
    <row r="3025" spans="4:4" x14ac:dyDescent="0.25">
      <c r="D3025">
        <f t="shared" ca="1" si="60"/>
        <v>49.463819127916231</v>
      </c>
    </row>
    <row r="3026" spans="4:4" x14ac:dyDescent="0.25">
      <c r="D3026">
        <f t="shared" ca="1" si="60"/>
        <v>50.32063709218577</v>
      </c>
    </row>
    <row r="3027" spans="4:4" x14ac:dyDescent="0.25">
      <c r="D3027">
        <f t="shared" ca="1" si="60"/>
        <v>53.132822676975927</v>
      </c>
    </row>
    <row r="3028" spans="4:4" x14ac:dyDescent="0.25">
      <c r="D3028">
        <f t="shared" ca="1" si="60"/>
        <v>54.330301719445352</v>
      </c>
    </row>
    <row r="3029" spans="4:4" x14ac:dyDescent="0.25">
      <c r="D3029">
        <f t="shared" ca="1" si="60"/>
        <v>41.56141191910362</v>
      </c>
    </row>
    <row r="3030" spans="4:4" x14ac:dyDescent="0.25">
      <c r="D3030">
        <f t="shared" ca="1" si="60"/>
        <v>54.287243945493728</v>
      </c>
    </row>
    <row r="3031" spans="4:4" x14ac:dyDescent="0.25">
      <c r="D3031">
        <f t="shared" ca="1" si="60"/>
        <v>48.485663856600667</v>
      </c>
    </row>
    <row r="3032" spans="4:4" x14ac:dyDescent="0.25">
      <c r="D3032">
        <f t="shared" ca="1" si="60"/>
        <v>44.189829565011898</v>
      </c>
    </row>
    <row r="3033" spans="4:4" x14ac:dyDescent="0.25">
      <c r="D3033">
        <f t="shared" ca="1" si="60"/>
        <v>57.554091148247593</v>
      </c>
    </row>
    <row r="3034" spans="4:4" x14ac:dyDescent="0.25">
      <c r="D3034">
        <f t="shared" ca="1" si="60"/>
        <v>49.970372675245684</v>
      </c>
    </row>
    <row r="3035" spans="4:4" x14ac:dyDescent="0.25">
      <c r="D3035">
        <f t="shared" ca="1" si="60"/>
        <v>47.985953060902162</v>
      </c>
    </row>
    <row r="3036" spans="4:4" x14ac:dyDescent="0.25">
      <c r="D3036">
        <f t="shared" ca="1" si="60"/>
        <v>50.780648907643311</v>
      </c>
    </row>
    <row r="3037" spans="4:4" x14ac:dyDescent="0.25">
      <c r="D3037">
        <f t="shared" ca="1" si="60"/>
        <v>40.19686417290059</v>
      </c>
    </row>
    <row r="3038" spans="4:4" x14ac:dyDescent="0.25">
      <c r="D3038">
        <f t="shared" ca="1" si="60"/>
        <v>53.976135649158181</v>
      </c>
    </row>
    <row r="3039" spans="4:4" x14ac:dyDescent="0.25">
      <c r="D3039">
        <f t="shared" ca="1" si="60"/>
        <v>44.381361778589351</v>
      </c>
    </row>
    <row r="3040" spans="4:4" x14ac:dyDescent="0.25">
      <c r="D3040">
        <f t="shared" ca="1" si="60"/>
        <v>50.142088382453181</v>
      </c>
    </row>
    <row r="3041" spans="4:4" x14ac:dyDescent="0.25">
      <c r="D3041">
        <f t="shared" ca="1" si="60"/>
        <v>52.382018402701803</v>
      </c>
    </row>
    <row r="3042" spans="4:4" x14ac:dyDescent="0.25">
      <c r="D3042">
        <f t="shared" ca="1" si="60"/>
        <v>45.854263507364536</v>
      </c>
    </row>
    <row r="3043" spans="4:4" x14ac:dyDescent="0.25">
      <c r="D3043">
        <f t="shared" ca="1" si="60"/>
        <v>55.069272320830159</v>
      </c>
    </row>
    <row r="3044" spans="4:4" x14ac:dyDescent="0.25">
      <c r="D3044">
        <f t="shared" ca="1" si="60"/>
        <v>52.783277178712765</v>
      </c>
    </row>
    <row r="3045" spans="4:4" x14ac:dyDescent="0.25">
      <c r="D3045">
        <f t="shared" ca="1" si="60"/>
        <v>48.926609416912058</v>
      </c>
    </row>
    <row r="3046" spans="4:4" x14ac:dyDescent="0.25">
      <c r="D3046">
        <f t="shared" ca="1" si="60"/>
        <v>53.167646430086371</v>
      </c>
    </row>
    <row r="3047" spans="4:4" x14ac:dyDescent="0.25">
      <c r="D3047">
        <f t="shared" ca="1" si="60"/>
        <v>46.823728264146865</v>
      </c>
    </row>
    <row r="3048" spans="4:4" x14ac:dyDescent="0.25">
      <c r="D3048">
        <f t="shared" ca="1" si="60"/>
        <v>44.108701711554737</v>
      </c>
    </row>
    <row r="3049" spans="4:4" x14ac:dyDescent="0.25">
      <c r="D3049">
        <f t="shared" ca="1" si="60"/>
        <v>50.850267087158066</v>
      </c>
    </row>
    <row r="3050" spans="4:4" x14ac:dyDescent="0.25">
      <c r="D3050">
        <f t="shared" ca="1" si="60"/>
        <v>44.024219909302879</v>
      </c>
    </row>
    <row r="3051" spans="4:4" x14ac:dyDescent="0.25">
      <c r="D3051">
        <f t="shared" ca="1" si="60"/>
        <v>44.827954339331114</v>
      </c>
    </row>
    <row r="3052" spans="4:4" x14ac:dyDescent="0.25">
      <c r="D3052">
        <f t="shared" ca="1" si="60"/>
        <v>50.917169777817193</v>
      </c>
    </row>
    <row r="3053" spans="4:4" x14ac:dyDescent="0.25">
      <c r="D3053">
        <f t="shared" ca="1" si="60"/>
        <v>45.288761417293955</v>
      </c>
    </row>
    <row r="3054" spans="4:4" x14ac:dyDescent="0.25">
      <c r="D3054">
        <f t="shared" ca="1" si="60"/>
        <v>48.334367286846174</v>
      </c>
    </row>
    <row r="3055" spans="4:4" x14ac:dyDescent="0.25">
      <c r="D3055">
        <f t="shared" ca="1" si="60"/>
        <v>50.915109242562337</v>
      </c>
    </row>
    <row r="3056" spans="4:4" x14ac:dyDescent="0.25">
      <c r="D3056">
        <f t="shared" ca="1" si="60"/>
        <v>50.71838409834173</v>
      </c>
    </row>
    <row r="3057" spans="4:4" x14ac:dyDescent="0.25">
      <c r="D3057">
        <f t="shared" ca="1" si="60"/>
        <v>51.592814587129148</v>
      </c>
    </row>
    <row r="3058" spans="4:4" x14ac:dyDescent="0.25">
      <c r="D3058">
        <f t="shared" ca="1" si="60"/>
        <v>47.683694799288716</v>
      </c>
    </row>
    <row r="3059" spans="4:4" x14ac:dyDescent="0.25">
      <c r="D3059">
        <f t="shared" ca="1" si="60"/>
        <v>54.129895953700185</v>
      </c>
    </row>
    <row r="3060" spans="4:4" x14ac:dyDescent="0.25">
      <c r="D3060">
        <f t="shared" ca="1" si="60"/>
        <v>56.339829261860586</v>
      </c>
    </row>
    <row r="3061" spans="4:4" x14ac:dyDescent="0.25">
      <c r="D3061">
        <f t="shared" ca="1" si="60"/>
        <v>51.189768907863403</v>
      </c>
    </row>
    <row r="3062" spans="4:4" x14ac:dyDescent="0.25">
      <c r="D3062">
        <f t="shared" ca="1" si="60"/>
        <v>53.419138173187996</v>
      </c>
    </row>
    <row r="3063" spans="4:4" x14ac:dyDescent="0.25">
      <c r="D3063">
        <f t="shared" ca="1" si="60"/>
        <v>48.172552870977221</v>
      </c>
    </row>
    <row r="3064" spans="4:4" x14ac:dyDescent="0.25">
      <c r="D3064">
        <f t="shared" ca="1" si="60"/>
        <v>45.680514052228361</v>
      </c>
    </row>
    <row r="3065" spans="4:4" x14ac:dyDescent="0.25">
      <c r="D3065">
        <f t="shared" ca="1" si="60"/>
        <v>51.254529458872113</v>
      </c>
    </row>
    <row r="3066" spans="4:4" x14ac:dyDescent="0.25">
      <c r="D3066">
        <f t="shared" ca="1" si="60"/>
        <v>51.322469499589488</v>
      </c>
    </row>
    <row r="3067" spans="4:4" x14ac:dyDescent="0.25">
      <c r="D3067">
        <f t="shared" ca="1" si="60"/>
        <v>43.260493288749608</v>
      </c>
    </row>
    <row r="3068" spans="4:4" x14ac:dyDescent="0.25">
      <c r="D3068">
        <f t="shared" ca="1" si="60"/>
        <v>46.364749041065259</v>
      </c>
    </row>
    <row r="3069" spans="4:4" x14ac:dyDescent="0.25">
      <c r="D3069">
        <f t="shared" ca="1" si="60"/>
        <v>48.976323876204376</v>
      </c>
    </row>
    <row r="3070" spans="4:4" x14ac:dyDescent="0.25">
      <c r="D3070">
        <f t="shared" ca="1" si="60"/>
        <v>50.210905190035547</v>
      </c>
    </row>
    <row r="3071" spans="4:4" x14ac:dyDescent="0.25">
      <c r="D3071">
        <f t="shared" ca="1" si="60"/>
        <v>43.384786855489978</v>
      </c>
    </row>
    <row r="3072" spans="4:4" x14ac:dyDescent="0.25">
      <c r="D3072">
        <f t="shared" ca="1" si="60"/>
        <v>52.893638661168261</v>
      </c>
    </row>
    <row r="3073" spans="4:4" x14ac:dyDescent="0.25">
      <c r="D3073">
        <f t="shared" ca="1" si="60"/>
        <v>47.223609099098653</v>
      </c>
    </row>
    <row r="3074" spans="4:4" x14ac:dyDescent="0.25">
      <c r="D3074">
        <f t="shared" ca="1" si="60"/>
        <v>40.460881338499888</v>
      </c>
    </row>
    <row r="3075" spans="4:4" x14ac:dyDescent="0.25">
      <c r="D3075">
        <f t="shared" ref="D3075:D3138" ca="1" si="61">_xlfn.T.INV(RAND(),25)*$G$3+$F$3</f>
        <v>45.888644974684453</v>
      </c>
    </row>
    <row r="3076" spans="4:4" x14ac:dyDescent="0.25">
      <c r="D3076">
        <f t="shared" ca="1" si="61"/>
        <v>49.569012189205537</v>
      </c>
    </row>
    <row r="3077" spans="4:4" x14ac:dyDescent="0.25">
      <c r="D3077">
        <f t="shared" ca="1" si="61"/>
        <v>52.883687257798158</v>
      </c>
    </row>
    <row r="3078" spans="4:4" x14ac:dyDescent="0.25">
      <c r="D3078">
        <f t="shared" ca="1" si="61"/>
        <v>49.59090339262994</v>
      </c>
    </row>
    <row r="3079" spans="4:4" x14ac:dyDescent="0.25">
      <c r="D3079">
        <f t="shared" ca="1" si="61"/>
        <v>54.099869987626974</v>
      </c>
    </row>
    <row r="3080" spans="4:4" x14ac:dyDescent="0.25">
      <c r="D3080">
        <f t="shared" ca="1" si="61"/>
        <v>50.085653376447802</v>
      </c>
    </row>
    <row r="3081" spans="4:4" x14ac:dyDescent="0.25">
      <c r="D3081">
        <f t="shared" ca="1" si="61"/>
        <v>48.490006075351303</v>
      </c>
    </row>
    <row r="3082" spans="4:4" x14ac:dyDescent="0.25">
      <c r="D3082">
        <f t="shared" ca="1" si="61"/>
        <v>44.242916906987581</v>
      </c>
    </row>
    <row r="3083" spans="4:4" x14ac:dyDescent="0.25">
      <c r="D3083">
        <f t="shared" ca="1" si="61"/>
        <v>55.422034119555647</v>
      </c>
    </row>
    <row r="3084" spans="4:4" x14ac:dyDescent="0.25">
      <c r="D3084">
        <f t="shared" ca="1" si="61"/>
        <v>49.897358023371424</v>
      </c>
    </row>
    <row r="3085" spans="4:4" x14ac:dyDescent="0.25">
      <c r="D3085">
        <f t="shared" ca="1" si="61"/>
        <v>53.36073327259453</v>
      </c>
    </row>
    <row r="3086" spans="4:4" x14ac:dyDescent="0.25">
      <c r="D3086">
        <f t="shared" ca="1" si="61"/>
        <v>44.884420177134459</v>
      </c>
    </row>
    <row r="3087" spans="4:4" x14ac:dyDescent="0.25">
      <c r="D3087">
        <f t="shared" ca="1" si="61"/>
        <v>43.363141784882437</v>
      </c>
    </row>
    <row r="3088" spans="4:4" x14ac:dyDescent="0.25">
      <c r="D3088">
        <f t="shared" ca="1" si="61"/>
        <v>45.359946819353453</v>
      </c>
    </row>
    <row r="3089" spans="4:4" x14ac:dyDescent="0.25">
      <c r="D3089">
        <f t="shared" ca="1" si="61"/>
        <v>53.745397818062706</v>
      </c>
    </row>
    <row r="3090" spans="4:4" x14ac:dyDescent="0.25">
      <c r="D3090">
        <f t="shared" ca="1" si="61"/>
        <v>59.12223352655441</v>
      </c>
    </row>
    <row r="3091" spans="4:4" x14ac:dyDescent="0.25">
      <c r="D3091">
        <f t="shared" ca="1" si="61"/>
        <v>42.770436637518188</v>
      </c>
    </row>
    <row r="3092" spans="4:4" x14ac:dyDescent="0.25">
      <c r="D3092">
        <f t="shared" ca="1" si="61"/>
        <v>52.186591367683427</v>
      </c>
    </row>
    <row r="3093" spans="4:4" x14ac:dyDescent="0.25">
      <c r="D3093">
        <f t="shared" ca="1" si="61"/>
        <v>42.277078959678548</v>
      </c>
    </row>
    <row r="3094" spans="4:4" x14ac:dyDescent="0.25">
      <c r="D3094">
        <f t="shared" ca="1" si="61"/>
        <v>48.646638187233371</v>
      </c>
    </row>
    <row r="3095" spans="4:4" x14ac:dyDescent="0.25">
      <c r="D3095">
        <f t="shared" ca="1" si="61"/>
        <v>54.755510482214341</v>
      </c>
    </row>
    <row r="3096" spans="4:4" x14ac:dyDescent="0.25">
      <c r="D3096">
        <f t="shared" ca="1" si="61"/>
        <v>41.19038492783298</v>
      </c>
    </row>
    <row r="3097" spans="4:4" x14ac:dyDescent="0.25">
      <c r="D3097">
        <f t="shared" ca="1" si="61"/>
        <v>57.7925878527859</v>
      </c>
    </row>
    <row r="3098" spans="4:4" x14ac:dyDescent="0.25">
      <c r="D3098">
        <f t="shared" ca="1" si="61"/>
        <v>52.106111919511342</v>
      </c>
    </row>
    <row r="3099" spans="4:4" x14ac:dyDescent="0.25">
      <c r="D3099">
        <f t="shared" ca="1" si="61"/>
        <v>53.126067161471951</v>
      </c>
    </row>
    <row r="3100" spans="4:4" x14ac:dyDescent="0.25">
      <c r="D3100">
        <f t="shared" ca="1" si="61"/>
        <v>48.401041230973142</v>
      </c>
    </row>
    <row r="3101" spans="4:4" x14ac:dyDescent="0.25">
      <c r="D3101">
        <f t="shared" ca="1" si="61"/>
        <v>50.016961975926037</v>
      </c>
    </row>
    <row r="3102" spans="4:4" x14ac:dyDescent="0.25">
      <c r="D3102">
        <f t="shared" ca="1" si="61"/>
        <v>48.254155388121724</v>
      </c>
    </row>
    <row r="3103" spans="4:4" x14ac:dyDescent="0.25">
      <c r="D3103">
        <f t="shared" ca="1" si="61"/>
        <v>47.037548201039009</v>
      </c>
    </row>
    <row r="3104" spans="4:4" x14ac:dyDescent="0.25">
      <c r="D3104">
        <f t="shared" ca="1" si="61"/>
        <v>46.35512778970935</v>
      </c>
    </row>
    <row r="3105" spans="4:4" x14ac:dyDescent="0.25">
      <c r="D3105">
        <f t="shared" ca="1" si="61"/>
        <v>51.829502614311089</v>
      </c>
    </row>
    <row r="3106" spans="4:4" x14ac:dyDescent="0.25">
      <c r="D3106">
        <f t="shared" ca="1" si="61"/>
        <v>45.646577510833495</v>
      </c>
    </row>
    <row r="3107" spans="4:4" x14ac:dyDescent="0.25">
      <c r="D3107">
        <f t="shared" ca="1" si="61"/>
        <v>62.512325550986617</v>
      </c>
    </row>
    <row r="3108" spans="4:4" x14ac:dyDescent="0.25">
      <c r="D3108">
        <f t="shared" ca="1" si="61"/>
        <v>43.62329525075144</v>
      </c>
    </row>
    <row r="3109" spans="4:4" x14ac:dyDescent="0.25">
      <c r="D3109">
        <f t="shared" ca="1" si="61"/>
        <v>47.176662731435776</v>
      </c>
    </row>
    <row r="3110" spans="4:4" x14ac:dyDescent="0.25">
      <c r="D3110">
        <f t="shared" ca="1" si="61"/>
        <v>51.211907116877413</v>
      </c>
    </row>
    <row r="3111" spans="4:4" x14ac:dyDescent="0.25">
      <c r="D3111">
        <f t="shared" ca="1" si="61"/>
        <v>46.611344315244672</v>
      </c>
    </row>
    <row r="3112" spans="4:4" x14ac:dyDescent="0.25">
      <c r="D3112">
        <f t="shared" ca="1" si="61"/>
        <v>49.211101965371654</v>
      </c>
    </row>
    <row r="3113" spans="4:4" x14ac:dyDescent="0.25">
      <c r="D3113">
        <f t="shared" ca="1" si="61"/>
        <v>48.543293520490451</v>
      </c>
    </row>
    <row r="3114" spans="4:4" x14ac:dyDescent="0.25">
      <c r="D3114">
        <f t="shared" ca="1" si="61"/>
        <v>55.604499709621621</v>
      </c>
    </row>
    <row r="3115" spans="4:4" x14ac:dyDescent="0.25">
      <c r="D3115">
        <f t="shared" ca="1" si="61"/>
        <v>49.660686779169836</v>
      </c>
    </row>
    <row r="3116" spans="4:4" x14ac:dyDescent="0.25">
      <c r="D3116">
        <f t="shared" ca="1" si="61"/>
        <v>48.289859376827543</v>
      </c>
    </row>
    <row r="3117" spans="4:4" x14ac:dyDescent="0.25">
      <c r="D3117">
        <f t="shared" ca="1" si="61"/>
        <v>45.823902153296089</v>
      </c>
    </row>
    <row r="3118" spans="4:4" x14ac:dyDescent="0.25">
      <c r="D3118">
        <f t="shared" ca="1" si="61"/>
        <v>38.615035544297314</v>
      </c>
    </row>
    <row r="3119" spans="4:4" x14ac:dyDescent="0.25">
      <c r="D3119">
        <f t="shared" ca="1" si="61"/>
        <v>45.814082427683331</v>
      </c>
    </row>
    <row r="3120" spans="4:4" x14ac:dyDescent="0.25">
      <c r="D3120">
        <f t="shared" ca="1" si="61"/>
        <v>51.96953968762422</v>
      </c>
    </row>
    <row r="3121" spans="4:4" x14ac:dyDescent="0.25">
      <c r="D3121">
        <f t="shared" ca="1" si="61"/>
        <v>51.338838080997142</v>
      </c>
    </row>
    <row r="3122" spans="4:4" x14ac:dyDescent="0.25">
      <c r="D3122">
        <f t="shared" ca="1" si="61"/>
        <v>50.644273273155662</v>
      </c>
    </row>
    <row r="3123" spans="4:4" x14ac:dyDescent="0.25">
      <c r="D3123">
        <f t="shared" ca="1" si="61"/>
        <v>49.495014408343565</v>
      </c>
    </row>
    <row r="3124" spans="4:4" x14ac:dyDescent="0.25">
      <c r="D3124">
        <f t="shared" ca="1" si="61"/>
        <v>50.665287508695833</v>
      </c>
    </row>
    <row r="3125" spans="4:4" x14ac:dyDescent="0.25">
      <c r="D3125">
        <f t="shared" ca="1" si="61"/>
        <v>53.058662861120716</v>
      </c>
    </row>
    <row r="3126" spans="4:4" x14ac:dyDescent="0.25">
      <c r="D3126">
        <f t="shared" ca="1" si="61"/>
        <v>45.069083669914164</v>
      </c>
    </row>
    <row r="3127" spans="4:4" x14ac:dyDescent="0.25">
      <c r="D3127">
        <f t="shared" ca="1" si="61"/>
        <v>50.387806559975701</v>
      </c>
    </row>
    <row r="3128" spans="4:4" x14ac:dyDescent="0.25">
      <c r="D3128">
        <f t="shared" ca="1" si="61"/>
        <v>49.953293161605906</v>
      </c>
    </row>
    <row r="3129" spans="4:4" x14ac:dyDescent="0.25">
      <c r="D3129">
        <f t="shared" ca="1" si="61"/>
        <v>45.068721808517836</v>
      </c>
    </row>
    <row r="3130" spans="4:4" x14ac:dyDescent="0.25">
      <c r="D3130">
        <f t="shared" ca="1" si="61"/>
        <v>54.55901801715396</v>
      </c>
    </row>
    <row r="3131" spans="4:4" x14ac:dyDescent="0.25">
      <c r="D3131">
        <f t="shared" ca="1" si="61"/>
        <v>48.719260040643846</v>
      </c>
    </row>
    <row r="3132" spans="4:4" x14ac:dyDescent="0.25">
      <c r="D3132">
        <f t="shared" ca="1" si="61"/>
        <v>52.879924469759388</v>
      </c>
    </row>
    <row r="3133" spans="4:4" x14ac:dyDescent="0.25">
      <c r="D3133">
        <f t="shared" ca="1" si="61"/>
        <v>42.508726143451213</v>
      </c>
    </row>
    <row r="3134" spans="4:4" x14ac:dyDescent="0.25">
      <c r="D3134">
        <f t="shared" ca="1" si="61"/>
        <v>39.028676386698251</v>
      </c>
    </row>
    <row r="3135" spans="4:4" x14ac:dyDescent="0.25">
      <c r="D3135">
        <f t="shared" ca="1" si="61"/>
        <v>50.336316256956337</v>
      </c>
    </row>
    <row r="3136" spans="4:4" x14ac:dyDescent="0.25">
      <c r="D3136">
        <f t="shared" ca="1" si="61"/>
        <v>45.551106812313563</v>
      </c>
    </row>
    <row r="3137" spans="4:4" x14ac:dyDescent="0.25">
      <c r="D3137">
        <f t="shared" ca="1" si="61"/>
        <v>52.433598163898338</v>
      </c>
    </row>
    <row r="3138" spans="4:4" x14ac:dyDescent="0.25">
      <c r="D3138">
        <f t="shared" ca="1" si="61"/>
        <v>46.105849642425191</v>
      </c>
    </row>
    <row r="3139" spans="4:4" x14ac:dyDescent="0.25">
      <c r="D3139">
        <f t="shared" ref="D3139:D3202" ca="1" si="62">_xlfn.T.INV(RAND(),25)*$G$3+$F$3</f>
        <v>51.593911338421428</v>
      </c>
    </row>
    <row r="3140" spans="4:4" x14ac:dyDescent="0.25">
      <c r="D3140">
        <f t="shared" ca="1" si="62"/>
        <v>46.195075113204027</v>
      </c>
    </row>
    <row r="3141" spans="4:4" x14ac:dyDescent="0.25">
      <c r="D3141">
        <f t="shared" ca="1" si="62"/>
        <v>44.267270262474106</v>
      </c>
    </row>
    <row r="3142" spans="4:4" x14ac:dyDescent="0.25">
      <c r="D3142">
        <f t="shared" ca="1" si="62"/>
        <v>51.586378065088624</v>
      </c>
    </row>
    <row r="3143" spans="4:4" x14ac:dyDescent="0.25">
      <c r="D3143">
        <f t="shared" ca="1" si="62"/>
        <v>48.002338222367797</v>
      </c>
    </row>
    <row r="3144" spans="4:4" x14ac:dyDescent="0.25">
      <c r="D3144">
        <f t="shared" ca="1" si="62"/>
        <v>46.682161365742836</v>
      </c>
    </row>
    <row r="3145" spans="4:4" x14ac:dyDescent="0.25">
      <c r="D3145">
        <f t="shared" ca="1" si="62"/>
        <v>44.212991746019696</v>
      </c>
    </row>
    <row r="3146" spans="4:4" x14ac:dyDescent="0.25">
      <c r="D3146">
        <f t="shared" ca="1" si="62"/>
        <v>55.23108153196317</v>
      </c>
    </row>
    <row r="3147" spans="4:4" x14ac:dyDescent="0.25">
      <c r="D3147">
        <f t="shared" ca="1" si="62"/>
        <v>60.262682791470112</v>
      </c>
    </row>
    <row r="3148" spans="4:4" x14ac:dyDescent="0.25">
      <c r="D3148">
        <f t="shared" ca="1" si="62"/>
        <v>43.319276531024336</v>
      </c>
    </row>
    <row r="3149" spans="4:4" x14ac:dyDescent="0.25">
      <c r="D3149">
        <f t="shared" ca="1" si="62"/>
        <v>47.219973389148109</v>
      </c>
    </row>
    <row r="3150" spans="4:4" x14ac:dyDescent="0.25">
      <c r="D3150">
        <f t="shared" ca="1" si="62"/>
        <v>46.014825950705607</v>
      </c>
    </row>
    <row r="3151" spans="4:4" x14ac:dyDescent="0.25">
      <c r="D3151">
        <f t="shared" ca="1" si="62"/>
        <v>48.525375099312797</v>
      </c>
    </row>
    <row r="3152" spans="4:4" x14ac:dyDescent="0.25">
      <c r="D3152">
        <f t="shared" ca="1" si="62"/>
        <v>47.457304072433807</v>
      </c>
    </row>
    <row r="3153" spans="4:4" x14ac:dyDescent="0.25">
      <c r="D3153">
        <f t="shared" ca="1" si="62"/>
        <v>40.860115620070388</v>
      </c>
    </row>
    <row r="3154" spans="4:4" x14ac:dyDescent="0.25">
      <c r="D3154">
        <f t="shared" ca="1" si="62"/>
        <v>48.638543379024355</v>
      </c>
    </row>
    <row r="3155" spans="4:4" x14ac:dyDescent="0.25">
      <c r="D3155">
        <f t="shared" ca="1" si="62"/>
        <v>43.371453886673663</v>
      </c>
    </row>
    <row r="3156" spans="4:4" x14ac:dyDescent="0.25">
      <c r="D3156">
        <f t="shared" ca="1" si="62"/>
        <v>45.992967260167674</v>
      </c>
    </row>
    <row r="3157" spans="4:4" x14ac:dyDescent="0.25">
      <c r="D3157">
        <f t="shared" ca="1" si="62"/>
        <v>50.95393517324019</v>
      </c>
    </row>
    <row r="3158" spans="4:4" x14ac:dyDescent="0.25">
      <c r="D3158">
        <f t="shared" ca="1" si="62"/>
        <v>47.127660538895448</v>
      </c>
    </row>
    <row r="3159" spans="4:4" x14ac:dyDescent="0.25">
      <c r="D3159">
        <f t="shared" ca="1" si="62"/>
        <v>42.53414418955601</v>
      </c>
    </row>
    <row r="3160" spans="4:4" x14ac:dyDescent="0.25">
      <c r="D3160">
        <f t="shared" ca="1" si="62"/>
        <v>48.963573725581774</v>
      </c>
    </row>
    <row r="3161" spans="4:4" x14ac:dyDescent="0.25">
      <c r="D3161">
        <f t="shared" ca="1" si="62"/>
        <v>50.407408719159299</v>
      </c>
    </row>
    <row r="3162" spans="4:4" x14ac:dyDescent="0.25">
      <c r="D3162">
        <f t="shared" ca="1" si="62"/>
        <v>48.08455184944858</v>
      </c>
    </row>
    <row r="3163" spans="4:4" x14ac:dyDescent="0.25">
      <c r="D3163">
        <f t="shared" ca="1" si="62"/>
        <v>50.095591166074342</v>
      </c>
    </row>
    <row r="3164" spans="4:4" x14ac:dyDescent="0.25">
      <c r="D3164">
        <f t="shared" ca="1" si="62"/>
        <v>48.059277336905474</v>
      </c>
    </row>
    <row r="3165" spans="4:4" x14ac:dyDescent="0.25">
      <c r="D3165">
        <f t="shared" ca="1" si="62"/>
        <v>57.187532360785482</v>
      </c>
    </row>
    <row r="3166" spans="4:4" x14ac:dyDescent="0.25">
      <c r="D3166">
        <f t="shared" ca="1" si="62"/>
        <v>44.824630911019945</v>
      </c>
    </row>
    <row r="3167" spans="4:4" x14ac:dyDescent="0.25">
      <c r="D3167">
        <f t="shared" ca="1" si="62"/>
        <v>47.461218301186932</v>
      </c>
    </row>
    <row r="3168" spans="4:4" x14ac:dyDescent="0.25">
      <c r="D3168">
        <f t="shared" ca="1" si="62"/>
        <v>55.4320582755443</v>
      </c>
    </row>
    <row r="3169" spans="4:4" x14ac:dyDescent="0.25">
      <c r="D3169">
        <f t="shared" ca="1" si="62"/>
        <v>49.933772092870512</v>
      </c>
    </row>
    <row r="3170" spans="4:4" x14ac:dyDescent="0.25">
      <c r="D3170">
        <f t="shared" ca="1" si="62"/>
        <v>50.005400345820057</v>
      </c>
    </row>
    <row r="3171" spans="4:4" x14ac:dyDescent="0.25">
      <c r="D3171">
        <f t="shared" ca="1" si="62"/>
        <v>44.319600217044396</v>
      </c>
    </row>
    <row r="3172" spans="4:4" x14ac:dyDescent="0.25">
      <c r="D3172">
        <f t="shared" ca="1" si="62"/>
        <v>50.325844462026438</v>
      </c>
    </row>
    <row r="3173" spans="4:4" x14ac:dyDescent="0.25">
      <c r="D3173">
        <f t="shared" ca="1" si="62"/>
        <v>50.048549074676309</v>
      </c>
    </row>
    <row r="3174" spans="4:4" x14ac:dyDescent="0.25">
      <c r="D3174">
        <f t="shared" ca="1" si="62"/>
        <v>53.711019959733733</v>
      </c>
    </row>
    <row r="3175" spans="4:4" x14ac:dyDescent="0.25">
      <c r="D3175">
        <f t="shared" ca="1" si="62"/>
        <v>50.363155728159938</v>
      </c>
    </row>
    <row r="3176" spans="4:4" x14ac:dyDescent="0.25">
      <c r="D3176">
        <f t="shared" ca="1" si="62"/>
        <v>45.000151903582058</v>
      </c>
    </row>
    <row r="3177" spans="4:4" x14ac:dyDescent="0.25">
      <c r="D3177">
        <f t="shared" ca="1" si="62"/>
        <v>48.772562732589698</v>
      </c>
    </row>
    <row r="3178" spans="4:4" x14ac:dyDescent="0.25">
      <c r="D3178">
        <f t="shared" ca="1" si="62"/>
        <v>54.767917661816291</v>
      </c>
    </row>
    <row r="3179" spans="4:4" x14ac:dyDescent="0.25">
      <c r="D3179">
        <f t="shared" ca="1" si="62"/>
        <v>53.657451129453747</v>
      </c>
    </row>
    <row r="3180" spans="4:4" x14ac:dyDescent="0.25">
      <c r="D3180">
        <f t="shared" ca="1" si="62"/>
        <v>36.656703130891202</v>
      </c>
    </row>
    <row r="3181" spans="4:4" x14ac:dyDescent="0.25">
      <c r="D3181">
        <f t="shared" ca="1" si="62"/>
        <v>52.60822224235396</v>
      </c>
    </row>
    <row r="3182" spans="4:4" x14ac:dyDescent="0.25">
      <c r="D3182">
        <f t="shared" ca="1" si="62"/>
        <v>47.728244581326628</v>
      </c>
    </row>
    <row r="3183" spans="4:4" x14ac:dyDescent="0.25">
      <c r="D3183">
        <f t="shared" ca="1" si="62"/>
        <v>50.992076418979174</v>
      </c>
    </row>
    <row r="3184" spans="4:4" x14ac:dyDescent="0.25">
      <c r="D3184">
        <f t="shared" ca="1" si="62"/>
        <v>42.975585732893947</v>
      </c>
    </row>
    <row r="3185" spans="4:4" x14ac:dyDescent="0.25">
      <c r="D3185">
        <f t="shared" ca="1" si="62"/>
        <v>40.738625953912248</v>
      </c>
    </row>
    <row r="3186" spans="4:4" x14ac:dyDescent="0.25">
      <c r="D3186">
        <f t="shared" ca="1" si="62"/>
        <v>52.456442486036195</v>
      </c>
    </row>
    <row r="3187" spans="4:4" x14ac:dyDescent="0.25">
      <c r="D3187">
        <f t="shared" ca="1" si="62"/>
        <v>47.757687323081775</v>
      </c>
    </row>
    <row r="3188" spans="4:4" x14ac:dyDescent="0.25">
      <c r="D3188">
        <f t="shared" ca="1" si="62"/>
        <v>48.924773173920912</v>
      </c>
    </row>
    <row r="3189" spans="4:4" x14ac:dyDescent="0.25">
      <c r="D3189">
        <f t="shared" ca="1" si="62"/>
        <v>38.764889164179266</v>
      </c>
    </row>
    <row r="3190" spans="4:4" x14ac:dyDescent="0.25">
      <c r="D3190">
        <f t="shared" ca="1" si="62"/>
        <v>53.837071733445981</v>
      </c>
    </row>
    <row r="3191" spans="4:4" x14ac:dyDescent="0.25">
      <c r="D3191">
        <f t="shared" ca="1" si="62"/>
        <v>52.287493845203571</v>
      </c>
    </row>
    <row r="3192" spans="4:4" x14ac:dyDescent="0.25">
      <c r="D3192">
        <f t="shared" ca="1" si="62"/>
        <v>46.584004100557252</v>
      </c>
    </row>
    <row r="3193" spans="4:4" x14ac:dyDescent="0.25">
      <c r="D3193">
        <f t="shared" ca="1" si="62"/>
        <v>48.00368863759337</v>
      </c>
    </row>
    <row r="3194" spans="4:4" x14ac:dyDescent="0.25">
      <c r="D3194">
        <f t="shared" ca="1" si="62"/>
        <v>56.485190619401187</v>
      </c>
    </row>
    <row r="3195" spans="4:4" x14ac:dyDescent="0.25">
      <c r="D3195">
        <f t="shared" ca="1" si="62"/>
        <v>44.08308675386364</v>
      </c>
    </row>
    <row r="3196" spans="4:4" x14ac:dyDescent="0.25">
      <c r="D3196">
        <f t="shared" ca="1" si="62"/>
        <v>46.901838416284839</v>
      </c>
    </row>
    <row r="3197" spans="4:4" x14ac:dyDescent="0.25">
      <c r="D3197">
        <f t="shared" ca="1" si="62"/>
        <v>47.297012031539026</v>
      </c>
    </row>
    <row r="3198" spans="4:4" x14ac:dyDescent="0.25">
      <c r="D3198">
        <f t="shared" ca="1" si="62"/>
        <v>50.348998360963272</v>
      </c>
    </row>
    <row r="3199" spans="4:4" x14ac:dyDescent="0.25">
      <c r="D3199">
        <f t="shared" ca="1" si="62"/>
        <v>47.526169161476552</v>
      </c>
    </row>
    <row r="3200" spans="4:4" x14ac:dyDescent="0.25">
      <c r="D3200">
        <f t="shared" ca="1" si="62"/>
        <v>51.096245367283423</v>
      </c>
    </row>
    <row r="3201" spans="4:4" x14ac:dyDescent="0.25">
      <c r="D3201">
        <f t="shared" ca="1" si="62"/>
        <v>44.372860744510419</v>
      </c>
    </row>
    <row r="3202" spans="4:4" x14ac:dyDescent="0.25">
      <c r="D3202">
        <f t="shared" ca="1" si="62"/>
        <v>54.314468039595852</v>
      </c>
    </row>
    <row r="3203" spans="4:4" x14ac:dyDescent="0.25">
      <c r="D3203">
        <f t="shared" ref="D3203:D3266" ca="1" si="63">_xlfn.T.INV(RAND(),25)*$G$3+$F$3</f>
        <v>54.798143496988949</v>
      </c>
    </row>
    <row r="3204" spans="4:4" x14ac:dyDescent="0.25">
      <c r="D3204">
        <f t="shared" ca="1" si="63"/>
        <v>43.638641864263263</v>
      </c>
    </row>
    <row r="3205" spans="4:4" x14ac:dyDescent="0.25">
      <c r="D3205">
        <f t="shared" ca="1" si="63"/>
        <v>53.224457204013184</v>
      </c>
    </row>
    <row r="3206" spans="4:4" x14ac:dyDescent="0.25">
      <c r="D3206">
        <f t="shared" ca="1" si="63"/>
        <v>51.181294641623644</v>
      </c>
    </row>
    <row r="3207" spans="4:4" x14ac:dyDescent="0.25">
      <c r="D3207">
        <f t="shared" ca="1" si="63"/>
        <v>53.956979605311993</v>
      </c>
    </row>
    <row r="3208" spans="4:4" x14ac:dyDescent="0.25">
      <c r="D3208">
        <f t="shared" ca="1" si="63"/>
        <v>50.97451565306627</v>
      </c>
    </row>
    <row r="3209" spans="4:4" x14ac:dyDescent="0.25">
      <c r="D3209">
        <f t="shared" ca="1" si="63"/>
        <v>52.298052344089875</v>
      </c>
    </row>
    <row r="3210" spans="4:4" x14ac:dyDescent="0.25">
      <c r="D3210">
        <f t="shared" ca="1" si="63"/>
        <v>59.04396119585747</v>
      </c>
    </row>
    <row r="3211" spans="4:4" x14ac:dyDescent="0.25">
      <c r="D3211">
        <f t="shared" ca="1" si="63"/>
        <v>50.228422956391817</v>
      </c>
    </row>
    <row r="3212" spans="4:4" x14ac:dyDescent="0.25">
      <c r="D3212">
        <f t="shared" ca="1" si="63"/>
        <v>46.970102352359973</v>
      </c>
    </row>
    <row r="3213" spans="4:4" x14ac:dyDescent="0.25">
      <c r="D3213">
        <f t="shared" ca="1" si="63"/>
        <v>46.441597362766494</v>
      </c>
    </row>
    <row r="3214" spans="4:4" x14ac:dyDescent="0.25">
      <c r="D3214">
        <f t="shared" ca="1" si="63"/>
        <v>51.827917978998101</v>
      </c>
    </row>
    <row r="3215" spans="4:4" x14ac:dyDescent="0.25">
      <c r="D3215">
        <f t="shared" ca="1" si="63"/>
        <v>50.559452778933</v>
      </c>
    </row>
    <row r="3216" spans="4:4" x14ac:dyDescent="0.25">
      <c r="D3216">
        <f t="shared" ca="1" si="63"/>
        <v>50.017468549106475</v>
      </c>
    </row>
    <row r="3217" spans="4:4" x14ac:dyDescent="0.25">
      <c r="D3217">
        <f t="shared" ca="1" si="63"/>
        <v>47.847726641629173</v>
      </c>
    </row>
    <row r="3218" spans="4:4" x14ac:dyDescent="0.25">
      <c r="D3218">
        <f t="shared" ca="1" si="63"/>
        <v>48.490771881253757</v>
      </c>
    </row>
    <row r="3219" spans="4:4" x14ac:dyDescent="0.25">
      <c r="D3219">
        <f t="shared" ca="1" si="63"/>
        <v>36.405283718891894</v>
      </c>
    </row>
    <row r="3220" spans="4:4" x14ac:dyDescent="0.25">
      <c r="D3220">
        <f t="shared" ca="1" si="63"/>
        <v>46.538223215097858</v>
      </c>
    </row>
    <row r="3221" spans="4:4" x14ac:dyDescent="0.25">
      <c r="D3221">
        <f t="shared" ca="1" si="63"/>
        <v>53.787374268574943</v>
      </c>
    </row>
    <row r="3222" spans="4:4" x14ac:dyDescent="0.25">
      <c r="D3222">
        <f t="shared" ca="1" si="63"/>
        <v>44.15957417755871</v>
      </c>
    </row>
    <row r="3223" spans="4:4" x14ac:dyDescent="0.25">
      <c r="D3223">
        <f t="shared" ca="1" si="63"/>
        <v>53.415942933610133</v>
      </c>
    </row>
    <row r="3224" spans="4:4" x14ac:dyDescent="0.25">
      <c r="D3224">
        <f t="shared" ca="1" si="63"/>
        <v>51.669302518387539</v>
      </c>
    </row>
    <row r="3225" spans="4:4" x14ac:dyDescent="0.25">
      <c r="D3225">
        <f t="shared" ca="1" si="63"/>
        <v>44.070739645234497</v>
      </c>
    </row>
    <row r="3226" spans="4:4" x14ac:dyDescent="0.25">
      <c r="D3226">
        <f t="shared" ca="1" si="63"/>
        <v>42.171423781203202</v>
      </c>
    </row>
    <row r="3227" spans="4:4" x14ac:dyDescent="0.25">
      <c r="D3227">
        <f t="shared" ca="1" si="63"/>
        <v>48.383502408810664</v>
      </c>
    </row>
    <row r="3228" spans="4:4" x14ac:dyDescent="0.25">
      <c r="D3228">
        <f t="shared" ca="1" si="63"/>
        <v>52.240978288003227</v>
      </c>
    </row>
    <row r="3229" spans="4:4" x14ac:dyDescent="0.25">
      <c r="D3229">
        <f t="shared" ca="1" si="63"/>
        <v>58.298757278917599</v>
      </c>
    </row>
    <row r="3230" spans="4:4" x14ac:dyDescent="0.25">
      <c r="D3230">
        <f t="shared" ca="1" si="63"/>
        <v>43.26179114842963</v>
      </c>
    </row>
    <row r="3231" spans="4:4" x14ac:dyDescent="0.25">
      <c r="D3231">
        <f t="shared" ca="1" si="63"/>
        <v>42.39823113650931</v>
      </c>
    </row>
    <row r="3232" spans="4:4" x14ac:dyDescent="0.25">
      <c r="D3232">
        <f t="shared" ca="1" si="63"/>
        <v>54.20955823838711</v>
      </c>
    </row>
    <row r="3233" spans="4:4" x14ac:dyDescent="0.25">
      <c r="D3233">
        <f t="shared" ca="1" si="63"/>
        <v>47.547247434811013</v>
      </c>
    </row>
    <row r="3234" spans="4:4" x14ac:dyDescent="0.25">
      <c r="D3234">
        <f t="shared" ca="1" si="63"/>
        <v>54.948101767219924</v>
      </c>
    </row>
    <row r="3235" spans="4:4" x14ac:dyDescent="0.25">
      <c r="D3235">
        <f t="shared" ca="1" si="63"/>
        <v>51.687695344155941</v>
      </c>
    </row>
    <row r="3236" spans="4:4" x14ac:dyDescent="0.25">
      <c r="D3236">
        <f t="shared" ca="1" si="63"/>
        <v>50.467841866642345</v>
      </c>
    </row>
    <row r="3237" spans="4:4" x14ac:dyDescent="0.25">
      <c r="D3237">
        <f t="shared" ca="1" si="63"/>
        <v>47.726183068066035</v>
      </c>
    </row>
    <row r="3238" spans="4:4" x14ac:dyDescent="0.25">
      <c r="D3238">
        <f t="shared" ca="1" si="63"/>
        <v>41.256177014670982</v>
      </c>
    </row>
    <row r="3239" spans="4:4" x14ac:dyDescent="0.25">
      <c r="D3239">
        <f t="shared" ca="1" si="63"/>
        <v>45.39565997928019</v>
      </c>
    </row>
    <row r="3240" spans="4:4" x14ac:dyDescent="0.25">
      <c r="D3240">
        <f t="shared" ca="1" si="63"/>
        <v>46.698529568403309</v>
      </c>
    </row>
    <row r="3241" spans="4:4" x14ac:dyDescent="0.25">
      <c r="D3241">
        <f t="shared" ca="1" si="63"/>
        <v>46.827264899197942</v>
      </c>
    </row>
    <row r="3242" spans="4:4" x14ac:dyDescent="0.25">
      <c r="D3242">
        <f t="shared" ca="1" si="63"/>
        <v>41.206582754119204</v>
      </c>
    </row>
    <row r="3243" spans="4:4" x14ac:dyDescent="0.25">
      <c r="D3243">
        <f t="shared" ca="1" si="63"/>
        <v>51.969051724523574</v>
      </c>
    </row>
    <row r="3244" spans="4:4" x14ac:dyDescent="0.25">
      <c r="D3244">
        <f t="shared" ca="1" si="63"/>
        <v>51.940185287652795</v>
      </c>
    </row>
    <row r="3245" spans="4:4" x14ac:dyDescent="0.25">
      <c r="D3245">
        <f t="shared" ca="1" si="63"/>
        <v>44.45644648419875</v>
      </c>
    </row>
    <row r="3246" spans="4:4" x14ac:dyDescent="0.25">
      <c r="D3246">
        <f t="shared" ca="1" si="63"/>
        <v>47.118906942095684</v>
      </c>
    </row>
    <row r="3247" spans="4:4" x14ac:dyDescent="0.25">
      <c r="D3247">
        <f t="shared" ca="1" si="63"/>
        <v>51.284424808704671</v>
      </c>
    </row>
    <row r="3248" spans="4:4" x14ac:dyDescent="0.25">
      <c r="D3248">
        <f t="shared" ca="1" si="63"/>
        <v>48.513912211592242</v>
      </c>
    </row>
    <row r="3249" spans="4:4" x14ac:dyDescent="0.25">
      <c r="D3249">
        <f t="shared" ca="1" si="63"/>
        <v>49.761187873363056</v>
      </c>
    </row>
    <row r="3250" spans="4:4" x14ac:dyDescent="0.25">
      <c r="D3250">
        <f t="shared" ca="1" si="63"/>
        <v>48.319055678312964</v>
      </c>
    </row>
    <row r="3251" spans="4:4" x14ac:dyDescent="0.25">
      <c r="D3251">
        <f t="shared" ca="1" si="63"/>
        <v>48.975396406359089</v>
      </c>
    </row>
    <row r="3252" spans="4:4" x14ac:dyDescent="0.25">
      <c r="D3252">
        <f t="shared" ca="1" si="63"/>
        <v>47.811079116433213</v>
      </c>
    </row>
    <row r="3253" spans="4:4" x14ac:dyDescent="0.25">
      <c r="D3253">
        <f t="shared" ca="1" si="63"/>
        <v>48.382912019404159</v>
      </c>
    </row>
    <row r="3254" spans="4:4" x14ac:dyDescent="0.25">
      <c r="D3254">
        <f t="shared" ca="1" si="63"/>
        <v>54.514753620251888</v>
      </c>
    </row>
    <row r="3255" spans="4:4" x14ac:dyDescent="0.25">
      <c r="D3255">
        <f t="shared" ca="1" si="63"/>
        <v>52.481640535589158</v>
      </c>
    </row>
    <row r="3256" spans="4:4" x14ac:dyDescent="0.25">
      <c r="D3256">
        <f t="shared" ca="1" si="63"/>
        <v>59.113757573586724</v>
      </c>
    </row>
    <row r="3257" spans="4:4" x14ac:dyDescent="0.25">
      <c r="D3257">
        <f t="shared" ca="1" si="63"/>
        <v>52.61423590457813</v>
      </c>
    </row>
    <row r="3258" spans="4:4" x14ac:dyDescent="0.25">
      <c r="D3258">
        <f t="shared" ca="1" si="63"/>
        <v>58.680030283566445</v>
      </c>
    </row>
    <row r="3259" spans="4:4" x14ac:dyDescent="0.25">
      <c r="D3259">
        <f t="shared" ca="1" si="63"/>
        <v>53.474807683535317</v>
      </c>
    </row>
    <row r="3260" spans="4:4" x14ac:dyDescent="0.25">
      <c r="D3260">
        <f t="shared" ca="1" si="63"/>
        <v>49.127525676669102</v>
      </c>
    </row>
    <row r="3261" spans="4:4" x14ac:dyDescent="0.25">
      <c r="D3261">
        <f t="shared" ca="1" si="63"/>
        <v>50.403467920921585</v>
      </c>
    </row>
    <row r="3262" spans="4:4" x14ac:dyDescent="0.25">
      <c r="D3262">
        <f t="shared" ca="1" si="63"/>
        <v>50.508515072770223</v>
      </c>
    </row>
    <row r="3263" spans="4:4" x14ac:dyDescent="0.25">
      <c r="D3263">
        <f t="shared" ca="1" si="63"/>
        <v>53.540494145209919</v>
      </c>
    </row>
    <row r="3264" spans="4:4" x14ac:dyDescent="0.25">
      <c r="D3264">
        <f t="shared" ca="1" si="63"/>
        <v>47.690276878736398</v>
      </c>
    </row>
    <row r="3265" spans="4:4" x14ac:dyDescent="0.25">
      <c r="D3265">
        <f t="shared" ca="1" si="63"/>
        <v>49.053649665729864</v>
      </c>
    </row>
    <row r="3266" spans="4:4" x14ac:dyDescent="0.25">
      <c r="D3266">
        <f t="shared" ca="1" si="63"/>
        <v>46.45742270872654</v>
      </c>
    </row>
    <row r="3267" spans="4:4" x14ac:dyDescent="0.25">
      <c r="D3267">
        <f t="shared" ref="D3267:D3330" ca="1" si="64">_xlfn.T.INV(RAND(),25)*$G$3+$F$3</f>
        <v>53.098745677964011</v>
      </c>
    </row>
    <row r="3268" spans="4:4" x14ac:dyDescent="0.25">
      <c r="D3268">
        <f t="shared" ca="1" si="64"/>
        <v>50.179465234619336</v>
      </c>
    </row>
    <row r="3269" spans="4:4" x14ac:dyDescent="0.25">
      <c r="D3269">
        <f t="shared" ca="1" si="64"/>
        <v>54.242773274681248</v>
      </c>
    </row>
    <row r="3270" spans="4:4" x14ac:dyDescent="0.25">
      <c r="D3270">
        <f t="shared" ca="1" si="64"/>
        <v>49.352453529615438</v>
      </c>
    </row>
    <row r="3271" spans="4:4" x14ac:dyDescent="0.25">
      <c r="D3271">
        <f t="shared" ca="1" si="64"/>
        <v>43.158387898278853</v>
      </c>
    </row>
    <row r="3272" spans="4:4" x14ac:dyDescent="0.25">
      <c r="D3272">
        <f t="shared" ca="1" si="64"/>
        <v>49.888929927069668</v>
      </c>
    </row>
    <row r="3273" spans="4:4" x14ac:dyDescent="0.25">
      <c r="D3273">
        <f t="shared" ca="1" si="64"/>
        <v>49.720727283395817</v>
      </c>
    </row>
    <row r="3274" spans="4:4" x14ac:dyDescent="0.25">
      <c r="D3274">
        <f t="shared" ca="1" si="64"/>
        <v>48.034009755780616</v>
      </c>
    </row>
    <row r="3275" spans="4:4" x14ac:dyDescent="0.25">
      <c r="D3275">
        <f t="shared" ca="1" si="64"/>
        <v>53.098826607593608</v>
      </c>
    </row>
    <row r="3276" spans="4:4" x14ac:dyDescent="0.25">
      <c r="D3276">
        <f t="shared" ca="1" si="64"/>
        <v>56.758173339356937</v>
      </c>
    </row>
    <row r="3277" spans="4:4" x14ac:dyDescent="0.25">
      <c r="D3277">
        <f t="shared" ca="1" si="64"/>
        <v>55.467153155175779</v>
      </c>
    </row>
    <row r="3278" spans="4:4" x14ac:dyDescent="0.25">
      <c r="D3278">
        <f t="shared" ca="1" si="64"/>
        <v>48.389868098539488</v>
      </c>
    </row>
    <row r="3279" spans="4:4" x14ac:dyDescent="0.25">
      <c r="D3279">
        <f t="shared" ca="1" si="64"/>
        <v>42.341439975313406</v>
      </c>
    </row>
    <row r="3280" spans="4:4" x14ac:dyDescent="0.25">
      <c r="D3280">
        <f t="shared" ca="1" si="64"/>
        <v>49.132133651353278</v>
      </c>
    </row>
    <row r="3281" spans="4:4" x14ac:dyDescent="0.25">
      <c r="D3281">
        <f t="shared" ca="1" si="64"/>
        <v>49.816326226748366</v>
      </c>
    </row>
    <row r="3282" spans="4:4" x14ac:dyDescent="0.25">
      <c r="D3282">
        <f t="shared" ca="1" si="64"/>
        <v>51.136755964336658</v>
      </c>
    </row>
    <row r="3283" spans="4:4" x14ac:dyDescent="0.25">
      <c r="D3283">
        <f t="shared" ca="1" si="64"/>
        <v>51.383530145758364</v>
      </c>
    </row>
    <row r="3284" spans="4:4" x14ac:dyDescent="0.25">
      <c r="D3284">
        <f t="shared" ca="1" si="64"/>
        <v>45.146597231283785</v>
      </c>
    </row>
    <row r="3285" spans="4:4" x14ac:dyDescent="0.25">
      <c r="D3285">
        <f t="shared" ca="1" si="64"/>
        <v>48.627841692544514</v>
      </c>
    </row>
    <row r="3286" spans="4:4" x14ac:dyDescent="0.25">
      <c r="D3286">
        <f t="shared" ca="1" si="64"/>
        <v>48.119371029332271</v>
      </c>
    </row>
    <row r="3287" spans="4:4" x14ac:dyDescent="0.25">
      <c r="D3287">
        <f t="shared" ca="1" si="64"/>
        <v>46.238968728767929</v>
      </c>
    </row>
    <row r="3288" spans="4:4" x14ac:dyDescent="0.25">
      <c r="D3288">
        <f t="shared" ca="1" si="64"/>
        <v>47.245873930068178</v>
      </c>
    </row>
    <row r="3289" spans="4:4" x14ac:dyDescent="0.25">
      <c r="D3289">
        <f t="shared" ca="1" si="64"/>
        <v>49.262046390660267</v>
      </c>
    </row>
    <row r="3290" spans="4:4" x14ac:dyDescent="0.25">
      <c r="D3290">
        <f t="shared" ca="1" si="64"/>
        <v>54.297714939299389</v>
      </c>
    </row>
    <row r="3291" spans="4:4" x14ac:dyDescent="0.25">
      <c r="D3291">
        <f t="shared" ca="1" si="64"/>
        <v>55.558842536383793</v>
      </c>
    </row>
    <row r="3292" spans="4:4" x14ac:dyDescent="0.25">
      <c r="D3292">
        <f t="shared" ca="1" si="64"/>
        <v>57.904695464968754</v>
      </c>
    </row>
    <row r="3293" spans="4:4" x14ac:dyDescent="0.25">
      <c r="D3293">
        <f t="shared" ca="1" si="64"/>
        <v>49.386548007686599</v>
      </c>
    </row>
    <row r="3294" spans="4:4" x14ac:dyDescent="0.25">
      <c r="D3294">
        <f t="shared" ca="1" si="64"/>
        <v>58.63519890657917</v>
      </c>
    </row>
    <row r="3295" spans="4:4" x14ac:dyDescent="0.25">
      <c r="D3295">
        <f t="shared" ca="1" si="64"/>
        <v>36.376900152960289</v>
      </c>
    </row>
    <row r="3296" spans="4:4" x14ac:dyDescent="0.25">
      <c r="D3296">
        <f t="shared" ca="1" si="64"/>
        <v>47.442341922950639</v>
      </c>
    </row>
    <row r="3297" spans="4:4" x14ac:dyDescent="0.25">
      <c r="D3297">
        <f t="shared" ca="1" si="64"/>
        <v>42.730968773368133</v>
      </c>
    </row>
    <row r="3298" spans="4:4" x14ac:dyDescent="0.25">
      <c r="D3298">
        <f t="shared" ca="1" si="64"/>
        <v>44.44825492343184</v>
      </c>
    </row>
    <row r="3299" spans="4:4" x14ac:dyDescent="0.25">
      <c r="D3299">
        <f t="shared" ca="1" si="64"/>
        <v>46.243817751331271</v>
      </c>
    </row>
    <row r="3300" spans="4:4" x14ac:dyDescent="0.25">
      <c r="D3300">
        <f t="shared" ca="1" si="64"/>
        <v>57.048948072302586</v>
      </c>
    </row>
    <row r="3301" spans="4:4" x14ac:dyDescent="0.25">
      <c r="D3301">
        <f t="shared" ca="1" si="64"/>
        <v>52.984946220728297</v>
      </c>
    </row>
    <row r="3302" spans="4:4" x14ac:dyDescent="0.25">
      <c r="D3302">
        <f t="shared" ca="1" si="64"/>
        <v>55.394975733302672</v>
      </c>
    </row>
    <row r="3303" spans="4:4" x14ac:dyDescent="0.25">
      <c r="D3303">
        <f t="shared" ca="1" si="64"/>
        <v>48.595674388449723</v>
      </c>
    </row>
    <row r="3304" spans="4:4" x14ac:dyDescent="0.25">
      <c r="D3304">
        <f t="shared" ca="1" si="64"/>
        <v>56.047692899721014</v>
      </c>
    </row>
    <row r="3305" spans="4:4" x14ac:dyDescent="0.25">
      <c r="D3305">
        <f t="shared" ca="1" si="64"/>
        <v>44.535222003511223</v>
      </c>
    </row>
    <row r="3306" spans="4:4" x14ac:dyDescent="0.25">
      <c r="D3306">
        <f t="shared" ca="1" si="64"/>
        <v>59.839904389465346</v>
      </c>
    </row>
    <row r="3307" spans="4:4" x14ac:dyDescent="0.25">
      <c r="D3307">
        <f t="shared" ca="1" si="64"/>
        <v>47.980418944100116</v>
      </c>
    </row>
    <row r="3308" spans="4:4" x14ac:dyDescent="0.25">
      <c r="D3308">
        <f t="shared" ca="1" si="64"/>
        <v>49.511197979552627</v>
      </c>
    </row>
    <row r="3309" spans="4:4" x14ac:dyDescent="0.25">
      <c r="D3309">
        <f t="shared" ca="1" si="64"/>
        <v>46.29774582540815</v>
      </c>
    </row>
    <row r="3310" spans="4:4" x14ac:dyDescent="0.25">
      <c r="D3310">
        <f t="shared" ca="1" si="64"/>
        <v>51.219460658161125</v>
      </c>
    </row>
    <row r="3311" spans="4:4" x14ac:dyDescent="0.25">
      <c r="D3311">
        <f t="shared" ca="1" si="64"/>
        <v>54.832889509958591</v>
      </c>
    </row>
    <row r="3312" spans="4:4" x14ac:dyDescent="0.25">
      <c r="D3312">
        <f t="shared" ca="1" si="64"/>
        <v>46.356484604258377</v>
      </c>
    </row>
    <row r="3313" spans="4:4" x14ac:dyDescent="0.25">
      <c r="D3313">
        <f t="shared" ca="1" si="64"/>
        <v>43.870451446947072</v>
      </c>
    </row>
    <row r="3314" spans="4:4" x14ac:dyDescent="0.25">
      <c r="D3314">
        <f t="shared" ca="1" si="64"/>
        <v>52.806946381759666</v>
      </c>
    </row>
    <row r="3315" spans="4:4" x14ac:dyDescent="0.25">
      <c r="D3315">
        <f t="shared" ca="1" si="64"/>
        <v>46.007121874031469</v>
      </c>
    </row>
    <row r="3316" spans="4:4" x14ac:dyDescent="0.25">
      <c r="D3316">
        <f t="shared" ca="1" si="64"/>
        <v>46.749245351036393</v>
      </c>
    </row>
    <row r="3317" spans="4:4" x14ac:dyDescent="0.25">
      <c r="D3317">
        <f t="shared" ca="1" si="64"/>
        <v>43.264413532292991</v>
      </c>
    </row>
    <row r="3318" spans="4:4" x14ac:dyDescent="0.25">
      <c r="D3318">
        <f t="shared" ca="1" si="64"/>
        <v>43.577598253203512</v>
      </c>
    </row>
    <row r="3319" spans="4:4" x14ac:dyDescent="0.25">
      <c r="D3319">
        <f t="shared" ca="1" si="64"/>
        <v>45.854660395384123</v>
      </c>
    </row>
    <row r="3320" spans="4:4" x14ac:dyDescent="0.25">
      <c r="D3320">
        <f t="shared" ca="1" si="64"/>
        <v>44.414052563765459</v>
      </c>
    </row>
    <row r="3321" spans="4:4" x14ac:dyDescent="0.25">
      <c r="D3321">
        <f t="shared" ca="1" si="64"/>
        <v>56.657666789452712</v>
      </c>
    </row>
    <row r="3322" spans="4:4" x14ac:dyDescent="0.25">
      <c r="D3322">
        <f t="shared" ca="1" si="64"/>
        <v>65.59402224125617</v>
      </c>
    </row>
    <row r="3323" spans="4:4" x14ac:dyDescent="0.25">
      <c r="D3323">
        <f t="shared" ca="1" si="64"/>
        <v>48.307675699207181</v>
      </c>
    </row>
    <row r="3324" spans="4:4" x14ac:dyDescent="0.25">
      <c r="D3324">
        <f t="shared" ca="1" si="64"/>
        <v>51.432157685051521</v>
      </c>
    </row>
    <row r="3325" spans="4:4" x14ac:dyDescent="0.25">
      <c r="D3325">
        <f t="shared" ca="1" si="64"/>
        <v>39.990191368514495</v>
      </c>
    </row>
    <row r="3326" spans="4:4" x14ac:dyDescent="0.25">
      <c r="D3326">
        <f t="shared" ca="1" si="64"/>
        <v>45.298388245243558</v>
      </c>
    </row>
    <row r="3327" spans="4:4" x14ac:dyDescent="0.25">
      <c r="D3327">
        <f t="shared" ca="1" si="64"/>
        <v>51.00073139709103</v>
      </c>
    </row>
    <row r="3328" spans="4:4" x14ac:dyDescent="0.25">
      <c r="D3328">
        <f t="shared" ca="1" si="64"/>
        <v>51.168417741688479</v>
      </c>
    </row>
    <row r="3329" spans="4:4" x14ac:dyDescent="0.25">
      <c r="D3329">
        <f t="shared" ca="1" si="64"/>
        <v>45.533942666639824</v>
      </c>
    </row>
    <row r="3330" spans="4:4" x14ac:dyDescent="0.25">
      <c r="D3330">
        <f t="shared" ca="1" si="64"/>
        <v>48.418501877394355</v>
      </c>
    </row>
    <row r="3331" spans="4:4" x14ac:dyDescent="0.25">
      <c r="D3331">
        <f t="shared" ref="D3331:D3394" ca="1" si="65">_xlfn.T.INV(RAND(),25)*$G$3+$F$3</f>
        <v>43.248822553810612</v>
      </c>
    </row>
    <row r="3332" spans="4:4" x14ac:dyDescent="0.25">
      <c r="D3332">
        <f t="shared" ca="1" si="65"/>
        <v>46.620285942555576</v>
      </c>
    </row>
    <row r="3333" spans="4:4" x14ac:dyDescent="0.25">
      <c r="D3333">
        <f t="shared" ca="1" si="65"/>
        <v>46.411932358817424</v>
      </c>
    </row>
    <row r="3334" spans="4:4" x14ac:dyDescent="0.25">
      <c r="D3334">
        <f t="shared" ca="1" si="65"/>
        <v>52.461292917136305</v>
      </c>
    </row>
    <row r="3335" spans="4:4" x14ac:dyDescent="0.25">
      <c r="D3335">
        <f t="shared" ca="1" si="65"/>
        <v>51.725216113562297</v>
      </c>
    </row>
    <row r="3336" spans="4:4" x14ac:dyDescent="0.25">
      <c r="D3336">
        <f t="shared" ca="1" si="65"/>
        <v>59.161450845790235</v>
      </c>
    </row>
    <row r="3337" spans="4:4" x14ac:dyDescent="0.25">
      <c r="D3337">
        <f t="shared" ca="1" si="65"/>
        <v>55.501799769872854</v>
      </c>
    </row>
    <row r="3338" spans="4:4" x14ac:dyDescent="0.25">
      <c r="D3338">
        <f t="shared" ca="1" si="65"/>
        <v>50.248514548579088</v>
      </c>
    </row>
    <row r="3339" spans="4:4" x14ac:dyDescent="0.25">
      <c r="D3339">
        <f t="shared" ca="1" si="65"/>
        <v>54.155212698967247</v>
      </c>
    </row>
    <row r="3340" spans="4:4" x14ac:dyDescent="0.25">
      <c r="D3340">
        <f t="shared" ca="1" si="65"/>
        <v>55.634584119765712</v>
      </c>
    </row>
    <row r="3341" spans="4:4" x14ac:dyDescent="0.25">
      <c r="D3341">
        <f t="shared" ca="1" si="65"/>
        <v>47.428361345372501</v>
      </c>
    </row>
    <row r="3342" spans="4:4" x14ac:dyDescent="0.25">
      <c r="D3342">
        <f t="shared" ca="1" si="65"/>
        <v>51.533377209001088</v>
      </c>
    </row>
    <row r="3343" spans="4:4" x14ac:dyDescent="0.25">
      <c r="D3343">
        <f t="shared" ca="1" si="65"/>
        <v>54.847189827900955</v>
      </c>
    </row>
    <row r="3344" spans="4:4" x14ac:dyDescent="0.25">
      <c r="D3344">
        <f t="shared" ca="1" si="65"/>
        <v>38.229570359594554</v>
      </c>
    </row>
    <row r="3345" spans="4:4" x14ac:dyDescent="0.25">
      <c r="D3345">
        <f t="shared" ca="1" si="65"/>
        <v>52.900150315172723</v>
      </c>
    </row>
    <row r="3346" spans="4:4" x14ac:dyDescent="0.25">
      <c r="D3346">
        <f t="shared" ca="1" si="65"/>
        <v>56.785190677140307</v>
      </c>
    </row>
    <row r="3347" spans="4:4" x14ac:dyDescent="0.25">
      <c r="D3347">
        <f t="shared" ca="1" si="65"/>
        <v>51.643823564721302</v>
      </c>
    </row>
    <row r="3348" spans="4:4" x14ac:dyDescent="0.25">
      <c r="D3348">
        <f t="shared" ca="1" si="65"/>
        <v>37.507437581667226</v>
      </c>
    </row>
    <row r="3349" spans="4:4" x14ac:dyDescent="0.25">
      <c r="D3349">
        <f t="shared" ca="1" si="65"/>
        <v>54.188397103612509</v>
      </c>
    </row>
    <row r="3350" spans="4:4" x14ac:dyDescent="0.25">
      <c r="D3350">
        <f t="shared" ca="1" si="65"/>
        <v>55.878440061578686</v>
      </c>
    </row>
    <row r="3351" spans="4:4" x14ac:dyDescent="0.25">
      <c r="D3351">
        <f t="shared" ca="1" si="65"/>
        <v>44.358406264055859</v>
      </c>
    </row>
    <row r="3352" spans="4:4" x14ac:dyDescent="0.25">
      <c r="D3352">
        <f t="shared" ca="1" si="65"/>
        <v>50.2457874023318</v>
      </c>
    </row>
    <row r="3353" spans="4:4" x14ac:dyDescent="0.25">
      <c r="D3353">
        <f t="shared" ca="1" si="65"/>
        <v>45.180926864099519</v>
      </c>
    </row>
    <row r="3354" spans="4:4" x14ac:dyDescent="0.25">
      <c r="D3354">
        <f t="shared" ca="1" si="65"/>
        <v>44.250479745915399</v>
      </c>
    </row>
    <row r="3355" spans="4:4" x14ac:dyDescent="0.25">
      <c r="D3355">
        <f t="shared" ca="1" si="65"/>
        <v>46.585422400254345</v>
      </c>
    </row>
    <row r="3356" spans="4:4" x14ac:dyDescent="0.25">
      <c r="D3356">
        <f t="shared" ca="1" si="65"/>
        <v>50.667329613298264</v>
      </c>
    </row>
    <row r="3357" spans="4:4" x14ac:dyDescent="0.25">
      <c r="D3357">
        <f t="shared" ca="1" si="65"/>
        <v>55.022909535910003</v>
      </c>
    </row>
    <row r="3358" spans="4:4" x14ac:dyDescent="0.25">
      <c r="D3358">
        <f t="shared" ca="1" si="65"/>
        <v>49.968824030371806</v>
      </c>
    </row>
    <row r="3359" spans="4:4" x14ac:dyDescent="0.25">
      <c r="D3359">
        <f t="shared" ca="1" si="65"/>
        <v>53.570178022285752</v>
      </c>
    </row>
    <row r="3360" spans="4:4" x14ac:dyDescent="0.25">
      <c r="D3360">
        <f t="shared" ca="1" si="65"/>
        <v>56.014472975975913</v>
      </c>
    </row>
    <row r="3361" spans="4:4" x14ac:dyDescent="0.25">
      <c r="D3361">
        <f t="shared" ca="1" si="65"/>
        <v>44.167300755090444</v>
      </c>
    </row>
    <row r="3362" spans="4:4" x14ac:dyDescent="0.25">
      <c r="D3362">
        <f t="shared" ca="1" si="65"/>
        <v>47.049110284293597</v>
      </c>
    </row>
    <row r="3363" spans="4:4" x14ac:dyDescent="0.25">
      <c r="D3363">
        <f t="shared" ca="1" si="65"/>
        <v>43.511264713517704</v>
      </c>
    </row>
    <row r="3364" spans="4:4" x14ac:dyDescent="0.25">
      <c r="D3364">
        <f t="shared" ca="1" si="65"/>
        <v>48.486049869163793</v>
      </c>
    </row>
    <row r="3365" spans="4:4" x14ac:dyDescent="0.25">
      <c r="D3365">
        <f t="shared" ca="1" si="65"/>
        <v>47.29399718113531</v>
      </c>
    </row>
    <row r="3366" spans="4:4" x14ac:dyDescent="0.25">
      <c r="D3366">
        <f t="shared" ca="1" si="65"/>
        <v>45.39462387537651</v>
      </c>
    </row>
    <row r="3367" spans="4:4" x14ac:dyDescent="0.25">
      <c r="D3367">
        <f t="shared" ca="1" si="65"/>
        <v>54.970203579340122</v>
      </c>
    </row>
    <row r="3368" spans="4:4" x14ac:dyDescent="0.25">
      <c r="D3368">
        <f t="shared" ca="1" si="65"/>
        <v>48.104296507782244</v>
      </c>
    </row>
    <row r="3369" spans="4:4" x14ac:dyDescent="0.25">
      <c r="D3369">
        <f t="shared" ca="1" si="65"/>
        <v>38.175568316949111</v>
      </c>
    </row>
    <row r="3370" spans="4:4" x14ac:dyDescent="0.25">
      <c r="D3370">
        <f t="shared" ca="1" si="65"/>
        <v>51.066244529690813</v>
      </c>
    </row>
    <row r="3371" spans="4:4" x14ac:dyDescent="0.25">
      <c r="D3371">
        <f t="shared" ca="1" si="65"/>
        <v>47.054299642013568</v>
      </c>
    </row>
    <row r="3372" spans="4:4" x14ac:dyDescent="0.25">
      <c r="D3372">
        <f t="shared" ca="1" si="65"/>
        <v>50.527994779358842</v>
      </c>
    </row>
    <row r="3373" spans="4:4" x14ac:dyDescent="0.25">
      <c r="D3373">
        <f t="shared" ca="1" si="65"/>
        <v>37.183763851775943</v>
      </c>
    </row>
    <row r="3374" spans="4:4" x14ac:dyDescent="0.25">
      <c r="D3374">
        <f t="shared" ca="1" si="65"/>
        <v>43.132650379798889</v>
      </c>
    </row>
    <row r="3375" spans="4:4" x14ac:dyDescent="0.25">
      <c r="D3375">
        <f t="shared" ca="1" si="65"/>
        <v>49.202814515782713</v>
      </c>
    </row>
    <row r="3376" spans="4:4" x14ac:dyDescent="0.25">
      <c r="D3376">
        <f t="shared" ca="1" si="65"/>
        <v>43.291271546602175</v>
      </c>
    </row>
    <row r="3377" spans="4:4" x14ac:dyDescent="0.25">
      <c r="D3377">
        <f t="shared" ca="1" si="65"/>
        <v>50.608692811642491</v>
      </c>
    </row>
    <row r="3378" spans="4:4" x14ac:dyDescent="0.25">
      <c r="D3378">
        <f t="shared" ca="1" si="65"/>
        <v>56.681319190371788</v>
      </c>
    </row>
    <row r="3379" spans="4:4" x14ac:dyDescent="0.25">
      <c r="D3379">
        <f t="shared" ca="1" si="65"/>
        <v>47.701630641835578</v>
      </c>
    </row>
    <row r="3380" spans="4:4" x14ac:dyDescent="0.25">
      <c r="D3380">
        <f t="shared" ca="1" si="65"/>
        <v>47.94688262011276</v>
      </c>
    </row>
    <row r="3381" spans="4:4" x14ac:dyDescent="0.25">
      <c r="D3381">
        <f t="shared" ca="1" si="65"/>
        <v>50.279046657527779</v>
      </c>
    </row>
    <row r="3382" spans="4:4" x14ac:dyDescent="0.25">
      <c r="D3382">
        <f t="shared" ca="1" si="65"/>
        <v>47.897875769009744</v>
      </c>
    </row>
    <row r="3383" spans="4:4" x14ac:dyDescent="0.25">
      <c r="D3383">
        <f t="shared" ca="1" si="65"/>
        <v>55.707395802099576</v>
      </c>
    </row>
    <row r="3384" spans="4:4" x14ac:dyDescent="0.25">
      <c r="D3384">
        <f t="shared" ca="1" si="65"/>
        <v>46.339817321829486</v>
      </c>
    </row>
    <row r="3385" spans="4:4" x14ac:dyDescent="0.25">
      <c r="D3385">
        <f t="shared" ca="1" si="65"/>
        <v>51.146204467316323</v>
      </c>
    </row>
    <row r="3386" spans="4:4" x14ac:dyDescent="0.25">
      <c r="D3386">
        <f t="shared" ca="1" si="65"/>
        <v>49.015987526607752</v>
      </c>
    </row>
    <row r="3387" spans="4:4" x14ac:dyDescent="0.25">
      <c r="D3387">
        <f t="shared" ca="1" si="65"/>
        <v>45.044275547956921</v>
      </c>
    </row>
    <row r="3388" spans="4:4" x14ac:dyDescent="0.25">
      <c r="D3388">
        <f t="shared" ca="1" si="65"/>
        <v>54.224456973374195</v>
      </c>
    </row>
    <row r="3389" spans="4:4" x14ac:dyDescent="0.25">
      <c r="D3389">
        <f t="shared" ca="1" si="65"/>
        <v>42.290731352412372</v>
      </c>
    </row>
    <row r="3390" spans="4:4" x14ac:dyDescent="0.25">
      <c r="D3390">
        <f t="shared" ca="1" si="65"/>
        <v>47.07860024674968</v>
      </c>
    </row>
    <row r="3391" spans="4:4" x14ac:dyDescent="0.25">
      <c r="D3391">
        <f t="shared" ca="1" si="65"/>
        <v>50.05927904106322</v>
      </c>
    </row>
    <row r="3392" spans="4:4" x14ac:dyDescent="0.25">
      <c r="D3392">
        <f t="shared" ca="1" si="65"/>
        <v>49.400930963507768</v>
      </c>
    </row>
    <row r="3393" spans="4:4" x14ac:dyDescent="0.25">
      <c r="D3393">
        <f t="shared" ca="1" si="65"/>
        <v>39.750071818614103</v>
      </c>
    </row>
    <row r="3394" spans="4:4" x14ac:dyDescent="0.25">
      <c r="D3394">
        <f t="shared" ca="1" si="65"/>
        <v>52.999125736721048</v>
      </c>
    </row>
    <row r="3395" spans="4:4" x14ac:dyDescent="0.25">
      <c r="D3395">
        <f t="shared" ref="D3395:D3458" ca="1" si="66">_xlfn.T.INV(RAND(),25)*$G$3+$F$3</f>
        <v>45.940534072529701</v>
      </c>
    </row>
    <row r="3396" spans="4:4" x14ac:dyDescent="0.25">
      <c r="D3396">
        <f t="shared" ca="1" si="66"/>
        <v>55.562043859739717</v>
      </c>
    </row>
    <row r="3397" spans="4:4" x14ac:dyDescent="0.25">
      <c r="D3397">
        <f t="shared" ca="1" si="66"/>
        <v>52.625542750559163</v>
      </c>
    </row>
    <row r="3398" spans="4:4" x14ac:dyDescent="0.25">
      <c r="D3398">
        <f t="shared" ca="1" si="66"/>
        <v>41.591075026733549</v>
      </c>
    </row>
    <row r="3399" spans="4:4" x14ac:dyDescent="0.25">
      <c r="D3399">
        <f t="shared" ca="1" si="66"/>
        <v>51.108507701677034</v>
      </c>
    </row>
    <row r="3400" spans="4:4" x14ac:dyDescent="0.25">
      <c r="D3400">
        <f t="shared" ca="1" si="66"/>
        <v>53.765340521822651</v>
      </c>
    </row>
    <row r="3401" spans="4:4" x14ac:dyDescent="0.25">
      <c r="D3401">
        <f t="shared" ca="1" si="66"/>
        <v>54.235911632154796</v>
      </c>
    </row>
    <row r="3402" spans="4:4" x14ac:dyDescent="0.25">
      <c r="D3402">
        <f t="shared" ca="1" si="66"/>
        <v>50.728085919081515</v>
      </c>
    </row>
    <row r="3403" spans="4:4" x14ac:dyDescent="0.25">
      <c r="D3403">
        <f t="shared" ca="1" si="66"/>
        <v>52.950015205374612</v>
      </c>
    </row>
    <row r="3404" spans="4:4" x14ac:dyDescent="0.25">
      <c r="D3404">
        <f t="shared" ca="1" si="66"/>
        <v>48.332355726334391</v>
      </c>
    </row>
    <row r="3405" spans="4:4" x14ac:dyDescent="0.25">
      <c r="D3405">
        <f t="shared" ca="1" si="66"/>
        <v>43.19594612881896</v>
      </c>
    </row>
    <row r="3406" spans="4:4" x14ac:dyDescent="0.25">
      <c r="D3406">
        <f t="shared" ca="1" si="66"/>
        <v>49.912420859328698</v>
      </c>
    </row>
    <row r="3407" spans="4:4" x14ac:dyDescent="0.25">
      <c r="D3407">
        <f t="shared" ca="1" si="66"/>
        <v>47.538943613558281</v>
      </c>
    </row>
    <row r="3408" spans="4:4" x14ac:dyDescent="0.25">
      <c r="D3408">
        <f t="shared" ca="1" si="66"/>
        <v>51.382594514156658</v>
      </c>
    </row>
    <row r="3409" spans="4:4" x14ac:dyDescent="0.25">
      <c r="D3409">
        <f t="shared" ca="1" si="66"/>
        <v>43.47356836152229</v>
      </c>
    </row>
    <row r="3410" spans="4:4" x14ac:dyDescent="0.25">
      <c r="D3410">
        <f t="shared" ca="1" si="66"/>
        <v>49.586886664377019</v>
      </c>
    </row>
    <row r="3411" spans="4:4" x14ac:dyDescent="0.25">
      <c r="D3411">
        <f t="shared" ca="1" si="66"/>
        <v>46.809187136752627</v>
      </c>
    </row>
    <row r="3412" spans="4:4" x14ac:dyDescent="0.25">
      <c r="D3412">
        <f t="shared" ca="1" si="66"/>
        <v>44.541668580061973</v>
      </c>
    </row>
    <row r="3413" spans="4:4" x14ac:dyDescent="0.25">
      <c r="D3413">
        <f t="shared" ca="1" si="66"/>
        <v>53.2509062384432</v>
      </c>
    </row>
    <row r="3414" spans="4:4" x14ac:dyDescent="0.25">
      <c r="D3414">
        <f t="shared" ca="1" si="66"/>
        <v>57.716918656457288</v>
      </c>
    </row>
    <row r="3415" spans="4:4" x14ac:dyDescent="0.25">
      <c r="D3415">
        <f t="shared" ca="1" si="66"/>
        <v>43.577306917910676</v>
      </c>
    </row>
    <row r="3416" spans="4:4" x14ac:dyDescent="0.25">
      <c r="D3416">
        <f t="shared" ca="1" si="66"/>
        <v>50.014708312887088</v>
      </c>
    </row>
    <row r="3417" spans="4:4" x14ac:dyDescent="0.25">
      <c r="D3417">
        <f t="shared" ca="1" si="66"/>
        <v>42.884816044955684</v>
      </c>
    </row>
    <row r="3418" spans="4:4" x14ac:dyDescent="0.25">
      <c r="D3418">
        <f t="shared" ca="1" si="66"/>
        <v>49.821068235537844</v>
      </c>
    </row>
    <row r="3419" spans="4:4" x14ac:dyDescent="0.25">
      <c r="D3419">
        <f t="shared" ca="1" si="66"/>
        <v>45.861945917093635</v>
      </c>
    </row>
    <row r="3420" spans="4:4" x14ac:dyDescent="0.25">
      <c r="D3420">
        <f t="shared" ca="1" si="66"/>
        <v>50.897913564033033</v>
      </c>
    </row>
    <row r="3421" spans="4:4" x14ac:dyDescent="0.25">
      <c r="D3421">
        <f t="shared" ca="1" si="66"/>
        <v>52.697335978923377</v>
      </c>
    </row>
    <row r="3422" spans="4:4" x14ac:dyDescent="0.25">
      <c r="D3422">
        <f t="shared" ca="1" si="66"/>
        <v>42.519954744996745</v>
      </c>
    </row>
    <row r="3423" spans="4:4" x14ac:dyDescent="0.25">
      <c r="D3423">
        <f t="shared" ca="1" si="66"/>
        <v>46.055862683050449</v>
      </c>
    </row>
    <row r="3424" spans="4:4" x14ac:dyDescent="0.25">
      <c r="D3424">
        <f t="shared" ca="1" si="66"/>
        <v>44.277835637481175</v>
      </c>
    </row>
    <row r="3425" spans="4:4" x14ac:dyDescent="0.25">
      <c r="D3425">
        <f t="shared" ca="1" si="66"/>
        <v>50.677969528453126</v>
      </c>
    </row>
    <row r="3426" spans="4:4" x14ac:dyDescent="0.25">
      <c r="D3426">
        <f t="shared" ca="1" si="66"/>
        <v>43.597954183912016</v>
      </c>
    </row>
    <row r="3427" spans="4:4" x14ac:dyDescent="0.25">
      <c r="D3427">
        <f t="shared" ca="1" si="66"/>
        <v>57.781001982460666</v>
      </c>
    </row>
    <row r="3428" spans="4:4" x14ac:dyDescent="0.25">
      <c r="D3428">
        <f t="shared" ca="1" si="66"/>
        <v>45.400055794085326</v>
      </c>
    </row>
    <row r="3429" spans="4:4" x14ac:dyDescent="0.25">
      <c r="D3429">
        <f t="shared" ca="1" si="66"/>
        <v>54.334283919617661</v>
      </c>
    </row>
    <row r="3430" spans="4:4" x14ac:dyDescent="0.25">
      <c r="D3430">
        <f t="shared" ca="1" si="66"/>
        <v>52.777094914322589</v>
      </c>
    </row>
    <row r="3431" spans="4:4" x14ac:dyDescent="0.25">
      <c r="D3431">
        <f t="shared" ca="1" si="66"/>
        <v>48.046893424267033</v>
      </c>
    </row>
    <row r="3432" spans="4:4" x14ac:dyDescent="0.25">
      <c r="D3432">
        <f t="shared" ca="1" si="66"/>
        <v>43.792268332722614</v>
      </c>
    </row>
    <row r="3433" spans="4:4" x14ac:dyDescent="0.25">
      <c r="D3433">
        <f t="shared" ca="1" si="66"/>
        <v>50.721584568000715</v>
      </c>
    </row>
    <row r="3434" spans="4:4" x14ac:dyDescent="0.25">
      <c r="D3434">
        <f t="shared" ca="1" si="66"/>
        <v>51.522727283446798</v>
      </c>
    </row>
    <row r="3435" spans="4:4" x14ac:dyDescent="0.25">
      <c r="D3435">
        <f t="shared" ca="1" si="66"/>
        <v>55.55872438993363</v>
      </c>
    </row>
    <row r="3436" spans="4:4" x14ac:dyDescent="0.25">
      <c r="D3436">
        <f t="shared" ca="1" si="66"/>
        <v>50.541932333543755</v>
      </c>
    </row>
    <row r="3437" spans="4:4" x14ac:dyDescent="0.25">
      <c r="D3437">
        <f t="shared" ca="1" si="66"/>
        <v>48.757161526465481</v>
      </c>
    </row>
    <row r="3438" spans="4:4" x14ac:dyDescent="0.25">
      <c r="D3438">
        <f t="shared" ca="1" si="66"/>
        <v>49.378854894600543</v>
      </c>
    </row>
    <row r="3439" spans="4:4" x14ac:dyDescent="0.25">
      <c r="D3439">
        <f t="shared" ca="1" si="66"/>
        <v>55.20012475711826</v>
      </c>
    </row>
    <row r="3440" spans="4:4" x14ac:dyDescent="0.25">
      <c r="D3440">
        <f t="shared" ca="1" si="66"/>
        <v>48.054704022237779</v>
      </c>
    </row>
    <row r="3441" spans="4:4" x14ac:dyDescent="0.25">
      <c r="D3441">
        <f t="shared" ca="1" si="66"/>
        <v>48.088781393012482</v>
      </c>
    </row>
    <row r="3442" spans="4:4" x14ac:dyDescent="0.25">
      <c r="D3442">
        <f t="shared" ca="1" si="66"/>
        <v>47.899413986513245</v>
      </c>
    </row>
    <row r="3443" spans="4:4" x14ac:dyDescent="0.25">
      <c r="D3443">
        <f t="shared" ca="1" si="66"/>
        <v>48.304519638146267</v>
      </c>
    </row>
    <row r="3444" spans="4:4" x14ac:dyDescent="0.25">
      <c r="D3444">
        <f t="shared" ca="1" si="66"/>
        <v>51.067713356345621</v>
      </c>
    </row>
    <row r="3445" spans="4:4" x14ac:dyDescent="0.25">
      <c r="D3445">
        <f t="shared" ca="1" si="66"/>
        <v>41.769128074758584</v>
      </c>
    </row>
    <row r="3446" spans="4:4" x14ac:dyDescent="0.25">
      <c r="D3446">
        <f t="shared" ca="1" si="66"/>
        <v>55.414272802778697</v>
      </c>
    </row>
    <row r="3447" spans="4:4" x14ac:dyDescent="0.25">
      <c r="D3447">
        <f t="shared" ca="1" si="66"/>
        <v>49.163375153775554</v>
      </c>
    </row>
    <row r="3448" spans="4:4" x14ac:dyDescent="0.25">
      <c r="D3448">
        <f t="shared" ca="1" si="66"/>
        <v>46.688518594489551</v>
      </c>
    </row>
    <row r="3449" spans="4:4" x14ac:dyDescent="0.25">
      <c r="D3449">
        <f t="shared" ca="1" si="66"/>
        <v>48.847079765347665</v>
      </c>
    </row>
    <row r="3450" spans="4:4" x14ac:dyDescent="0.25">
      <c r="D3450">
        <f t="shared" ca="1" si="66"/>
        <v>53.877058556506555</v>
      </c>
    </row>
    <row r="3451" spans="4:4" x14ac:dyDescent="0.25">
      <c r="D3451">
        <f t="shared" ca="1" si="66"/>
        <v>43.451776566667803</v>
      </c>
    </row>
    <row r="3452" spans="4:4" x14ac:dyDescent="0.25">
      <c r="D3452">
        <f t="shared" ca="1" si="66"/>
        <v>46.90521601470919</v>
      </c>
    </row>
    <row r="3453" spans="4:4" x14ac:dyDescent="0.25">
      <c r="D3453">
        <f t="shared" ca="1" si="66"/>
        <v>49.507958828609745</v>
      </c>
    </row>
    <row r="3454" spans="4:4" x14ac:dyDescent="0.25">
      <c r="D3454">
        <f t="shared" ca="1" si="66"/>
        <v>52.92319870864921</v>
      </c>
    </row>
    <row r="3455" spans="4:4" x14ac:dyDescent="0.25">
      <c r="D3455">
        <f t="shared" ca="1" si="66"/>
        <v>49.726617640713613</v>
      </c>
    </row>
    <row r="3456" spans="4:4" x14ac:dyDescent="0.25">
      <c r="D3456">
        <f t="shared" ca="1" si="66"/>
        <v>47.371008082732068</v>
      </c>
    </row>
    <row r="3457" spans="4:4" x14ac:dyDescent="0.25">
      <c r="D3457">
        <f t="shared" ca="1" si="66"/>
        <v>61.260081524492847</v>
      </c>
    </row>
    <row r="3458" spans="4:4" x14ac:dyDescent="0.25">
      <c r="D3458">
        <f t="shared" ca="1" si="66"/>
        <v>47.126862300540083</v>
      </c>
    </row>
    <row r="3459" spans="4:4" x14ac:dyDescent="0.25">
      <c r="D3459">
        <f t="shared" ref="D3459:D3522" ca="1" si="67">_xlfn.T.INV(RAND(),25)*$G$3+$F$3</f>
        <v>39.333644333943425</v>
      </c>
    </row>
    <row r="3460" spans="4:4" x14ac:dyDescent="0.25">
      <c r="D3460">
        <f t="shared" ca="1" si="67"/>
        <v>55.561631922306233</v>
      </c>
    </row>
    <row r="3461" spans="4:4" x14ac:dyDescent="0.25">
      <c r="D3461">
        <f t="shared" ca="1" si="67"/>
        <v>51.831198329798461</v>
      </c>
    </row>
    <row r="3462" spans="4:4" x14ac:dyDescent="0.25">
      <c r="D3462">
        <f t="shared" ca="1" si="67"/>
        <v>52.69350840482516</v>
      </c>
    </row>
    <row r="3463" spans="4:4" x14ac:dyDescent="0.25">
      <c r="D3463">
        <f t="shared" ca="1" si="67"/>
        <v>51.800698448789305</v>
      </c>
    </row>
    <row r="3464" spans="4:4" x14ac:dyDescent="0.25">
      <c r="D3464">
        <f t="shared" ca="1" si="67"/>
        <v>42.255152448777501</v>
      </c>
    </row>
    <row r="3465" spans="4:4" x14ac:dyDescent="0.25">
      <c r="D3465">
        <f t="shared" ca="1" si="67"/>
        <v>49.9818834621326</v>
      </c>
    </row>
    <row r="3466" spans="4:4" x14ac:dyDescent="0.25">
      <c r="D3466">
        <f t="shared" ca="1" si="67"/>
        <v>43.619682070477197</v>
      </c>
    </row>
    <row r="3467" spans="4:4" x14ac:dyDescent="0.25">
      <c r="D3467">
        <f t="shared" ca="1" si="67"/>
        <v>45.239905942394458</v>
      </c>
    </row>
    <row r="3468" spans="4:4" x14ac:dyDescent="0.25">
      <c r="D3468">
        <f t="shared" ca="1" si="67"/>
        <v>48.0969028929239</v>
      </c>
    </row>
    <row r="3469" spans="4:4" x14ac:dyDescent="0.25">
      <c r="D3469">
        <f t="shared" ca="1" si="67"/>
        <v>45.479414906076336</v>
      </c>
    </row>
    <row r="3470" spans="4:4" x14ac:dyDescent="0.25">
      <c r="D3470">
        <f t="shared" ca="1" si="67"/>
        <v>40.42509391745493</v>
      </c>
    </row>
    <row r="3471" spans="4:4" x14ac:dyDescent="0.25">
      <c r="D3471">
        <f t="shared" ca="1" si="67"/>
        <v>39.084079652782293</v>
      </c>
    </row>
    <row r="3472" spans="4:4" x14ac:dyDescent="0.25">
      <c r="D3472">
        <f t="shared" ca="1" si="67"/>
        <v>45.469836482085888</v>
      </c>
    </row>
    <row r="3473" spans="4:4" x14ac:dyDescent="0.25">
      <c r="D3473">
        <f t="shared" ca="1" si="67"/>
        <v>49.73994502078672</v>
      </c>
    </row>
    <row r="3474" spans="4:4" x14ac:dyDescent="0.25">
      <c r="D3474">
        <f t="shared" ca="1" si="67"/>
        <v>49.688272968854534</v>
      </c>
    </row>
    <row r="3475" spans="4:4" x14ac:dyDescent="0.25">
      <c r="D3475">
        <f t="shared" ca="1" si="67"/>
        <v>47.882266512254255</v>
      </c>
    </row>
    <row r="3476" spans="4:4" x14ac:dyDescent="0.25">
      <c r="D3476">
        <f t="shared" ca="1" si="67"/>
        <v>48.842681492313716</v>
      </c>
    </row>
    <row r="3477" spans="4:4" x14ac:dyDescent="0.25">
      <c r="D3477">
        <f t="shared" ca="1" si="67"/>
        <v>47.975402458863265</v>
      </c>
    </row>
    <row r="3478" spans="4:4" x14ac:dyDescent="0.25">
      <c r="D3478">
        <f t="shared" ca="1" si="67"/>
        <v>45.351798903851815</v>
      </c>
    </row>
    <row r="3479" spans="4:4" x14ac:dyDescent="0.25">
      <c r="D3479">
        <f t="shared" ca="1" si="67"/>
        <v>52.791597668452525</v>
      </c>
    </row>
    <row r="3480" spans="4:4" x14ac:dyDescent="0.25">
      <c r="D3480">
        <f t="shared" ca="1" si="67"/>
        <v>53.441732077587652</v>
      </c>
    </row>
    <row r="3481" spans="4:4" x14ac:dyDescent="0.25">
      <c r="D3481">
        <f t="shared" ca="1" si="67"/>
        <v>65.731643583009543</v>
      </c>
    </row>
    <row r="3482" spans="4:4" x14ac:dyDescent="0.25">
      <c r="D3482">
        <f t="shared" ca="1" si="67"/>
        <v>56.785134093637168</v>
      </c>
    </row>
    <row r="3483" spans="4:4" x14ac:dyDescent="0.25">
      <c r="D3483">
        <f t="shared" ca="1" si="67"/>
        <v>49.727395893076682</v>
      </c>
    </row>
    <row r="3484" spans="4:4" x14ac:dyDescent="0.25">
      <c r="D3484">
        <f t="shared" ca="1" si="67"/>
        <v>38.606531344512092</v>
      </c>
    </row>
    <row r="3485" spans="4:4" x14ac:dyDescent="0.25">
      <c r="D3485">
        <f t="shared" ca="1" si="67"/>
        <v>45.271259017823674</v>
      </c>
    </row>
    <row r="3486" spans="4:4" x14ac:dyDescent="0.25">
      <c r="D3486">
        <f t="shared" ca="1" si="67"/>
        <v>55.533783112350797</v>
      </c>
    </row>
    <row r="3487" spans="4:4" x14ac:dyDescent="0.25">
      <c r="D3487">
        <f t="shared" ca="1" si="67"/>
        <v>46.363948311718651</v>
      </c>
    </row>
    <row r="3488" spans="4:4" x14ac:dyDescent="0.25">
      <c r="D3488">
        <f t="shared" ca="1" si="67"/>
        <v>48.131233527634826</v>
      </c>
    </row>
    <row r="3489" spans="4:4" x14ac:dyDescent="0.25">
      <c r="D3489">
        <f t="shared" ca="1" si="67"/>
        <v>47.148790417669652</v>
      </c>
    </row>
    <row r="3490" spans="4:4" x14ac:dyDescent="0.25">
      <c r="D3490">
        <f t="shared" ca="1" si="67"/>
        <v>54.480880618900443</v>
      </c>
    </row>
    <row r="3491" spans="4:4" x14ac:dyDescent="0.25">
      <c r="D3491">
        <f t="shared" ca="1" si="67"/>
        <v>43.445513677617946</v>
      </c>
    </row>
    <row r="3492" spans="4:4" x14ac:dyDescent="0.25">
      <c r="D3492">
        <f t="shared" ca="1" si="67"/>
        <v>50.746351746878481</v>
      </c>
    </row>
    <row r="3493" spans="4:4" x14ac:dyDescent="0.25">
      <c r="D3493">
        <f t="shared" ca="1" si="67"/>
        <v>40.766497122965333</v>
      </c>
    </row>
    <row r="3494" spans="4:4" x14ac:dyDescent="0.25">
      <c r="D3494">
        <f t="shared" ca="1" si="67"/>
        <v>55.402372247856881</v>
      </c>
    </row>
    <row r="3495" spans="4:4" x14ac:dyDescent="0.25">
      <c r="D3495">
        <f t="shared" ca="1" si="67"/>
        <v>51.095374056466881</v>
      </c>
    </row>
    <row r="3496" spans="4:4" x14ac:dyDescent="0.25">
      <c r="D3496">
        <f t="shared" ca="1" si="67"/>
        <v>47.173715257711613</v>
      </c>
    </row>
    <row r="3497" spans="4:4" x14ac:dyDescent="0.25">
      <c r="D3497">
        <f t="shared" ca="1" si="67"/>
        <v>48.408541155227006</v>
      </c>
    </row>
    <row r="3498" spans="4:4" x14ac:dyDescent="0.25">
      <c r="D3498">
        <f t="shared" ca="1" si="67"/>
        <v>56.223143506040984</v>
      </c>
    </row>
    <row r="3499" spans="4:4" x14ac:dyDescent="0.25">
      <c r="D3499">
        <f t="shared" ca="1" si="67"/>
        <v>45.846770230063072</v>
      </c>
    </row>
    <row r="3500" spans="4:4" x14ac:dyDescent="0.25">
      <c r="D3500">
        <f t="shared" ca="1" si="67"/>
        <v>53.57163716726884</v>
      </c>
    </row>
    <row r="3501" spans="4:4" x14ac:dyDescent="0.25">
      <c r="D3501">
        <f t="shared" ca="1" si="67"/>
        <v>58.004209124349657</v>
      </c>
    </row>
    <row r="3502" spans="4:4" x14ac:dyDescent="0.25">
      <c r="D3502">
        <f t="shared" ca="1" si="67"/>
        <v>41.549824285127869</v>
      </c>
    </row>
    <row r="3503" spans="4:4" x14ac:dyDescent="0.25">
      <c r="D3503">
        <f t="shared" ca="1" si="67"/>
        <v>50.03688496003457</v>
      </c>
    </row>
    <row r="3504" spans="4:4" x14ac:dyDescent="0.25">
      <c r="D3504">
        <f t="shared" ca="1" si="67"/>
        <v>55.472361508794975</v>
      </c>
    </row>
    <row r="3505" spans="4:4" x14ac:dyDescent="0.25">
      <c r="D3505">
        <f t="shared" ca="1" si="67"/>
        <v>46.307604415660151</v>
      </c>
    </row>
    <row r="3506" spans="4:4" x14ac:dyDescent="0.25">
      <c r="D3506">
        <f t="shared" ca="1" si="67"/>
        <v>49.398046477386089</v>
      </c>
    </row>
    <row r="3507" spans="4:4" x14ac:dyDescent="0.25">
      <c r="D3507">
        <f t="shared" ca="1" si="67"/>
        <v>46.661232212844943</v>
      </c>
    </row>
    <row r="3508" spans="4:4" x14ac:dyDescent="0.25">
      <c r="D3508">
        <f t="shared" ca="1" si="67"/>
        <v>43.791667319610006</v>
      </c>
    </row>
    <row r="3509" spans="4:4" x14ac:dyDescent="0.25">
      <c r="D3509">
        <f t="shared" ca="1" si="67"/>
        <v>51.209627747800319</v>
      </c>
    </row>
    <row r="3510" spans="4:4" x14ac:dyDescent="0.25">
      <c r="D3510">
        <f t="shared" ca="1" si="67"/>
        <v>47.504207036354664</v>
      </c>
    </row>
    <row r="3511" spans="4:4" x14ac:dyDescent="0.25">
      <c r="D3511">
        <f t="shared" ca="1" si="67"/>
        <v>51.025879112566578</v>
      </c>
    </row>
    <row r="3512" spans="4:4" x14ac:dyDescent="0.25">
      <c r="D3512">
        <f t="shared" ca="1" si="67"/>
        <v>49.163821164234541</v>
      </c>
    </row>
    <row r="3513" spans="4:4" x14ac:dyDescent="0.25">
      <c r="D3513">
        <f t="shared" ca="1" si="67"/>
        <v>52.681939171878192</v>
      </c>
    </row>
    <row r="3514" spans="4:4" x14ac:dyDescent="0.25">
      <c r="D3514">
        <f t="shared" ca="1" si="67"/>
        <v>44.18524174788682</v>
      </c>
    </row>
    <row r="3515" spans="4:4" x14ac:dyDescent="0.25">
      <c r="D3515">
        <f t="shared" ca="1" si="67"/>
        <v>50.187810347585298</v>
      </c>
    </row>
    <row r="3516" spans="4:4" x14ac:dyDescent="0.25">
      <c r="D3516">
        <f t="shared" ca="1" si="67"/>
        <v>42.705774495311843</v>
      </c>
    </row>
    <row r="3517" spans="4:4" x14ac:dyDescent="0.25">
      <c r="D3517">
        <f t="shared" ca="1" si="67"/>
        <v>51.578765136105979</v>
      </c>
    </row>
    <row r="3518" spans="4:4" x14ac:dyDescent="0.25">
      <c r="D3518">
        <f t="shared" ca="1" si="67"/>
        <v>43.804178049839365</v>
      </c>
    </row>
    <row r="3519" spans="4:4" x14ac:dyDescent="0.25">
      <c r="D3519">
        <f t="shared" ca="1" si="67"/>
        <v>47.515594963269777</v>
      </c>
    </row>
    <row r="3520" spans="4:4" x14ac:dyDescent="0.25">
      <c r="D3520">
        <f t="shared" ca="1" si="67"/>
        <v>54.993967549199702</v>
      </c>
    </row>
    <row r="3521" spans="4:4" x14ac:dyDescent="0.25">
      <c r="D3521">
        <f t="shared" ca="1" si="67"/>
        <v>47.271819327269583</v>
      </c>
    </row>
    <row r="3522" spans="4:4" x14ac:dyDescent="0.25">
      <c r="D3522">
        <f t="shared" ca="1" si="67"/>
        <v>44.531405265904077</v>
      </c>
    </row>
    <row r="3523" spans="4:4" x14ac:dyDescent="0.25">
      <c r="D3523">
        <f t="shared" ref="D3523:D3586" ca="1" si="68">_xlfn.T.INV(RAND(),25)*$G$3+$F$3</f>
        <v>57.827013642838864</v>
      </c>
    </row>
    <row r="3524" spans="4:4" x14ac:dyDescent="0.25">
      <c r="D3524">
        <f t="shared" ca="1" si="68"/>
        <v>49.485165736735325</v>
      </c>
    </row>
    <row r="3525" spans="4:4" x14ac:dyDescent="0.25">
      <c r="D3525">
        <f t="shared" ca="1" si="68"/>
        <v>49.053440570405009</v>
      </c>
    </row>
    <row r="3526" spans="4:4" x14ac:dyDescent="0.25">
      <c r="D3526">
        <f t="shared" ca="1" si="68"/>
        <v>46.825351010056835</v>
      </c>
    </row>
    <row r="3527" spans="4:4" x14ac:dyDescent="0.25">
      <c r="D3527">
        <f t="shared" ca="1" si="68"/>
        <v>47.454545381836859</v>
      </c>
    </row>
    <row r="3528" spans="4:4" x14ac:dyDescent="0.25">
      <c r="D3528">
        <f t="shared" ca="1" si="68"/>
        <v>46.210262651656926</v>
      </c>
    </row>
    <row r="3529" spans="4:4" x14ac:dyDescent="0.25">
      <c r="D3529">
        <f t="shared" ca="1" si="68"/>
        <v>58.942752653246544</v>
      </c>
    </row>
    <row r="3530" spans="4:4" x14ac:dyDescent="0.25">
      <c r="D3530">
        <f t="shared" ca="1" si="68"/>
        <v>51.226367138124353</v>
      </c>
    </row>
    <row r="3531" spans="4:4" x14ac:dyDescent="0.25">
      <c r="D3531">
        <f t="shared" ca="1" si="68"/>
        <v>44.386863005438315</v>
      </c>
    </row>
    <row r="3532" spans="4:4" x14ac:dyDescent="0.25">
      <c r="D3532">
        <f t="shared" ca="1" si="68"/>
        <v>49.746973926927851</v>
      </c>
    </row>
    <row r="3533" spans="4:4" x14ac:dyDescent="0.25">
      <c r="D3533">
        <f t="shared" ca="1" si="68"/>
        <v>55.079334857524607</v>
      </c>
    </row>
    <row r="3534" spans="4:4" x14ac:dyDescent="0.25">
      <c r="D3534">
        <f t="shared" ca="1" si="68"/>
        <v>54.978476875501812</v>
      </c>
    </row>
    <row r="3535" spans="4:4" x14ac:dyDescent="0.25">
      <c r="D3535">
        <f t="shared" ca="1" si="68"/>
        <v>51.67078782360813</v>
      </c>
    </row>
    <row r="3536" spans="4:4" x14ac:dyDescent="0.25">
      <c r="D3536">
        <f t="shared" ca="1" si="68"/>
        <v>58.603790204265209</v>
      </c>
    </row>
    <row r="3537" spans="4:4" x14ac:dyDescent="0.25">
      <c r="D3537">
        <f t="shared" ca="1" si="68"/>
        <v>52.914492369757134</v>
      </c>
    </row>
    <row r="3538" spans="4:4" x14ac:dyDescent="0.25">
      <c r="D3538">
        <f t="shared" ca="1" si="68"/>
        <v>48.22442528616844</v>
      </c>
    </row>
    <row r="3539" spans="4:4" x14ac:dyDescent="0.25">
      <c r="D3539">
        <f t="shared" ca="1" si="68"/>
        <v>51.938954862406739</v>
      </c>
    </row>
    <row r="3540" spans="4:4" x14ac:dyDescent="0.25">
      <c r="D3540">
        <f t="shared" ca="1" si="68"/>
        <v>51.119384566288808</v>
      </c>
    </row>
    <row r="3541" spans="4:4" x14ac:dyDescent="0.25">
      <c r="D3541">
        <f t="shared" ca="1" si="68"/>
        <v>48.982402599105811</v>
      </c>
    </row>
    <row r="3542" spans="4:4" x14ac:dyDescent="0.25">
      <c r="D3542">
        <f t="shared" ca="1" si="68"/>
        <v>55.716104800553289</v>
      </c>
    </row>
    <row r="3543" spans="4:4" x14ac:dyDescent="0.25">
      <c r="D3543">
        <f t="shared" ca="1" si="68"/>
        <v>46.8023117152499</v>
      </c>
    </row>
    <row r="3544" spans="4:4" x14ac:dyDescent="0.25">
      <c r="D3544">
        <f t="shared" ca="1" si="68"/>
        <v>48.660638420398008</v>
      </c>
    </row>
    <row r="3545" spans="4:4" x14ac:dyDescent="0.25">
      <c r="D3545">
        <f t="shared" ca="1" si="68"/>
        <v>44.644758216163957</v>
      </c>
    </row>
    <row r="3546" spans="4:4" x14ac:dyDescent="0.25">
      <c r="D3546">
        <f t="shared" ca="1" si="68"/>
        <v>52.024932658057367</v>
      </c>
    </row>
    <row r="3547" spans="4:4" x14ac:dyDescent="0.25">
      <c r="D3547">
        <f t="shared" ca="1" si="68"/>
        <v>48.150413658375527</v>
      </c>
    </row>
    <row r="3548" spans="4:4" x14ac:dyDescent="0.25">
      <c r="D3548">
        <f t="shared" ca="1" si="68"/>
        <v>47.214815289896158</v>
      </c>
    </row>
    <row r="3549" spans="4:4" x14ac:dyDescent="0.25">
      <c r="D3549">
        <f t="shared" ca="1" si="68"/>
        <v>52.6684374528175</v>
      </c>
    </row>
    <row r="3550" spans="4:4" x14ac:dyDescent="0.25">
      <c r="D3550">
        <f t="shared" ca="1" si="68"/>
        <v>65.97033333205988</v>
      </c>
    </row>
    <row r="3551" spans="4:4" x14ac:dyDescent="0.25">
      <c r="D3551">
        <f t="shared" ca="1" si="68"/>
        <v>52.015774188032943</v>
      </c>
    </row>
    <row r="3552" spans="4:4" x14ac:dyDescent="0.25">
      <c r="D3552">
        <f t="shared" ca="1" si="68"/>
        <v>52.054809030065748</v>
      </c>
    </row>
    <row r="3553" spans="4:4" x14ac:dyDescent="0.25">
      <c r="D3553">
        <f t="shared" ca="1" si="68"/>
        <v>53.602825057433002</v>
      </c>
    </row>
    <row r="3554" spans="4:4" x14ac:dyDescent="0.25">
      <c r="D3554">
        <f t="shared" ca="1" si="68"/>
        <v>48.52408440946359</v>
      </c>
    </row>
    <row r="3555" spans="4:4" x14ac:dyDescent="0.25">
      <c r="D3555">
        <f t="shared" ca="1" si="68"/>
        <v>67.683631018116245</v>
      </c>
    </row>
    <row r="3556" spans="4:4" x14ac:dyDescent="0.25">
      <c r="D3556">
        <f t="shared" ca="1" si="68"/>
        <v>58.667753796212104</v>
      </c>
    </row>
    <row r="3557" spans="4:4" x14ac:dyDescent="0.25">
      <c r="D3557">
        <f t="shared" ca="1" si="68"/>
        <v>52.934751511204631</v>
      </c>
    </row>
    <row r="3558" spans="4:4" x14ac:dyDescent="0.25">
      <c r="D3558">
        <f t="shared" ca="1" si="68"/>
        <v>50.177163051116388</v>
      </c>
    </row>
    <row r="3559" spans="4:4" x14ac:dyDescent="0.25">
      <c r="D3559">
        <f t="shared" ca="1" si="68"/>
        <v>49.909913227934133</v>
      </c>
    </row>
    <row r="3560" spans="4:4" x14ac:dyDescent="0.25">
      <c r="D3560">
        <f t="shared" ca="1" si="68"/>
        <v>43.866753796595248</v>
      </c>
    </row>
    <row r="3561" spans="4:4" x14ac:dyDescent="0.25">
      <c r="D3561">
        <f t="shared" ca="1" si="68"/>
        <v>46.716812325737592</v>
      </c>
    </row>
    <row r="3562" spans="4:4" x14ac:dyDescent="0.25">
      <c r="D3562">
        <f t="shared" ca="1" si="68"/>
        <v>43.75738474904886</v>
      </c>
    </row>
    <row r="3563" spans="4:4" x14ac:dyDescent="0.25">
      <c r="D3563">
        <f t="shared" ca="1" si="68"/>
        <v>54.127674886177104</v>
      </c>
    </row>
    <row r="3564" spans="4:4" x14ac:dyDescent="0.25">
      <c r="D3564">
        <f t="shared" ca="1" si="68"/>
        <v>45.599622846295006</v>
      </c>
    </row>
    <row r="3565" spans="4:4" x14ac:dyDescent="0.25">
      <c r="D3565">
        <f t="shared" ca="1" si="68"/>
        <v>50.970144016527229</v>
      </c>
    </row>
    <row r="3566" spans="4:4" x14ac:dyDescent="0.25">
      <c r="D3566">
        <f t="shared" ca="1" si="68"/>
        <v>53.208515584316416</v>
      </c>
    </row>
    <row r="3567" spans="4:4" x14ac:dyDescent="0.25">
      <c r="D3567">
        <f t="shared" ca="1" si="68"/>
        <v>47.281036164920437</v>
      </c>
    </row>
    <row r="3568" spans="4:4" x14ac:dyDescent="0.25">
      <c r="D3568">
        <f t="shared" ca="1" si="68"/>
        <v>54.880945055109066</v>
      </c>
    </row>
    <row r="3569" spans="4:4" x14ac:dyDescent="0.25">
      <c r="D3569">
        <f t="shared" ca="1" si="68"/>
        <v>46.230363177036175</v>
      </c>
    </row>
    <row r="3570" spans="4:4" x14ac:dyDescent="0.25">
      <c r="D3570">
        <f t="shared" ca="1" si="68"/>
        <v>56.031384333948012</v>
      </c>
    </row>
    <row r="3571" spans="4:4" x14ac:dyDescent="0.25">
      <c r="D3571">
        <f t="shared" ca="1" si="68"/>
        <v>51.277740947667013</v>
      </c>
    </row>
    <row r="3572" spans="4:4" x14ac:dyDescent="0.25">
      <c r="D3572">
        <f t="shared" ca="1" si="68"/>
        <v>46.485340469173764</v>
      </c>
    </row>
    <row r="3573" spans="4:4" x14ac:dyDescent="0.25">
      <c r="D3573">
        <f t="shared" ca="1" si="68"/>
        <v>43.838228230012319</v>
      </c>
    </row>
    <row r="3574" spans="4:4" x14ac:dyDescent="0.25">
      <c r="D3574">
        <f t="shared" ca="1" si="68"/>
        <v>56.659983783887512</v>
      </c>
    </row>
    <row r="3575" spans="4:4" x14ac:dyDescent="0.25">
      <c r="D3575">
        <f t="shared" ca="1" si="68"/>
        <v>46.530108193914117</v>
      </c>
    </row>
    <row r="3576" spans="4:4" x14ac:dyDescent="0.25">
      <c r="D3576">
        <f t="shared" ca="1" si="68"/>
        <v>45.351939141568053</v>
      </c>
    </row>
    <row r="3577" spans="4:4" x14ac:dyDescent="0.25">
      <c r="D3577">
        <f t="shared" ca="1" si="68"/>
        <v>49.929539688592662</v>
      </c>
    </row>
    <row r="3578" spans="4:4" x14ac:dyDescent="0.25">
      <c r="D3578">
        <f t="shared" ca="1" si="68"/>
        <v>48.432645475955134</v>
      </c>
    </row>
    <row r="3579" spans="4:4" x14ac:dyDescent="0.25">
      <c r="D3579">
        <f t="shared" ca="1" si="68"/>
        <v>44.435415584541452</v>
      </c>
    </row>
    <row r="3580" spans="4:4" x14ac:dyDescent="0.25">
      <c r="D3580">
        <f t="shared" ca="1" si="68"/>
        <v>49.403242091733716</v>
      </c>
    </row>
    <row r="3581" spans="4:4" x14ac:dyDescent="0.25">
      <c r="D3581">
        <f t="shared" ca="1" si="68"/>
        <v>44.178596813655503</v>
      </c>
    </row>
    <row r="3582" spans="4:4" x14ac:dyDescent="0.25">
      <c r="D3582">
        <f t="shared" ca="1" si="68"/>
        <v>58.325020041116225</v>
      </c>
    </row>
    <row r="3583" spans="4:4" x14ac:dyDescent="0.25">
      <c r="D3583">
        <f t="shared" ca="1" si="68"/>
        <v>47.114050152220457</v>
      </c>
    </row>
    <row r="3584" spans="4:4" x14ac:dyDescent="0.25">
      <c r="D3584">
        <f t="shared" ca="1" si="68"/>
        <v>56.49358889001077</v>
      </c>
    </row>
    <row r="3585" spans="4:4" x14ac:dyDescent="0.25">
      <c r="D3585">
        <f t="shared" ca="1" si="68"/>
        <v>52.489305513119938</v>
      </c>
    </row>
    <row r="3586" spans="4:4" x14ac:dyDescent="0.25">
      <c r="D3586">
        <f t="shared" ca="1" si="68"/>
        <v>51.224853373182995</v>
      </c>
    </row>
    <row r="3587" spans="4:4" x14ac:dyDescent="0.25">
      <c r="D3587">
        <f t="shared" ref="D3587:D3650" ca="1" si="69">_xlfn.T.INV(RAND(),25)*$G$3+$F$3</f>
        <v>50.952704979741299</v>
      </c>
    </row>
    <row r="3588" spans="4:4" x14ac:dyDescent="0.25">
      <c r="D3588">
        <f t="shared" ca="1" si="69"/>
        <v>53.404472900153543</v>
      </c>
    </row>
    <row r="3589" spans="4:4" x14ac:dyDescent="0.25">
      <c r="D3589">
        <f t="shared" ca="1" si="69"/>
        <v>45.889118810508883</v>
      </c>
    </row>
    <row r="3590" spans="4:4" x14ac:dyDescent="0.25">
      <c r="D3590">
        <f t="shared" ca="1" si="69"/>
        <v>55.156808584824979</v>
      </c>
    </row>
    <row r="3591" spans="4:4" x14ac:dyDescent="0.25">
      <c r="D3591">
        <f t="shared" ca="1" si="69"/>
        <v>46.530784560198157</v>
      </c>
    </row>
    <row r="3592" spans="4:4" x14ac:dyDescent="0.25">
      <c r="D3592">
        <f t="shared" ca="1" si="69"/>
        <v>45.228766428778314</v>
      </c>
    </row>
    <row r="3593" spans="4:4" x14ac:dyDescent="0.25">
      <c r="D3593">
        <f t="shared" ca="1" si="69"/>
        <v>45.361218197885044</v>
      </c>
    </row>
    <row r="3594" spans="4:4" x14ac:dyDescent="0.25">
      <c r="D3594">
        <f t="shared" ca="1" si="69"/>
        <v>44.336331313397721</v>
      </c>
    </row>
    <row r="3595" spans="4:4" x14ac:dyDescent="0.25">
      <c r="D3595">
        <f t="shared" ca="1" si="69"/>
        <v>49.798518685877944</v>
      </c>
    </row>
    <row r="3596" spans="4:4" x14ac:dyDescent="0.25">
      <c r="D3596">
        <f t="shared" ca="1" si="69"/>
        <v>54.477721287264707</v>
      </c>
    </row>
    <row r="3597" spans="4:4" x14ac:dyDescent="0.25">
      <c r="D3597">
        <f t="shared" ca="1" si="69"/>
        <v>50.131993526688191</v>
      </c>
    </row>
    <row r="3598" spans="4:4" x14ac:dyDescent="0.25">
      <c r="D3598">
        <f t="shared" ca="1" si="69"/>
        <v>45.358030899855578</v>
      </c>
    </row>
    <row r="3599" spans="4:4" x14ac:dyDescent="0.25">
      <c r="D3599">
        <f t="shared" ca="1" si="69"/>
        <v>60.2821486750315</v>
      </c>
    </row>
    <row r="3600" spans="4:4" x14ac:dyDescent="0.25">
      <c r="D3600">
        <f t="shared" ca="1" si="69"/>
        <v>51.30216614352814</v>
      </c>
    </row>
    <row r="3601" spans="4:4" x14ac:dyDescent="0.25">
      <c r="D3601">
        <f t="shared" ca="1" si="69"/>
        <v>51.508751656093111</v>
      </c>
    </row>
    <row r="3602" spans="4:4" x14ac:dyDescent="0.25">
      <c r="D3602">
        <f t="shared" ca="1" si="69"/>
        <v>52.332353569744441</v>
      </c>
    </row>
    <row r="3603" spans="4:4" x14ac:dyDescent="0.25">
      <c r="D3603">
        <f t="shared" ca="1" si="69"/>
        <v>51.569380686314773</v>
      </c>
    </row>
    <row r="3604" spans="4:4" x14ac:dyDescent="0.25">
      <c r="D3604">
        <f t="shared" ca="1" si="69"/>
        <v>46.697763618571919</v>
      </c>
    </row>
    <row r="3605" spans="4:4" x14ac:dyDescent="0.25">
      <c r="D3605">
        <f t="shared" ca="1" si="69"/>
        <v>54.366751711993338</v>
      </c>
    </row>
    <row r="3606" spans="4:4" x14ac:dyDescent="0.25">
      <c r="D3606">
        <f t="shared" ca="1" si="69"/>
        <v>49.191524419442636</v>
      </c>
    </row>
    <row r="3607" spans="4:4" x14ac:dyDescent="0.25">
      <c r="D3607">
        <f t="shared" ca="1" si="69"/>
        <v>44.899953723895081</v>
      </c>
    </row>
    <row r="3608" spans="4:4" x14ac:dyDescent="0.25">
      <c r="D3608">
        <f t="shared" ca="1" si="69"/>
        <v>46.342152026864561</v>
      </c>
    </row>
    <row r="3609" spans="4:4" x14ac:dyDescent="0.25">
      <c r="D3609">
        <f t="shared" ca="1" si="69"/>
        <v>52.915336995167493</v>
      </c>
    </row>
    <row r="3610" spans="4:4" x14ac:dyDescent="0.25">
      <c r="D3610">
        <f t="shared" ca="1" si="69"/>
        <v>48.00800410645585</v>
      </c>
    </row>
    <row r="3611" spans="4:4" x14ac:dyDescent="0.25">
      <c r="D3611">
        <f t="shared" ca="1" si="69"/>
        <v>54.593221120742825</v>
      </c>
    </row>
    <row r="3612" spans="4:4" x14ac:dyDescent="0.25">
      <c r="D3612">
        <f t="shared" ca="1" si="69"/>
        <v>56.505626042694836</v>
      </c>
    </row>
    <row r="3613" spans="4:4" x14ac:dyDescent="0.25">
      <c r="D3613">
        <f t="shared" ca="1" si="69"/>
        <v>44.45735953749076</v>
      </c>
    </row>
    <row r="3614" spans="4:4" x14ac:dyDescent="0.25">
      <c r="D3614">
        <f t="shared" ca="1" si="69"/>
        <v>58.984018573122128</v>
      </c>
    </row>
    <row r="3615" spans="4:4" x14ac:dyDescent="0.25">
      <c r="D3615">
        <f t="shared" ca="1" si="69"/>
        <v>44.514162066903275</v>
      </c>
    </row>
    <row r="3616" spans="4:4" x14ac:dyDescent="0.25">
      <c r="D3616">
        <f t="shared" ca="1" si="69"/>
        <v>42.921100308844636</v>
      </c>
    </row>
    <row r="3617" spans="4:4" x14ac:dyDescent="0.25">
      <c r="D3617">
        <f t="shared" ca="1" si="69"/>
        <v>61.09828644016072</v>
      </c>
    </row>
    <row r="3618" spans="4:4" x14ac:dyDescent="0.25">
      <c r="D3618">
        <f t="shared" ca="1" si="69"/>
        <v>48.905553395812738</v>
      </c>
    </row>
    <row r="3619" spans="4:4" x14ac:dyDescent="0.25">
      <c r="D3619">
        <f t="shared" ca="1" si="69"/>
        <v>53.959306095558063</v>
      </c>
    </row>
    <row r="3620" spans="4:4" x14ac:dyDescent="0.25">
      <c r="D3620">
        <f t="shared" ca="1" si="69"/>
        <v>51.775481878256485</v>
      </c>
    </row>
    <row r="3621" spans="4:4" x14ac:dyDescent="0.25">
      <c r="D3621">
        <f t="shared" ca="1" si="69"/>
        <v>53.850990505946214</v>
      </c>
    </row>
    <row r="3622" spans="4:4" x14ac:dyDescent="0.25">
      <c r="D3622">
        <f t="shared" ca="1" si="69"/>
        <v>44.933110753147965</v>
      </c>
    </row>
    <row r="3623" spans="4:4" x14ac:dyDescent="0.25">
      <c r="D3623">
        <f t="shared" ca="1" si="69"/>
        <v>46.829093164187405</v>
      </c>
    </row>
    <row r="3624" spans="4:4" x14ac:dyDescent="0.25">
      <c r="D3624">
        <f t="shared" ca="1" si="69"/>
        <v>52.3989427033057</v>
      </c>
    </row>
    <row r="3625" spans="4:4" x14ac:dyDescent="0.25">
      <c r="D3625">
        <f t="shared" ca="1" si="69"/>
        <v>55.314410601796375</v>
      </c>
    </row>
    <row r="3626" spans="4:4" x14ac:dyDescent="0.25">
      <c r="D3626">
        <f t="shared" ca="1" si="69"/>
        <v>38.257087507283316</v>
      </c>
    </row>
    <row r="3627" spans="4:4" x14ac:dyDescent="0.25">
      <c r="D3627">
        <f t="shared" ca="1" si="69"/>
        <v>46.898252249263862</v>
      </c>
    </row>
    <row r="3628" spans="4:4" x14ac:dyDescent="0.25">
      <c r="D3628">
        <f t="shared" ca="1" si="69"/>
        <v>51.855594468284885</v>
      </c>
    </row>
    <row r="3629" spans="4:4" x14ac:dyDescent="0.25">
      <c r="D3629">
        <f t="shared" ca="1" si="69"/>
        <v>53.823529045749915</v>
      </c>
    </row>
    <row r="3630" spans="4:4" x14ac:dyDescent="0.25">
      <c r="D3630">
        <f t="shared" ca="1" si="69"/>
        <v>52.498703078905322</v>
      </c>
    </row>
    <row r="3631" spans="4:4" x14ac:dyDescent="0.25">
      <c r="D3631">
        <f t="shared" ca="1" si="69"/>
        <v>44.36956752015525</v>
      </c>
    </row>
    <row r="3632" spans="4:4" x14ac:dyDescent="0.25">
      <c r="D3632">
        <f t="shared" ca="1" si="69"/>
        <v>51.818341597735653</v>
      </c>
    </row>
    <row r="3633" spans="4:4" x14ac:dyDescent="0.25">
      <c r="D3633">
        <f t="shared" ca="1" si="69"/>
        <v>52.759657913826935</v>
      </c>
    </row>
    <row r="3634" spans="4:4" x14ac:dyDescent="0.25">
      <c r="D3634">
        <f t="shared" ca="1" si="69"/>
        <v>49.627647706432079</v>
      </c>
    </row>
    <row r="3635" spans="4:4" x14ac:dyDescent="0.25">
      <c r="D3635">
        <f t="shared" ca="1" si="69"/>
        <v>51.102585704682255</v>
      </c>
    </row>
    <row r="3636" spans="4:4" x14ac:dyDescent="0.25">
      <c r="D3636">
        <f t="shared" ca="1" si="69"/>
        <v>48.637630435415716</v>
      </c>
    </row>
    <row r="3637" spans="4:4" x14ac:dyDescent="0.25">
      <c r="D3637">
        <f t="shared" ca="1" si="69"/>
        <v>51.861349667229021</v>
      </c>
    </row>
    <row r="3638" spans="4:4" x14ac:dyDescent="0.25">
      <c r="D3638">
        <f t="shared" ca="1" si="69"/>
        <v>44.24189156195267</v>
      </c>
    </row>
    <row r="3639" spans="4:4" x14ac:dyDescent="0.25">
      <c r="D3639">
        <f t="shared" ca="1" si="69"/>
        <v>38.916355485554249</v>
      </c>
    </row>
    <row r="3640" spans="4:4" x14ac:dyDescent="0.25">
      <c r="D3640">
        <f t="shared" ca="1" si="69"/>
        <v>46.284841262427655</v>
      </c>
    </row>
    <row r="3641" spans="4:4" x14ac:dyDescent="0.25">
      <c r="D3641">
        <f t="shared" ca="1" si="69"/>
        <v>43.585263315780573</v>
      </c>
    </row>
    <row r="3642" spans="4:4" x14ac:dyDescent="0.25">
      <c r="D3642">
        <f t="shared" ca="1" si="69"/>
        <v>54.939478100429646</v>
      </c>
    </row>
    <row r="3643" spans="4:4" x14ac:dyDescent="0.25">
      <c r="D3643">
        <f t="shared" ca="1" si="69"/>
        <v>57.646846488245316</v>
      </c>
    </row>
    <row r="3644" spans="4:4" x14ac:dyDescent="0.25">
      <c r="D3644">
        <f t="shared" ca="1" si="69"/>
        <v>47.004610821332676</v>
      </c>
    </row>
    <row r="3645" spans="4:4" x14ac:dyDescent="0.25">
      <c r="D3645">
        <f t="shared" ca="1" si="69"/>
        <v>52.072786225764048</v>
      </c>
    </row>
    <row r="3646" spans="4:4" x14ac:dyDescent="0.25">
      <c r="D3646">
        <f t="shared" ca="1" si="69"/>
        <v>48.253813381341004</v>
      </c>
    </row>
    <row r="3647" spans="4:4" x14ac:dyDescent="0.25">
      <c r="D3647">
        <f t="shared" ca="1" si="69"/>
        <v>47.24209544212399</v>
      </c>
    </row>
    <row r="3648" spans="4:4" x14ac:dyDescent="0.25">
      <c r="D3648">
        <f t="shared" ca="1" si="69"/>
        <v>50.013457662848666</v>
      </c>
    </row>
    <row r="3649" spans="4:4" x14ac:dyDescent="0.25">
      <c r="D3649">
        <f t="shared" ca="1" si="69"/>
        <v>53.785704474411105</v>
      </c>
    </row>
    <row r="3650" spans="4:4" x14ac:dyDescent="0.25">
      <c r="D3650">
        <f t="shared" ca="1" si="69"/>
        <v>48.272426712820774</v>
      </c>
    </row>
    <row r="3651" spans="4:4" x14ac:dyDescent="0.25">
      <c r="D3651">
        <f t="shared" ref="D3651:D3714" ca="1" si="70">_xlfn.T.INV(RAND(),25)*$G$3+$F$3</f>
        <v>45.033020870884428</v>
      </c>
    </row>
    <row r="3652" spans="4:4" x14ac:dyDescent="0.25">
      <c r="D3652">
        <f t="shared" ca="1" si="70"/>
        <v>51.708669111321065</v>
      </c>
    </row>
    <row r="3653" spans="4:4" x14ac:dyDescent="0.25">
      <c r="D3653">
        <f t="shared" ca="1" si="70"/>
        <v>53.587595378547576</v>
      </c>
    </row>
    <row r="3654" spans="4:4" x14ac:dyDescent="0.25">
      <c r="D3654">
        <f t="shared" ca="1" si="70"/>
        <v>47.245036041079167</v>
      </c>
    </row>
    <row r="3655" spans="4:4" x14ac:dyDescent="0.25">
      <c r="D3655">
        <f t="shared" ca="1" si="70"/>
        <v>49.363528952580793</v>
      </c>
    </row>
    <row r="3656" spans="4:4" x14ac:dyDescent="0.25">
      <c r="D3656">
        <f t="shared" ca="1" si="70"/>
        <v>37.749671158850873</v>
      </c>
    </row>
    <row r="3657" spans="4:4" x14ac:dyDescent="0.25">
      <c r="D3657">
        <f t="shared" ca="1" si="70"/>
        <v>49.536164056030813</v>
      </c>
    </row>
    <row r="3658" spans="4:4" x14ac:dyDescent="0.25">
      <c r="D3658">
        <f t="shared" ca="1" si="70"/>
        <v>49.424594915122647</v>
      </c>
    </row>
    <row r="3659" spans="4:4" x14ac:dyDescent="0.25">
      <c r="D3659">
        <f t="shared" ca="1" si="70"/>
        <v>48.652153721993002</v>
      </c>
    </row>
    <row r="3660" spans="4:4" x14ac:dyDescent="0.25">
      <c r="D3660">
        <f t="shared" ca="1" si="70"/>
        <v>48.952245310985006</v>
      </c>
    </row>
    <row r="3661" spans="4:4" x14ac:dyDescent="0.25">
      <c r="D3661">
        <f t="shared" ca="1" si="70"/>
        <v>37.68530808180509</v>
      </c>
    </row>
    <row r="3662" spans="4:4" x14ac:dyDescent="0.25">
      <c r="D3662">
        <f t="shared" ca="1" si="70"/>
        <v>44.970745084453796</v>
      </c>
    </row>
    <row r="3663" spans="4:4" x14ac:dyDescent="0.25">
      <c r="D3663">
        <f t="shared" ca="1" si="70"/>
        <v>49.810251559012933</v>
      </c>
    </row>
    <row r="3664" spans="4:4" x14ac:dyDescent="0.25">
      <c r="D3664">
        <f t="shared" ca="1" si="70"/>
        <v>48.913487573296173</v>
      </c>
    </row>
    <row r="3665" spans="4:4" x14ac:dyDescent="0.25">
      <c r="D3665">
        <f t="shared" ca="1" si="70"/>
        <v>43.489717498130702</v>
      </c>
    </row>
    <row r="3666" spans="4:4" x14ac:dyDescent="0.25">
      <c r="D3666">
        <f t="shared" ca="1" si="70"/>
        <v>45.445155197416604</v>
      </c>
    </row>
    <row r="3667" spans="4:4" x14ac:dyDescent="0.25">
      <c r="D3667">
        <f t="shared" ca="1" si="70"/>
        <v>53.170347857240976</v>
      </c>
    </row>
    <row r="3668" spans="4:4" x14ac:dyDescent="0.25">
      <c r="D3668">
        <f t="shared" ca="1" si="70"/>
        <v>51.721265784020019</v>
      </c>
    </row>
    <row r="3669" spans="4:4" x14ac:dyDescent="0.25">
      <c r="D3669">
        <f t="shared" ca="1" si="70"/>
        <v>52.065476409348108</v>
      </c>
    </row>
    <row r="3670" spans="4:4" x14ac:dyDescent="0.25">
      <c r="D3670">
        <f t="shared" ca="1" si="70"/>
        <v>45.609289801948961</v>
      </c>
    </row>
    <row r="3671" spans="4:4" x14ac:dyDescent="0.25">
      <c r="D3671">
        <f t="shared" ca="1" si="70"/>
        <v>48.6841054140192</v>
      </c>
    </row>
    <row r="3672" spans="4:4" x14ac:dyDescent="0.25">
      <c r="D3672">
        <f t="shared" ca="1" si="70"/>
        <v>49.316516052954086</v>
      </c>
    </row>
    <row r="3673" spans="4:4" x14ac:dyDescent="0.25">
      <c r="D3673">
        <f t="shared" ca="1" si="70"/>
        <v>49.082896622234863</v>
      </c>
    </row>
    <row r="3674" spans="4:4" x14ac:dyDescent="0.25">
      <c r="D3674">
        <f t="shared" ca="1" si="70"/>
        <v>46.922814134294342</v>
      </c>
    </row>
    <row r="3675" spans="4:4" x14ac:dyDescent="0.25">
      <c r="D3675">
        <f t="shared" ca="1" si="70"/>
        <v>46.701035165794643</v>
      </c>
    </row>
    <row r="3676" spans="4:4" x14ac:dyDescent="0.25">
      <c r="D3676">
        <f t="shared" ca="1" si="70"/>
        <v>43.788306995149632</v>
      </c>
    </row>
    <row r="3677" spans="4:4" x14ac:dyDescent="0.25">
      <c r="D3677">
        <f t="shared" ca="1" si="70"/>
        <v>53.168320478626903</v>
      </c>
    </row>
    <row r="3678" spans="4:4" x14ac:dyDescent="0.25">
      <c r="D3678">
        <f t="shared" ca="1" si="70"/>
        <v>51.961543479484533</v>
      </c>
    </row>
    <row r="3679" spans="4:4" x14ac:dyDescent="0.25">
      <c r="D3679">
        <f t="shared" ca="1" si="70"/>
        <v>47.186641055306154</v>
      </c>
    </row>
    <row r="3680" spans="4:4" x14ac:dyDescent="0.25">
      <c r="D3680">
        <f t="shared" ca="1" si="70"/>
        <v>48.745192746043585</v>
      </c>
    </row>
    <row r="3681" spans="4:4" x14ac:dyDescent="0.25">
      <c r="D3681">
        <f t="shared" ca="1" si="70"/>
        <v>51.057527846369048</v>
      </c>
    </row>
    <row r="3682" spans="4:4" x14ac:dyDescent="0.25">
      <c r="D3682">
        <f t="shared" ca="1" si="70"/>
        <v>44.00235601476313</v>
      </c>
    </row>
    <row r="3683" spans="4:4" x14ac:dyDescent="0.25">
      <c r="D3683">
        <f t="shared" ca="1" si="70"/>
        <v>48.207377973444636</v>
      </c>
    </row>
    <row r="3684" spans="4:4" x14ac:dyDescent="0.25">
      <c r="D3684">
        <f t="shared" ca="1" si="70"/>
        <v>55.906806192205202</v>
      </c>
    </row>
    <row r="3685" spans="4:4" x14ac:dyDescent="0.25">
      <c r="D3685">
        <f t="shared" ca="1" si="70"/>
        <v>51.69908989885765</v>
      </c>
    </row>
    <row r="3686" spans="4:4" x14ac:dyDescent="0.25">
      <c r="D3686">
        <f t="shared" ca="1" si="70"/>
        <v>48.061462621002441</v>
      </c>
    </row>
    <row r="3687" spans="4:4" x14ac:dyDescent="0.25">
      <c r="D3687">
        <f t="shared" ca="1" si="70"/>
        <v>45.522193819447239</v>
      </c>
    </row>
    <row r="3688" spans="4:4" x14ac:dyDescent="0.25">
      <c r="D3688">
        <f t="shared" ca="1" si="70"/>
        <v>48.295786579414205</v>
      </c>
    </row>
    <row r="3689" spans="4:4" x14ac:dyDescent="0.25">
      <c r="D3689">
        <f t="shared" ca="1" si="70"/>
        <v>52.165162362132676</v>
      </c>
    </row>
    <row r="3690" spans="4:4" x14ac:dyDescent="0.25">
      <c r="D3690">
        <f t="shared" ca="1" si="70"/>
        <v>51.296997332584937</v>
      </c>
    </row>
    <row r="3691" spans="4:4" x14ac:dyDescent="0.25">
      <c r="D3691">
        <f t="shared" ca="1" si="70"/>
        <v>48.145719301973081</v>
      </c>
    </row>
    <row r="3692" spans="4:4" x14ac:dyDescent="0.25">
      <c r="D3692">
        <f t="shared" ca="1" si="70"/>
        <v>43.277137127713019</v>
      </c>
    </row>
    <row r="3693" spans="4:4" x14ac:dyDescent="0.25">
      <c r="D3693">
        <f t="shared" ca="1" si="70"/>
        <v>49.593063979181963</v>
      </c>
    </row>
    <row r="3694" spans="4:4" x14ac:dyDescent="0.25">
      <c r="D3694">
        <f t="shared" ca="1" si="70"/>
        <v>51.16233233831845</v>
      </c>
    </row>
    <row r="3695" spans="4:4" x14ac:dyDescent="0.25">
      <c r="D3695">
        <f t="shared" ca="1" si="70"/>
        <v>55.133944223273282</v>
      </c>
    </row>
    <row r="3696" spans="4:4" x14ac:dyDescent="0.25">
      <c r="D3696">
        <f t="shared" ca="1" si="70"/>
        <v>42.427238509562528</v>
      </c>
    </row>
    <row r="3697" spans="4:4" x14ac:dyDescent="0.25">
      <c r="D3697">
        <f t="shared" ca="1" si="70"/>
        <v>37.549545664741146</v>
      </c>
    </row>
    <row r="3698" spans="4:4" x14ac:dyDescent="0.25">
      <c r="D3698">
        <f t="shared" ca="1" si="70"/>
        <v>47.524220390709196</v>
      </c>
    </row>
    <row r="3699" spans="4:4" x14ac:dyDescent="0.25">
      <c r="D3699">
        <f t="shared" ca="1" si="70"/>
        <v>48.085705495092341</v>
      </c>
    </row>
    <row r="3700" spans="4:4" x14ac:dyDescent="0.25">
      <c r="D3700">
        <f t="shared" ca="1" si="70"/>
        <v>54.978984090583509</v>
      </c>
    </row>
    <row r="3701" spans="4:4" x14ac:dyDescent="0.25">
      <c r="D3701">
        <f t="shared" ca="1" si="70"/>
        <v>44.907677724589931</v>
      </c>
    </row>
    <row r="3702" spans="4:4" x14ac:dyDescent="0.25">
      <c r="D3702">
        <f t="shared" ca="1" si="70"/>
        <v>50.526345988254235</v>
      </c>
    </row>
    <row r="3703" spans="4:4" x14ac:dyDescent="0.25">
      <c r="D3703">
        <f t="shared" ca="1" si="70"/>
        <v>60.361511659620589</v>
      </c>
    </row>
    <row r="3704" spans="4:4" x14ac:dyDescent="0.25">
      <c r="D3704">
        <f t="shared" ca="1" si="70"/>
        <v>44.92648953282972</v>
      </c>
    </row>
    <row r="3705" spans="4:4" x14ac:dyDescent="0.25">
      <c r="D3705">
        <f t="shared" ca="1" si="70"/>
        <v>52.080681157127621</v>
      </c>
    </row>
    <row r="3706" spans="4:4" x14ac:dyDescent="0.25">
      <c r="D3706">
        <f t="shared" ca="1" si="70"/>
        <v>50.089668109181822</v>
      </c>
    </row>
    <row r="3707" spans="4:4" x14ac:dyDescent="0.25">
      <c r="D3707">
        <f t="shared" ca="1" si="70"/>
        <v>48.472332559771999</v>
      </c>
    </row>
    <row r="3708" spans="4:4" x14ac:dyDescent="0.25">
      <c r="D3708">
        <f t="shared" ca="1" si="70"/>
        <v>42.568071720481221</v>
      </c>
    </row>
    <row r="3709" spans="4:4" x14ac:dyDescent="0.25">
      <c r="D3709">
        <f t="shared" ca="1" si="70"/>
        <v>43.392749634762467</v>
      </c>
    </row>
    <row r="3710" spans="4:4" x14ac:dyDescent="0.25">
      <c r="D3710">
        <f t="shared" ca="1" si="70"/>
        <v>52.176887685049792</v>
      </c>
    </row>
    <row r="3711" spans="4:4" x14ac:dyDescent="0.25">
      <c r="D3711">
        <f t="shared" ca="1" si="70"/>
        <v>53.286526714196157</v>
      </c>
    </row>
    <row r="3712" spans="4:4" x14ac:dyDescent="0.25">
      <c r="D3712">
        <f t="shared" ca="1" si="70"/>
        <v>46.6044551466549</v>
      </c>
    </row>
    <row r="3713" spans="4:4" x14ac:dyDescent="0.25">
      <c r="D3713">
        <f t="shared" ca="1" si="70"/>
        <v>46.700230619756155</v>
      </c>
    </row>
    <row r="3714" spans="4:4" x14ac:dyDescent="0.25">
      <c r="D3714">
        <f t="shared" ca="1" si="70"/>
        <v>52.30997579758462</v>
      </c>
    </row>
    <row r="3715" spans="4:4" x14ac:dyDescent="0.25">
      <c r="D3715">
        <f t="shared" ref="D3715:D3778" ca="1" si="71">_xlfn.T.INV(RAND(),25)*$G$3+$F$3</f>
        <v>48.086507917074577</v>
      </c>
    </row>
    <row r="3716" spans="4:4" x14ac:dyDescent="0.25">
      <c r="D3716">
        <f t="shared" ca="1" si="71"/>
        <v>53.340428158101666</v>
      </c>
    </row>
    <row r="3717" spans="4:4" x14ac:dyDescent="0.25">
      <c r="D3717">
        <f t="shared" ca="1" si="71"/>
        <v>49.698146587494264</v>
      </c>
    </row>
    <row r="3718" spans="4:4" x14ac:dyDescent="0.25">
      <c r="D3718">
        <f t="shared" ca="1" si="71"/>
        <v>53.05357673949792</v>
      </c>
    </row>
    <row r="3719" spans="4:4" x14ac:dyDescent="0.25">
      <c r="D3719">
        <f t="shared" ca="1" si="71"/>
        <v>46.420858372928386</v>
      </c>
    </row>
    <row r="3720" spans="4:4" x14ac:dyDescent="0.25">
      <c r="D3720">
        <f t="shared" ca="1" si="71"/>
        <v>40.745165944550827</v>
      </c>
    </row>
    <row r="3721" spans="4:4" x14ac:dyDescent="0.25">
      <c r="D3721">
        <f t="shared" ca="1" si="71"/>
        <v>51.405105835026305</v>
      </c>
    </row>
    <row r="3722" spans="4:4" x14ac:dyDescent="0.25">
      <c r="D3722">
        <f t="shared" ca="1" si="71"/>
        <v>41.860228656264631</v>
      </c>
    </row>
    <row r="3723" spans="4:4" x14ac:dyDescent="0.25">
      <c r="D3723">
        <f t="shared" ca="1" si="71"/>
        <v>54.176998680626411</v>
      </c>
    </row>
    <row r="3724" spans="4:4" x14ac:dyDescent="0.25">
      <c r="D3724">
        <f t="shared" ca="1" si="71"/>
        <v>50.700885235342973</v>
      </c>
    </row>
    <row r="3725" spans="4:4" x14ac:dyDescent="0.25">
      <c r="D3725">
        <f t="shared" ca="1" si="71"/>
        <v>49.753969035797986</v>
      </c>
    </row>
    <row r="3726" spans="4:4" x14ac:dyDescent="0.25">
      <c r="D3726">
        <f t="shared" ca="1" si="71"/>
        <v>48.610023097531659</v>
      </c>
    </row>
    <row r="3727" spans="4:4" x14ac:dyDescent="0.25">
      <c r="D3727">
        <f t="shared" ca="1" si="71"/>
        <v>51.071296962146072</v>
      </c>
    </row>
    <row r="3728" spans="4:4" x14ac:dyDescent="0.25">
      <c r="D3728">
        <f t="shared" ca="1" si="71"/>
        <v>44.278926334110494</v>
      </c>
    </row>
    <row r="3729" spans="4:4" x14ac:dyDescent="0.25">
      <c r="D3729">
        <f t="shared" ca="1" si="71"/>
        <v>41.216631666359142</v>
      </c>
    </row>
    <row r="3730" spans="4:4" x14ac:dyDescent="0.25">
      <c r="D3730">
        <f t="shared" ca="1" si="71"/>
        <v>46.093123948042283</v>
      </c>
    </row>
    <row r="3731" spans="4:4" x14ac:dyDescent="0.25">
      <c r="D3731">
        <f t="shared" ca="1" si="71"/>
        <v>50.37343866870691</v>
      </c>
    </row>
    <row r="3732" spans="4:4" x14ac:dyDescent="0.25">
      <c r="D3732">
        <f t="shared" ca="1" si="71"/>
        <v>47.244042751718361</v>
      </c>
    </row>
    <row r="3733" spans="4:4" x14ac:dyDescent="0.25">
      <c r="D3733">
        <f t="shared" ca="1" si="71"/>
        <v>46.187296138660457</v>
      </c>
    </row>
    <row r="3734" spans="4:4" x14ac:dyDescent="0.25">
      <c r="D3734">
        <f t="shared" ca="1" si="71"/>
        <v>54.092666119125212</v>
      </c>
    </row>
    <row r="3735" spans="4:4" x14ac:dyDescent="0.25">
      <c r="D3735">
        <f t="shared" ca="1" si="71"/>
        <v>44.883701635478062</v>
      </c>
    </row>
    <row r="3736" spans="4:4" x14ac:dyDescent="0.25">
      <c r="D3736">
        <f t="shared" ca="1" si="71"/>
        <v>49.362343358594792</v>
      </c>
    </row>
    <row r="3737" spans="4:4" x14ac:dyDescent="0.25">
      <c r="D3737">
        <f t="shared" ca="1" si="71"/>
        <v>41.615029247352382</v>
      </c>
    </row>
    <row r="3738" spans="4:4" x14ac:dyDescent="0.25">
      <c r="D3738">
        <f t="shared" ca="1" si="71"/>
        <v>48.367192913901249</v>
      </c>
    </row>
    <row r="3739" spans="4:4" x14ac:dyDescent="0.25">
      <c r="D3739">
        <f t="shared" ca="1" si="71"/>
        <v>55.572175497142652</v>
      </c>
    </row>
    <row r="3740" spans="4:4" x14ac:dyDescent="0.25">
      <c r="D3740">
        <f t="shared" ca="1" si="71"/>
        <v>45.878434147594795</v>
      </c>
    </row>
    <row r="3741" spans="4:4" x14ac:dyDescent="0.25">
      <c r="D3741">
        <f t="shared" ca="1" si="71"/>
        <v>44.493649058131588</v>
      </c>
    </row>
    <row r="3742" spans="4:4" x14ac:dyDescent="0.25">
      <c r="D3742">
        <f t="shared" ca="1" si="71"/>
        <v>56.188607417786777</v>
      </c>
    </row>
    <row r="3743" spans="4:4" x14ac:dyDescent="0.25">
      <c r="D3743">
        <f t="shared" ca="1" si="71"/>
        <v>42.395787196882658</v>
      </c>
    </row>
    <row r="3744" spans="4:4" x14ac:dyDescent="0.25">
      <c r="D3744">
        <f t="shared" ca="1" si="71"/>
        <v>43.243689604141046</v>
      </c>
    </row>
    <row r="3745" spans="4:4" x14ac:dyDescent="0.25">
      <c r="D3745">
        <f t="shared" ca="1" si="71"/>
        <v>49.321990937725452</v>
      </c>
    </row>
    <row r="3746" spans="4:4" x14ac:dyDescent="0.25">
      <c r="D3746">
        <f t="shared" ca="1" si="71"/>
        <v>43.447157599984621</v>
      </c>
    </row>
    <row r="3747" spans="4:4" x14ac:dyDescent="0.25">
      <c r="D3747">
        <f t="shared" ca="1" si="71"/>
        <v>51.885330411796396</v>
      </c>
    </row>
    <row r="3748" spans="4:4" x14ac:dyDescent="0.25">
      <c r="D3748">
        <f t="shared" ca="1" si="71"/>
        <v>44.541706497645947</v>
      </c>
    </row>
    <row r="3749" spans="4:4" x14ac:dyDescent="0.25">
      <c r="D3749">
        <f t="shared" ca="1" si="71"/>
        <v>51.468731051414558</v>
      </c>
    </row>
    <row r="3750" spans="4:4" x14ac:dyDescent="0.25">
      <c r="D3750">
        <f t="shared" ca="1" si="71"/>
        <v>52.884565798143647</v>
      </c>
    </row>
    <row r="3751" spans="4:4" x14ac:dyDescent="0.25">
      <c r="D3751">
        <f t="shared" ca="1" si="71"/>
        <v>57.671932595319646</v>
      </c>
    </row>
    <row r="3752" spans="4:4" x14ac:dyDescent="0.25">
      <c r="D3752">
        <f t="shared" ca="1" si="71"/>
        <v>48.066219382403503</v>
      </c>
    </row>
    <row r="3753" spans="4:4" x14ac:dyDescent="0.25">
      <c r="D3753">
        <f t="shared" ca="1" si="71"/>
        <v>56.329929440055182</v>
      </c>
    </row>
    <row r="3754" spans="4:4" x14ac:dyDescent="0.25">
      <c r="D3754">
        <f t="shared" ca="1" si="71"/>
        <v>52.044367118285287</v>
      </c>
    </row>
    <row r="3755" spans="4:4" x14ac:dyDescent="0.25">
      <c r="D3755">
        <f t="shared" ca="1" si="71"/>
        <v>48.910156204985825</v>
      </c>
    </row>
    <row r="3756" spans="4:4" x14ac:dyDescent="0.25">
      <c r="D3756">
        <f t="shared" ca="1" si="71"/>
        <v>41.422846617648787</v>
      </c>
    </row>
    <row r="3757" spans="4:4" x14ac:dyDescent="0.25">
      <c r="D3757">
        <f t="shared" ca="1" si="71"/>
        <v>46.991747486050258</v>
      </c>
    </row>
    <row r="3758" spans="4:4" x14ac:dyDescent="0.25">
      <c r="D3758">
        <f t="shared" ca="1" si="71"/>
        <v>53.783970254977312</v>
      </c>
    </row>
    <row r="3759" spans="4:4" x14ac:dyDescent="0.25">
      <c r="D3759">
        <f t="shared" ca="1" si="71"/>
        <v>49.948256343551826</v>
      </c>
    </row>
    <row r="3760" spans="4:4" x14ac:dyDescent="0.25">
      <c r="D3760">
        <f t="shared" ca="1" si="71"/>
        <v>43.346957207074588</v>
      </c>
    </row>
    <row r="3761" spans="4:4" x14ac:dyDescent="0.25">
      <c r="D3761">
        <f t="shared" ca="1" si="71"/>
        <v>50.638568023523504</v>
      </c>
    </row>
    <row r="3762" spans="4:4" x14ac:dyDescent="0.25">
      <c r="D3762">
        <f t="shared" ca="1" si="71"/>
        <v>49.486937411633178</v>
      </c>
    </row>
    <row r="3763" spans="4:4" x14ac:dyDescent="0.25">
      <c r="D3763">
        <f t="shared" ca="1" si="71"/>
        <v>51.573442285398862</v>
      </c>
    </row>
    <row r="3764" spans="4:4" x14ac:dyDescent="0.25">
      <c r="D3764">
        <f t="shared" ca="1" si="71"/>
        <v>53.768254117334884</v>
      </c>
    </row>
    <row r="3765" spans="4:4" x14ac:dyDescent="0.25">
      <c r="D3765">
        <f t="shared" ca="1" si="71"/>
        <v>53.107712101386475</v>
      </c>
    </row>
    <row r="3766" spans="4:4" x14ac:dyDescent="0.25">
      <c r="D3766">
        <f t="shared" ca="1" si="71"/>
        <v>44.3073450097273</v>
      </c>
    </row>
    <row r="3767" spans="4:4" x14ac:dyDescent="0.25">
      <c r="D3767">
        <f t="shared" ca="1" si="71"/>
        <v>41.708274650249869</v>
      </c>
    </row>
    <row r="3768" spans="4:4" x14ac:dyDescent="0.25">
      <c r="D3768">
        <f t="shared" ca="1" si="71"/>
        <v>53.400678989957925</v>
      </c>
    </row>
    <row r="3769" spans="4:4" x14ac:dyDescent="0.25">
      <c r="D3769">
        <f t="shared" ca="1" si="71"/>
        <v>53.301007434021002</v>
      </c>
    </row>
    <row r="3770" spans="4:4" x14ac:dyDescent="0.25">
      <c r="D3770">
        <f t="shared" ca="1" si="71"/>
        <v>58.270645695652199</v>
      </c>
    </row>
    <row r="3771" spans="4:4" x14ac:dyDescent="0.25">
      <c r="D3771">
        <f t="shared" ca="1" si="71"/>
        <v>48.886228339887651</v>
      </c>
    </row>
    <row r="3772" spans="4:4" x14ac:dyDescent="0.25">
      <c r="D3772">
        <f t="shared" ca="1" si="71"/>
        <v>59.276733611919184</v>
      </c>
    </row>
    <row r="3773" spans="4:4" x14ac:dyDescent="0.25">
      <c r="D3773">
        <f t="shared" ca="1" si="71"/>
        <v>50.929519214621095</v>
      </c>
    </row>
    <row r="3774" spans="4:4" x14ac:dyDescent="0.25">
      <c r="D3774">
        <f t="shared" ca="1" si="71"/>
        <v>54.720745985526513</v>
      </c>
    </row>
    <row r="3775" spans="4:4" x14ac:dyDescent="0.25">
      <c r="D3775">
        <f t="shared" ca="1" si="71"/>
        <v>47.652231716681342</v>
      </c>
    </row>
    <row r="3776" spans="4:4" x14ac:dyDescent="0.25">
      <c r="D3776">
        <f t="shared" ca="1" si="71"/>
        <v>44.220742648605437</v>
      </c>
    </row>
    <row r="3777" spans="4:4" x14ac:dyDescent="0.25">
      <c r="D3777">
        <f t="shared" ca="1" si="71"/>
        <v>50.701122849676025</v>
      </c>
    </row>
    <row r="3778" spans="4:4" x14ac:dyDescent="0.25">
      <c r="D3778">
        <f t="shared" ca="1" si="71"/>
        <v>50.564408651817793</v>
      </c>
    </row>
    <row r="3779" spans="4:4" x14ac:dyDescent="0.25">
      <c r="D3779">
        <f t="shared" ref="D3779:D3842" ca="1" si="72">_xlfn.T.INV(RAND(),25)*$G$3+$F$3</f>
        <v>54.922713644009598</v>
      </c>
    </row>
    <row r="3780" spans="4:4" x14ac:dyDescent="0.25">
      <c r="D3780">
        <f t="shared" ca="1" si="72"/>
        <v>52.652185163716638</v>
      </c>
    </row>
    <row r="3781" spans="4:4" x14ac:dyDescent="0.25">
      <c r="D3781">
        <f t="shared" ca="1" si="72"/>
        <v>53.829562496747144</v>
      </c>
    </row>
    <row r="3782" spans="4:4" x14ac:dyDescent="0.25">
      <c r="D3782">
        <f t="shared" ca="1" si="72"/>
        <v>52.919019669488456</v>
      </c>
    </row>
    <row r="3783" spans="4:4" x14ac:dyDescent="0.25">
      <c r="D3783">
        <f t="shared" ca="1" si="72"/>
        <v>50.09153174058747</v>
      </c>
    </row>
    <row r="3784" spans="4:4" x14ac:dyDescent="0.25">
      <c r="D3784">
        <f t="shared" ca="1" si="72"/>
        <v>49.578712803402261</v>
      </c>
    </row>
    <row r="3785" spans="4:4" x14ac:dyDescent="0.25">
      <c r="D3785">
        <f t="shared" ca="1" si="72"/>
        <v>53.026889056168322</v>
      </c>
    </row>
    <row r="3786" spans="4:4" x14ac:dyDescent="0.25">
      <c r="D3786">
        <f t="shared" ca="1" si="72"/>
        <v>45.921497096676909</v>
      </c>
    </row>
    <row r="3787" spans="4:4" x14ac:dyDescent="0.25">
      <c r="D3787">
        <f t="shared" ca="1" si="72"/>
        <v>44.330312822857614</v>
      </c>
    </row>
    <row r="3788" spans="4:4" x14ac:dyDescent="0.25">
      <c r="D3788">
        <f t="shared" ca="1" si="72"/>
        <v>45.53325837856805</v>
      </c>
    </row>
    <row r="3789" spans="4:4" x14ac:dyDescent="0.25">
      <c r="D3789">
        <f t="shared" ca="1" si="72"/>
        <v>38.37696390021037</v>
      </c>
    </row>
    <row r="3790" spans="4:4" x14ac:dyDescent="0.25">
      <c r="D3790">
        <f t="shared" ca="1" si="72"/>
        <v>43.032861725007109</v>
      </c>
    </row>
    <row r="3791" spans="4:4" x14ac:dyDescent="0.25">
      <c r="D3791">
        <f t="shared" ca="1" si="72"/>
        <v>46.682461707860448</v>
      </c>
    </row>
    <row r="3792" spans="4:4" x14ac:dyDescent="0.25">
      <c r="D3792">
        <f t="shared" ca="1" si="72"/>
        <v>53.544946335642095</v>
      </c>
    </row>
    <row r="3793" spans="4:4" x14ac:dyDescent="0.25">
      <c r="D3793">
        <f t="shared" ca="1" si="72"/>
        <v>50.388221623187533</v>
      </c>
    </row>
    <row r="3794" spans="4:4" x14ac:dyDescent="0.25">
      <c r="D3794">
        <f t="shared" ca="1" si="72"/>
        <v>44.293355118781108</v>
      </c>
    </row>
    <row r="3795" spans="4:4" x14ac:dyDescent="0.25">
      <c r="D3795">
        <f t="shared" ca="1" si="72"/>
        <v>51.318293139062042</v>
      </c>
    </row>
    <row r="3796" spans="4:4" x14ac:dyDescent="0.25">
      <c r="D3796">
        <f t="shared" ca="1" si="72"/>
        <v>51.092163164664704</v>
      </c>
    </row>
    <row r="3797" spans="4:4" x14ac:dyDescent="0.25">
      <c r="D3797">
        <f t="shared" ca="1" si="72"/>
        <v>47.237388543663279</v>
      </c>
    </row>
    <row r="3798" spans="4:4" x14ac:dyDescent="0.25">
      <c r="D3798">
        <f t="shared" ca="1" si="72"/>
        <v>53.295517224158871</v>
      </c>
    </row>
    <row r="3799" spans="4:4" x14ac:dyDescent="0.25">
      <c r="D3799">
        <f t="shared" ca="1" si="72"/>
        <v>57.647731139217946</v>
      </c>
    </row>
    <row r="3800" spans="4:4" x14ac:dyDescent="0.25">
      <c r="D3800">
        <f t="shared" ca="1" si="72"/>
        <v>38.400433917361397</v>
      </c>
    </row>
    <row r="3801" spans="4:4" x14ac:dyDescent="0.25">
      <c r="D3801">
        <f t="shared" ca="1" si="72"/>
        <v>49.885818363912357</v>
      </c>
    </row>
    <row r="3802" spans="4:4" x14ac:dyDescent="0.25">
      <c r="D3802">
        <f t="shared" ca="1" si="72"/>
        <v>50.244903784503791</v>
      </c>
    </row>
    <row r="3803" spans="4:4" x14ac:dyDescent="0.25">
      <c r="D3803">
        <f t="shared" ca="1" si="72"/>
        <v>40.687544084128</v>
      </c>
    </row>
    <row r="3804" spans="4:4" x14ac:dyDescent="0.25">
      <c r="D3804">
        <f t="shared" ca="1" si="72"/>
        <v>47.26256720018803</v>
      </c>
    </row>
    <row r="3805" spans="4:4" x14ac:dyDescent="0.25">
      <c r="D3805">
        <f t="shared" ca="1" si="72"/>
        <v>54.053119249532017</v>
      </c>
    </row>
    <row r="3806" spans="4:4" x14ac:dyDescent="0.25">
      <c r="D3806">
        <f t="shared" ca="1" si="72"/>
        <v>52.454916556733927</v>
      </c>
    </row>
    <row r="3807" spans="4:4" x14ac:dyDescent="0.25">
      <c r="D3807">
        <f t="shared" ca="1" si="72"/>
        <v>58.375670791373537</v>
      </c>
    </row>
    <row r="3808" spans="4:4" x14ac:dyDescent="0.25">
      <c r="D3808">
        <f t="shared" ca="1" si="72"/>
        <v>41.459082836060347</v>
      </c>
    </row>
    <row r="3809" spans="4:4" x14ac:dyDescent="0.25">
      <c r="D3809">
        <f t="shared" ca="1" si="72"/>
        <v>49.770457414061873</v>
      </c>
    </row>
    <row r="3810" spans="4:4" x14ac:dyDescent="0.25">
      <c r="D3810">
        <f t="shared" ca="1" si="72"/>
        <v>51.086893619961991</v>
      </c>
    </row>
    <row r="3811" spans="4:4" x14ac:dyDescent="0.25">
      <c r="D3811">
        <f t="shared" ca="1" si="72"/>
        <v>47.573592844641475</v>
      </c>
    </row>
    <row r="3812" spans="4:4" x14ac:dyDescent="0.25">
      <c r="D3812">
        <f t="shared" ca="1" si="72"/>
        <v>42.238129767792024</v>
      </c>
    </row>
    <row r="3813" spans="4:4" x14ac:dyDescent="0.25">
      <c r="D3813">
        <f t="shared" ca="1" si="72"/>
        <v>50.454356724512095</v>
      </c>
    </row>
    <row r="3814" spans="4:4" x14ac:dyDescent="0.25">
      <c r="D3814">
        <f t="shared" ca="1" si="72"/>
        <v>47.658587426490257</v>
      </c>
    </row>
    <row r="3815" spans="4:4" x14ac:dyDescent="0.25">
      <c r="D3815">
        <f t="shared" ca="1" si="72"/>
        <v>50.842519654406303</v>
      </c>
    </row>
    <row r="3816" spans="4:4" x14ac:dyDescent="0.25">
      <c r="D3816">
        <f t="shared" ca="1" si="72"/>
        <v>53.603793085925709</v>
      </c>
    </row>
    <row r="3817" spans="4:4" x14ac:dyDescent="0.25">
      <c r="D3817">
        <f t="shared" ca="1" si="72"/>
        <v>45.806665170675885</v>
      </c>
    </row>
    <row r="3818" spans="4:4" x14ac:dyDescent="0.25">
      <c r="D3818">
        <f t="shared" ca="1" si="72"/>
        <v>47.071924914293703</v>
      </c>
    </row>
    <row r="3819" spans="4:4" x14ac:dyDescent="0.25">
      <c r="D3819">
        <f t="shared" ca="1" si="72"/>
        <v>46.227243052016107</v>
      </c>
    </row>
    <row r="3820" spans="4:4" x14ac:dyDescent="0.25">
      <c r="D3820">
        <f t="shared" ca="1" si="72"/>
        <v>54.192434311273054</v>
      </c>
    </row>
    <row r="3821" spans="4:4" x14ac:dyDescent="0.25">
      <c r="D3821">
        <f t="shared" ca="1" si="72"/>
        <v>47.054400190409041</v>
      </c>
    </row>
    <row r="3822" spans="4:4" x14ac:dyDescent="0.25">
      <c r="D3822">
        <f t="shared" ca="1" si="72"/>
        <v>46.690768290962218</v>
      </c>
    </row>
    <row r="3823" spans="4:4" x14ac:dyDescent="0.25">
      <c r="D3823">
        <f t="shared" ca="1" si="72"/>
        <v>47.939821748636227</v>
      </c>
    </row>
    <row r="3824" spans="4:4" x14ac:dyDescent="0.25">
      <c r="D3824">
        <f t="shared" ca="1" si="72"/>
        <v>50.771945925078697</v>
      </c>
    </row>
    <row r="3825" spans="4:4" x14ac:dyDescent="0.25">
      <c r="D3825">
        <f t="shared" ca="1" si="72"/>
        <v>53.013194564262889</v>
      </c>
    </row>
    <row r="3826" spans="4:4" x14ac:dyDescent="0.25">
      <c r="D3826">
        <f t="shared" ca="1" si="72"/>
        <v>49.297197359122016</v>
      </c>
    </row>
    <row r="3827" spans="4:4" x14ac:dyDescent="0.25">
      <c r="D3827">
        <f t="shared" ca="1" si="72"/>
        <v>53.001442171736372</v>
      </c>
    </row>
    <row r="3828" spans="4:4" x14ac:dyDescent="0.25">
      <c r="D3828">
        <f t="shared" ca="1" si="72"/>
        <v>45.936434304942196</v>
      </c>
    </row>
    <row r="3829" spans="4:4" x14ac:dyDescent="0.25">
      <c r="D3829">
        <f t="shared" ca="1" si="72"/>
        <v>44.455678687737894</v>
      </c>
    </row>
    <row r="3830" spans="4:4" x14ac:dyDescent="0.25">
      <c r="D3830">
        <f t="shared" ca="1" si="72"/>
        <v>45.637910967211681</v>
      </c>
    </row>
    <row r="3831" spans="4:4" x14ac:dyDescent="0.25">
      <c r="D3831">
        <f t="shared" ca="1" si="72"/>
        <v>41.587966315713231</v>
      </c>
    </row>
    <row r="3832" spans="4:4" x14ac:dyDescent="0.25">
      <c r="D3832">
        <f t="shared" ca="1" si="72"/>
        <v>47.24180703893704</v>
      </c>
    </row>
    <row r="3833" spans="4:4" x14ac:dyDescent="0.25">
      <c r="D3833">
        <f t="shared" ca="1" si="72"/>
        <v>53.520131692551431</v>
      </c>
    </row>
    <row r="3834" spans="4:4" x14ac:dyDescent="0.25">
      <c r="D3834">
        <f t="shared" ca="1" si="72"/>
        <v>51.165168355174337</v>
      </c>
    </row>
    <row r="3835" spans="4:4" x14ac:dyDescent="0.25">
      <c r="D3835">
        <f t="shared" ca="1" si="72"/>
        <v>44.391273188926149</v>
      </c>
    </row>
    <row r="3836" spans="4:4" x14ac:dyDescent="0.25">
      <c r="D3836">
        <f t="shared" ca="1" si="72"/>
        <v>49.921756170445924</v>
      </c>
    </row>
    <row r="3837" spans="4:4" x14ac:dyDescent="0.25">
      <c r="D3837">
        <f t="shared" ca="1" si="72"/>
        <v>48.207845393714379</v>
      </c>
    </row>
    <row r="3838" spans="4:4" x14ac:dyDescent="0.25">
      <c r="D3838">
        <f t="shared" ca="1" si="72"/>
        <v>52.112886831892553</v>
      </c>
    </row>
    <row r="3839" spans="4:4" x14ac:dyDescent="0.25">
      <c r="D3839">
        <f t="shared" ca="1" si="72"/>
        <v>54.085416581804317</v>
      </c>
    </row>
    <row r="3840" spans="4:4" x14ac:dyDescent="0.25">
      <c r="D3840">
        <f t="shared" ca="1" si="72"/>
        <v>54.234350654975003</v>
      </c>
    </row>
    <row r="3841" spans="4:4" x14ac:dyDescent="0.25">
      <c r="D3841">
        <f t="shared" ca="1" si="72"/>
        <v>53.997116622094353</v>
      </c>
    </row>
    <row r="3842" spans="4:4" x14ac:dyDescent="0.25">
      <c r="D3842">
        <f t="shared" ca="1" si="72"/>
        <v>42.93056648103726</v>
      </c>
    </row>
    <row r="3843" spans="4:4" x14ac:dyDescent="0.25">
      <c r="D3843">
        <f t="shared" ref="D3843:D3906" ca="1" si="73">_xlfn.T.INV(RAND(),25)*$G$3+$F$3</f>
        <v>44.634945861553433</v>
      </c>
    </row>
    <row r="3844" spans="4:4" x14ac:dyDescent="0.25">
      <c r="D3844">
        <f t="shared" ca="1" si="73"/>
        <v>60.915180502901293</v>
      </c>
    </row>
    <row r="3845" spans="4:4" x14ac:dyDescent="0.25">
      <c r="D3845">
        <f t="shared" ca="1" si="73"/>
        <v>52.672037706179132</v>
      </c>
    </row>
    <row r="3846" spans="4:4" x14ac:dyDescent="0.25">
      <c r="D3846">
        <f t="shared" ca="1" si="73"/>
        <v>42.965956531461693</v>
      </c>
    </row>
    <row r="3847" spans="4:4" x14ac:dyDescent="0.25">
      <c r="D3847">
        <f t="shared" ca="1" si="73"/>
        <v>50.80613989935992</v>
      </c>
    </row>
    <row r="3848" spans="4:4" x14ac:dyDescent="0.25">
      <c r="D3848">
        <f t="shared" ca="1" si="73"/>
        <v>43.292282873800119</v>
      </c>
    </row>
    <row r="3849" spans="4:4" x14ac:dyDescent="0.25">
      <c r="D3849">
        <f t="shared" ca="1" si="73"/>
        <v>53.080704141989379</v>
      </c>
    </row>
    <row r="3850" spans="4:4" x14ac:dyDescent="0.25">
      <c r="D3850">
        <f t="shared" ca="1" si="73"/>
        <v>52.72715630281094</v>
      </c>
    </row>
    <row r="3851" spans="4:4" x14ac:dyDescent="0.25">
      <c r="D3851">
        <f t="shared" ca="1" si="73"/>
        <v>46.606631615930787</v>
      </c>
    </row>
    <row r="3852" spans="4:4" x14ac:dyDescent="0.25">
      <c r="D3852">
        <f t="shared" ca="1" si="73"/>
        <v>50.93549089672414</v>
      </c>
    </row>
    <row r="3853" spans="4:4" x14ac:dyDescent="0.25">
      <c r="D3853">
        <f t="shared" ca="1" si="73"/>
        <v>56.347848093451944</v>
      </c>
    </row>
    <row r="3854" spans="4:4" x14ac:dyDescent="0.25">
      <c r="D3854">
        <f t="shared" ca="1" si="73"/>
        <v>50.878337421638498</v>
      </c>
    </row>
    <row r="3855" spans="4:4" x14ac:dyDescent="0.25">
      <c r="D3855">
        <f t="shared" ca="1" si="73"/>
        <v>55.576423368461363</v>
      </c>
    </row>
    <row r="3856" spans="4:4" x14ac:dyDescent="0.25">
      <c r="D3856">
        <f t="shared" ca="1" si="73"/>
        <v>53.338095653268482</v>
      </c>
    </row>
    <row r="3857" spans="4:4" x14ac:dyDescent="0.25">
      <c r="D3857">
        <f t="shared" ca="1" si="73"/>
        <v>49.537703658611377</v>
      </c>
    </row>
    <row r="3858" spans="4:4" x14ac:dyDescent="0.25">
      <c r="D3858">
        <f t="shared" ca="1" si="73"/>
        <v>50.316670816126603</v>
      </c>
    </row>
    <row r="3859" spans="4:4" x14ac:dyDescent="0.25">
      <c r="D3859">
        <f t="shared" ca="1" si="73"/>
        <v>47.936578334761982</v>
      </c>
    </row>
    <row r="3860" spans="4:4" x14ac:dyDescent="0.25">
      <c r="D3860">
        <f t="shared" ca="1" si="73"/>
        <v>47.33365877130916</v>
      </c>
    </row>
    <row r="3861" spans="4:4" x14ac:dyDescent="0.25">
      <c r="D3861">
        <f t="shared" ca="1" si="73"/>
        <v>51.614653182953553</v>
      </c>
    </row>
    <row r="3862" spans="4:4" x14ac:dyDescent="0.25">
      <c r="D3862">
        <f t="shared" ca="1" si="73"/>
        <v>43.771689256164493</v>
      </c>
    </row>
    <row r="3863" spans="4:4" x14ac:dyDescent="0.25">
      <c r="D3863">
        <f t="shared" ca="1" si="73"/>
        <v>55.055491413555643</v>
      </c>
    </row>
    <row r="3864" spans="4:4" x14ac:dyDescent="0.25">
      <c r="D3864">
        <f t="shared" ca="1" si="73"/>
        <v>44.850410936152628</v>
      </c>
    </row>
    <row r="3865" spans="4:4" x14ac:dyDescent="0.25">
      <c r="D3865">
        <f t="shared" ca="1" si="73"/>
        <v>56.214008759348246</v>
      </c>
    </row>
    <row r="3866" spans="4:4" x14ac:dyDescent="0.25">
      <c r="D3866">
        <f t="shared" ca="1" si="73"/>
        <v>49.730827622797548</v>
      </c>
    </row>
    <row r="3867" spans="4:4" x14ac:dyDescent="0.25">
      <c r="D3867">
        <f t="shared" ca="1" si="73"/>
        <v>52.982511746528232</v>
      </c>
    </row>
    <row r="3868" spans="4:4" x14ac:dyDescent="0.25">
      <c r="D3868">
        <f t="shared" ca="1" si="73"/>
        <v>33.981262912053019</v>
      </c>
    </row>
    <row r="3869" spans="4:4" x14ac:dyDescent="0.25">
      <c r="D3869">
        <f t="shared" ca="1" si="73"/>
        <v>45.173017813724243</v>
      </c>
    </row>
    <row r="3870" spans="4:4" x14ac:dyDescent="0.25">
      <c r="D3870">
        <f t="shared" ca="1" si="73"/>
        <v>48.974280521611959</v>
      </c>
    </row>
    <row r="3871" spans="4:4" x14ac:dyDescent="0.25">
      <c r="D3871">
        <f t="shared" ca="1" si="73"/>
        <v>48.375690945722368</v>
      </c>
    </row>
    <row r="3872" spans="4:4" x14ac:dyDescent="0.25">
      <c r="D3872">
        <f t="shared" ca="1" si="73"/>
        <v>43.520769453631956</v>
      </c>
    </row>
    <row r="3873" spans="4:4" x14ac:dyDescent="0.25">
      <c r="D3873">
        <f t="shared" ca="1" si="73"/>
        <v>44.393177999966241</v>
      </c>
    </row>
    <row r="3874" spans="4:4" x14ac:dyDescent="0.25">
      <c r="D3874">
        <f t="shared" ca="1" si="73"/>
        <v>42.91292152135869</v>
      </c>
    </row>
    <row r="3875" spans="4:4" x14ac:dyDescent="0.25">
      <c r="D3875">
        <f t="shared" ca="1" si="73"/>
        <v>52.839068875782829</v>
      </c>
    </row>
    <row r="3876" spans="4:4" x14ac:dyDescent="0.25">
      <c r="D3876">
        <f t="shared" ca="1" si="73"/>
        <v>49.755224045294852</v>
      </c>
    </row>
    <row r="3877" spans="4:4" x14ac:dyDescent="0.25">
      <c r="D3877">
        <f t="shared" ca="1" si="73"/>
        <v>46.572712694080501</v>
      </c>
    </row>
    <row r="3878" spans="4:4" x14ac:dyDescent="0.25">
      <c r="D3878">
        <f t="shared" ca="1" si="73"/>
        <v>52.274733922598749</v>
      </c>
    </row>
    <row r="3879" spans="4:4" x14ac:dyDescent="0.25">
      <c r="D3879">
        <f t="shared" ca="1" si="73"/>
        <v>52.386303417137462</v>
      </c>
    </row>
    <row r="3880" spans="4:4" x14ac:dyDescent="0.25">
      <c r="D3880">
        <f t="shared" ca="1" si="73"/>
        <v>47.64569179601127</v>
      </c>
    </row>
    <row r="3881" spans="4:4" x14ac:dyDescent="0.25">
      <c r="D3881">
        <f t="shared" ca="1" si="73"/>
        <v>48.271867609734493</v>
      </c>
    </row>
    <row r="3882" spans="4:4" x14ac:dyDescent="0.25">
      <c r="D3882">
        <f t="shared" ca="1" si="73"/>
        <v>41.655070291991308</v>
      </c>
    </row>
    <row r="3883" spans="4:4" x14ac:dyDescent="0.25">
      <c r="D3883">
        <f t="shared" ca="1" si="73"/>
        <v>51.263530469866062</v>
      </c>
    </row>
    <row r="3884" spans="4:4" x14ac:dyDescent="0.25">
      <c r="D3884">
        <f t="shared" ca="1" si="73"/>
        <v>46.725493554372548</v>
      </c>
    </row>
    <row r="3885" spans="4:4" x14ac:dyDescent="0.25">
      <c r="D3885">
        <f t="shared" ca="1" si="73"/>
        <v>44.434673579764265</v>
      </c>
    </row>
    <row r="3886" spans="4:4" x14ac:dyDescent="0.25">
      <c r="D3886">
        <f t="shared" ca="1" si="73"/>
        <v>48.315447455677536</v>
      </c>
    </row>
    <row r="3887" spans="4:4" x14ac:dyDescent="0.25">
      <c r="D3887">
        <f t="shared" ca="1" si="73"/>
        <v>46.177835105954749</v>
      </c>
    </row>
    <row r="3888" spans="4:4" x14ac:dyDescent="0.25">
      <c r="D3888">
        <f t="shared" ca="1" si="73"/>
        <v>46.629643677692734</v>
      </c>
    </row>
    <row r="3889" spans="4:4" x14ac:dyDescent="0.25">
      <c r="D3889">
        <f t="shared" ca="1" si="73"/>
        <v>49.127259466566656</v>
      </c>
    </row>
    <row r="3890" spans="4:4" x14ac:dyDescent="0.25">
      <c r="D3890">
        <f t="shared" ca="1" si="73"/>
        <v>43.639419787289292</v>
      </c>
    </row>
    <row r="3891" spans="4:4" x14ac:dyDescent="0.25">
      <c r="D3891">
        <f t="shared" ca="1" si="73"/>
        <v>53.86246968873759</v>
      </c>
    </row>
    <row r="3892" spans="4:4" x14ac:dyDescent="0.25">
      <c r="D3892">
        <f t="shared" ca="1" si="73"/>
        <v>52.541855330544671</v>
      </c>
    </row>
    <row r="3893" spans="4:4" x14ac:dyDescent="0.25">
      <c r="D3893">
        <f t="shared" ca="1" si="73"/>
        <v>48.360832718458688</v>
      </c>
    </row>
    <row r="3894" spans="4:4" x14ac:dyDescent="0.25">
      <c r="D3894">
        <f t="shared" ca="1" si="73"/>
        <v>42.772843881643382</v>
      </c>
    </row>
    <row r="3895" spans="4:4" x14ac:dyDescent="0.25">
      <c r="D3895">
        <f t="shared" ca="1" si="73"/>
        <v>52.408342605300042</v>
      </c>
    </row>
    <row r="3896" spans="4:4" x14ac:dyDescent="0.25">
      <c r="D3896">
        <f t="shared" ca="1" si="73"/>
        <v>48.010679604395705</v>
      </c>
    </row>
    <row r="3897" spans="4:4" x14ac:dyDescent="0.25">
      <c r="D3897">
        <f t="shared" ca="1" si="73"/>
        <v>45.962557281332664</v>
      </c>
    </row>
    <row r="3898" spans="4:4" x14ac:dyDescent="0.25">
      <c r="D3898">
        <f t="shared" ca="1" si="73"/>
        <v>58.84976820867805</v>
      </c>
    </row>
    <row r="3899" spans="4:4" x14ac:dyDescent="0.25">
      <c r="D3899">
        <f t="shared" ca="1" si="73"/>
        <v>47.282535087314798</v>
      </c>
    </row>
    <row r="3900" spans="4:4" x14ac:dyDescent="0.25">
      <c r="D3900">
        <f t="shared" ca="1" si="73"/>
        <v>57.147820806216451</v>
      </c>
    </row>
    <row r="3901" spans="4:4" x14ac:dyDescent="0.25">
      <c r="D3901">
        <f t="shared" ca="1" si="73"/>
        <v>49.302204470870826</v>
      </c>
    </row>
    <row r="3902" spans="4:4" x14ac:dyDescent="0.25">
      <c r="D3902">
        <f t="shared" ca="1" si="73"/>
        <v>45.745936113609176</v>
      </c>
    </row>
    <row r="3903" spans="4:4" x14ac:dyDescent="0.25">
      <c r="D3903">
        <f t="shared" ca="1" si="73"/>
        <v>43.960095322510817</v>
      </c>
    </row>
    <row r="3904" spans="4:4" x14ac:dyDescent="0.25">
      <c r="D3904">
        <f t="shared" ca="1" si="73"/>
        <v>43.641042351870105</v>
      </c>
    </row>
    <row r="3905" spans="4:4" x14ac:dyDescent="0.25">
      <c r="D3905">
        <f t="shared" ca="1" si="73"/>
        <v>47.432861554768373</v>
      </c>
    </row>
    <row r="3906" spans="4:4" x14ac:dyDescent="0.25">
      <c r="D3906">
        <f t="shared" ca="1" si="73"/>
        <v>47.304610747456366</v>
      </c>
    </row>
    <row r="3907" spans="4:4" x14ac:dyDescent="0.25">
      <c r="D3907">
        <f t="shared" ref="D3907:D3970" ca="1" si="74">_xlfn.T.INV(RAND(),25)*$G$3+$F$3</f>
        <v>43.36612560370164</v>
      </c>
    </row>
    <row r="3908" spans="4:4" x14ac:dyDescent="0.25">
      <c r="D3908">
        <f t="shared" ca="1" si="74"/>
        <v>53.1148800621608</v>
      </c>
    </row>
    <row r="3909" spans="4:4" x14ac:dyDescent="0.25">
      <c r="D3909">
        <f t="shared" ca="1" si="74"/>
        <v>49.905666007638018</v>
      </c>
    </row>
    <row r="3910" spans="4:4" x14ac:dyDescent="0.25">
      <c r="D3910">
        <f t="shared" ca="1" si="74"/>
        <v>45.274985430094318</v>
      </c>
    </row>
    <row r="3911" spans="4:4" x14ac:dyDescent="0.25">
      <c r="D3911">
        <f t="shared" ca="1" si="74"/>
        <v>48.046212439428231</v>
      </c>
    </row>
    <row r="3912" spans="4:4" x14ac:dyDescent="0.25">
      <c r="D3912">
        <f t="shared" ca="1" si="74"/>
        <v>43.141312567149569</v>
      </c>
    </row>
    <row r="3913" spans="4:4" x14ac:dyDescent="0.25">
      <c r="D3913">
        <f t="shared" ca="1" si="74"/>
        <v>51.373059689677184</v>
      </c>
    </row>
    <row r="3914" spans="4:4" x14ac:dyDescent="0.25">
      <c r="D3914">
        <f t="shared" ca="1" si="74"/>
        <v>50.921049095237983</v>
      </c>
    </row>
    <row r="3915" spans="4:4" x14ac:dyDescent="0.25">
      <c r="D3915">
        <f t="shared" ca="1" si="74"/>
        <v>51.142258315398976</v>
      </c>
    </row>
    <row r="3916" spans="4:4" x14ac:dyDescent="0.25">
      <c r="D3916">
        <f t="shared" ca="1" si="74"/>
        <v>47.315167949113331</v>
      </c>
    </row>
    <row r="3917" spans="4:4" x14ac:dyDescent="0.25">
      <c r="D3917">
        <f t="shared" ca="1" si="74"/>
        <v>45.833040482205725</v>
      </c>
    </row>
    <row r="3918" spans="4:4" x14ac:dyDescent="0.25">
      <c r="D3918">
        <f t="shared" ca="1" si="74"/>
        <v>49.823449255067963</v>
      </c>
    </row>
    <row r="3919" spans="4:4" x14ac:dyDescent="0.25">
      <c r="D3919">
        <f t="shared" ca="1" si="74"/>
        <v>46.904373534957784</v>
      </c>
    </row>
    <row r="3920" spans="4:4" x14ac:dyDescent="0.25">
      <c r="D3920">
        <f t="shared" ca="1" si="74"/>
        <v>52.073047287078765</v>
      </c>
    </row>
    <row r="3921" spans="4:4" x14ac:dyDescent="0.25">
      <c r="D3921">
        <f t="shared" ca="1" si="74"/>
        <v>54.312334654043767</v>
      </c>
    </row>
    <row r="3922" spans="4:4" x14ac:dyDescent="0.25">
      <c r="D3922">
        <f t="shared" ca="1" si="74"/>
        <v>44.721138189151937</v>
      </c>
    </row>
    <row r="3923" spans="4:4" x14ac:dyDescent="0.25">
      <c r="D3923">
        <f t="shared" ca="1" si="74"/>
        <v>47.562485328645238</v>
      </c>
    </row>
    <row r="3924" spans="4:4" x14ac:dyDescent="0.25">
      <c r="D3924">
        <f t="shared" ca="1" si="74"/>
        <v>45.917304985583677</v>
      </c>
    </row>
    <row r="3925" spans="4:4" x14ac:dyDescent="0.25">
      <c r="D3925">
        <f t="shared" ca="1" si="74"/>
        <v>46.366547275580757</v>
      </c>
    </row>
    <row r="3926" spans="4:4" x14ac:dyDescent="0.25">
      <c r="D3926">
        <f t="shared" ca="1" si="74"/>
        <v>41.656058591372734</v>
      </c>
    </row>
    <row r="3927" spans="4:4" x14ac:dyDescent="0.25">
      <c r="D3927">
        <f t="shared" ca="1" si="74"/>
        <v>49.447437369871309</v>
      </c>
    </row>
    <row r="3928" spans="4:4" x14ac:dyDescent="0.25">
      <c r="D3928">
        <f t="shared" ca="1" si="74"/>
        <v>51.130679350884364</v>
      </c>
    </row>
    <row r="3929" spans="4:4" x14ac:dyDescent="0.25">
      <c r="D3929">
        <f t="shared" ca="1" si="74"/>
        <v>42.780235069531336</v>
      </c>
    </row>
    <row r="3930" spans="4:4" x14ac:dyDescent="0.25">
      <c r="D3930">
        <f t="shared" ca="1" si="74"/>
        <v>54.280525790409129</v>
      </c>
    </row>
    <row r="3931" spans="4:4" x14ac:dyDescent="0.25">
      <c r="D3931">
        <f t="shared" ca="1" si="74"/>
        <v>47.570211984016382</v>
      </c>
    </row>
    <row r="3932" spans="4:4" x14ac:dyDescent="0.25">
      <c r="D3932">
        <f t="shared" ca="1" si="74"/>
        <v>53.207452024314065</v>
      </c>
    </row>
    <row r="3933" spans="4:4" x14ac:dyDescent="0.25">
      <c r="D3933">
        <f t="shared" ca="1" si="74"/>
        <v>57.743132618276405</v>
      </c>
    </row>
    <row r="3934" spans="4:4" x14ac:dyDescent="0.25">
      <c r="D3934">
        <f t="shared" ca="1" si="74"/>
        <v>47.871115783878359</v>
      </c>
    </row>
    <row r="3935" spans="4:4" x14ac:dyDescent="0.25">
      <c r="D3935">
        <f t="shared" ca="1" si="74"/>
        <v>45.85462999669496</v>
      </c>
    </row>
    <row r="3936" spans="4:4" x14ac:dyDescent="0.25">
      <c r="D3936">
        <f t="shared" ca="1" si="74"/>
        <v>50.023217961515662</v>
      </c>
    </row>
    <row r="3937" spans="4:4" x14ac:dyDescent="0.25">
      <c r="D3937">
        <f t="shared" ca="1" si="74"/>
        <v>58.126903249938422</v>
      </c>
    </row>
    <row r="3938" spans="4:4" x14ac:dyDescent="0.25">
      <c r="D3938">
        <f t="shared" ca="1" si="74"/>
        <v>50.871125007137245</v>
      </c>
    </row>
    <row r="3939" spans="4:4" x14ac:dyDescent="0.25">
      <c r="D3939">
        <f t="shared" ca="1" si="74"/>
        <v>53.924685566227168</v>
      </c>
    </row>
    <row r="3940" spans="4:4" x14ac:dyDescent="0.25">
      <c r="D3940">
        <f t="shared" ca="1" si="74"/>
        <v>49.337541867159906</v>
      </c>
    </row>
    <row r="3941" spans="4:4" x14ac:dyDescent="0.25">
      <c r="D3941">
        <f t="shared" ca="1" si="74"/>
        <v>51.322154048231504</v>
      </c>
    </row>
    <row r="3942" spans="4:4" x14ac:dyDescent="0.25">
      <c r="D3942">
        <f t="shared" ca="1" si="74"/>
        <v>49.461653407890907</v>
      </c>
    </row>
    <row r="3943" spans="4:4" x14ac:dyDescent="0.25">
      <c r="D3943">
        <f t="shared" ca="1" si="74"/>
        <v>52.10669729188389</v>
      </c>
    </row>
    <row r="3944" spans="4:4" x14ac:dyDescent="0.25">
      <c r="D3944">
        <f t="shared" ca="1" si="74"/>
        <v>50.047850070088465</v>
      </c>
    </row>
    <row r="3945" spans="4:4" x14ac:dyDescent="0.25">
      <c r="D3945">
        <f t="shared" ca="1" si="74"/>
        <v>39.289684717302926</v>
      </c>
    </row>
    <row r="3946" spans="4:4" x14ac:dyDescent="0.25">
      <c r="D3946">
        <f t="shared" ca="1" si="74"/>
        <v>44.590975131633833</v>
      </c>
    </row>
    <row r="3947" spans="4:4" x14ac:dyDescent="0.25">
      <c r="D3947">
        <f t="shared" ca="1" si="74"/>
        <v>47.74375856989078</v>
      </c>
    </row>
    <row r="3948" spans="4:4" x14ac:dyDescent="0.25">
      <c r="D3948">
        <f t="shared" ca="1" si="74"/>
        <v>42.942939815557537</v>
      </c>
    </row>
    <row r="3949" spans="4:4" x14ac:dyDescent="0.25">
      <c r="D3949">
        <f t="shared" ca="1" si="74"/>
        <v>45.298520625322347</v>
      </c>
    </row>
    <row r="3950" spans="4:4" x14ac:dyDescent="0.25">
      <c r="D3950">
        <f t="shared" ca="1" si="74"/>
        <v>51.26578884762278</v>
      </c>
    </row>
    <row r="3951" spans="4:4" x14ac:dyDescent="0.25">
      <c r="D3951">
        <f t="shared" ca="1" si="74"/>
        <v>47.877018041123932</v>
      </c>
    </row>
    <row r="3952" spans="4:4" x14ac:dyDescent="0.25">
      <c r="D3952">
        <f t="shared" ca="1" si="74"/>
        <v>45.030383475165358</v>
      </c>
    </row>
    <row r="3953" spans="4:4" x14ac:dyDescent="0.25">
      <c r="D3953">
        <f t="shared" ca="1" si="74"/>
        <v>43.757851844764147</v>
      </c>
    </row>
    <row r="3954" spans="4:4" x14ac:dyDescent="0.25">
      <c r="D3954">
        <f t="shared" ca="1" si="74"/>
        <v>37.211539113940027</v>
      </c>
    </row>
    <row r="3955" spans="4:4" x14ac:dyDescent="0.25">
      <c r="D3955">
        <f t="shared" ca="1" si="74"/>
        <v>45.947627397178159</v>
      </c>
    </row>
    <row r="3956" spans="4:4" x14ac:dyDescent="0.25">
      <c r="D3956">
        <f t="shared" ca="1" si="74"/>
        <v>46.324431372252143</v>
      </c>
    </row>
    <row r="3957" spans="4:4" x14ac:dyDescent="0.25">
      <c r="D3957">
        <f t="shared" ca="1" si="74"/>
        <v>54.522093978081607</v>
      </c>
    </row>
    <row r="3958" spans="4:4" x14ac:dyDescent="0.25">
      <c r="D3958">
        <f t="shared" ca="1" si="74"/>
        <v>51.606780122456549</v>
      </c>
    </row>
    <row r="3959" spans="4:4" x14ac:dyDescent="0.25">
      <c r="D3959">
        <f t="shared" ca="1" si="74"/>
        <v>47.205147639030926</v>
      </c>
    </row>
    <row r="3960" spans="4:4" x14ac:dyDescent="0.25">
      <c r="D3960">
        <f t="shared" ca="1" si="74"/>
        <v>56.57398852258121</v>
      </c>
    </row>
    <row r="3961" spans="4:4" x14ac:dyDescent="0.25">
      <c r="D3961">
        <f t="shared" ca="1" si="74"/>
        <v>52.471016870659142</v>
      </c>
    </row>
    <row r="3962" spans="4:4" x14ac:dyDescent="0.25">
      <c r="D3962">
        <f t="shared" ca="1" si="74"/>
        <v>50.609278316001721</v>
      </c>
    </row>
    <row r="3963" spans="4:4" x14ac:dyDescent="0.25">
      <c r="D3963">
        <f t="shared" ca="1" si="74"/>
        <v>46.570183857575046</v>
      </c>
    </row>
    <row r="3964" spans="4:4" x14ac:dyDescent="0.25">
      <c r="D3964">
        <f t="shared" ca="1" si="74"/>
        <v>51.994030703774534</v>
      </c>
    </row>
    <row r="3965" spans="4:4" x14ac:dyDescent="0.25">
      <c r="D3965">
        <f t="shared" ca="1" si="74"/>
        <v>45.158410951048033</v>
      </c>
    </row>
    <row r="3966" spans="4:4" x14ac:dyDescent="0.25">
      <c r="D3966">
        <f t="shared" ca="1" si="74"/>
        <v>37.95159197669927</v>
      </c>
    </row>
    <row r="3967" spans="4:4" x14ac:dyDescent="0.25">
      <c r="D3967">
        <f t="shared" ca="1" si="74"/>
        <v>48.712179957508262</v>
      </c>
    </row>
    <row r="3968" spans="4:4" x14ac:dyDescent="0.25">
      <c r="D3968">
        <f t="shared" ca="1" si="74"/>
        <v>52.961745971383479</v>
      </c>
    </row>
    <row r="3969" spans="4:4" x14ac:dyDescent="0.25">
      <c r="D3969">
        <f t="shared" ca="1" si="74"/>
        <v>48.85485706570573</v>
      </c>
    </row>
    <row r="3970" spans="4:4" x14ac:dyDescent="0.25">
      <c r="D3970">
        <f t="shared" ca="1" si="74"/>
        <v>53.444103489904684</v>
      </c>
    </row>
    <row r="3971" spans="4:4" x14ac:dyDescent="0.25">
      <c r="D3971">
        <f t="shared" ref="D3971:D4034" ca="1" si="75">_xlfn.T.INV(RAND(),25)*$G$3+$F$3</f>
        <v>55.183240131251488</v>
      </c>
    </row>
    <row r="3972" spans="4:4" x14ac:dyDescent="0.25">
      <c r="D3972">
        <f t="shared" ca="1" si="75"/>
        <v>44.585725238277305</v>
      </c>
    </row>
    <row r="3973" spans="4:4" x14ac:dyDescent="0.25">
      <c r="D3973">
        <f t="shared" ca="1" si="75"/>
        <v>51.671220109288015</v>
      </c>
    </row>
    <row r="3974" spans="4:4" x14ac:dyDescent="0.25">
      <c r="D3974">
        <f t="shared" ca="1" si="75"/>
        <v>46.255295149937957</v>
      </c>
    </row>
    <row r="3975" spans="4:4" x14ac:dyDescent="0.25">
      <c r="D3975">
        <f t="shared" ca="1" si="75"/>
        <v>55.766973164713683</v>
      </c>
    </row>
    <row r="3976" spans="4:4" x14ac:dyDescent="0.25">
      <c r="D3976">
        <f t="shared" ca="1" si="75"/>
        <v>44.967874427862853</v>
      </c>
    </row>
    <row r="3977" spans="4:4" x14ac:dyDescent="0.25">
      <c r="D3977">
        <f t="shared" ca="1" si="75"/>
        <v>54.511334438523335</v>
      </c>
    </row>
    <row r="3978" spans="4:4" x14ac:dyDescent="0.25">
      <c r="D3978">
        <f t="shared" ca="1" si="75"/>
        <v>50.233598103912733</v>
      </c>
    </row>
    <row r="3979" spans="4:4" x14ac:dyDescent="0.25">
      <c r="D3979">
        <f t="shared" ca="1" si="75"/>
        <v>53.553809611049786</v>
      </c>
    </row>
    <row r="3980" spans="4:4" x14ac:dyDescent="0.25">
      <c r="D3980">
        <f t="shared" ca="1" si="75"/>
        <v>49.971492831654921</v>
      </c>
    </row>
    <row r="3981" spans="4:4" x14ac:dyDescent="0.25">
      <c r="D3981">
        <f t="shared" ca="1" si="75"/>
        <v>44.807757000540299</v>
      </c>
    </row>
    <row r="3982" spans="4:4" x14ac:dyDescent="0.25">
      <c r="D3982">
        <f t="shared" ca="1" si="75"/>
        <v>42.704143124581044</v>
      </c>
    </row>
    <row r="3983" spans="4:4" x14ac:dyDescent="0.25">
      <c r="D3983">
        <f t="shared" ca="1" si="75"/>
        <v>52.645891092992088</v>
      </c>
    </row>
    <row r="3984" spans="4:4" x14ac:dyDescent="0.25">
      <c r="D3984">
        <f t="shared" ca="1" si="75"/>
        <v>51.882832190600666</v>
      </c>
    </row>
    <row r="3985" spans="4:4" x14ac:dyDescent="0.25">
      <c r="D3985">
        <f t="shared" ca="1" si="75"/>
        <v>44.404171673896705</v>
      </c>
    </row>
    <row r="3986" spans="4:4" x14ac:dyDescent="0.25">
      <c r="D3986">
        <f t="shared" ca="1" si="75"/>
        <v>45.345716546122453</v>
      </c>
    </row>
    <row r="3987" spans="4:4" x14ac:dyDescent="0.25">
      <c r="D3987">
        <f t="shared" ca="1" si="75"/>
        <v>50.920927371421996</v>
      </c>
    </row>
    <row r="3988" spans="4:4" x14ac:dyDescent="0.25">
      <c r="D3988">
        <f t="shared" ca="1" si="75"/>
        <v>48.321934681730013</v>
      </c>
    </row>
    <row r="3989" spans="4:4" x14ac:dyDescent="0.25">
      <c r="D3989">
        <f t="shared" ca="1" si="75"/>
        <v>46.761236736913432</v>
      </c>
    </row>
    <row r="3990" spans="4:4" x14ac:dyDescent="0.25">
      <c r="D3990">
        <f t="shared" ca="1" si="75"/>
        <v>54.132099568697534</v>
      </c>
    </row>
    <row r="3991" spans="4:4" x14ac:dyDescent="0.25">
      <c r="D3991">
        <f t="shared" ca="1" si="75"/>
        <v>45.243654045848302</v>
      </c>
    </row>
    <row r="3992" spans="4:4" x14ac:dyDescent="0.25">
      <c r="D3992">
        <f t="shared" ca="1" si="75"/>
        <v>45.310318444518678</v>
      </c>
    </row>
    <row r="3993" spans="4:4" x14ac:dyDescent="0.25">
      <c r="D3993">
        <f t="shared" ca="1" si="75"/>
        <v>58.429688677671081</v>
      </c>
    </row>
    <row r="3994" spans="4:4" x14ac:dyDescent="0.25">
      <c r="D3994">
        <f t="shared" ca="1" si="75"/>
        <v>57.376679564880703</v>
      </c>
    </row>
    <row r="3995" spans="4:4" x14ac:dyDescent="0.25">
      <c r="D3995">
        <f t="shared" ca="1" si="75"/>
        <v>53.998002153123622</v>
      </c>
    </row>
    <row r="3996" spans="4:4" x14ac:dyDescent="0.25">
      <c r="D3996">
        <f t="shared" ca="1" si="75"/>
        <v>57.818877118566249</v>
      </c>
    </row>
    <row r="3997" spans="4:4" x14ac:dyDescent="0.25">
      <c r="D3997">
        <f t="shared" ca="1" si="75"/>
        <v>48.754819167438441</v>
      </c>
    </row>
    <row r="3998" spans="4:4" x14ac:dyDescent="0.25">
      <c r="D3998">
        <f t="shared" ca="1" si="75"/>
        <v>48.458741798535314</v>
      </c>
    </row>
    <row r="3999" spans="4:4" x14ac:dyDescent="0.25">
      <c r="D3999">
        <f t="shared" ca="1" si="75"/>
        <v>51.991797316686487</v>
      </c>
    </row>
    <row r="4000" spans="4:4" x14ac:dyDescent="0.25">
      <c r="D4000">
        <f t="shared" ca="1" si="75"/>
        <v>56.221678131337832</v>
      </c>
    </row>
    <row r="4001" spans="4:4" x14ac:dyDescent="0.25">
      <c r="D4001">
        <f t="shared" ca="1" si="75"/>
        <v>51.250250860224966</v>
      </c>
    </row>
    <row r="4002" spans="4:4" x14ac:dyDescent="0.25">
      <c r="D4002">
        <f t="shared" ca="1" si="75"/>
        <v>52.986761244401237</v>
      </c>
    </row>
    <row r="4003" spans="4:4" x14ac:dyDescent="0.25">
      <c r="D4003">
        <f t="shared" ca="1" si="75"/>
        <v>56.135173158569536</v>
      </c>
    </row>
    <row r="4004" spans="4:4" x14ac:dyDescent="0.25">
      <c r="D4004">
        <f t="shared" ca="1" si="75"/>
        <v>50.756591612324982</v>
      </c>
    </row>
    <row r="4005" spans="4:4" x14ac:dyDescent="0.25">
      <c r="D4005">
        <f t="shared" ca="1" si="75"/>
        <v>45.92914189909493</v>
      </c>
    </row>
    <row r="4006" spans="4:4" x14ac:dyDescent="0.25">
      <c r="D4006">
        <f t="shared" ca="1" si="75"/>
        <v>55.267149862981853</v>
      </c>
    </row>
    <row r="4007" spans="4:4" x14ac:dyDescent="0.25">
      <c r="D4007">
        <f t="shared" ca="1" si="75"/>
        <v>53.648749317850992</v>
      </c>
    </row>
    <row r="4008" spans="4:4" x14ac:dyDescent="0.25">
      <c r="D4008">
        <f t="shared" ca="1" si="75"/>
        <v>53.292625624100175</v>
      </c>
    </row>
    <row r="4009" spans="4:4" x14ac:dyDescent="0.25">
      <c r="D4009">
        <f t="shared" ca="1" si="75"/>
        <v>54.727229898821506</v>
      </c>
    </row>
    <row r="4010" spans="4:4" x14ac:dyDescent="0.25">
      <c r="D4010">
        <f t="shared" ca="1" si="75"/>
        <v>48.543671668883917</v>
      </c>
    </row>
    <row r="4011" spans="4:4" x14ac:dyDescent="0.25">
      <c r="D4011">
        <f t="shared" ca="1" si="75"/>
        <v>50.216042724534788</v>
      </c>
    </row>
    <row r="4012" spans="4:4" x14ac:dyDescent="0.25">
      <c r="D4012">
        <f t="shared" ca="1" si="75"/>
        <v>54.641822562452901</v>
      </c>
    </row>
    <row r="4013" spans="4:4" x14ac:dyDescent="0.25">
      <c r="D4013">
        <f t="shared" ca="1" si="75"/>
        <v>50.857517007485761</v>
      </c>
    </row>
    <row r="4014" spans="4:4" x14ac:dyDescent="0.25">
      <c r="D4014">
        <f t="shared" ca="1" si="75"/>
        <v>50.90329191196485</v>
      </c>
    </row>
    <row r="4015" spans="4:4" x14ac:dyDescent="0.25">
      <c r="D4015">
        <f t="shared" ca="1" si="75"/>
        <v>47.709315794988449</v>
      </c>
    </row>
    <row r="4016" spans="4:4" x14ac:dyDescent="0.25">
      <c r="D4016">
        <f t="shared" ca="1" si="75"/>
        <v>49.432281499475756</v>
      </c>
    </row>
    <row r="4017" spans="4:4" x14ac:dyDescent="0.25">
      <c r="D4017">
        <f t="shared" ca="1" si="75"/>
        <v>49.446887243317803</v>
      </c>
    </row>
    <row r="4018" spans="4:4" x14ac:dyDescent="0.25">
      <c r="D4018">
        <f t="shared" ca="1" si="75"/>
        <v>49.52434552588975</v>
      </c>
    </row>
    <row r="4019" spans="4:4" x14ac:dyDescent="0.25">
      <c r="D4019">
        <f t="shared" ca="1" si="75"/>
        <v>47.401316824804809</v>
      </c>
    </row>
    <row r="4020" spans="4:4" x14ac:dyDescent="0.25">
      <c r="D4020">
        <f t="shared" ca="1" si="75"/>
        <v>42.452571455931889</v>
      </c>
    </row>
    <row r="4021" spans="4:4" x14ac:dyDescent="0.25">
      <c r="D4021">
        <f t="shared" ca="1" si="75"/>
        <v>48.400955663783655</v>
      </c>
    </row>
    <row r="4022" spans="4:4" x14ac:dyDescent="0.25">
      <c r="D4022">
        <f t="shared" ca="1" si="75"/>
        <v>48.06725694460485</v>
      </c>
    </row>
    <row r="4023" spans="4:4" x14ac:dyDescent="0.25">
      <c r="D4023">
        <f t="shared" ca="1" si="75"/>
        <v>47.061161141697973</v>
      </c>
    </row>
    <row r="4024" spans="4:4" x14ac:dyDescent="0.25">
      <c r="D4024">
        <f t="shared" ca="1" si="75"/>
        <v>51.883098751683569</v>
      </c>
    </row>
    <row r="4025" spans="4:4" x14ac:dyDescent="0.25">
      <c r="D4025">
        <f t="shared" ca="1" si="75"/>
        <v>49.071962251739059</v>
      </c>
    </row>
    <row r="4026" spans="4:4" x14ac:dyDescent="0.25">
      <c r="D4026">
        <f t="shared" ca="1" si="75"/>
        <v>53.827618302546369</v>
      </c>
    </row>
    <row r="4027" spans="4:4" x14ac:dyDescent="0.25">
      <c r="D4027">
        <f t="shared" ca="1" si="75"/>
        <v>49.96309494796909</v>
      </c>
    </row>
    <row r="4028" spans="4:4" x14ac:dyDescent="0.25">
      <c r="D4028">
        <f t="shared" ca="1" si="75"/>
        <v>46.725253831390418</v>
      </c>
    </row>
    <row r="4029" spans="4:4" x14ac:dyDescent="0.25">
      <c r="D4029">
        <f t="shared" ca="1" si="75"/>
        <v>48.501496363285526</v>
      </c>
    </row>
    <row r="4030" spans="4:4" x14ac:dyDescent="0.25">
      <c r="D4030">
        <f t="shared" ca="1" si="75"/>
        <v>49.924478237698693</v>
      </c>
    </row>
    <row r="4031" spans="4:4" x14ac:dyDescent="0.25">
      <c r="D4031">
        <f t="shared" ca="1" si="75"/>
        <v>46.54504914105128</v>
      </c>
    </row>
    <row r="4032" spans="4:4" x14ac:dyDescent="0.25">
      <c r="D4032">
        <f t="shared" ca="1" si="75"/>
        <v>50.708904225554946</v>
      </c>
    </row>
    <row r="4033" spans="4:4" x14ac:dyDescent="0.25">
      <c r="D4033">
        <f t="shared" ca="1" si="75"/>
        <v>46.734280739430602</v>
      </c>
    </row>
    <row r="4034" spans="4:4" x14ac:dyDescent="0.25">
      <c r="D4034">
        <f t="shared" ca="1" si="75"/>
        <v>47.23911977179624</v>
      </c>
    </row>
    <row r="4035" spans="4:4" x14ac:dyDescent="0.25">
      <c r="D4035">
        <f t="shared" ref="D4035:D4098" ca="1" si="76">_xlfn.T.INV(RAND(),25)*$G$3+$F$3</f>
        <v>50.18427608795313</v>
      </c>
    </row>
    <row r="4036" spans="4:4" x14ac:dyDescent="0.25">
      <c r="D4036">
        <f t="shared" ca="1" si="76"/>
        <v>46.916592365866627</v>
      </c>
    </row>
    <row r="4037" spans="4:4" x14ac:dyDescent="0.25">
      <c r="D4037">
        <f t="shared" ca="1" si="76"/>
        <v>46.483927425865943</v>
      </c>
    </row>
    <row r="4038" spans="4:4" x14ac:dyDescent="0.25">
      <c r="D4038">
        <f t="shared" ca="1" si="76"/>
        <v>53.513215855119242</v>
      </c>
    </row>
    <row r="4039" spans="4:4" x14ac:dyDescent="0.25">
      <c r="D4039">
        <f t="shared" ca="1" si="76"/>
        <v>41.273474210787533</v>
      </c>
    </row>
    <row r="4040" spans="4:4" x14ac:dyDescent="0.25">
      <c r="D4040">
        <f t="shared" ca="1" si="76"/>
        <v>54.283790888561398</v>
      </c>
    </row>
    <row r="4041" spans="4:4" x14ac:dyDescent="0.25">
      <c r="D4041">
        <f t="shared" ca="1" si="76"/>
        <v>48.973578472680224</v>
      </c>
    </row>
    <row r="4042" spans="4:4" x14ac:dyDescent="0.25">
      <c r="D4042">
        <f t="shared" ca="1" si="76"/>
        <v>48.829534799580657</v>
      </c>
    </row>
    <row r="4043" spans="4:4" x14ac:dyDescent="0.25">
      <c r="D4043">
        <f t="shared" ca="1" si="76"/>
        <v>53.529751871728259</v>
      </c>
    </row>
    <row r="4044" spans="4:4" x14ac:dyDescent="0.25">
      <c r="D4044">
        <f t="shared" ca="1" si="76"/>
        <v>44.760620731270251</v>
      </c>
    </row>
    <row r="4045" spans="4:4" x14ac:dyDescent="0.25">
      <c r="D4045">
        <f t="shared" ca="1" si="76"/>
        <v>50.788337985686617</v>
      </c>
    </row>
    <row r="4046" spans="4:4" x14ac:dyDescent="0.25">
      <c r="D4046">
        <f t="shared" ca="1" si="76"/>
        <v>45.177844610353155</v>
      </c>
    </row>
    <row r="4047" spans="4:4" x14ac:dyDescent="0.25">
      <c r="D4047">
        <f t="shared" ca="1" si="76"/>
        <v>44.858000354233376</v>
      </c>
    </row>
    <row r="4048" spans="4:4" x14ac:dyDescent="0.25">
      <c r="D4048">
        <f t="shared" ca="1" si="76"/>
        <v>53.116854711989852</v>
      </c>
    </row>
    <row r="4049" spans="4:4" x14ac:dyDescent="0.25">
      <c r="D4049">
        <f t="shared" ca="1" si="76"/>
        <v>43.092249666614649</v>
      </c>
    </row>
    <row r="4050" spans="4:4" x14ac:dyDescent="0.25">
      <c r="D4050">
        <f t="shared" ca="1" si="76"/>
        <v>53.184997394889528</v>
      </c>
    </row>
    <row r="4051" spans="4:4" x14ac:dyDescent="0.25">
      <c r="D4051">
        <f t="shared" ca="1" si="76"/>
        <v>37.087850887827457</v>
      </c>
    </row>
    <row r="4052" spans="4:4" x14ac:dyDescent="0.25">
      <c r="D4052">
        <f t="shared" ca="1" si="76"/>
        <v>48.374397946747692</v>
      </c>
    </row>
    <row r="4053" spans="4:4" x14ac:dyDescent="0.25">
      <c r="D4053">
        <f t="shared" ca="1" si="76"/>
        <v>50.351262010044266</v>
      </c>
    </row>
    <row r="4054" spans="4:4" x14ac:dyDescent="0.25">
      <c r="D4054">
        <f t="shared" ca="1" si="76"/>
        <v>43.771936379889915</v>
      </c>
    </row>
    <row r="4055" spans="4:4" x14ac:dyDescent="0.25">
      <c r="D4055">
        <f t="shared" ca="1" si="76"/>
        <v>48.190146209205189</v>
      </c>
    </row>
    <row r="4056" spans="4:4" x14ac:dyDescent="0.25">
      <c r="D4056">
        <f t="shared" ca="1" si="76"/>
        <v>44.940755159655737</v>
      </c>
    </row>
    <row r="4057" spans="4:4" x14ac:dyDescent="0.25">
      <c r="D4057">
        <f t="shared" ca="1" si="76"/>
        <v>50.513721496368539</v>
      </c>
    </row>
    <row r="4058" spans="4:4" x14ac:dyDescent="0.25">
      <c r="D4058">
        <f t="shared" ca="1" si="76"/>
        <v>53.2455109889097</v>
      </c>
    </row>
    <row r="4059" spans="4:4" x14ac:dyDescent="0.25">
      <c r="D4059">
        <f t="shared" ca="1" si="76"/>
        <v>50.201914409173277</v>
      </c>
    </row>
    <row r="4060" spans="4:4" x14ac:dyDescent="0.25">
      <c r="D4060">
        <f t="shared" ca="1" si="76"/>
        <v>50.229923814636805</v>
      </c>
    </row>
    <row r="4061" spans="4:4" x14ac:dyDescent="0.25">
      <c r="D4061">
        <f t="shared" ca="1" si="76"/>
        <v>45.865741431852982</v>
      </c>
    </row>
    <row r="4062" spans="4:4" x14ac:dyDescent="0.25">
      <c r="D4062">
        <f t="shared" ca="1" si="76"/>
        <v>54.25862312455736</v>
      </c>
    </row>
    <row r="4063" spans="4:4" x14ac:dyDescent="0.25">
      <c r="D4063">
        <f t="shared" ca="1" si="76"/>
        <v>50.792339006168326</v>
      </c>
    </row>
    <row r="4064" spans="4:4" x14ac:dyDescent="0.25">
      <c r="D4064">
        <f t="shared" ca="1" si="76"/>
        <v>54.735748671349846</v>
      </c>
    </row>
    <row r="4065" spans="4:4" x14ac:dyDescent="0.25">
      <c r="D4065">
        <f t="shared" ca="1" si="76"/>
        <v>45.385514075182527</v>
      </c>
    </row>
    <row r="4066" spans="4:4" x14ac:dyDescent="0.25">
      <c r="D4066">
        <f t="shared" ca="1" si="76"/>
        <v>47.025759431500148</v>
      </c>
    </row>
    <row r="4067" spans="4:4" x14ac:dyDescent="0.25">
      <c r="D4067">
        <f t="shared" ca="1" si="76"/>
        <v>45.779918140834987</v>
      </c>
    </row>
    <row r="4068" spans="4:4" x14ac:dyDescent="0.25">
      <c r="D4068">
        <f t="shared" ca="1" si="76"/>
        <v>46.665561172703413</v>
      </c>
    </row>
    <row r="4069" spans="4:4" x14ac:dyDescent="0.25">
      <c r="D4069">
        <f t="shared" ca="1" si="76"/>
        <v>36.914640738076542</v>
      </c>
    </row>
    <row r="4070" spans="4:4" x14ac:dyDescent="0.25">
      <c r="D4070">
        <f t="shared" ca="1" si="76"/>
        <v>47.702984080256009</v>
      </c>
    </row>
    <row r="4071" spans="4:4" x14ac:dyDescent="0.25">
      <c r="D4071">
        <f t="shared" ca="1" si="76"/>
        <v>53.861110289264822</v>
      </c>
    </row>
    <row r="4072" spans="4:4" x14ac:dyDescent="0.25">
      <c r="D4072">
        <f t="shared" ca="1" si="76"/>
        <v>45.561318901857078</v>
      </c>
    </row>
    <row r="4073" spans="4:4" x14ac:dyDescent="0.25">
      <c r="D4073">
        <f t="shared" ca="1" si="76"/>
        <v>46.763084730867313</v>
      </c>
    </row>
    <row r="4074" spans="4:4" x14ac:dyDescent="0.25">
      <c r="D4074">
        <f t="shared" ca="1" si="76"/>
        <v>50.289447813244031</v>
      </c>
    </row>
    <row r="4075" spans="4:4" x14ac:dyDescent="0.25">
      <c r="D4075">
        <f t="shared" ca="1" si="76"/>
        <v>49.02296870441841</v>
      </c>
    </row>
    <row r="4076" spans="4:4" x14ac:dyDescent="0.25">
      <c r="D4076">
        <f t="shared" ca="1" si="76"/>
        <v>51.633522891119341</v>
      </c>
    </row>
    <row r="4077" spans="4:4" x14ac:dyDescent="0.25">
      <c r="D4077">
        <f t="shared" ca="1" si="76"/>
        <v>47.691579329632219</v>
      </c>
    </row>
    <row r="4078" spans="4:4" x14ac:dyDescent="0.25">
      <c r="D4078">
        <f t="shared" ca="1" si="76"/>
        <v>37.810884400711963</v>
      </c>
    </row>
    <row r="4079" spans="4:4" x14ac:dyDescent="0.25">
      <c r="D4079">
        <f t="shared" ca="1" si="76"/>
        <v>50.541259066802787</v>
      </c>
    </row>
    <row r="4080" spans="4:4" x14ac:dyDescent="0.25">
      <c r="D4080">
        <f t="shared" ca="1" si="76"/>
        <v>51.415128906465377</v>
      </c>
    </row>
    <row r="4081" spans="4:4" x14ac:dyDescent="0.25">
      <c r="D4081">
        <f t="shared" ca="1" si="76"/>
        <v>52.114827448200053</v>
      </c>
    </row>
    <row r="4082" spans="4:4" x14ac:dyDescent="0.25">
      <c r="D4082">
        <f t="shared" ca="1" si="76"/>
        <v>55.047627154808723</v>
      </c>
    </row>
    <row r="4083" spans="4:4" x14ac:dyDescent="0.25">
      <c r="D4083">
        <f t="shared" ca="1" si="76"/>
        <v>46.748450156224507</v>
      </c>
    </row>
    <row r="4084" spans="4:4" x14ac:dyDescent="0.25">
      <c r="D4084">
        <f t="shared" ca="1" si="76"/>
        <v>49.047129323728285</v>
      </c>
    </row>
    <row r="4085" spans="4:4" x14ac:dyDescent="0.25">
      <c r="D4085">
        <f t="shared" ca="1" si="76"/>
        <v>48.110363825692055</v>
      </c>
    </row>
    <row r="4086" spans="4:4" x14ac:dyDescent="0.25">
      <c r="D4086">
        <f t="shared" ca="1" si="76"/>
        <v>48.040985253465585</v>
      </c>
    </row>
    <row r="4087" spans="4:4" x14ac:dyDescent="0.25">
      <c r="D4087">
        <f t="shared" ca="1" si="76"/>
        <v>35.024967467569297</v>
      </c>
    </row>
    <row r="4088" spans="4:4" x14ac:dyDescent="0.25">
      <c r="D4088">
        <f t="shared" ca="1" si="76"/>
        <v>47.376690280741791</v>
      </c>
    </row>
    <row r="4089" spans="4:4" x14ac:dyDescent="0.25">
      <c r="D4089">
        <f t="shared" ca="1" si="76"/>
        <v>45.80109123360139</v>
      </c>
    </row>
    <row r="4090" spans="4:4" x14ac:dyDescent="0.25">
      <c r="D4090">
        <f t="shared" ca="1" si="76"/>
        <v>48.585912787907624</v>
      </c>
    </row>
    <row r="4091" spans="4:4" x14ac:dyDescent="0.25">
      <c r="D4091">
        <f t="shared" ca="1" si="76"/>
        <v>45.429110154285496</v>
      </c>
    </row>
    <row r="4092" spans="4:4" x14ac:dyDescent="0.25">
      <c r="D4092">
        <f t="shared" ca="1" si="76"/>
        <v>42.034566391562173</v>
      </c>
    </row>
    <row r="4093" spans="4:4" x14ac:dyDescent="0.25">
      <c r="D4093">
        <f t="shared" ca="1" si="76"/>
        <v>47.333052023476576</v>
      </c>
    </row>
    <row r="4094" spans="4:4" x14ac:dyDescent="0.25">
      <c r="D4094">
        <f t="shared" ca="1" si="76"/>
        <v>49.672729916036907</v>
      </c>
    </row>
    <row r="4095" spans="4:4" x14ac:dyDescent="0.25">
      <c r="D4095">
        <f t="shared" ca="1" si="76"/>
        <v>50.240626326893072</v>
      </c>
    </row>
    <row r="4096" spans="4:4" x14ac:dyDescent="0.25">
      <c r="D4096">
        <f t="shared" ca="1" si="76"/>
        <v>46.927385860017502</v>
      </c>
    </row>
    <row r="4097" spans="4:4" x14ac:dyDescent="0.25">
      <c r="D4097">
        <f t="shared" ca="1" si="76"/>
        <v>50.392493176938601</v>
      </c>
    </row>
    <row r="4098" spans="4:4" x14ac:dyDescent="0.25">
      <c r="D4098">
        <f t="shared" ca="1" si="76"/>
        <v>43.341999184217428</v>
      </c>
    </row>
    <row r="4099" spans="4:4" x14ac:dyDescent="0.25">
      <c r="D4099">
        <f t="shared" ref="D4099:D4162" ca="1" si="77">_xlfn.T.INV(RAND(),25)*$G$3+$F$3</f>
        <v>54.156143520603059</v>
      </c>
    </row>
    <row r="4100" spans="4:4" x14ac:dyDescent="0.25">
      <c r="D4100">
        <f t="shared" ca="1" si="77"/>
        <v>49.309277240858307</v>
      </c>
    </row>
    <row r="4101" spans="4:4" x14ac:dyDescent="0.25">
      <c r="D4101">
        <f t="shared" ca="1" si="77"/>
        <v>57.839759735038157</v>
      </c>
    </row>
    <row r="4102" spans="4:4" x14ac:dyDescent="0.25">
      <c r="D4102">
        <f t="shared" ca="1" si="77"/>
        <v>46.679113139601299</v>
      </c>
    </row>
    <row r="4103" spans="4:4" x14ac:dyDescent="0.25">
      <c r="D4103">
        <f t="shared" ca="1" si="77"/>
        <v>43.934911913195776</v>
      </c>
    </row>
    <row r="4104" spans="4:4" x14ac:dyDescent="0.25">
      <c r="D4104">
        <f t="shared" ca="1" si="77"/>
        <v>41.40244690498011</v>
      </c>
    </row>
    <row r="4105" spans="4:4" x14ac:dyDescent="0.25">
      <c r="D4105">
        <f t="shared" ca="1" si="77"/>
        <v>51.783200128523482</v>
      </c>
    </row>
    <row r="4106" spans="4:4" x14ac:dyDescent="0.25">
      <c r="D4106">
        <f t="shared" ca="1" si="77"/>
        <v>48.797508432838953</v>
      </c>
    </row>
    <row r="4107" spans="4:4" x14ac:dyDescent="0.25">
      <c r="D4107">
        <f t="shared" ca="1" si="77"/>
        <v>51.859933703986179</v>
      </c>
    </row>
    <row r="4108" spans="4:4" x14ac:dyDescent="0.25">
      <c r="D4108">
        <f t="shared" ca="1" si="77"/>
        <v>43.090100826381196</v>
      </c>
    </row>
    <row r="4109" spans="4:4" x14ac:dyDescent="0.25">
      <c r="D4109">
        <f t="shared" ca="1" si="77"/>
        <v>43.34929971492231</v>
      </c>
    </row>
    <row r="4110" spans="4:4" x14ac:dyDescent="0.25">
      <c r="D4110">
        <f t="shared" ca="1" si="77"/>
        <v>46.937295779759694</v>
      </c>
    </row>
    <row r="4111" spans="4:4" x14ac:dyDescent="0.25">
      <c r="D4111">
        <f t="shared" ca="1" si="77"/>
        <v>55.896344525076699</v>
      </c>
    </row>
    <row r="4112" spans="4:4" x14ac:dyDescent="0.25">
      <c r="D4112">
        <f t="shared" ca="1" si="77"/>
        <v>51.288916157115089</v>
      </c>
    </row>
    <row r="4113" spans="4:4" x14ac:dyDescent="0.25">
      <c r="D4113">
        <f t="shared" ca="1" si="77"/>
        <v>46.441144482595263</v>
      </c>
    </row>
    <row r="4114" spans="4:4" x14ac:dyDescent="0.25">
      <c r="D4114">
        <f t="shared" ca="1" si="77"/>
        <v>56.18752502865285</v>
      </c>
    </row>
    <row r="4115" spans="4:4" x14ac:dyDescent="0.25">
      <c r="D4115">
        <f t="shared" ca="1" si="77"/>
        <v>50.935369459335853</v>
      </c>
    </row>
    <row r="4116" spans="4:4" x14ac:dyDescent="0.25">
      <c r="D4116">
        <f t="shared" ca="1" si="77"/>
        <v>47.388228923015475</v>
      </c>
    </row>
    <row r="4117" spans="4:4" x14ac:dyDescent="0.25">
      <c r="D4117">
        <f t="shared" ca="1" si="77"/>
        <v>40.494805829907648</v>
      </c>
    </row>
    <row r="4118" spans="4:4" x14ac:dyDescent="0.25">
      <c r="D4118">
        <f t="shared" ca="1" si="77"/>
        <v>49.692992856475698</v>
      </c>
    </row>
    <row r="4119" spans="4:4" x14ac:dyDescent="0.25">
      <c r="D4119">
        <f t="shared" ca="1" si="77"/>
        <v>51.99888050853825</v>
      </c>
    </row>
    <row r="4120" spans="4:4" x14ac:dyDescent="0.25">
      <c r="D4120">
        <f t="shared" ca="1" si="77"/>
        <v>55.385082398349397</v>
      </c>
    </row>
    <row r="4121" spans="4:4" x14ac:dyDescent="0.25">
      <c r="D4121">
        <f t="shared" ca="1" si="77"/>
        <v>56.764414725077948</v>
      </c>
    </row>
    <row r="4122" spans="4:4" x14ac:dyDescent="0.25">
      <c r="D4122">
        <f t="shared" ca="1" si="77"/>
        <v>51.623532629068706</v>
      </c>
    </row>
    <row r="4123" spans="4:4" x14ac:dyDescent="0.25">
      <c r="D4123">
        <f t="shared" ca="1" si="77"/>
        <v>52.38797536407634</v>
      </c>
    </row>
    <row r="4124" spans="4:4" x14ac:dyDescent="0.25">
      <c r="D4124">
        <f t="shared" ca="1" si="77"/>
        <v>41.666015581718568</v>
      </c>
    </row>
    <row r="4125" spans="4:4" x14ac:dyDescent="0.25">
      <c r="D4125">
        <f t="shared" ca="1" si="77"/>
        <v>50.074907506904793</v>
      </c>
    </row>
    <row r="4126" spans="4:4" x14ac:dyDescent="0.25">
      <c r="D4126">
        <f t="shared" ca="1" si="77"/>
        <v>48.128497240965672</v>
      </c>
    </row>
    <row r="4127" spans="4:4" x14ac:dyDescent="0.25">
      <c r="D4127">
        <f t="shared" ca="1" si="77"/>
        <v>48.792837940660455</v>
      </c>
    </row>
    <row r="4128" spans="4:4" x14ac:dyDescent="0.25">
      <c r="D4128">
        <f t="shared" ca="1" si="77"/>
        <v>52.631073831590534</v>
      </c>
    </row>
    <row r="4129" spans="4:4" x14ac:dyDescent="0.25">
      <c r="D4129">
        <f t="shared" ca="1" si="77"/>
        <v>47.024127897012612</v>
      </c>
    </row>
    <row r="4130" spans="4:4" x14ac:dyDescent="0.25">
      <c r="D4130">
        <f t="shared" ca="1" si="77"/>
        <v>53.54438980133088</v>
      </c>
    </row>
    <row r="4131" spans="4:4" x14ac:dyDescent="0.25">
      <c r="D4131">
        <f t="shared" ca="1" si="77"/>
        <v>49.103358291460005</v>
      </c>
    </row>
    <row r="4132" spans="4:4" x14ac:dyDescent="0.25">
      <c r="D4132">
        <f t="shared" ca="1" si="77"/>
        <v>49.84044824980765</v>
      </c>
    </row>
    <row r="4133" spans="4:4" x14ac:dyDescent="0.25">
      <c r="D4133">
        <f t="shared" ca="1" si="77"/>
        <v>43.766316237097101</v>
      </c>
    </row>
    <row r="4134" spans="4:4" x14ac:dyDescent="0.25">
      <c r="D4134">
        <f t="shared" ca="1" si="77"/>
        <v>40.062588367473893</v>
      </c>
    </row>
    <row r="4135" spans="4:4" x14ac:dyDescent="0.25">
      <c r="D4135">
        <f t="shared" ca="1" si="77"/>
        <v>44.697099590304788</v>
      </c>
    </row>
    <row r="4136" spans="4:4" x14ac:dyDescent="0.25">
      <c r="D4136">
        <f t="shared" ca="1" si="77"/>
        <v>45.238893194837317</v>
      </c>
    </row>
    <row r="4137" spans="4:4" x14ac:dyDescent="0.25">
      <c r="D4137">
        <f t="shared" ca="1" si="77"/>
        <v>52.030115702244977</v>
      </c>
    </row>
    <row r="4138" spans="4:4" x14ac:dyDescent="0.25">
      <c r="D4138">
        <f t="shared" ca="1" si="77"/>
        <v>41.933666448591183</v>
      </c>
    </row>
    <row r="4139" spans="4:4" x14ac:dyDescent="0.25">
      <c r="D4139">
        <f t="shared" ca="1" si="77"/>
        <v>46.678433218476009</v>
      </c>
    </row>
    <row r="4140" spans="4:4" x14ac:dyDescent="0.25">
      <c r="D4140">
        <f t="shared" ca="1" si="77"/>
        <v>45.375178757736045</v>
      </c>
    </row>
    <row r="4141" spans="4:4" x14ac:dyDescent="0.25">
      <c r="D4141">
        <f t="shared" ca="1" si="77"/>
        <v>46.862656953858092</v>
      </c>
    </row>
    <row r="4142" spans="4:4" x14ac:dyDescent="0.25">
      <c r="D4142">
        <f t="shared" ca="1" si="77"/>
        <v>42.570003411717437</v>
      </c>
    </row>
    <row r="4143" spans="4:4" x14ac:dyDescent="0.25">
      <c r="D4143">
        <f t="shared" ca="1" si="77"/>
        <v>47.582958367626034</v>
      </c>
    </row>
    <row r="4144" spans="4:4" x14ac:dyDescent="0.25">
      <c r="D4144">
        <f t="shared" ca="1" si="77"/>
        <v>47.898826172541341</v>
      </c>
    </row>
    <row r="4145" spans="4:4" x14ac:dyDescent="0.25">
      <c r="D4145">
        <f t="shared" ca="1" si="77"/>
        <v>40.07508055117794</v>
      </c>
    </row>
    <row r="4146" spans="4:4" x14ac:dyDescent="0.25">
      <c r="D4146">
        <f t="shared" ca="1" si="77"/>
        <v>49.921904534114958</v>
      </c>
    </row>
    <row r="4147" spans="4:4" x14ac:dyDescent="0.25">
      <c r="D4147">
        <f t="shared" ca="1" si="77"/>
        <v>49.599810706929787</v>
      </c>
    </row>
    <row r="4148" spans="4:4" x14ac:dyDescent="0.25">
      <c r="D4148">
        <f t="shared" ca="1" si="77"/>
        <v>64.700710575456668</v>
      </c>
    </row>
    <row r="4149" spans="4:4" x14ac:dyDescent="0.25">
      <c r="D4149">
        <f t="shared" ca="1" si="77"/>
        <v>50.62121897730902</v>
      </c>
    </row>
    <row r="4150" spans="4:4" x14ac:dyDescent="0.25">
      <c r="D4150">
        <f t="shared" ca="1" si="77"/>
        <v>47.322145097548514</v>
      </c>
    </row>
    <row r="4151" spans="4:4" x14ac:dyDescent="0.25">
      <c r="D4151">
        <f t="shared" ca="1" si="77"/>
        <v>43.662829828936268</v>
      </c>
    </row>
    <row r="4152" spans="4:4" x14ac:dyDescent="0.25">
      <c r="D4152">
        <f t="shared" ca="1" si="77"/>
        <v>52.815266933710561</v>
      </c>
    </row>
    <row r="4153" spans="4:4" x14ac:dyDescent="0.25">
      <c r="D4153">
        <f t="shared" ca="1" si="77"/>
        <v>46.25271273274776</v>
      </c>
    </row>
    <row r="4154" spans="4:4" x14ac:dyDescent="0.25">
      <c r="D4154">
        <f t="shared" ca="1" si="77"/>
        <v>46.023618889592839</v>
      </c>
    </row>
    <row r="4155" spans="4:4" x14ac:dyDescent="0.25">
      <c r="D4155">
        <f t="shared" ca="1" si="77"/>
        <v>46.829742642792439</v>
      </c>
    </row>
    <row r="4156" spans="4:4" x14ac:dyDescent="0.25">
      <c r="D4156">
        <f t="shared" ca="1" si="77"/>
        <v>54.700346475622901</v>
      </c>
    </row>
    <row r="4157" spans="4:4" x14ac:dyDescent="0.25">
      <c r="D4157">
        <f t="shared" ca="1" si="77"/>
        <v>50.284148231808956</v>
      </c>
    </row>
    <row r="4158" spans="4:4" x14ac:dyDescent="0.25">
      <c r="D4158">
        <f t="shared" ca="1" si="77"/>
        <v>52.617338440200115</v>
      </c>
    </row>
    <row r="4159" spans="4:4" x14ac:dyDescent="0.25">
      <c r="D4159">
        <f t="shared" ca="1" si="77"/>
        <v>43.383033541742464</v>
      </c>
    </row>
    <row r="4160" spans="4:4" x14ac:dyDescent="0.25">
      <c r="D4160">
        <f t="shared" ca="1" si="77"/>
        <v>49.806409548377182</v>
      </c>
    </row>
    <row r="4161" spans="4:4" x14ac:dyDescent="0.25">
      <c r="D4161">
        <f t="shared" ca="1" si="77"/>
        <v>50.577167648475722</v>
      </c>
    </row>
    <row r="4162" spans="4:4" x14ac:dyDescent="0.25">
      <c r="D4162">
        <f t="shared" ca="1" si="77"/>
        <v>45.203770692021138</v>
      </c>
    </row>
    <row r="4163" spans="4:4" x14ac:dyDescent="0.25">
      <c r="D4163">
        <f t="shared" ref="D4163:D4226" ca="1" si="78">_xlfn.T.INV(RAND(),25)*$G$3+$F$3</f>
        <v>46.575699382276611</v>
      </c>
    </row>
    <row r="4164" spans="4:4" x14ac:dyDescent="0.25">
      <c r="D4164">
        <f t="shared" ca="1" si="78"/>
        <v>41.155892881721584</v>
      </c>
    </row>
    <row r="4165" spans="4:4" x14ac:dyDescent="0.25">
      <c r="D4165">
        <f t="shared" ca="1" si="78"/>
        <v>46.081655150673704</v>
      </c>
    </row>
    <row r="4166" spans="4:4" x14ac:dyDescent="0.25">
      <c r="D4166">
        <f t="shared" ca="1" si="78"/>
        <v>51.87057047979404</v>
      </c>
    </row>
    <row r="4167" spans="4:4" x14ac:dyDescent="0.25">
      <c r="D4167">
        <f t="shared" ca="1" si="78"/>
        <v>53.113826671337762</v>
      </c>
    </row>
    <row r="4168" spans="4:4" x14ac:dyDescent="0.25">
      <c r="D4168">
        <f t="shared" ca="1" si="78"/>
        <v>43.792450902619223</v>
      </c>
    </row>
    <row r="4169" spans="4:4" x14ac:dyDescent="0.25">
      <c r="D4169">
        <f t="shared" ca="1" si="78"/>
        <v>49.012010508811592</v>
      </c>
    </row>
    <row r="4170" spans="4:4" x14ac:dyDescent="0.25">
      <c r="D4170">
        <f t="shared" ca="1" si="78"/>
        <v>53.518489745626674</v>
      </c>
    </row>
    <row r="4171" spans="4:4" x14ac:dyDescent="0.25">
      <c r="D4171">
        <f t="shared" ca="1" si="78"/>
        <v>57.911007980951311</v>
      </c>
    </row>
    <row r="4172" spans="4:4" x14ac:dyDescent="0.25">
      <c r="D4172">
        <f t="shared" ca="1" si="78"/>
        <v>54.151608943390045</v>
      </c>
    </row>
    <row r="4173" spans="4:4" x14ac:dyDescent="0.25">
      <c r="D4173">
        <f t="shared" ca="1" si="78"/>
        <v>53.082038302370961</v>
      </c>
    </row>
    <row r="4174" spans="4:4" x14ac:dyDescent="0.25">
      <c r="D4174">
        <f t="shared" ca="1" si="78"/>
        <v>57.060616314988671</v>
      </c>
    </row>
    <row r="4175" spans="4:4" x14ac:dyDescent="0.25">
      <c r="D4175">
        <f t="shared" ca="1" si="78"/>
        <v>52.366523124158988</v>
      </c>
    </row>
    <row r="4176" spans="4:4" x14ac:dyDescent="0.25">
      <c r="D4176">
        <f t="shared" ca="1" si="78"/>
        <v>43.111148618410823</v>
      </c>
    </row>
    <row r="4177" spans="4:4" x14ac:dyDescent="0.25">
      <c r="D4177">
        <f t="shared" ca="1" si="78"/>
        <v>47.357783565414607</v>
      </c>
    </row>
    <row r="4178" spans="4:4" x14ac:dyDescent="0.25">
      <c r="D4178">
        <f t="shared" ca="1" si="78"/>
        <v>51.257259865625109</v>
      </c>
    </row>
    <row r="4179" spans="4:4" x14ac:dyDescent="0.25">
      <c r="D4179">
        <f t="shared" ca="1" si="78"/>
        <v>50.369333037549637</v>
      </c>
    </row>
    <row r="4180" spans="4:4" x14ac:dyDescent="0.25">
      <c r="D4180">
        <f t="shared" ca="1" si="78"/>
        <v>54.496410832240137</v>
      </c>
    </row>
    <row r="4181" spans="4:4" x14ac:dyDescent="0.25">
      <c r="D4181">
        <f t="shared" ca="1" si="78"/>
        <v>49.712625936249374</v>
      </c>
    </row>
    <row r="4182" spans="4:4" x14ac:dyDescent="0.25">
      <c r="D4182">
        <f t="shared" ca="1" si="78"/>
        <v>50.430287289085179</v>
      </c>
    </row>
    <row r="4183" spans="4:4" x14ac:dyDescent="0.25">
      <c r="D4183">
        <f t="shared" ca="1" si="78"/>
        <v>52.487559014721612</v>
      </c>
    </row>
    <row r="4184" spans="4:4" x14ac:dyDescent="0.25">
      <c r="D4184">
        <f t="shared" ca="1" si="78"/>
        <v>52.361120444954899</v>
      </c>
    </row>
    <row r="4185" spans="4:4" x14ac:dyDescent="0.25">
      <c r="D4185">
        <f t="shared" ca="1" si="78"/>
        <v>50.560404803706632</v>
      </c>
    </row>
    <row r="4186" spans="4:4" x14ac:dyDescent="0.25">
      <c r="D4186">
        <f t="shared" ca="1" si="78"/>
        <v>49.854157486257876</v>
      </c>
    </row>
    <row r="4187" spans="4:4" x14ac:dyDescent="0.25">
      <c r="D4187">
        <f t="shared" ca="1" si="78"/>
        <v>52.340171221292245</v>
      </c>
    </row>
    <row r="4188" spans="4:4" x14ac:dyDescent="0.25">
      <c r="D4188">
        <f t="shared" ca="1" si="78"/>
        <v>45.283827479026598</v>
      </c>
    </row>
    <row r="4189" spans="4:4" x14ac:dyDescent="0.25">
      <c r="D4189">
        <f t="shared" ca="1" si="78"/>
        <v>47.51646375755103</v>
      </c>
    </row>
    <row r="4190" spans="4:4" x14ac:dyDescent="0.25">
      <c r="D4190">
        <f t="shared" ca="1" si="78"/>
        <v>50.627667021075766</v>
      </c>
    </row>
    <row r="4191" spans="4:4" x14ac:dyDescent="0.25">
      <c r="D4191">
        <f t="shared" ca="1" si="78"/>
        <v>42.609674838748539</v>
      </c>
    </row>
    <row r="4192" spans="4:4" x14ac:dyDescent="0.25">
      <c r="D4192">
        <f t="shared" ca="1" si="78"/>
        <v>47.283943524329345</v>
      </c>
    </row>
    <row r="4193" spans="4:4" x14ac:dyDescent="0.25">
      <c r="D4193">
        <f t="shared" ca="1" si="78"/>
        <v>42.582642215886906</v>
      </c>
    </row>
    <row r="4194" spans="4:4" x14ac:dyDescent="0.25">
      <c r="D4194">
        <f t="shared" ca="1" si="78"/>
        <v>48.84846368361427</v>
      </c>
    </row>
    <row r="4195" spans="4:4" x14ac:dyDescent="0.25">
      <c r="D4195">
        <f t="shared" ca="1" si="78"/>
        <v>54.10014573173077</v>
      </c>
    </row>
    <row r="4196" spans="4:4" x14ac:dyDescent="0.25">
      <c r="D4196">
        <f t="shared" ca="1" si="78"/>
        <v>53.272612476897983</v>
      </c>
    </row>
    <row r="4197" spans="4:4" x14ac:dyDescent="0.25">
      <c r="D4197">
        <f t="shared" ca="1" si="78"/>
        <v>44.838348893299553</v>
      </c>
    </row>
    <row r="4198" spans="4:4" x14ac:dyDescent="0.25">
      <c r="D4198">
        <f t="shared" ca="1" si="78"/>
        <v>50.081093972848336</v>
      </c>
    </row>
    <row r="4199" spans="4:4" x14ac:dyDescent="0.25">
      <c r="D4199">
        <f t="shared" ca="1" si="78"/>
        <v>48.184040177367301</v>
      </c>
    </row>
    <row r="4200" spans="4:4" x14ac:dyDescent="0.25">
      <c r="D4200">
        <f t="shared" ca="1" si="78"/>
        <v>46.432310548139711</v>
      </c>
    </row>
    <row r="4201" spans="4:4" x14ac:dyDescent="0.25">
      <c r="D4201">
        <f t="shared" ca="1" si="78"/>
        <v>50.4294425060775</v>
      </c>
    </row>
    <row r="4202" spans="4:4" x14ac:dyDescent="0.25">
      <c r="D4202">
        <f t="shared" ca="1" si="78"/>
        <v>47.550276063349052</v>
      </c>
    </row>
    <row r="4203" spans="4:4" x14ac:dyDescent="0.25">
      <c r="D4203">
        <f t="shared" ca="1" si="78"/>
        <v>54.758710731307239</v>
      </c>
    </row>
    <row r="4204" spans="4:4" x14ac:dyDescent="0.25">
      <c r="D4204">
        <f t="shared" ca="1" si="78"/>
        <v>46.805312422158146</v>
      </c>
    </row>
    <row r="4205" spans="4:4" x14ac:dyDescent="0.25">
      <c r="D4205">
        <f t="shared" ca="1" si="78"/>
        <v>49.347480460683641</v>
      </c>
    </row>
    <row r="4206" spans="4:4" x14ac:dyDescent="0.25">
      <c r="D4206">
        <f t="shared" ca="1" si="78"/>
        <v>53.853743443804383</v>
      </c>
    </row>
    <row r="4207" spans="4:4" x14ac:dyDescent="0.25">
      <c r="D4207">
        <f t="shared" ca="1" si="78"/>
        <v>52.008909883276822</v>
      </c>
    </row>
    <row r="4208" spans="4:4" x14ac:dyDescent="0.25">
      <c r="D4208">
        <f t="shared" ca="1" si="78"/>
        <v>60.772320494842035</v>
      </c>
    </row>
    <row r="4209" spans="4:4" x14ac:dyDescent="0.25">
      <c r="D4209">
        <f t="shared" ca="1" si="78"/>
        <v>40.394234705506946</v>
      </c>
    </row>
    <row r="4210" spans="4:4" x14ac:dyDescent="0.25">
      <c r="D4210">
        <f t="shared" ca="1" si="78"/>
        <v>43.748635505330469</v>
      </c>
    </row>
    <row r="4211" spans="4:4" x14ac:dyDescent="0.25">
      <c r="D4211">
        <f t="shared" ca="1" si="78"/>
        <v>55.121483570979599</v>
      </c>
    </row>
    <row r="4212" spans="4:4" x14ac:dyDescent="0.25">
      <c r="D4212">
        <f t="shared" ca="1" si="78"/>
        <v>56.29796026966234</v>
      </c>
    </row>
    <row r="4213" spans="4:4" x14ac:dyDescent="0.25">
      <c r="D4213">
        <f t="shared" ca="1" si="78"/>
        <v>50.099538771742964</v>
      </c>
    </row>
    <row r="4214" spans="4:4" x14ac:dyDescent="0.25">
      <c r="D4214">
        <f t="shared" ca="1" si="78"/>
        <v>48.476274979291148</v>
      </c>
    </row>
    <row r="4215" spans="4:4" x14ac:dyDescent="0.25">
      <c r="D4215">
        <f t="shared" ca="1" si="78"/>
        <v>53.875929498983062</v>
      </c>
    </row>
    <row r="4216" spans="4:4" x14ac:dyDescent="0.25">
      <c r="D4216">
        <f t="shared" ca="1" si="78"/>
        <v>50.784411552829319</v>
      </c>
    </row>
    <row r="4217" spans="4:4" x14ac:dyDescent="0.25">
      <c r="D4217">
        <f t="shared" ca="1" si="78"/>
        <v>43.488685706563572</v>
      </c>
    </row>
    <row r="4218" spans="4:4" x14ac:dyDescent="0.25">
      <c r="D4218">
        <f t="shared" ca="1" si="78"/>
        <v>43.625145357642992</v>
      </c>
    </row>
    <row r="4219" spans="4:4" x14ac:dyDescent="0.25">
      <c r="D4219">
        <f t="shared" ca="1" si="78"/>
        <v>52.777238525388228</v>
      </c>
    </row>
    <row r="4220" spans="4:4" x14ac:dyDescent="0.25">
      <c r="D4220">
        <f t="shared" ca="1" si="78"/>
        <v>50.38307819759013</v>
      </c>
    </row>
    <row r="4221" spans="4:4" x14ac:dyDescent="0.25">
      <c r="D4221">
        <f t="shared" ca="1" si="78"/>
        <v>42.097931237605366</v>
      </c>
    </row>
    <row r="4222" spans="4:4" x14ac:dyDescent="0.25">
      <c r="D4222">
        <f t="shared" ca="1" si="78"/>
        <v>46.360893468540169</v>
      </c>
    </row>
    <row r="4223" spans="4:4" x14ac:dyDescent="0.25">
      <c r="D4223">
        <f t="shared" ca="1" si="78"/>
        <v>51.059121719953104</v>
      </c>
    </row>
    <row r="4224" spans="4:4" x14ac:dyDescent="0.25">
      <c r="D4224">
        <f t="shared" ca="1" si="78"/>
        <v>55.893927448270851</v>
      </c>
    </row>
    <row r="4225" spans="4:4" x14ac:dyDescent="0.25">
      <c r="D4225">
        <f t="shared" ca="1" si="78"/>
        <v>50.097499780595797</v>
      </c>
    </row>
    <row r="4226" spans="4:4" x14ac:dyDescent="0.25">
      <c r="D4226">
        <f t="shared" ca="1" si="78"/>
        <v>57.62012998047399</v>
      </c>
    </row>
    <row r="4227" spans="4:4" x14ac:dyDescent="0.25">
      <c r="D4227">
        <f t="shared" ref="D4227:D4290" ca="1" si="79">_xlfn.T.INV(RAND(),25)*$G$3+$F$3</f>
        <v>42.796215748949763</v>
      </c>
    </row>
    <row r="4228" spans="4:4" x14ac:dyDescent="0.25">
      <c r="D4228">
        <f t="shared" ca="1" si="79"/>
        <v>52.03618174705651</v>
      </c>
    </row>
    <row r="4229" spans="4:4" x14ac:dyDescent="0.25">
      <c r="D4229">
        <f t="shared" ca="1" si="79"/>
        <v>42.488687884790316</v>
      </c>
    </row>
    <row r="4230" spans="4:4" x14ac:dyDescent="0.25">
      <c r="D4230">
        <f t="shared" ca="1" si="79"/>
        <v>50.834963072360004</v>
      </c>
    </row>
    <row r="4231" spans="4:4" x14ac:dyDescent="0.25">
      <c r="D4231">
        <f t="shared" ca="1" si="79"/>
        <v>51.777842367662885</v>
      </c>
    </row>
    <row r="4232" spans="4:4" x14ac:dyDescent="0.25">
      <c r="D4232">
        <f t="shared" ca="1" si="79"/>
        <v>44.864046021020513</v>
      </c>
    </row>
    <row r="4233" spans="4:4" x14ac:dyDescent="0.25">
      <c r="D4233">
        <f t="shared" ca="1" si="79"/>
        <v>51.042227260023779</v>
      </c>
    </row>
    <row r="4234" spans="4:4" x14ac:dyDescent="0.25">
      <c r="D4234">
        <f t="shared" ca="1" si="79"/>
        <v>59.674036649805451</v>
      </c>
    </row>
    <row r="4235" spans="4:4" x14ac:dyDescent="0.25">
      <c r="D4235">
        <f t="shared" ca="1" si="79"/>
        <v>53.14103877353223</v>
      </c>
    </row>
    <row r="4236" spans="4:4" x14ac:dyDescent="0.25">
      <c r="D4236">
        <f t="shared" ca="1" si="79"/>
        <v>52.786698090805793</v>
      </c>
    </row>
    <row r="4237" spans="4:4" x14ac:dyDescent="0.25">
      <c r="D4237">
        <f t="shared" ca="1" si="79"/>
        <v>43.203769460797631</v>
      </c>
    </row>
    <row r="4238" spans="4:4" x14ac:dyDescent="0.25">
      <c r="D4238">
        <f t="shared" ca="1" si="79"/>
        <v>51.118728550771934</v>
      </c>
    </row>
    <row r="4239" spans="4:4" x14ac:dyDescent="0.25">
      <c r="D4239">
        <f t="shared" ca="1" si="79"/>
        <v>45.627525364450086</v>
      </c>
    </row>
    <row r="4240" spans="4:4" x14ac:dyDescent="0.25">
      <c r="D4240">
        <f t="shared" ca="1" si="79"/>
        <v>48.967746785153274</v>
      </c>
    </row>
    <row r="4241" spans="4:4" x14ac:dyDescent="0.25">
      <c r="D4241">
        <f t="shared" ca="1" si="79"/>
        <v>48.526921752228276</v>
      </c>
    </row>
    <row r="4242" spans="4:4" x14ac:dyDescent="0.25">
      <c r="D4242">
        <f t="shared" ca="1" si="79"/>
        <v>50.935128532202064</v>
      </c>
    </row>
    <row r="4243" spans="4:4" x14ac:dyDescent="0.25">
      <c r="D4243">
        <f t="shared" ca="1" si="79"/>
        <v>45.412398177153634</v>
      </c>
    </row>
    <row r="4244" spans="4:4" x14ac:dyDescent="0.25">
      <c r="D4244">
        <f t="shared" ca="1" si="79"/>
        <v>50.902582928121063</v>
      </c>
    </row>
    <row r="4245" spans="4:4" x14ac:dyDescent="0.25">
      <c r="D4245">
        <f t="shared" ca="1" si="79"/>
        <v>58.593926150407519</v>
      </c>
    </row>
    <row r="4246" spans="4:4" x14ac:dyDescent="0.25">
      <c r="D4246">
        <f t="shared" ca="1" si="79"/>
        <v>47.139165000793994</v>
      </c>
    </row>
    <row r="4247" spans="4:4" x14ac:dyDescent="0.25">
      <c r="D4247">
        <f t="shared" ca="1" si="79"/>
        <v>49.854104098565656</v>
      </c>
    </row>
    <row r="4248" spans="4:4" x14ac:dyDescent="0.25">
      <c r="D4248">
        <f t="shared" ca="1" si="79"/>
        <v>55.770894573218889</v>
      </c>
    </row>
    <row r="4249" spans="4:4" x14ac:dyDescent="0.25">
      <c r="D4249">
        <f t="shared" ca="1" si="79"/>
        <v>52.542601458150621</v>
      </c>
    </row>
    <row r="4250" spans="4:4" x14ac:dyDescent="0.25">
      <c r="D4250">
        <f t="shared" ca="1" si="79"/>
        <v>52.453581336114254</v>
      </c>
    </row>
    <row r="4251" spans="4:4" x14ac:dyDescent="0.25">
      <c r="D4251">
        <f t="shared" ca="1" si="79"/>
        <v>44.101400073311936</v>
      </c>
    </row>
    <row r="4252" spans="4:4" x14ac:dyDescent="0.25">
      <c r="D4252">
        <f t="shared" ca="1" si="79"/>
        <v>54.544449980783419</v>
      </c>
    </row>
    <row r="4253" spans="4:4" x14ac:dyDescent="0.25">
      <c r="D4253">
        <f t="shared" ca="1" si="79"/>
        <v>45.996847916879076</v>
      </c>
    </row>
    <row r="4254" spans="4:4" x14ac:dyDescent="0.25">
      <c r="D4254">
        <f t="shared" ca="1" si="79"/>
        <v>54.586642494014512</v>
      </c>
    </row>
    <row r="4255" spans="4:4" x14ac:dyDescent="0.25">
      <c r="D4255">
        <f t="shared" ca="1" si="79"/>
        <v>50.181903793476629</v>
      </c>
    </row>
    <row r="4256" spans="4:4" x14ac:dyDescent="0.25">
      <c r="D4256">
        <f t="shared" ca="1" si="79"/>
        <v>53.117029951832706</v>
      </c>
    </row>
    <row r="4257" spans="4:4" x14ac:dyDescent="0.25">
      <c r="D4257">
        <f t="shared" ca="1" si="79"/>
        <v>54.268386129390315</v>
      </c>
    </row>
    <row r="4258" spans="4:4" x14ac:dyDescent="0.25">
      <c r="D4258">
        <f t="shared" ca="1" si="79"/>
        <v>52.134310567861448</v>
      </c>
    </row>
    <row r="4259" spans="4:4" x14ac:dyDescent="0.25">
      <c r="D4259">
        <f t="shared" ca="1" si="79"/>
        <v>53.148182591615502</v>
      </c>
    </row>
    <row r="4260" spans="4:4" x14ac:dyDescent="0.25">
      <c r="D4260">
        <f t="shared" ca="1" si="79"/>
        <v>44.964452323511111</v>
      </c>
    </row>
    <row r="4261" spans="4:4" x14ac:dyDescent="0.25">
      <c r="D4261">
        <f t="shared" ca="1" si="79"/>
        <v>51.895660627894443</v>
      </c>
    </row>
    <row r="4262" spans="4:4" x14ac:dyDescent="0.25">
      <c r="D4262">
        <f t="shared" ca="1" si="79"/>
        <v>57.561923483325671</v>
      </c>
    </row>
    <row r="4263" spans="4:4" x14ac:dyDescent="0.25">
      <c r="D4263">
        <f t="shared" ca="1" si="79"/>
        <v>55.319990159174921</v>
      </c>
    </row>
    <row r="4264" spans="4:4" x14ac:dyDescent="0.25">
      <c r="D4264">
        <f t="shared" ca="1" si="79"/>
        <v>42.382208924644139</v>
      </c>
    </row>
    <row r="4265" spans="4:4" x14ac:dyDescent="0.25">
      <c r="D4265">
        <f t="shared" ca="1" si="79"/>
        <v>51.865854604013251</v>
      </c>
    </row>
    <row r="4266" spans="4:4" x14ac:dyDescent="0.25">
      <c r="D4266">
        <f t="shared" ca="1" si="79"/>
        <v>42.933215968481576</v>
      </c>
    </row>
    <row r="4267" spans="4:4" x14ac:dyDescent="0.25">
      <c r="D4267">
        <f t="shared" ca="1" si="79"/>
        <v>45.487658307003649</v>
      </c>
    </row>
    <row r="4268" spans="4:4" x14ac:dyDescent="0.25">
      <c r="D4268">
        <f t="shared" ca="1" si="79"/>
        <v>47.447388596916717</v>
      </c>
    </row>
    <row r="4269" spans="4:4" x14ac:dyDescent="0.25">
      <c r="D4269">
        <f t="shared" ca="1" si="79"/>
        <v>49.043029644955674</v>
      </c>
    </row>
    <row r="4270" spans="4:4" x14ac:dyDescent="0.25">
      <c r="D4270">
        <f t="shared" ca="1" si="79"/>
        <v>51.732350465533926</v>
      </c>
    </row>
    <row r="4271" spans="4:4" x14ac:dyDescent="0.25">
      <c r="D4271">
        <f t="shared" ca="1" si="79"/>
        <v>53.831496192950219</v>
      </c>
    </row>
    <row r="4272" spans="4:4" x14ac:dyDescent="0.25">
      <c r="D4272">
        <f t="shared" ca="1" si="79"/>
        <v>47.281634859165841</v>
      </c>
    </row>
    <row r="4273" spans="4:4" x14ac:dyDescent="0.25">
      <c r="D4273">
        <f t="shared" ca="1" si="79"/>
        <v>42.414301778591266</v>
      </c>
    </row>
    <row r="4274" spans="4:4" x14ac:dyDescent="0.25">
      <c r="D4274">
        <f t="shared" ca="1" si="79"/>
        <v>59.224451058965833</v>
      </c>
    </row>
    <row r="4275" spans="4:4" x14ac:dyDescent="0.25">
      <c r="D4275">
        <f t="shared" ca="1" si="79"/>
        <v>45.677961859186972</v>
      </c>
    </row>
    <row r="4276" spans="4:4" x14ac:dyDescent="0.25">
      <c r="D4276">
        <f t="shared" ca="1" si="79"/>
        <v>56.818626710711094</v>
      </c>
    </row>
    <row r="4277" spans="4:4" x14ac:dyDescent="0.25">
      <c r="D4277">
        <f t="shared" ca="1" si="79"/>
        <v>40.880904320760294</v>
      </c>
    </row>
    <row r="4278" spans="4:4" x14ac:dyDescent="0.25">
      <c r="D4278">
        <f t="shared" ca="1" si="79"/>
        <v>49.932112046181835</v>
      </c>
    </row>
    <row r="4279" spans="4:4" x14ac:dyDescent="0.25">
      <c r="D4279">
        <f t="shared" ca="1" si="79"/>
        <v>42.36988989036896</v>
      </c>
    </row>
    <row r="4280" spans="4:4" x14ac:dyDescent="0.25">
      <c r="D4280">
        <f t="shared" ca="1" si="79"/>
        <v>45.834869550597801</v>
      </c>
    </row>
    <row r="4281" spans="4:4" x14ac:dyDescent="0.25">
      <c r="D4281">
        <f t="shared" ca="1" si="79"/>
        <v>50.767010655931202</v>
      </c>
    </row>
    <row r="4282" spans="4:4" x14ac:dyDescent="0.25">
      <c r="D4282">
        <f t="shared" ca="1" si="79"/>
        <v>53.374768859900485</v>
      </c>
    </row>
    <row r="4283" spans="4:4" x14ac:dyDescent="0.25">
      <c r="D4283">
        <f t="shared" ca="1" si="79"/>
        <v>47.491608769841001</v>
      </c>
    </row>
    <row r="4284" spans="4:4" x14ac:dyDescent="0.25">
      <c r="D4284">
        <f t="shared" ca="1" si="79"/>
        <v>54.271875065485801</v>
      </c>
    </row>
    <row r="4285" spans="4:4" x14ac:dyDescent="0.25">
      <c r="D4285">
        <f t="shared" ca="1" si="79"/>
        <v>40.688774203533427</v>
      </c>
    </row>
    <row r="4286" spans="4:4" x14ac:dyDescent="0.25">
      <c r="D4286">
        <f t="shared" ca="1" si="79"/>
        <v>55.687215869438496</v>
      </c>
    </row>
    <row r="4287" spans="4:4" x14ac:dyDescent="0.25">
      <c r="D4287">
        <f t="shared" ca="1" si="79"/>
        <v>58.030986245846691</v>
      </c>
    </row>
    <row r="4288" spans="4:4" x14ac:dyDescent="0.25">
      <c r="D4288">
        <f t="shared" ca="1" si="79"/>
        <v>55.772087586601096</v>
      </c>
    </row>
    <row r="4289" spans="4:4" x14ac:dyDescent="0.25">
      <c r="D4289">
        <f t="shared" ca="1" si="79"/>
        <v>47.784656927757069</v>
      </c>
    </row>
    <row r="4290" spans="4:4" x14ac:dyDescent="0.25">
      <c r="D4290">
        <f t="shared" ca="1" si="79"/>
        <v>47.405974186976096</v>
      </c>
    </row>
    <row r="4291" spans="4:4" x14ac:dyDescent="0.25">
      <c r="D4291">
        <f t="shared" ref="D4291:D4354" ca="1" si="80">_xlfn.T.INV(RAND(),25)*$G$3+$F$3</f>
        <v>49.959390092968654</v>
      </c>
    </row>
    <row r="4292" spans="4:4" x14ac:dyDescent="0.25">
      <c r="D4292">
        <f t="shared" ca="1" si="80"/>
        <v>43.484681096098228</v>
      </c>
    </row>
    <row r="4293" spans="4:4" x14ac:dyDescent="0.25">
      <c r="D4293">
        <f t="shared" ca="1" si="80"/>
        <v>49.503974697617181</v>
      </c>
    </row>
    <row r="4294" spans="4:4" x14ac:dyDescent="0.25">
      <c r="D4294">
        <f t="shared" ca="1" si="80"/>
        <v>45.506876951522074</v>
      </c>
    </row>
    <row r="4295" spans="4:4" x14ac:dyDescent="0.25">
      <c r="D4295">
        <f t="shared" ca="1" si="80"/>
        <v>53.51237701818247</v>
      </c>
    </row>
    <row r="4296" spans="4:4" x14ac:dyDescent="0.25">
      <c r="D4296">
        <f t="shared" ca="1" si="80"/>
        <v>52.670046540561273</v>
      </c>
    </row>
    <row r="4297" spans="4:4" x14ac:dyDescent="0.25">
      <c r="D4297">
        <f t="shared" ca="1" si="80"/>
        <v>50.546687773457911</v>
      </c>
    </row>
    <row r="4298" spans="4:4" x14ac:dyDescent="0.25">
      <c r="D4298">
        <f t="shared" ca="1" si="80"/>
        <v>41.821528162753722</v>
      </c>
    </row>
    <row r="4299" spans="4:4" x14ac:dyDescent="0.25">
      <c r="D4299">
        <f t="shared" ca="1" si="80"/>
        <v>45.664707894129165</v>
      </c>
    </row>
    <row r="4300" spans="4:4" x14ac:dyDescent="0.25">
      <c r="D4300">
        <f t="shared" ca="1" si="80"/>
        <v>55.400233974614544</v>
      </c>
    </row>
    <row r="4301" spans="4:4" x14ac:dyDescent="0.25">
      <c r="D4301">
        <f t="shared" ca="1" si="80"/>
        <v>48.888104690267703</v>
      </c>
    </row>
    <row r="4302" spans="4:4" x14ac:dyDescent="0.25">
      <c r="D4302">
        <f t="shared" ca="1" si="80"/>
        <v>50.491998089070115</v>
      </c>
    </row>
    <row r="4303" spans="4:4" x14ac:dyDescent="0.25">
      <c r="D4303">
        <f t="shared" ca="1" si="80"/>
        <v>42.85833933750115</v>
      </c>
    </row>
    <row r="4304" spans="4:4" x14ac:dyDescent="0.25">
      <c r="D4304">
        <f t="shared" ca="1" si="80"/>
        <v>52.498216587314872</v>
      </c>
    </row>
    <row r="4305" spans="4:4" x14ac:dyDescent="0.25">
      <c r="D4305">
        <f t="shared" ca="1" si="80"/>
        <v>50.071254979045342</v>
      </c>
    </row>
    <row r="4306" spans="4:4" x14ac:dyDescent="0.25">
      <c r="D4306">
        <f t="shared" ca="1" si="80"/>
        <v>53.151062678938715</v>
      </c>
    </row>
    <row r="4307" spans="4:4" x14ac:dyDescent="0.25">
      <c r="D4307">
        <f t="shared" ca="1" si="80"/>
        <v>51.995888053020579</v>
      </c>
    </row>
    <row r="4308" spans="4:4" x14ac:dyDescent="0.25">
      <c r="D4308">
        <f t="shared" ca="1" si="80"/>
        <v>44.943897535216038</v>
      </c>
    </row>
    <row r="4309" spans="4:4" x14ac:dyDescent="0.25">
      <c r="D4309">
        <f t="shared" ca="1" si="80"/>
        <v>45.118658599444856</v>
      </c>
    </row>
    <row r="4310" spans="4:4" x14ac:dyDescent="0.25">
      <c r="D4310">
        <f t="shared" ca="1" si="80"/>
        <v>48.995360406497667</v>
      </c>
    </row>
    <row r="4311" spans="4:4" x14ac:dyDescent="0.25">
      <c r="D4311">
        <f t="shared" ca="1" si="80"/>
        <v>49.731766439950839</v>
      </c>
    </row>
    <row r="4312" spans="4:4" x14ac:dyDescent="0.25">
      <c r="D4312">
        <f t="shared" ca="1" si="80"/>
        <v>47.40991002375025</v>
      </c>
    </row>
    <row r="4313" spans="4:4" x14ac:dyDescent="0.25">
      <c r="D4313">
        <f t="shared" ca="1" si="80"/>
        <v>39.159324066941778</v>
      </c>
    </row>
    <row r="4314" spans="4:4" x14ac:dyDescent="0.25">
      <c r="D4314">
        <f t="shared" ca="1" si="80"/>
        <v>52.327183405800092</v>
      </c>
    </row>
    <row r="4315" spans="4:4" x14ac:dyDescent="0.25">
      <c r="D4315">
        <f t="shared" ca="1" si="80"/>
        <v>50.612172493180999</v>
      </c>
    </row>
    <row r="4316" spans="4:4" x14ac:dyDescent="0.25">
      <c r="D4316">
        <f t="shared" ca="1" si="80"/>
        <v>50.561559659347843</v>
      </c>
    </row>
    <row r="4317" spans="4:4" x14ac:dyDescent="0.25">
      <c r="D4317">
        <f t="shared" ca="1" si="80"/>
        <v>50.646203868525198</v>
      </c>
    </row>
    <row r="4318" spans="4:4" x14ac:dyDescent="0.25">
      <c r="D4318">
        <f t="shared" ca="1" si="80"/>
        <v>45.089774027105641</v>
      </c>
    </row>
    <row r="4319" spans="4:4" x14ac:dyDescent="0.25">
      <c r="D4319">
        <f t="shared" ca="1" si="80"/>
        <v>48.472278328825126</v>
      </c>
    </row>
    <row r="4320" spans="4:4" x14ac:dyDescent="0.25">
      <c r="D4320">
        <f t="shared" ca="1" si="80"/>
        <v>49.611713633645799</v>
      </c>
    </row>
    <row r="4321" spans="4:4" x14ac:dyDescent="0.25">
      <c r="D4321">
        <f t="shared" ca="1" si="80"/>
        <v>45.274504570404751</v>
      </c>
    </row>
    <row r="4322" spans="4:4" x14ac:dyDescent="0.25">
      <c r="D4322">
        <f t="shared" ca="1" si="80"/>
        <v>57.312945145130008</v>
      </c>
    </row>
    <row r="4323" spans="4:4" x14ac:dyDescent="0.25">
      <c r="D4323">
        <f t="shared" ca="1" si="80"/>
        <v>50.60727877117538</v>
      </c>
    </row>
    <row r="4324" spans="4:4" x14ac:dyDescent="0.25">
      <c r="D4324">
        <f t="shared" ca="1" si="80"/>
        <v>50.044013099313247</v>
      </c>
    </row>
    <row r="4325" spans="4:4" x14ac:dyDescent="0.25">
      <c r="D4325">
        <f t="shared" ca="1" si="80"/>
        <v>49.072752037595698</v>
      </c>
    </row>
    <row r="4326" spans="4:4" x14ac:dyDescent="0.25">
      <c r="D4326">
        <f t="shared" ca="1" si="80"/>
        <v>40.510601032849941</v>
      </c>
    </row>
    <row r="4327" spans="4:4" x14ac:dyDescent="0.25">
      <c r="D4327">
        <f t="shared" ca="1" si="80"/>
        <v>51.506911996504336</v>
      </c>
    </row>
    <row r="4328" spans="4:4" x14ac:dyDescent="0.25">
      <c r="D4328">
        <f t="shared" ca="1" si="80"/>
        <v>45.507469460768263</v>
      </c>
    </row>
    <row r="4329" spans="4:4" x14ac:dyDescent="0.25">
      <c r="D4329">
        <f t="shared" ca="1" si="80"/>
        <v>49.379611498385742</v>
      </c>
    </row>
    <row r="4330" spans="4:4" x14ac:dyDescent="0.25">
      <c r="D4330">
        <f t="shared" ca="1" si="80"/>
        <v>48.537730745984064</v>
      </c>
    </row>
    <row r="4331" spans="4:4" x14ac:dyDescent="0.25">
      <c r="D4331">
        <f t="shared" ca="1" si="80"/>
        <v>46.70961003849046</v>
      </c>
    </row>
    <row r="4332" spans="4:4" x14ac:dyDescent="0.25">
      <c r="D4332">
        <f t="shared" ca="1" si="80"/>
        <v>51.532955786655535</v>
      </c>
    </row>
    <row r="4333" spans="4:4" x14ac:dyDescent="0.25">
      <c r="D4333">
        <f t="shared" ca="1" si="80"/>
        <v>48.991996261730414</v>
      </c>
    </row>
    <row r="4334" spans="4:4" x14ac:dyDescent="0.25">
      <c r="D4334">
        <f t="shared" ca="1" si="80"/>
        <v>51.97527327300994</v>
      </c>
    </row>
    <row r="4335" spans="4:4" x14ac:dyDescent="0.25">
      <c r="D4335">
        <f t="shared" ca="1" si="80"/>
        <v>49.483902047092762</v>
      </c>
    </row>
    <row r="4336" spans="4:4" x14ac:dyDescent="0.25">
      <c r="D4336">
        <f t="shared" ca="1" si="80"/>
        <v>41.839405992869359</v>
      </c>
    </row>
    <row r="4337" spans="4:4" x14ac:dyDescent="0.25">
      <c r="D4337">
        <f t="shared" ca="1" si="80"/>
        <v>48.873094019436884</v>
      </c>
    </row>
    <row r="4338" spans="4:4" x14ac:dyDescent="0.25">
      <c r="D4338">
        <f t="shared" ca="1" si="80"/>
        <v>54.193724692252736</v>
      </c>
    </row>
    <row r="4339" spans="4:4" x14ac:dyDescent="0.25">
      <c r="D4339">
        <f t="shared" ca="1" si="80"/>
        <v>47.746480779415037</v>
      </c>
    </row>
    <row r="4340" spans="4:4" x14ac:dyDescent="0.25">
      <c r="D4340">
        <f t="shared" ca="1" si="80"/>
        <v>51.325690963457753</v>
      </c>
    </row>
    <row r="4341" spans="4:4" x14ac:dyDescent="0.25">
      <c r="D4341">
        <f t="shared" ca="1" si="80"/>
        <v>49.783202560171233</v>
      </c>
    </row>
    <row r="4342" spans="4:4" x14ac:dyDescent="0.25">
      <c r="D4342">
        <f t="shared" ca="1" si="80"/>
        <v>46.954176634398507</v>
      </c>
    </row>
    <row r="4343" spans="4:4" x14ac:dyDescent="0.25">
      <c r="D4343">
        <f t="shared" ca="1" si="80"/>
        <v>47.971615083024638</v>
      </c>
    </row>
    <row r="4344" spans="4:4" x14ac:dyDescent="0.25">
      <c r="D4344">
        <f t="shared" ca="1" si="80"/>
        <v>49.031400266665699</v>
      </c>
    </row>
    <row r="4345" spans="4:4" x14ac:dyDescent="0.25">
      <c r="D4345">
        <f t="shared" ca="1" si="80"/>
        <v>52.597176620617276</v>
      </c>
    </row>
    <row r="4346" spans="4:4" x14ac:dyDescent="0.25">
      <c r="D4346">
        <f t="shared" ca="1" si="80"/>
        <v>48.744282376153159</v>
      </c>
    </row>
    <row r="4347" spans="4:4" x14ac:dyDescent="0.25">
      <c r="D4347">
        <f t="shared" ca="1" si="80"/>
        <v>41.883332868041499</v>
      </c>
    </row>
    <row r="4348" spans="4:4" x14ac:dyDescent="0.25">
      <c r="D4348">
        <f t="shared" ca="1" si="80"/>
        <v>53.744676740806113</v>
      </c>
    </row>
    <row r="4349" spans="4:4" x14ac:dyDescent="0.25">
      <c r="D4349">
        <f t="shared" ca="1" si="80"/>
        <v>55.691881811039202</v>
      </c>
    </row>
    <row r="4350" spans="4:4" x14ac:dyDescent="0.25">
      <c r="D4350">
        <f t="shared" ca="1" si="80"/>
        <v>47.236560473137367</v>
      </c>
    </row>
    <row r="4351" spans="4:4" x14ac:dyDescent="0.25">
      <c r="D4351">
        <f t="shared" ca="1" si="80"/>
        <v>53.631943362504529</v>
      </c>
    </row>
    <row r="4352" spans="4:4" x14ac:dyDescent="0.25">
      <c r="D4352">
        <f t="shared" ca="1" si="80"/>
        <v>52.255413665894672</v>
      </c>
    </row>
    <row r="4353" spans="4:4" x14ac:dyDescent="0.25">
      <c r="D4353">
        <f t="shared" ca="1" si="80"/>
        <v>57.288433464858628</v>
      </c>
    </row>
    <row r="4354" spans="4:4" x14ac:dyDescent="0.25">
      <c r="D4354">
        <f t="shared" ca="1" si="80"/>
        <v>44.599728475462626</v>
      </c>
    </row>
    <row r="4355" spans="4:4" x14ac:dyDescent="0.25">
      <c r="D4355">
        <f t="shared" ref="D4355:D4418" ca="1" si="81">_xlfn.T.INV(RAND(),25)*$G$3+$F$3</f>
        <v>45.262349071575088</v>
      </c>
    </row>
    <row r="4356" spans="4:4" x14ac:dyDescent="0.25">
      <c r="D4356">
        <f t="shared" ca="1" si="81"/>
        <v>45.058604869793975</v>
      </c>
    </row>
    <row r="4357" spans="4:4" x14ac:dyDescent="0.25">
      <c r="D4357">
        <f t="shared" ca="1" si="81"/>
        <v>48.024322966908812</v>
      </c>
    </row>
    <row r="4358" spans="4:4" x14ac:dyDescent="0.25">
      <c r="D4358">
        <f t="shared" ca="1" si="81"/>
        <v>58.359003965183931</v>
      </c>
    </row>
    <row r="4359" spans="4:4" x14ac:dyDescent="0.25">
      <c r="D4359">
        <f t="shared" ca="1" si="81"/>
        <v>44.575347999551177</v>
      </c>
    </row>
    <row r="4360" spans="4:4" x14ac:dyDescent="0.25">
      <c r="D4360">
        <f t="shared" ca="1" si="81"/>
        <v>50.254949125939461</v>
      </c>
    </row>
    <row r="4361" spans="4:4" x14ac:dyDescent="0.25">
      <c r="D4361">
        <f t="shared" ca="1" si="81"/>
        <v>31.362702612211518</v>
      </c>
    </row>
    <row r="4362" spans="4:4" x14ac:dyDescent="0.25">
      <c r="D4362">
        <f t="shared" ca="1" si="81"/>
        <v>45.202260644066286</v>
      </c>
    </row>
    <row r="4363" spans="4:4" x14ac:dyDescent="0.25">
      <c r="D4363">
        <f t="shared" ca="1" si="81"/>
        <v>47.113186163374856</v>
      </c>
    </row>
    <row r="4364" spans="4:4" x14ac:dyDescent="0.25">
      <c r="D4364">
        <f t="shared" ca="1" si="81"/>
        <v>44.510422126102021</v>
      </c>
    </row>
    <row r="4365" spans="4:4" x14ac:dyDescent="0.25">
      <c r="D4365">
        <f t="shared" ca="1" si="81"/>
        <v>55.892942792489485</v>
      </c>
    </row>
    <row r="4366" spans="4:4" x14ac:dyDescent="0.25">
      <c r="D4366">
        <f t="shared" ca="1" si="81"/>
        <v>48.506891181780276</v>
      </c>
    </row>
    <row r="4367" spans="4:4" x14ac:dyDescent="0.25">
      <c r="D4367">
        <f t="shared" ca="1" si="81"/>
        <v>51.565688984506288</v>
      </c>
    </row>
    <row r="4368" spans="4:4" x14ac:dyDescent="0.25">
      <c r="D4368">
        <f t="shared" ca="1" si="81"/>
        <v>49.863314173814516</v>
      </c>
    </row>
    <row r="4369" spans="4:4" x14ac:dyDescent="0.25">
      <c r="D4369">
        <f t="shared" ca="1" si="81"/>
        <v>50.783819441866925</v>
      </c>
    </row>
    <row r="4370" spans="4:4" x14ac:dyDescent="0.25">
      <c r="D4370">
        <f t="shared" ca="1" si="81"/>
        <v>44.890938246124335</v>
      </c>
    </row>
    <row r="4371" spans="4:4" x14ac:dyDescent="0.25">
      <c r="D4371">
        <f t="shared" ca="1" si="81"/>
        <v>45.312351432684004</v>
      </c>
    </row>
    <row r="4372" spans="4:4" x14ac:dyDescent="0.25">
      <c r="D4372">
        <f t="shared" ca="1" si="81"/>
        <v>41.913188365609294</v>
      </c>
    </row>
    <row r="4373" spans="4:4" x14ac:dyDescent="0.25">
      <c r="D4373">
        <f t="shared" ca="1" si="81"/>
        <v>53.434345233514179</v>
      </c>
    </row>
    <row r="4374" spans="4:4" x14ac:dyDescent="0.25">
      <c r="D4374">
        <f t="shared" ca="1" si="81"/>
        <v>50.692226975000416</v>
      </c>
    </row>
    <row r="4375" spans="4:4" x14ac:dyDescent="0.25">
      <c r="D4375">
        <f t="shared" ca="1" si="81"/>
        <v>49.703511602953277</v>
      </c>
    </row>
    <row r="4376" spans="4:4" x14ac:dyDescent="0.25">
      <c r="D4376">
        <f t="shared" ca="1" si="81"/>
        <v>49.321642244626815</v>
      </c>
    </row>
    <row r="4377" spans="4:4" x14ac:dyDescent="0.25">
      <c r="D4377">
        <f t="shared" ca="1" si="81"/>
        <v>57.276779251406886</v>
      </c>
    </row>
    <row r="4378" spans="4:4" x14ac:dyDescent="0.25">
      <c r="D4378">
        <f t="shared" ca="1" si="81"/>
        <v>44.799813193230243</v>
      </c>
    </row>
    <row r="4379" spans="4:4" x14ac:dyDescent="0.25">
      <c r="D4379">
        <f t="shared" ca="1" si="81"/>
        <v>56.356084350929954</v>
      </c>
    </row>
    <row r="4380" spans="4:4" x14ac:dyDescent="0.25">
      <c r="D4380">
        <f t="shared" ca="1" si="81"/>
        <v>53.154744710027813</v>
      </c>
    </row>
    <row r="4381" spans="4:4" x14ac:dyDescent="0.25">
      <c r="D4381">
        <f t="shared" ca="1" si="81"/>
        <v>51.181137836127739</v>
      </c>
    </row>
    <row r="4382" spans="4:4" x14ac:dyDescent="0.25">
      <c r="D4382">
        <f t="shared" ca="1" si="81"/>
        <v>46.328672548461654</v>
      </c>
    </row>
    <row r="4383" spans="4:4" x14ac:dyDescent="0.25">
      <c r="D4383">
        <f t="shared" ca="1" si="81"/>
        <v>59.997066550244696</v>
      </c>
    </row>
    <row r="4384" spans="4:4" x14ac:dyDescent="0.25">
      <c r="D4384">
        <f t="shared" ca="1" si="81"/>
        <v>41.34809695847887</v>
      </c>
    </row>
    <row r="4385" spans="4:4" x14ac:dyDescent="0.25">
      <c r="D4385">
        <f t="shared" ca="1" si="81"/>
        <v>46.446170173040976</v>
      </c>
    </row>
    <row r="4386" spans="4:4" x14ac:dyDescent="0.25">
      <c r="D4386">
        <f t="shared" ca="1" si="81"/>
        <v>52.814628511160677</v>
      </c>
    </row>
    <row r="4387" spans="4:4" x14ac:dyDescent="0.25">
      <c r="D4387">
        <f t="shared" ca="1" si="81"/>
        <v>51.607952818967689</v>
      </c>
    </row>
    <row r="4388" spans="4:4" x14ac:dyDescent="0.25">
      <c r="D4388">
        <f t="shared" ca="1" si="81"/>
        <v>51.885959467988179</v>
      </c>
    </row>
    <row r="4389" spans="4:4" x14ac:dyDescent="0.25">
      <c r="D4389">
        <f t="shared" ca="1" si="81"/>
        <v>49.481234267848833</v>
      </c>
    </row>
    <row r="4390" spans="4:4" x14ac:dyDescent="0.25">
      <c r="D4390">
        <f t="shared" ca="1" si="81"/>
        <v>50.605175737456257</v>
      </c>
    </row>
    <row r="4391" spans="4:4" x14ac:dyDescent="0.25">
      <c r="D4391">
        <f t="shared" ca="1" si="81"/>
        <v>56.670338294387385</v>
      </c>
    </row>
    <row r="4392" spans="4:4" x14ac:dyDescent="0.25">
      <c r="D4392">
        <f t="shared" ca="1" si="81"/>
        <v>43.842002052377431</v>
      </c>
    </row>
    <row r="4393" spans="4:4" x14ac:dyDescent="0.25">
      <c r="D4393">
        <f t="shared" ca="1" si="81"/>
        <v>51.584878759749571</v>
      </c>
    </row>
    <row r="4394" spans="4:4" x14ac:dyDescent="0.25">
      <c r="D4394">
        <f t="shared" ca="1" si="81"/>
        <v>63.087565155336094</v>
      </c>
    </row>
    <row r="4395" spans="4:4" x14ac:dyDescent="0.25">
      <c r="D4395">
        <f t="shared" ca="1" si="81"/>
        <v>47.730200248820353</v>
      </c>
    </row>
    <row r="4396" spans="4:4" x14ac:dyDescent="0.25">
      <c r="D4396">
        <f t="shared" ca="1" si="81"/>
        <v>43.597534902182133</v>
      </c>
    </row>
    <row r="4397" spans="4:4" x14ac:dyDescent="0.25">
      <c r="D4397">
        <f t="shared" ca="1" si="81"/>
        <v>41.222375696402935</v>
      </c>
    </row>
    <row r="4398" spans="4:4" x14ac:dyDescent="0.25">
      <c r="D4398">
        <f t="shared" ca="1" si="81"/>
        <v>49.941574739249141</v>
      </c>
    </row>
    <row r="4399" spans="4:4" x14ac:dyDescent="0.25">
      <c r="D4399">
        <f t="shared" ca="1" si="81"/>
        <v>45.404579264258686</v>
      </c>
    </row>
    <row r="4400" spans="4:4" x14ac:dyDescent="0.25">
      <c r="D4400">
        <f t="shared" ca="1" si="81"/>
        <v>49.098389178190054</v>
      </c>
    </row>
    <row r="4401" spans="4:4" x14ac:dyDescent="0.25">
      <c r="D4401">
        <f t="shared" ca="1" si="81"/>
        <v>56.630648536318816</v>
      </c>
    </row>
    <row r="4402" spans="4:4" x14ac:dyDescent="0.25">
      <c r="D4402">
        <f t="shared" ca="1" si="81"/>
        <v>48.896921289776657</v>
      </c>
    </row>
    <row r="4403" spans="4:4" x14ac:dyDescent="0.25">
      <c r="D4403">
        <f t="shared" ca="1" si="81"/>
        <v>50.094700542591099</v>
      </c>
    </row>
    <row r="4404" spans="4:4" x14ac:dyDescent="0.25">
      <c r="D4404">
        <f t="shared" ca="1" si="81"/>
        <v>51.680058591336341</v>
      </c>
    </row>
    <row r="4405" spans="4:4" x14ac:dyDescent="0.25">
      <c r="D4405">
        <f t="shared" ca="1" si="81"/>
        <v>44.512176733207326</v>
      </c>
    </row>
    <row r="4406" spans="4:4" x14ac:dyDescent="0.25">
      <c r="D4406">
        <f t="shared" ca="1" si="81"/>
        <v>41.635206594791271</v>
      </c>
    </row>
    <row r="4407" spans="4:4" x14ac:dyDescent="0.25">
      <c r="D4407">
        <f t="shared" ca="1" si="81"/>
        <v>44.254985926985363</v>
      </c>
    </row>
    <row r="4408" spans="4:4" x14ac:dyDescent="0.25">
      <c r="D4408">
        <f t="shared" ca="1" si="81"/>
        <v>37.712485365677395</v>
      </c>
    </row>
    <row r="4409" spans="4:4" x14ac:dyDescent="0.25">
      <c r="D4409">
        <f t="shared" ca="1" si="81"/>
        <v>51.004262240081523</v>
      </c>
    </row>
    <row r="4410" spans="4:4" x14ac:dyDescent="0.25">
      <c r="D4410">
        <f t="shared" ca="1" si="81"/>
        <v>51.993729717724122</v>
      </c>
    </row>
    <row r="4411" spans="4:4" x14ac:dyDescent="0.25">
      <c r="D4411">
        <f t="shared" ca="1" si="81"/>
        <v>50.154586611804618</v>
      </c>
    </row>
    <row r="4412" spans="4:4" x14ac:dyDescent="0.25">
      <c r="D4412">
        <f t="shared" ca="1" si="81"/>
        <v>48.209639484028315</v>
      </c>
    </row>
    <row r="4413" spans="4:4" x14ac:dyDescent="0.25">
      <c r="D4413">
        <f t="shared" ca="1" si="81"/>
        <v>50.489223383897418</v>
      </c>
    </row>
    <row r="4414" spans="4:4" x14ac:dyDescent="0.25">
      <c r="D4414">
        <f t="shared" ca="1" si="81"/>
        <v>49.188009950133946</v>
      </c>
    </row>
    <row r="4415" spans="4:4" x14ac:dyDescent="0.25">
      <c r="D4415">
        <f t="shared" ca="1" si="81"/>
        <v>41.41312204626734</v>
      </c>
    </row>
    <row r="4416" spans="4:4" x14ac:dyDescent="0.25">
      <c r="D4416">
        <f t="shared" ca="1" si="81"/>
        <v>50.293628733923306</v>
      </c>
    </row>
    <row r="4417" spans="4:4" x14ac:dyDescent="0.25">
      <c r="D4417">
        <f t="shared" ca="1" si="81"/>
        <v>57.366885379816772</v>
      </c>
    </row>
    <row r="4418" spans="4:4" x14ac:dyDescent="0.25">
      <c r="D4418">
        <f t="shared" ca="1" si="81"/>
        <v>55.696000093527552</v>
      </c>
    </row>
    <row r="4419" spans="4:4" x14ac:dyDescent="0.25">
      <c r="D4419">
        <f t="shared" ref="D4419:D4482" ca="1" si="82">_xlfn.T.INV(RAND(),25)*$G$3+$F$3</f>
        <v>56.410540623327705</v>
      </c>
    </row>
    <row r="4420" spans="4:4" x14ac:dyDescent="0.25">
      <c r="D4420">
        <f t="shared" ca="1" si="82"/>
        <v>43.717289349165057</v>
      </c>
    </row>
    <row r="4421" spans="4:4" x14ac:dyDescent="0.25">
      <c r="D4421">
        <f t="shared" ca="1" si="82"/>
        <v>48.315153505114843</v>
      </c>
    </row>
    <row r="4422" spans="4:4" x14ac:dyDescent="0.25">
      <c r="D4422">
        <f t="shared" ca="1" si="82"/>
        <v>50.3043005188633</v>
      </c>
    </row>
    <row r="4423" spans="4:4" x14ac:dyDescent="0.25">
      <c r="D4423">
        <f t="shared" ca="1" si="82"/>
        <v>47.359220944973941</v>
      </c>
    </row>
    <row r="4424" spans="4:4" x14ac:dyDescent="0.25">
      <c r="D4424">
        <f t="shared" ca="1" si="82"/>
        <v>51.614968695207466</v>
      </c>
    </row>
    <row r="4425" spans="4:4" x14ac:dyDescent="0.25">
      <c r="D4425">
        <f t="shared" ca="1" si="82"/>
        <v>42.072734127785075</v>
      </c>
    </row>
    <row r="4426" spans="4:4" x14ac:dyDescent="0.25">
      <c r="D4426">
        <f t="shared" ca="1" si="82"/>
        <v>52.996318545378656</v>
      </c>
    </row>
    <row r="4427" spans="4:4" x14ac:dyDescent="0.25">
      <c r="D4427">
        <f t="shared" ca="1" si="82"/>
        <v>51.477083276612404</v>
      </c>
    </row>
    <row r="4428" spans="4:4" x14ac:dyDescent="0.25">
      <c r="D4428">
        <f t="shared" ca="1" si="82"/>
        <v>46.179313537251836</v>
      </c>
    </row>
    <row r="4429" spans="4:4" x14ac:dyDescent="0.25">
      <c r="D4429">
        <f t="shared" ca="1" si="82"/>
        <v>59.207219426902782</v>
      </c>
    </row>
    <row r="4430" spans="4:4" x14ac:dyDescent="0.25">
      <c r="D4430">
        <f t="shared" ca="1" si="82"/>
        <v>43.789629309991994</v>
      </c>
    </row>
    <row r="4431" spans="4:4" x14ac:dyDescent="0.25">
      <c r="D4431">
        <f t="shared" ca="1" si="82"/>
        <v>57.653207687700672</v>
      </c>
    </row>
    <row r="4432" spans="4:4" x14ac:dyDescent="0.25">
      <c r="D4432">
        <f t="shared" ca="1" si="82"/>
        <v>51.692065118566795</v>
      </c>
    </row>
    <row r="4433" spans="4:4" x14ac:dyDescent="0.25">
      <c r="D4433">
        <f t="shared" ca="1" si="82"/>
        <v>47.129417415619145</v>
      </c>
    </row>
    <row r="4434" spans="4:4" x14ac:dyDescent="0.25">
      <c r="D4434">
        <f t="shared" ca="1" si="82"/>
        <v>55.356503174853195</v>
      </c>
    </row>
    <row r="4435" spans="4:4" x14ac:dyDescent="0.25">
      <c r="D4435">
        <f t="shared" ca="1" si="82"/>
        <v>50.684815140449409</v>
      </c>
    </row>
    <row r="4436" spans="4:4" x14ac:dyDescent="0.25">
      <c r="D4436">
        <f t="shared" ca="1" si="82"/>
        <v>44.92684117082981</v>
      </c>
    </row>
    <row r="4437" spans="4:4" x14ac:dyDescent="0.25">
      <c r="D4437">
        <f t="shared" ca="1" si="82"/>
        <v>46.976254106289758</v>
      </c>
    </row>
    <row r="4438" spans="4:4" x14ac:dyDescent="0.25">
      <c r="D4438">
        <f t="shared" ca="1" si="82"/>
        <v>49.418238996887055</v>
      </c>
    </row>
    <row r="4439" spans="4:4" x14ac:dyDescent="0.25">
      <c r="D4439">
        <f t="shared" ca="1" si="82"/>
        <v>53.438875580983776</v>
      </c>
    </row>
    <row r="4440" spans="4:4" x14ac:dyDescent="0.25">
      <c r="D4440">
        <f t="shared" ca="1" si="82"/>
        <v>48.413129033847213</v>
      </c>
    </row>
    <row r="4441" spans="4:4" x14ac:dyDescent="0.25">
      <c r="D4441">
        <f t="shared" ca="1" si="82"/>
        <v>51.803396393298513</v>
      </c>
    </row>
    <row r="4442" spans="4:4" x14ac:dyDescent="0.25">
      <c r="D4442">
        <f t="shared" ca="1" si="82"/>
        <v>45.375889752262808</v>
      </c>
    </row>
    <row r="4443" spans="4:4" x14ac:dyDescent="0.25">
      <c r="D4443">
        <f t="shared" ca="1" si="82"/>
        <v>48.398529515442782</v>
      </c>
    </row>
    <row r="4444" spans="4:4" x14ac:dyDescent="0.25">
      <c r="D4444">
        <f t="shared" ca="1" si="82"/>
        <v>47.666878859290719</v>
      </c>
    </row>
    <row r="4445" spans="4:4" x14ac:dyDescent="0.25">
      <c r="D4445">
        <f t="shared" ca="1" si="82"/>
        <v>55.108253557109961</v>
      </c>
    </row>
    <row r="4446" spans="4:4" x14ac:dyDescent="0.25">
      <c r="D4446">
        <f t="shared" ca="1" si="82"/>
        <v>51.048019937674077</v>
      </c>
    </row>
    <row r="4447" spans="4:4" x14ac:dyDescent="0.25">
      <c r="D4447">
        <f t="shared" ca="1" si="82"/>
        <v>46.192028240521346</v>
      </c>
    </row>
    <row r="4448" spans="4:4" x14ac:dyDescent="0.25">
      <c r="D4448">
        <f t="shared" ca="1" si="82"/>
        <v>54.948287046556111</v>
      </c>
    </row>
    <row r="4449" spans="4:4" x14ac:dyDescent="0.25">
      <c r="D4449">
        <f t="shared" ca="1" si="82"/>
        <v>46.939925651647954</v>
      </c>
    </row>
    <row r="4450" spans="4:4" x14ac:dyDescent="0.25">
      <c r="D4450">
        <f t="shared" ca="1" si="82"/>
        <v>53.507178076117029</v>
      </c>
    </row>
    <row r="4451" spans="4:4" x14ac:dyDescent="0.25">
      <c r="D4451">
        <f t="shared" ca="1" si="82"/>
        <v>57.416085066214059</v>
      </c>
    </row>
    <row r="4452" spans="4:4" x14ac:dyDescent="0.25">
      <c r="D4452">
        <f t="shared" ca="1" si="82"/>
        <v>54.244922001069284</v>
      </c>
    </row>
    <row r="4453" spans="4:4" x14ac:dyDescent="0.25">
      <c r="D4453">
        <f t="shared" ca="1" si="82"/>
        <v>49.381618039845527</v>
      </c>
    </row>
    <row r="4454" spans="4:4" x14ac:dyDescent="0.25">
      <c r="D4454">
        <f t="shared" ca="1" si="82"/>
        <v>49.963118494830731</v>
      </c>
    </row>
    <row r="4455" spans="4:4" x14ac:dyDescent="0.25">
      <c r="D4455">
        <f t="shared" ca="1" si="82"/>
        <v>41.3875985331509</v>
      </c>
    </row>
    <row r="4456" spans="4:4" x14ac:dyDescent="0.25">
      <c r="D4456">
        <f t="shared" ca="1" si="82"/>
        <v>51.218271152600288</v>
      </c>
    </row>
    <row r="4457" spans="4:4" x14ac:dyDescent="0.25">
      <c r="D4457">
        <f t="shared" ca="1" si="82"/>
        <v>43.301290163174386</v>
      </c>
    </row>
    <row r="4458" spans="4:4" x14ac:dyDescent="0.25">
      <c r="D4458">
        <f t="shared" ca="1" si="82"/>
        <v>49.184733340719262</v>
      </c>
    </row>
    <row r="4459" spans="4:4" x14ac:dyDescent="0.25">
      <c r="D4459">
        <f t="shared" ca="1" si="82"/>
        <v>46.147082048874886</v>
      </c>
    </row>
    <row r="4460" spans="4:4" x14ac:dyDescent="0.25">
      <c r="D4460">
        <f t="shared" ca="1" si="82"/>
        <v>51.023367160618676</v>
      </c>
    </row>
    <row r="4461" spans="4:4" x14ac:dyDescent="0.25">
      <c r="D4461">
        <f t="shared" ca="1" si="82"/>
        <v>52.901855857900543</v>
      </c>
    </row>
    <row r="4462" spans="4:4" x14ac:dyDescent="0.25">
      <c r="D4462">
        <f t="shared" ca="1" si="82"/>
        <v>41.986322050958265</v>
      </c>
    </row>
    <row r="4463" spans="4:4" x14ac:dyDescent="0.25">
      <c r="D4463">
        <f t="shared" ca="1" si="82"/>
        <v>44.61907134518605</v>
      </c>
    </row>
    <row r="4464" spans="4:4" x14ac:dyDescent="0.25">
      <c r="D4464">
        <f t="shared" ca="1" si="82"/>
        <v>48.611763887477387</v>
      </c>
    </row>
    <row r="4465" spans="4:4" x14ac:dyDescent="0.25">
      <c r="D4465">
        <f t="shared" ca="1" si="82"/>
        <v>50.492514552022151</v>
      </c>
    </row>
    <row r="4466" spans="4:4" x14ac:dyDescent="0.25">
      <c r="D4466">
        <f t="shared" ca="1" si="82"/>
        <v>48.337240641075176</v>
      </c>
    </row>
    <row r="4467" spans="4:4" x14ac:dyDescent="0.25">
      <c r="D4467">
        <f t="shared" ca="1" si="82"/>
        <v>43.841358264266788</v>
      </c>
    </row>
    <row r="4468" spans="4:4" x14ac:dyDescent="0.25">
      <c r="D4468">
        <f t="shared" ca="1" si="82"/>
        <v>38.840331714694479</v>
      </c>
    </row>
    <row r="4469" spans="4:4" x14ac:dyDescent="0.25">
      <c r="D4469">
        <f t="shared" ca="1" si="82"/>
        <v>42.866236169768385</v>
      </c>
    </row>
    <row r="4470" spans="4:4" x14ac:dyDescent="0.25">
      <c r="D4470">
        <f t="shared" ca="1" si="82"/>
        <v>50.448431656618546</v>
      </c>
    </row>
    <row r="4471" spans="4:4" x14ac:dyDescent="0.25">
      <c r="D4471">
        <f t="shared" ca="1" si="82"/>
        <v>46.293032895983615</v>
      </c>
    </row>
    <row r="4472" spans="4:4" x14ac:dyDescent="0.25">
      <c r="D4472">
        <f t="shared" ca="1" si="82"/>
        <v>54.212147172321615</v>
      </c>
    </row>
    <row r="4473" spans="4:4" x14ac:dyDescent="0.25">
      <c r="D4473">
        <f t="shared" ca="1" si="82"/>
        <v>44.248725629020093</v>
      </c>
    </row>
    <row r="4474" spans="4:4" x14ac:dyDescent="0.25">
      <c r="D4474">
        <f t="shared" ca="1" si="82"/>
        <v>48.713857233026623</v>
      </c>
    </row>
    <row r="4475" spans="4:4" x14ac:dyDescent="0.25">
      <c r="D4475">
        <f t="shared" ca="1" si="82"/>
        <v>46.163143727053615</v>
      </c>
    </row>
    <row r="4476" spans="4:4" x14ac:dyDescent="0.25">
      <c r="D4476">
        <f t="shared" ca="1" si="82"/>
        <v>47.900168494055947</v>
      </c>
    </row>
    <row r="4477" spans="4:4" x14ac:dyDescent="0.25">
      <c r="D4477">
        <f t="shared" ca="1" si="82"/>
        <v>51.570897184232329</v>
      </c>
    </row>
    <row r="4478" spans="4:4" x14ac:dyDescent="0.25">
      <c r="D4478">
        <f t="shared" ca="1" si="82"/>
        <v>53.630207467744704</v>
      </c>
    </row>
    <row r="4479" spans="4:4" x14ac:dyDescent="0.25">
      <c r="D4479">
        <f t="shared" ca="1" si="82"/>
        <v>46.056471621497728</v>
      </c>
    </row>
    <row r="4480" spans="4:4" x14ac:dyDescent="0.25">
      <c r="D4480">
        <f t="shared" ca="1" si="82"/>
        <v>44.895491255538396</v>
      </c>
    </row>
    <row r="4481" spans="4:4" x14ac:dyDescent="0.25">
      <c r="D4481">
        <f t="shared" ca="1" si="82"/>
        <v>45.860623611056866</v>
      </c>
    </row>
    <row r="4482" spans="4:4" x14ac:dyDescent="0.25">
      <c r="D4482">
        <f t="shared" ca="1" si="82"/>
        <v>57.362224797083549</v>
      </c>
    </row>
    <row r="4483" spans="4:4" x14ac:dyDescent="0.25">
      <c r="D4483">
        <f t="shared" ref="D4483:D4546" ca="1" si="83">_xlfn.T.INV(RAND(),25)*$G$3+$F$3</f>
        <v>58.42868891406529</v>
      </c>
    </row>
    <row r="4484" spans="4:4" x14ac:dyDescent="0.25">
      <c r="D4484">
        <f t="shared" ca="1" si="83"/>
        <v>55.400782810013389</v>
      </c>
    </row>
    <row r="4485" spans="4:4" x14ac:dyDescent="0.25">
      <c r="D4485">
        <f t="shared" ca="1" si="83"/>
        <v>53.446118774831362</v>
      </c>
    </row>
    <row r="4486" spans="4:4" x14ac:dyDescent="0.25">
      <c r="D4486">
        <f t="shared" ca="1" si="83"/>
        <v>44.0735072643389</v>
      </c>
    </row>
    <row r="4487" spans="4:4" x14ac:dyDescent="0.25">
      <c r="D4487">
        <f t="shared" ca="1" si="83"/>
        <v>45.1562973745406</v>
      </c>
    </row>
    <row r="4488" spans="4:4" x14ac:dyDescent="0.25">
      <c r="D4488">
        <f t="shared" ca="1" si="83"/>
        <v>37.560643726870893</v>
      </c>
    </row>
    <row r="4489" spans="4:4" x14ac:dyDescent="0.25">
      <c r="D4489">
        <f t="shared" ca="1" si="83"/>
        <v>47.382335640219395</v>
      </c>
    </row>
    <row r="4490" spans="4:4" x14ac:dyDescent="0.25">
      <c r="D4490">
        <f t="shared" ca="1" si="83"/>
        <v>53.419369549455361</v>
      </c>
    </row>
    <row r="4491" spans="4:4" x14ac:dyDescent="0.25">
      <c r="D4491">
        <f t="shared" ca="1" si="83"/>
        <v>46.67863793130585</v>
      </c>
    </row>
    <row r="4492" spans="4:4" x14ac:dyDescent="0.25">
      <c r="D4492">
        <f t="shared" ca="1" si="83"/>
        <v>47.922330147178329</v>
      </c>
    </row>
    <row r="4493" spans="4:4" x14ac:dyDescent="0.25">
      <c r="D4493">
        <f t="shared" ca="1" si="83"/>
        <v>52.132050553420044</v>
      </c>
    </row>
    <row r="4494" spans="4:4" x14ac:dyDescent="0.25">
      <c r="D4494">
        <f t="shared" ca="1" si="83"/>
        <v>48.644240253984847</v>
      </c>
    </row>
    <row r="4495" spans="4:4" x14ac:dyDescent="0.25">
      <c r="D4495">
        <f t="shared" ca="1" si="83"/>
        <v>34.784573759220763</v>
      </c>
    </row>
    <row r="4496" spans="4:4" x14ac:dyDescent="0.25">
      <c r="D4496">
        <f t="shared" ca="1" si="83"/>
        <v>53.374782776139469</v>
      </c>
    </row>
    <row r="4497" spans="4:4" x14ac:dyDescent="0.25">
      <c r="D4497">
        <f t="shared" ca="1" si="83"/>
        <v>52.336376989654219</v>
      </c>
    </row>
    <row r="4498" spans="4:4" x14ac:dyDescent="0.25">
      <c r="D4498">
        <f t="shared" ca="1" si="83"/>
        <v>55.901233496884245</v>
      </c>
    </row>
    <row r="4499" spans="4:4" x14ac:dyDescent="0.25">
      <c r="D4499">
        <f t="shared" ca="1" si="83"/>
        <v>46.629834056078685</v>
      </c>
    </row>
    <row r="4500" spans="4:4" x14ac:dyDescent="0.25">
      <c r="D4500">
        <f t="shared" ca="1" si="83"/>
        <v>46.805145432440796</v>
      </c>
    </row>
    <row r="4501" spans="4:4" x14ac:dyDescent="0.25">
      <c r="D4501">
        <f t="shared" ca="1" si="83"/>
        <v>53.359195391646466</v>
      </c>
    </row>
    <row r="4502" spans="4:4" x14ac:dyDescent="0.25">
      <c r="D4502">
        <f t="shared" ca="1" si="83"/>
        <v>53.098825394880961</v>
      </c>
    </row>
    <row r="4503" spans="4:4" x14ac:dyDescent="0.25">
      <c r="D4503">
        <f t="shared" ca="1" si="83"/>
        <v>51.714365009702938</v>
      </c>
    </row>
    <row r="4504" spans="4:4" x14ac:dyDescent="0.25">
      <c r="D4504">
        <f t="shared" ca="1" si="83"/>
        <v>48.657144573920874</v>
      </c>
    </row>
    <row r="4505" spans="4:4" x14ac:dyDescent="0.25">
      <c r="D4505">
        <f t="shared" ca="1" si="83"/>
        <v>49.556819001090709</v>
      </c>
    </row>
    <row r="4506" spans="4:4" x14ac:dyDescent="0.25">
      <c r="D4506">
        <f t="shared" ca="1" si="83"/>
        <v>54.467938479927994</v>
      </c>
    </row>
    <row r="4507" spans="4:4" x14ac:dyDescent="0.25">
      <c r="D4507">
        <f t="shared" ca="1" si="83"/>
        <v>45.944052088555061</v>
      </c>
    </row>
    <row r="4508" spans="4:4" x14ac:dyDescent="0.25">
      <c r="D4508">
        <f t="shared" ca="1" si="83"/>
        <v>49.719735213801464</v>
      </c>
    </row>
    <row r="4509" spans="4:4" x14ac:dyDescent="0.25">
      <c r="D4509">
        <f t="shared" ca="1" si="83"/>
        <v>49.923728654518968</v>
      </c>
    </row>
    <row r="4510" spans="4:4" x14ac:dyDescent="0.25">
      <c r="D4510">
        <f t="shared" ca="1" si="83"/>
        <v>50.141525847384841</v>
      </c>
    </row>
    <row r="4511" spans="4:4" x14ac:dyDescent="0.25">
      <c r="D4511">
        <f t="shared" ca="1" si="83"/>
        <v>47.606247256729702</v>
      </c>
    </row>
    <row r="4512" spans="4:4" x14ac:dyDescent="0.25">
      <c r="D4512">
        <f t="shared" ca="1" si="83"/>
        <v>44.041937418380627</v>
      </c>
    </row>
    <row r="4513" spans="4:4" x14ac:dyDescent="0.25">
      <c r="D4513">
        <f t="shared" ca="1" si="83"/>
        <v>46.242566582489992</v>
      </c>
    </row>
    <row r="4514" spans="4:4" x14ac:dyDescent="0.25">
      <c r="D4514">
        <f t="shared" ca="1" si="83"/>
        <v>51.675299182873061</v>
      </c>
    </row>
    <row r="4515" spans="4:4" x14ac:dyDescent="0.25">
      <c r="D4515">
        <f t="shared" ca="1" si="83"/>
        <v>54.320823315905947</v>
      </c>
    </row>
    <row r="4516" spans="4:4" x14ac:dyDescent="0.25">
      <c r="D4516">
        <f t="shared" ca="1" si="83"/>
        <v>49.438596449923011</v>
      </c>
    </row>
    <row r="4517" spans="4:4" x14ac:dyDescent="0.25">
      <c r="D4517">
        <f t="shared" ca="1" si="83"/>
        <v>54.103501576412839</v>
      </c>
    </row>
    <row r="4518" spans="4:4" x14ac:dyDescent="0.25">
      <c r="D4518">
        <f t="shared" ca="1" si="83"/>
        <v>52.03631512198389</v>
      </c>
    </row>
    <row r="4519" spans="4:4" x14ac:dyDescent="0.25">
      <c r="D4519">
        <f t="shared" ca="1" si="83"/>
        <v>43.591688495531912</v>
      </c>
    </row>
    <row r="4520" spans="4:4" x14ac:dyDescent="0.25">
      <c r="D4520">
        <f t="shared" ca="1" si="83"/>
        <v>40.710303456660775</v>
      </c>
    </row>
    <row r="4521" spans="4:4" x14ac:dyDescent="0.25">
      <c r="D4521">
        <f t="shared" ca="1" si="83"/>
        <v>49.035042712225277</v>
      </c>
    </row>
    <row r="4522" spans="4:4" x14ac:dyDescent="0.25">
      <c r="D4522">
        <f t="shared" ca="1" si="83"/>
        <v>52.700110406657089</v>
      </c>
    </row>
    <row r="4523" spans="4:4" x14ac:dyDescent="0.25">
      <c r="D4523">
        <f t="shared" ca="1" si="83"/>
        <v>51.375834526939606</v>
      </c>
    </row>
    <row r="4524" spans="4:4" x14ac:dyDescent="0.25">
      <c r="D4524">
        <f t="shared" ca="1" si="83"/>
        <v>49.139714919373716</v>
      </c>
    </row>
    <row r="4525" spans="4:4" x14ac:dyDescent="0.25">
      <c r="D4525">
        <f t="shared" ca="1" si="83"/>
        <v>50.266630938196471</v>
      </c>
    </row>
    <row r="4526" spans="4:4" x14ac:dyDescent="0.25">
      <c r="D4526">
        <f t="shared" ca="1" si="83"/>
        <v>47.0468093394487</v>
      </c>
    </row>
    <row r="4527" spans="4:4" x14ac:dyDescent="0.25">
      <c r="D4527">
        <f t="shared" ca="1" si="83"/>
        <v>57.282679254511926</v>
      </c>
    </row>
    <row r="4528" spans="4:4" x14ac:dyDescent="0.25">
      <c r="D4528">
        <f t="shared" ca="1" si="83"/>
        <v>50.201537140577194</v>
      </c>
    </row>
    <row r="4529" spans="4:4" x14ac:dyDescent="0.25">
      <c r="D4529">
        <f t="shared" ca="1" si="83"/>
        <v>47.739647592483855</v>
      </c>
    </row>
    <row r="4530" spans="4:4" x14ac:dyDescent="0.25">
      <c r="D4530">
        <f t="shared" ca="1" si="83"/>
        <v>52.200957305547433</v>
      </c>
    </row>
    <row r="4531" spans="4:4" x14ac:dyDescent="0.25">
      <c r="D4531">
        <f t="shared" ca="1" si="83"/>
        <v>49.623293888140765</v>
      </c>
    </row>
    <row r="4532" spans="4:4" x14ac:dyDescent="0.25">
      <c r="D4532">
        <f t="shared" ca="1" si="83"/>
        <v>52.896452863907768</v>
      </c>
    </row>
    <row r="4533" spans="4:4" x14ac:dyDescent="0.25">
      <c r="D4533">
        <f t="shared" ca="1" si="83"/>
        <v>45.302727010575573</v>
      </c>
    </row>
    <row r="4534" spans="4:4" x14ac:dyDescent="0.25">
      <c r="D4534">
        <f t="shared" ca="1" si="83"/>
        <v>49.26229479546727</v>
      </c>
    </row>
    <row r="4535" spans="4:4" x14ac:dyDescent="0.25">
      <c r="D4535">
        <f t="shared" ca="1" si="83"/>
        <v>52.334986098642204</v>
      </c>
    </row>
    <row r="4536" spans="4:4" x14ac:dyDescent="0.25">
      <c r="D4536">
        <f t="shared" ca="1" si="83"/>
        <v>40.059155933368459</v>
      </c>
    </row>
    <row r="4537" spans="4:4" x14ac:dyDescent="0.25">
      <c r="D4537">
        <f t="shared" ca="1" si="83"/>
        <v>47.821532781703773</v>
      </c>
    </row>
    <row r="4538" spans="4:4" x14ac:dyDescent="0.25">
      <c r="D4538">
        <f t="shared" ca="1" si="83"/>
        <v>44.182736793455206</v>
      </c>
    </row>
    <row r="4539" spans="4:4" x14ac:dyDescent="0.25">
      <c r="D4539">
        <f t="shared" ca="1" si="83"/>
        <v>44.880418451813249</v>
      </c>
    </row>
    <row r="4540" spans="4:4" x14ac:dyDescent="0.25">
      <c r="D4540">
        <f t="shared" ca="1" si="83"/>
        <v>54.136282159645049</v>
      </c>
    </row>
    <row r="4541" spans="4:4" x14ac:dyDescent="0.25">
      <c r="D4541">
        <f t="shared" ca="1" si="83"/>
        <v>53.956333221611693</v>
      </c>
    </row>
    <row r="4542" spans="4:4" x14ac:dyDescent="0.25">
      <c r="D4542">
        <f t="shared" ca="1" si="83"/>
        <v>49.035831416724989</v>
      </c>
    </row>
    <row r="4543" spans="4:4" x14ac:dyDescent="0.25">
      <c r="D4543">
        <f t="shared" ca="1" si="83"/>
        <v>52.58266949956235</v>
      </c>
    </row>
    <row r="4544" spans="4:4" x14ac:dyDescent="0.25">
      <c r="D4544">
        <f t="shared" ca="1" si="83"/>
        <v>43.506997393988826</v>
      </c>
    </row>
    <row r="4545" spans="4:4" x14ac:dyDescent="0.25">
      <c r="D4545">
        <f t="shared" ca="1" si="83"/>
        <v>47.818791718256008</v>
      </c>
    </row>
    <row r="4546" spans="4:4" x14ac:dyDescent="0.25">
      <c r="D4546">
        <f t="shared" ca="1" si="83"/>
        <v>49.76803360227953</v>
      </c>
    </row>
    <row r="4547" spans="4:4" x14ac:dyDescent="0.25">
      <c r="D4547">
        <f t="shared" ref="D4547:D4610" ca="1" si="84">_xlfn.T.INV(RAND(),25)*$G$3+$F$3</f>
        <v>44.303581302867237</v>
      </c>
    </row>
    <row r="4548" spans="4:4" x14ac:dyDescent="0.25">
      <c r="D4548">
        <f t="shared" ca="1" si="84"/>
        <v>44.335157214445744</v>
      </c>
    </row>
    <row r="4549" spans="4:4" x14ac:dyDescent="0.25">
      <c r="D4549">
        <f t="shared" ca="1" si="84"/>
        <v>43.792741846965853</v>
      </c>
    </row>
    <row r="4550" spans="4:4" x14ac:dyDescent="0.25">
      <c r="D4550">
        <f t="shared" ca="1" si="84"/>
        <v>48.250955621792414</v>
      </c>
    </row>
    <row r="4551" spans="4:4" x14ac:dyDescent="0.25">
      <c r="D4551">
        <f t="shared" ca="1" si="84"/>
        <v>53.528925708533926</v>
      </c>
    </row>
    <row r="4552" spans="4:4" x14ac:dyDescent="0.25">
      <c r="D4552">
        <f t="shared" ca="1" si="84"/>
        <v>55.36071826828509</v>
      </c>
    </row>
    <row r="4553" spans="4:4" x14ac:dyDescent="0.25">
      <c r="D4553">
        <f t="shared" ca="1" si="84"/>
        <v>48.663195848772219</v>
      </c>
    </row>
    <row r="4554" spans="4:4" x14ac:dyDescent="0.25">
      <c r="D4554">
        <f t="shared" ca="1" si="84"/>
        <v>51.639766941186195</v>
      </c>
    </row>
    <row r="4555" spans="4:4" x14ac:dyDescent="0.25">
      <c r="D4555">
        <f t="shared" ca="1" si="84"/>
        <v>54.790380010804341</v>
      </c>
    </row>
    <row r="4556" spans="4:4" x14ac:dyDescent="0.25">
      <c r="D4556">
        <f t="shared" ca="1" si="84"/>
        <v>44.858905501100487</v>
      </c>
    </row>
    <row r="4557" spans="4:4" x14ac:dyDescent="0.25">
      <c r="D4557">
        <f t="shared" ca="1" si="84"/>
        <v>55.679843743055763</v>
      </c>
    </row>
    <row r="4558" spans="4:4" x14ac:dyDescent="0.25">
      <c r="D4558">
        <f t="shared" ca="1" si="84"/>
        <v>52.272695683672609</v>
      </c>
    </row>
    <row r="4559" spans="4:4" x14ac:dyDescent="0.25">
      <c r="D4559">
        <f t="shared" ca="1" si="84"/>
        <v>44.492077579926004</v>
      </c>
    </row>
    <row r="4560" spans="4:4" x14ac:dyDescent="0.25">
      <c r="D4560">
        <f t="shared" ca="1" si="84"/>
        <v>52.19449840265338</v>
      </c>
    </row>
    <row r="4561" spans="4:4" x14ac:dyDescent="0.25">
      <c r="D4561">
        <f t="shared" ca="1" si="84"/>
        <v>47.766139256027699</v>
      </c>
    </row>
    <row r="4562" spans="4:4" x14ac:dyDescent="0.25">
      <c r="D4562">
        <f t="shared" ca="1" si="84"/>
        <v>52.567555822803413</v>
      </c>
    </row>
    <row r="4563" spans="4:4" x14ac:dyDescent="0.25">
      <c r="D4563">
        <f t="shared" ca="1" si="84"/>
        <v>52.460963165562823</v>
      </c>
    </row>
    <row r="4564" spans="4:4" x14ac:dyDescent="0.25">
      <c r="D4564">
        <f t="shared" ca="1" si="84"/>
        <v>51.663241025325284</v>
      </c>
    </row>
    <row r="4565" spans="4:4" x14ac:dyDescent="0.25">
      <c r="D4565">
        <f t="shared" ca="1" si="84"/>
        <v>57.888339504082978</v>
      </c>
    </row>
    <row r="4566" spans="4:4" x14ac:dyDescent="0.25">
      <c r="D4566">
        <f t="shared" ca="1" si="84"/>
        <v>52.630794272283197</v>
      </c>
    </row>
    <row r="4567" spans="4:4" x14ac:dyDescent="0.25">
      <c r="D4567">
        <f t="shared" ca="1" si="84"/>
        <v>49.306570119800178</v>
      </c>
    </row>
    <row r="4568" spans="4:4" x14ac:dyDescent="0.25">
      <c r="D4568">
        <f t="shared" ca="1" si="84"/>
        <v>54.462027603429704</v>
      </c>
    </row>
    <row r="4569" spans="4:4" x14ac:dyDescent="0.25">
      <c r="D4569">
        <f t="shared" ca="1" si="84"/>
        <v>51.2550613076342</v>
      </c>
    </row>
    <row r="4570" spans="4:4" x14ac:dyDescent="0.25">
      <c r="D4570">
        <f t="shared" ca="1" si="84"/>
        <v>44.434876574640825</v>
      </c>
    </row>
    <row r="4571" spans="4:4" x14ac:dyDescent="0.25">
      <c r="D4571">
        <f t="shared" ca="1" si="84"/>
        <v>53.438861166690096</v>
      </c>
    </row>
    <row r="4572" spans="4:4" x14ac:dyDescent="0.25">
      <c r="D4572">
        <f t="shared" ca="1" si="84"/>
        <v>42.061375377377196</v>
      </c>
    </row>
    <row r="4573" spans="4:4" x14ac:dyDescent="0.25">
      <c r="D4573">
        <f t="shared" ca="1" si="84"/>
        <v>50.566693706198365</v>
      </c>
    </row>
    <row r="4574" spans="4:4" x14ac:dyDescent="0.25">
      <c r="D4574">
        <f t="shared" ca="1" si="84"/>
        <v>44.209318911132385</v>
      </c>
    </row>
    <row r="4575" spans="4:4" x14ac:dyDescent="0.25">
      <c r="D4575">
        <f t="shared" ca="1" si="84"/>
        <v>51.381220473513565</v>
      </c>
    </row>
    <row r="4576" spans="4:4" x14ac:dyDescent="0.25">
      <c r="D4576">
        <f t="shared" ca="1" si="84"/>
        <v>54.41875523369324</v>
      </c>
    </row>
    <row r="4577" spans="4:4" x14ac:dyDescent="0.25">
      <c r="D4577">
        <f t="shared" ca="1" si="84"/>
        <v>61.548869016418209</v>
      </c>
    </row>
    <row r="4578" spans="4:4" x14ac:dyDescent="0.25">
      <c r="D4578">
        <f t="shared" ca="1" si="84"/>
        <v>51.470917449554996</v>
      </c>
    </row>
    <row r="4579" spans="4:4" x14ac:dyDescent="0.25">
      <c r="D4579">
        <f t="shared" ca="1" si="84"/>
        <v>50.59740134277358</v>
      </c>
    </row>
    <row r="4580" spans="4:4" x14ac:dyDescent="0.25">
      <c r="D4580">
        <f t="shared" ca="1" si="84"/>
        <v>50.713897205555334</v>
      </c>
    </row>
    <row r="4581" spans="4:4" x14ac:dyDescent="0.25">
      <c r="D4581">
        <f t="shared" ca="1" si="84"/>
        <v>47.033481559287694</v>
      </c>
    </row>
    <row r="4582" spans="4:4" x14ac:dyDescent="0.25">
      <c r="D4582">
        <f t="shared" ca="1" si="84"/>
        <v>45.595337066891091</v>
      </c>
    </row>
    <row r="4583" spans="4:4" x14ac:dyDescent="0.25">
      <c r="D4583">
        <f t="shared" ca="1" si="84"/>
        <v>40.995933779471116</v>
      </c>
    </row>
    <row r="4584" spans="4:4" x14ac:dyDescent="0.25">
      <c r="D4584">
        <f t="shared" ca="1" si="84"/>
        <v>45.345679182366069</v>
      </c>
    </row>
    <row r="4585" spans="4:4" x14ac:dyDescent="0.25">
      <c r="D4585">
        <f t="shared" ca="1" si="84"/>
        <v>46.498278167019073</v>
      </c>
    </row>
    <row r="4586" spans="4:4" x14ac:dyDescent="0.25">
      <c r="D4586">
        <f t="shared" ca="1" si="84"/>
        <v>50.173601883426024</v>
      </c>
    </row>
    <row r="4587" spans="4:4" x14ac:dyDescent="0.25">
      <c r="D4587">
        <f t="shared" ca="1" si="84"/>
        <v>41.872481791464814</v>
      </c>
    </row>
    <row r="4588" spans="4:4" x14ac:dyDescent="0.25">
      <c r="D4588">
        <f t="shared" ca="1" si="84"/>
        <v>49.701344227767862</v>
      </c>
    </row>
    <row r="4589" spans="4:4" x14ac:dyDescent="0.25">
      <c r="D4589">
        <f t="shared" ca="1" si="84"/>
        <v>47.705355541199481</v>
      </c>
    </row>
    <row r="4590" spans="4:4" x14ac:dyDescent="0.25">
      <c r="D4590">
        <f t="shared" ca="1" si="84"/>
        <v>49.119384038803624</v>
      </c>
    </row>
    <row r="4591" spans="4:4" x14ac:dyDescent="0.25">
      <c r="D4591">
        <f t="shared" ca="1" si="84"/>
        <v>54.684300137488918</v>
      </c>
    </row>
    <row r="4592" spans="4:4" x14ac:dyDescent="0.25">
      <c r="D4592">
        <f t="shared" ca="1" si="84"/>
        <v>55.598394043275583</v>
      </c>
    </row>
    <row r="4593" spans="4:4" x14ac:dyDescent="0.25">
      <c r="D4593">
        <f t="shared" ca="1" si="84"/>
        <v>45.695277820448652</v>
      </c>
    </row>
    <row r="4594" spans="4:4" x14ac:dyDescent="0.25">
      <c r="D4594">
        <f t="shared" ca="1" si="84"/>
        <v>50.422029339123917</v>
      </c>
    </row>
    <row r="4595" spans="4:4" x14ac:dyDescent="0.25">
      <c r="D4595">
        <f t="shared" ca="1" si="84"/>
        <v>44.056409129888941</v>
      </c>
    </row>
    <row r="4596" spans="4:4" x14ac:dyDescent="0.25">
      <c r="D4596">
        <f t="shared" ca="1" si="84"/>
        <v>47.13156699719773</v>
      </c>
    </row>
    <row r="4597" spans="4:4" x14ac:dyDescent="0.25">
      <c r="D4597">
        <f t="shared" ca="1" si="84"/>
        <v>43.377038797609025</v>
      </c>
    </row>
    <row r="4598" spans="4:4" x14ac:dyDescent="0.25">
      <c r="D4598">
        <f t="shared" ca="1" si="84"/>
        <v>54.836677745488409</v>
      </c>
    </row>
    <row r="4599" spans="4:4" x14ac:dyDescent="0.25">
      <c r="D4599">
        <f t="shared" ca="1" si="84"/>
        <v>43.35981514931818</v>
      </c>
    </row>
    <row r="4600" spans="4:4" x14ac:dyDescent="0.25">
      <c r="D4600">
        <f t="shared" ca="1" si="84"/>
        <v>43.211845115403435</v>
      </c>
    </row>
    <row r="4601" spans="4:4" x14ac:dyDescent="0.25">
      <c r="D4601">
        <f t="shared" ca="1" si="84"/>
        <v>54.620803993430599</v>
      </c>
    </row>
    <row r="4602" spans="4:4" x14ac:dyDescent="0.25">
      <c r="D4602">
        <f t="shared" ca="1" si="84"/>
        <v>45.048029013543569</v>
      </c>
    </row>
    <row r="4603" spans="4:4" x14ac:dyDescent="0.25">
      <c r="D4603">
        <f t="shared" ca="1" si="84"/>
        <v>50.546179679754871</v>
      </c>
    </row>
    <row r="4604" spans="4:4" x14ac:dyDescent="0.25">
      <c r="D4604">
        <f t="shared" ca="1" si="84"/>
        <v>45.729661684035293</v>
      </c>
    </row>
    <row r="4605" spans="4:4" x14ac:dyDescent="0.25">
      <c r="D4605">
        <f t="shared" ca="1" si="84"/>
        <v>47.961926478719732</v>
      </c>
    </row>
    <row r="4606" spans="4:4" x14ac:dyDescent="0.25">
      <c r="D4606">
        <f t="shared" ca="1" si="84"/>
        <v>45.716175090624084</v>
      </c>
    </row>
    <row r="4607" spans="4:4" x14ac:dyDescent="0.25">
      <c r="D4607">
        <f t="shared" ca="1" si="84"/>
        <v>46.928052567329381</v>
      </c>
    </row>
    <row r="4608" spans="4:4" x14ac:dyDescent="0.25">
      <c r="D4608">
        <f t="shared" ca="1" si="84"/>
        <v>44.438783046977775</v>
      </c>
    </row>
    <row r="4609" spans="4:4" x14ac:dyDescent="0.25">
      <c r="D4609">
        <f t="shared" ca="1" si="84"/>
        <v>68.904164113921325</v>
      </c>
    </row>
    <row r="4610" spans="4:4" x14ac:dyDescent="0.25">
      <c r="D4610">
        <f t="shared" ca="1" si="84"/>
        <v>44.206913086470685</v>
      </c>
    </row>
    <row r="4611" spans="4:4" x14ac:dyDescent="0.25">
      <c r="D4611">
        <f t="shared" ref="D4611:D4674" ca="1" si="85">_xlfn.T.INV(RAND(),25)*$G$3+$F$3</f>
        <v>52.178764700245409</v>
      </c>
    </row>
    <row r="4612" spans="4:4" x14ac:dyDescent="0.25">
      <c r="D4612">
        <f t="shared" ca="1" si="85"/>
        <v>38.11232657740711</v>
      </c>
    </row>
    <row r="4613" spans="4:4" x14ac:dyDescent="0.25">
      <c r="D4613">
        <f t="shared" ca="1" si="85"/>
        <v>52.984586417341347</v>
      </c>
    </row>
    <row r="4614" spans="4:4" x14ac:dyDescent="0.25">
      <c r="D4614">
        <f t="shared" ca="1" si="85"/>
        <v>55.039074648836497</v>
      </c>
    </row>
    <row r="4615" spans="4:4" x14ac:dyDescent="0.25">
      <c r="D4615">
        <f t="shared" ca="1" si="85"/>
        <v>49.622324750423928</v>
      </c>
    </row>
    <row r="4616" spans="4:4" x14ac:dyDescent="0.25">
      <c r="D4616">
        <f t="shared" ca="1" si="85"/>
        <v>45.076017649235169</v>
      </c>
    </row>
    <row r="4617" spans="4:4" x14ac:dyDescent="0.25">
      <c r="D4617">
        <f t="shared" ca="1" si="85"/>
        <v>48.545211473649623</v>
      </c>
    </row>
    <row r="4618" spans="4:4" x14ac:dyDescent="0.25">
      <c r="D4618">
        <f t="shared" ca="1" si="85"/>
        <v>51.517281736975306</v>
      </c>
    </row>
    <row r="4619" spans="4:4" x14ac:dyDescent="0.25">
      <c r="D4619">
        <f t="shared" ca="1" si="85"/>
        <v>45.656432934533932</v>
      </c>
    </row>
    <row r="4620" spans="4:4" x14ac:dyDescent="0.25">
      <c r="D4620">
        <f t="shared" ca="1" si="85"/>
        <v>55.687688156153655</v>
      </c>
    </row>
    <row r="4621" spans="4:4" x14ac:dyDescent="0.25">
      <c r="D4621">
        <f t="shared" ca="1" si="85"/>
        <v>52.973098781936528</v>
      </c>
    </row>
    <row r="4622" spans="4:4" x14ac:dyDescent="0.25">
      <c r="D4622">
        <f t="shared" ca="1" si="85"/>
        <v>47.850938295505024</v>
      </c>
    </row>
    <row r="4623" spans="4:4" x14ac:dyDescent="0.25">
      <c r="D4623">
        <f t="shared" ca="1" si="85"/>
        <v>50.852781567938145</v>
      </c>
    </row>
    <row r="4624" spans="4:4" x14ac:dyDescent="0.25">
      <c r="D4624">
        <f t="shared" ca="1" si="85"/>
        <v>48.564508754704136</v>
      </c>
    </row>
    <row r="4625" spans="4:4" x14ac:dyDescent="0.25">
      <c r="D4625">
        <f t="shared" ca="1" si="85"/>
        <v>49.621170706653096</v>
      </c>
    </row>
    <row r="4626" spans="4:4" x14ac:dyDescent="0.25">
      <c r="D4626">
        <f t="shared" ca="1" si="85"/>
        <v>51.184873875818923</v>
      </c>
    </row>
    <row r="4627" spans="4:4" x14ac:dyDescent="0.25">
      <c r="D4627">
        <f t="shared" ca="1" si="85"/>
        <v>43.565144185355805</v>
      </c>
    </row>
    <row r="4628" spans="4:4" x14ac:dyDescent="0.25">
      <c r="D4628">
        <f t="shared" ca="1" si="85"/>
        <v>38.25939838446773</v>
      </c>
    </row>
    <row r="4629" spans="4:4" x14ac:dyDescent="0.25">
      <c r="D4629">
        <f t="shared" ca="1" si="85"/>
        <v>50.03410104972901</v>
      </c>
    </row>
    <row r="4630" spans="4:4" x14ac:dyDescent="0.25">
      <c r="D4630">
        <f t="shared" ca="1" si="85"/>
        <v>52.013043825688555</v>
      </c>
    </row>
    <row r="4631" spans="4:4" x14ac:dyDescent="0.25">
      <c r="D4631">
        <f t="shared" ca="1" si="85"/>
        <v>47.949365430881365</v>
      </c>
    </row>
    <row r="4632" spans="4:4" x14ac:dyDescent="0.25">
      <c r="D4632">
        <f t="shared" ca="1" si="85"/>
        <v>45.559099406481749</v>
      </c>
    </row>
    <row r="4633" spans="4:4" x14ac:dyDescent="0.25">
      <c r="D4633">
        <f t="shared" ca="1" si="85"/>
        <v>54.165604860176714</v>
      </c>
    </row>
    <row r="4634" spans="4:4" x14ac:dyDescent="0.25">
      <c r="D4634">
        <f t="shared" ca="1" si="85"/>
        <v>45.009780153112224</v>
      </c>
    </row>
    <row r="4635" spans="4:4" x14ac:dyDescent="0.25">
      <c r="D4635">
        <f t="shared" ca="1" si="85"/>
        <v>49.244561275533137</v>
      </c>
    </row>
    <row r="4636" spans="4:4" x14ac:dyDescent="0.25">
      <c r="D4636">
        <f t="shared" ca="1" si="85"/>
        <v>48.191418078926752</v>
      </c>
    </row>
    <row r="4637" spans="4:4" x14ac:dyDescent="0.25">
      <c r="D4637">
        <f t="shared" ca="1" si="85"/>
        <v>53.240354678280319</v>
      </c>
    </row>
    <row r="4638" spans="4:4" x14ac:dyDescent="0.25">
      <c r="D4638">
        <f t="shared" ca="1" si="85"/>
        <v>53.042969165289875</v>
      </c>
    </row>
    <row r="4639" spans="4:4" x14ac:dyDescent="0.25">
      <c r="D4639">
        <f t="shared" ca="1" si="85"/>
        <v>41.183708204715714</v>
      </c>
    </row>
    <row r="4640" spans="4:4" x14ac:dyDescent="0.25">
      <c r="D4640">
        <f t="shared" ca="1" si="85"/>
        <v>44.276282374343609</v>
      </c>
    </row>
    <row r="4641" spans="4:4" x14ac:dyDescent="0.25">
      <c r="D4641">
        <f t="shared" ca="1" si="85"/>
        <v>50.192065476099366</v>
      </c>
    </row>
    <row r="4642" spans="4:4" x14ac:dyDescent="0.25">
      <c r="D4642">
        <f t="shared" ca="1" si="85"/>
        <v>45.376672655979583</v>
      </c>
    </row>
    <row r="4643" spans="4:4" x14ac:dyDescent="0.25">
      <c r="D4643">
        <f t="shared" ca="1" si="85"/>
        <v>53.172116616108291</v>
      </c>
    </row>
    <row r="4644" spans="4:4" x14ac:dyDescent="0.25">
      <c r="D4644">
        <f t="shared" ca="1" si="85"/>
        <v>46.614216290269468</v>
      </c>
    </row>
    <row r="4645" spans="4:4" x14ac:dyDescent="0.25">
      <c r="D4645">
        <f t="shared" ca="1" si="85"/>
        <v>45.900491615351854</v>
      </c>
    </row>
    <row r="4646" spans="4:4" x14ac:dyDescent="0.25">
      <c r="D4646">
        <f t="shared" ca="1" si="85"/>
        <v>50.410248129755402</v>
      </c>
    </row>
    <row r="4647" spans="4:4" x14ac:dyDescent="0.25">
      <c r="D4647">
        <f t="shared" ca="1" si="85"/>
        <v>48.796154690233266</v>
      </c>
    </row>
    <row r="4648" spans="4:4" x14ac:dyDescent="0.25">
      <c r="D4648">
        <f t="shared" ca="1" si="85"/>
        <v>53.555298510608992</v>
      </c>
    </row>
    <row r="4649" spans="4:4" x14ac:dyDescent="0.25">
      <c r="D4649">
        <f t="shared" ca="1" si="85"/>
        <v>46.866415627932128</v>
      </c>
    </row>
    <row r="4650" spans="4:4" x14ac:dyDescent="0.25">
      <c r="D4650">
        <f t="shared" ca="1" si="85"/>
        <v>48.584532677380693</v>
      </c>
    </row>
    <row r="4651" spans="4:4" x14ac:dyDescent="0.25">
      <c r="D4651">
        <f t="shared" ca="1" si="85"/>
        <v>50.659906469061049</v>
      </c>
    </row>
    <row r="4652" spans="4:4" x14ac:dyDescent="0.25">
      <c r="D4652">
        <f t="shared" ca="1" si="85"/>
        <v>46.165981094349704</v>
      </c>
    </row>
    <row r="4653" spans="4:4" x14ac:dyDescent="0.25">
      <c r="D4653">
        <f t="shared" ca="1" si="85"/>
        <v>60.774607294373418</v>
      </c>
    </row>
    <row r="4654" spans="4:4" x14ac:dyDescent="0.25">
      <c r="D4654">
        <f t="shared" ca="1" si="85"/>
        <v>50.534911594562352</v>
      </c>
    </row>
    <row r="4655" spans="4:4" x14ac:dyDescent="0.25">
      <c r="D4655">
        <f t="shared" ca="1" si="85"/>
        <v>49.057209746753813</v>
      </c>
    </row>
    <row r="4656" spans="4:4" x14ac:dyDescent="0.25">
      <c r="D4656">
        <f t="shared" ca="1" si="85"/>
        <v>60.008932271424968</v>
      </c>
    </row>
    <row r="4657" spans="4:4" x14ac:dyDescent="0.25">
      <c r="D4657">
        <f t="shared" ca="1" si="85"/>
        <v>52.00082011304481</v>
      </c>
    </row>
    <row r="4658" spans="4:4" x14ac:dyDescent="0.25">
      <c r="D4658">
        <f t="shared" ca="1" si="85"/>
        <v>44.439473056000189</v>
      </c>
    </row>
    <row r="4659" spans="4:4" x14ac:dyDescent="0.25">
      <c r="D4659">
        <f t="shared" ca="1" si="85"/>
        <v>46.03967902595025</v>
      </c>
    </row>
    <row r="4660" spans="4:4" x14ac:dyDescent="0.25">
      <c r="D4660">
        <f t="shared" ca="1" si="85"/>
        <v>46.302480494566453</v>
      </c>
    </row>
    <row r="4661" spans="4:4" x14ac:dyDescent="0.25">
      <c r="D4661">
        <f t="shared" ca="1" si="85"/>
        <v>54.875885626694334</v>
      </c>
    </row>
    <row r="4662" spans="4:4" x14ac:dyDescent="0.25">
      <c r="D4662">
        <f t="shared" ca="1" si="85"/>
        <v>43.018123831478597</v>
      </c>
    </row>
    <row r="4663" spans="4:4" x14ac:dyDescent="0.25">
      <c r="D4663">
        <f t="shared" ca="1" si="85"/>
        <v>46.160208338864614</v>
      </c>
    </row>
    <row r="4664" spans="4:4" x14ac:dyDescent="0.25">
      <c r="D4664">
        <f t="shared" ca="1" si="85"/>
        <v>54.607612433971973</v>
      </c>
    </row>
    <row r="4665" spans="4:4" x14ac:dyDescent="0.25">
      <c r="D4665">
        <f t="shared" ca="1" si="85"/>
        <v>44.918025386322164</v>
      </c>
    </row>
    <row r="4666" spans="4:4" x14ac:dyDescent="0.25">
      <c r="D4666">
        <f t="shared" ca="1" si="85"/>
        <v>45.906409013130542</v>
      </c>
    </row>
    <row r="4667" spans="4:4" x14ac:dyDescent="0.25">
      <c r="D4667">
        <f t="shared" ca="1" si="85"/>
        <v>48.690826770107748</v>
      </c>
    </row>
    <row r="4668" spans="4:4" x14ac:dyDescent="0.25">
      <c r="D4668">
        <f t="shared" ca="1" si="85"/>
        <v>48.942075324014894</v>
      </c>
    </row>
    <row r="4669" spans="4:4" x14ac:dyDescent="0.25">
      <c r="D4669">
        <f t="shared" ca="1" si="85"/>
        <v>43.676552511542646</v>
      </c>
    </row>
    <row r="4670" spans="4:4" x14ac:dyDescent="0.25">
      <c r="D4670">
        <f t="shared" ca="1" si="85"/>
        <v>50.410824990419378</v>
      </c>
    </row>
    <row r="4671" spans="4:4" x14ac:dyDescent="0.25">
      <c r="D4671">
        <f t="shared" ca="1" si="85"/>
        <v>54.423547409249679</v>
      </c>
    </row>
    <row r="4672" spans="4:4" x14ac:dyDescent="0.25">
      <c r="D4672">
        <f t="shared" ca="1" si="85"/>
        <v>49.224456637589249</v>
      </c>
    </row>
    <row r="4673" spans="4:4" x14ac:dyDescent="0.25">
      <c r="D4673">
        <f t="shared" ca="1" si="85"/>
        <v>50.123414100999852</v>
      </c>
    </row>
    <row r="4674" spans="4:4" x14ac:dyDescent="0.25">
      <c r="D4674">
        <f t="shared" ca="1" si="85"/>
        <v>47.588041988082658</v>
      </c>
    </row>
    <row r="4675" spans="4:4" x14ac:dyDescent="0.25">
      <c r="D4675">
        <f t="shared" ref="D4675:D4738" ca="1" si="86">_xlfn.T.INV(RAND(),25)*$G$3+$F$3</f>
        <v>43.998598014085104</v>
      </c>
    </row>
    <row r="4676" spans="4:4" x14ac:dyDescent="0.25">
      <c r="D4676">
        <f t="shared" ca="1" si="86"/>
        <v>51.344902375400927</v>
      </c>
    </row>
    <row r="4677" spans="4:4" x14ac:dyDescent="0.25">
      <c r="D4677">
        <f t="shared" ca="1" si="86"/>
        <v>48.811404786765088</v>
      </c>
    </row>
    <row r="4678" spans="4:4" x14ac:dyDescent="0.25">
      <c r="D4678">
        <f t="shared" ca="1" si="86"/>
        <v>48.794548922810421</v>
      </c>
    </row>
    <row r="4679" spans="4:4" x14ac:dyDescent="0.25">
      <c r="D4679">
        <f t="shared" ca="1" si="86"/>
        <v>53.803975527502757</v>
      </c>
    </row>
    <row r="4680" spans="4:4" x14ac:dyDescent="0.25">
      <c r="D4680">
        <f t="shared" ca="1" si="86"/>
        <v>55.73660012824854</v>
      </c>
    </row>
    <row r="4681" spans="4:4" x14ac:dyDescent="0.25">
      <c r="D4681">
        <f t="shared" ca="1" si="86"/>
        <v>53.030034915367146</v>
      </c>
    </row>
    <row r="4682" spans="4:4" x14ac:dyDescent="0.25">
      <c r="D4682">
        <f t="shared" ca="1" si="86"/>
        <v>44.470440452267084</v>
      </c>
    </row>
    <row r="4683" spans="4:4" x14ac:dyDescent="0.25">
      <c r="D4683">
        <f t="shared" ca="1" si="86"/>
        <v>48.627392367026246</v>
      </c>
    </row>
    <row r="4684" spans="4:4" x14ac:dyDescent="0.25">
      <c r="D4684">
        <f t="shared" ca="1" si="86"/>
        <v>47.038018215398793</v>
      </c>
    </row>
    <row r="4685" spans="4:4" x14ac:dyDescent="0.25">
      <c r="D4685">
        <f t="shared" ca="1" si="86"/>
        <v>45.314748118740688</v>
      </c>
    </row>
    <row r="4686" spans="4:4" x14ac:dyDescent="0.25">
      <c r="D4686">
        <f t="shared" ca="1" si="86"/>
        <v>49.997437402337084</v>
      </c>
    </row>
    <row r="4687" spans="4:4" x14ac:dyDescent="0.25">
      <c r="D4687">
        <f t="shared" ca="1" si="86"/>
        <v>52.655040061468711</v>
      </c>
    </row>
    <row r="4688" spans="4:4" x14ac:dyDescent="0.25">
      <c r="D4688">
        <f t="shared" ca="1" si="86"/>
        <v>55.267882791454227</v>
      </c>
    </row>
    <row r="4689" spans="4:4" x14ac:dyDescent="0.25">
      <c r="D4689">
        <f t="shared" ca="1" si="86"/>
        <v>48.837108353626014</v>
      </c>
    </row>
    <row r="4690" spans="4:4" x14ac:dyDescent="0.25">
      <c r="D4690">
        <f t="shared" ca="1" si="86"/>
        <v>43.890993281677446</v>
      </c>
    </row>
    <row r="4691" spans="4:4" x14ac:dyDescent="0.25">
      <c r="D4691">
        <f t="shared" ca="1" si="86"/>
        <v>44.413522866354697</v>
      </c>
    </row>
    <row r="4692" spans="4:4" x14ac:dyDescent="0.25">
      <c r="D4692">
        <f t="shared" ca="1" si="86"/>
        <v>43.113492709085335</v>
      </c>
    </row>
    <row r="4693" spans="4:4" x14ac:dyDescent="0.25">
      <c r="D4693">
        <f t="shared" ca="1" si="86"/>
        <v>43.85924731993002</v>
      </c>
    </row>
    <row r="4694" spans="4:4" x14ac:dyDescent="0.25">
      <c r="D4694">
        <f t="shared" ca="1" si="86"/>
        <v>50.358715030102168</v>
      </c>
    </row>
    <row r="4695" spans="4:4" x14ac:dyDescent="0.25">
      <c r="D4695">
        <f t="shared" ca="1" si="86"/>
        <v>49.435211994959076</v>
      </c>
    </row>
    <row r="4696" spans="4:4" x14ac:dyDescent="0.25">
      <c r="D4696">
        <f t="shared" ca="1" si="86"/>
        <v>50.530839516466713</v>
      </c>
    </row>
    <row r="4697" spans="4:4" x14ac:dyDescent="0.25">
      <c r="D4697">
        <f t="shared" ca="1" si="86"/>
        <v>48.816988603784644</v>
      </c>
    </row>
    <row r="4698" spans="4:4" x14ac:dyDescent="0.25">
      <c r="D4698">
        <f t="shared" ca="1" si="86"/>
        <v>47.278809541003454</v>
      </c>
    </row>
    <row r="4699" spans="4:4" x14ac:dyDescent="0.25">
      <c r="D4699">
        <f t="shared" ca="1" si="86"/>
        <v>47.028721593652321</v>
      </c>
    </row>
    <row r="4700" spans="4:4" x14ac:dyDescent="0.25">
      <c r="D4700">
        <f t="shared" ca="1" si="86"/>
        <v>54.690223630818217</v>
      </c>
    </row>
    <row r="4701" spans="4:4" x14ac:dyDescent="0.25">
      <c r="D4701">
        <f t="shared" ca="1" si="86"/>
        <v>48.662198202190275</v>
      </c>
    </row>
    <row r="4702" spans="4:4" x14ac:dyDescent="0.25">
      <c r="D4702">
        <f t="shared" ca="1" si="86"/>
        <v>38.593442516735713</v>
      </c>
    </row>
    <row r="4703" spans="4:4" x14ac:dyDescent="0.25">
      <c r="D4703">
        <f t="shared" ca="1" si="86"/>
        <v>47.265995230008976</v>
      </c>
    </row>
    <row r="4704" spans="4:4" x14ac:dyDescent="0.25">
      <c r="D4704">
        <f t="shared" ca="1" si="86"/>
        <v>50.325388553291035</v>
      </c>
    </row>
    <row r="4705" spans="4:4" x14ac:dyDescent="0.25">
      <c r="D4705">
        <f t="shared" ca="1" si="86"/>
        <v>47.315491159522466</v>
      </c>
    </row>
    <row r="4706" spans="4:4" x14ac:dyDescent="0.25">
      <c r="D4706">
        <f t="shared" ca="1" si="86"/>
        <v>44.717689482321987</v>
      </c>
    </row>
    <row r="4707" spans="4:4" x14ac:dyDescent="0.25">
      <c r="D4707">
        <f t="shared" ca="1" si="86"/>
        <v>50.69577900279684</v>
      </c>
    </row>
    <row r="4708" spans="4:4" x14ac:dyDescent="0.25">
      <c r="D4708">
        <f t="shared" ca="1" si="86"/>
        <v>46.681256926846984</v>
      </c>
    </row>
    <row r="4709" spans="4:4" x14ac:dyDescent="0.25">
      <c r="D4709">
        <f t="shared" ca="1" si="86"/>
        <v>44.875577116254881</v>
      </c>
    </row>
    <row r="4710" spans="4:4" x14ac:dyDescent="0.25">
      <c r="D4710">
        <f t="shared" ca="1" si="86"/>
        <v>50.961093772279781</v>
      </c>
    </row>
    <row r="4711" spans="4:4" x14ac:dyDescent="0.25">
      <c r="D4711">
        <f t="shared" ca="1" si="86"/>
        <v>52.13320748035148</v>
      </c>
    </row>
    <row r="4712" spans="4:4" x14ac:dyDescent="0.25">
      <c r="D4712">
        <f t="shared" ca="1" si="86"/>
        <v>51.123299021736926</v>
      </c>
    </row>
    <row r="4713" spans="4:4" x14ac:dyDescent="0.25">
      <c r="D4713">
        <f t="shared" ca="1" si="86"/>
        <v>51.627612011055191</v>
      </c>
    </row>
    <row r="4714" spans="4:4" x14ac:dyDescent="0.25">
      <c r="D4714">
        <f t="shared" ca="1" si="86"/>
        <v>49.363701068664092</v>
      </c>
    </row>
    <row r="4715" spans="4:4" x14ac:dyDescent="0.25">
      <c r="D4715">
        <f t="shared" ca="1" si="86"/>
        <v>50.549047501368783</v>
      </c>
    </row>
    <row r="4716" spans="4:4" x14ac:dyDescent="0.25">
      <c r="D4716">
        <f t="shared" ca="1" si="86"/>
        <v>52.62370987443424</v>
      </c>
    </row>
    <row r="4717" spans="4:4" x14ac:dyDescent="0.25">
      <c r="D4717">
        <f t="shared" ca="1" si="86"/>
        <v>43.88218586888663</v>
      </c>
    </row>
    <row r="4718" spans="4:4" x14ac:dyDescent="0.25">
      <c r="D4718">
        <f t="shared" ca="1" si="86"/>
        <v>45.87363290623675</v>
      </c>
    </row>
    <row r="4719" spans="4:4" x14ac:dyDescent="0.25">
      <c r="D4719">
        <f t="shared" ca="1" si="86"/>
        <v>47.871211623551012</v>
      </c>
    </row>
    <row r="4720" spans="4:4" x14ac:dyDescent="0.25">
      <c r="D4720">
        <f t="shared" ca="1" si="86"/>
        <v>56.305266643190656</v>
      </c>
    </row>
    <row r="4721" spans="4:4" x14ac:dyDescent="0.25">
      <c r="D4721">
        <f t="shared" ca="1" si="86"/>
        <v>48.875335539846382</v>
      </c>
    </row>
    <row r="4722" spans="4:4" x14ac:dyDescent="0.25">
      <c r="D4722">
        <f t="shared" ca="1" si="86"/>
        <v>50.491048438877918</v>
      </c>
    </row>
    <row r="4723" spans="4:4" x14ac:dyDescent="0.25">
      <c r="D4723">
        <f t="shared" ca="1" si="86"/>
        <v>52.80177666264494</v>
      </c>
    </row>
    <row r="4724" spans="4:4" x14ac:dyDescent="0.25">
      <c r="D4724">
        <f t="shared" ca="1" si="86"/>
        <v>47.585703482733642</v>
      </c>
    </row>
    <row r="4725" spans="4:4" x14ac:dyDescent="0.25">
      <c r="D4725">
        <f t="shared" ca="1" si="86"/>
        <v>51.968132364685516</v>
      </c>
    </row>
    <row r="4726" spans="4:4" x14ac:dyDescent="0.25">
      <c r="D4726">
        <f t="shared" ca="1" si="86"/>
        <v>51.074508686956079</v>
      </c>
    </row>
    <row r="4727" spans="4:4" x14ac:dyDescent="0.25">
      <c r="D4727">
        <f t="shared" ca="1" si="86"/>
        <v>55.333643924392042</v>
      </c>
    </row>
    <row r="4728" spans="4:4" x14ac:dyDescent="0.25">
      <c r="D4728">
        <f t="shared" ca="1" si="86"/>
        <v>42.92662813749844</v>
      </c>
    </row>
    <row r="4729" spans="4:4" x14ac:dyDescent="0.25">
      <c r="D4729">
        <f t="shared" ca="1" si="86"/>
        <v>38.386695038025408</v>
      </c>
    </row>
    <row r="4730" spans="4:4" x14ac:dyDescent="0.25">
      <c r="D4730">
        <f t="shared" ca="1" si="86"/>
        <v>51.353591040147137</v>
      </c>
    </row>
    <row r="4731" spans="4:4" x14ac:dyDescent="0.25">
      <c r="D4731">
        <f t="shared" ca="1" si="86"/>
        <v>50.947989411407114</v>
      </c>
    </row>
    <row r="4732" spans="4:4" x14ac:dyDescent="0.25">
      <c r="D4732">
        <f t="shared" ca="1" si="86"/>
        <v>49.362377477277967</v>
      </c>
    </row>
    <row r="4733" spans="4:4" x14ac:dyDescent="0.25">
      <c r="D4733">
        <f t="shared" ca="1" si="86"/>
        <v>51.039933746560777</v>
      </c>
    </row>
    <row r="4734" spans="4:4" x14ac:dyDescent="0.25">
      <c r="D4734">
        <f t="shared" ca="1" si="86"/>
        <v>48.52307637913858</v>
      </c>
    </row>
    <row r="4735" spans="4:4" x14ac:dyDescent="0.25">
      <c r="D4735">
        <f t="shared" ca="1" si="86"/>
        <v>46.634976431085605</v>
      </c>
    </row>
    <row r="4736" spans="4:4" x14ac:dyDescent="0.25">
      <c r="D4736">
        <f t="shared" ca="1" si="86"/>
        <v>50.886040124052698</v>
      </c>
    </row>
    <row r="4737" spans="4:4" x14ac:dyDescent="0.25">
      <c r="D4737">
        <f t="shared" ca="1" si="86"/>
        <v>45.740431587159321</v>
      </c>
    </row>
    <row r="4738" spans="4:4" x14ac:dyDescent="0.25">
      <c r="D4738">
        <f t="shared" ca="1" si="86"/>
        <v>51.775705716081674</v>
      </c>
    </row>
    <row r="4739" spans="4:4" x14ac:dyDescent="0.25">
      <c r="D4739">
        <f t="shared" ref="D4739:D4802" ca="1" si="87">_xlfn.T.INV(RAND(),25)*$G$3+$F$3</f>
        <v>51.345338291958733</v>
      </c>
    </row>
    <row r="4740" spans="4:4" x14ac:dyDescent="0.25">
      <c r="D4740">
        <f t="shared" ca="1" si="87"/>
        <v>49.030973651311506</v>
      </c>
    </row>
    <row r="4741" spans="4:4" x14ac:dyDescent="0.25">
      <c r="D4741">
        <f t="shared" ca="1" si="87"/>
        <v>44.642001267696415</v>
      </c>
    </row>
    <row r="4742" spans="4:4" x14ac:dyDescent="0.25">
      <c r="D4742">
        <f t="shared" ca="1" si="87"/>
        <v>51.816897681371998</v>
      </c>
    </row>
    <row r="4743" spans="4:4" x14ac:dyDescent="0.25">
      <c r="D4743">
        <f t="shared" ca="1" si="87"/>
        <v>55.972534368581968</v>
      </c>
    </row>
    <row r="4744" spans="4:4" x14ac:dyDescent="0.25">
      <c r="D4744">
        <f t="shared" ca="1" si="87"/>
        <v>47.839115022484236</v>
      </c>
    </row>
    <row r="4745" spans="4:4" x14ac:dyDescent="0.25">
      <c r="D4745">
        <f t="shared" ca="1" si="87"/>
        <v>52.163638127070556</v>
      </c>
    </row>
    <row r="4746" spans="4:4" x14ac:dyDescent="0.25">
      <c r="D4746">
        <f t="shared" ca="1" si="87"/>
        <v>46.048553558703119</v>
      </c>
    </row>
    <row r="4747" spans="4:4" x14ac:dyDescent="0.25">
      <c r="D4747">
        <f t="shared" ca="1" si="87"/>
        <v>49.770269786856133</v>
      </c>
    </row>
    <row r="4748" spans="4:4" x14ac:dyDescent="0.25">
      <c r="D4748">
        <f t="shared" ca="1" si="87"/>
        <v>51.480571441962269</v>
      </c>
    </row>
    <row r="4749" spans="4:4" x14ac:dyDescent="0.25">
      <c r="D4749">
        <f t="shared" ca="1" si="87"/>
        <v>47.503014308565746</v>
      </c>
    </row>
    <row r="4750" spans="4:4" x14ac:dyDescent="0.25">
      <c r="D4750">
        <f t="shared" ca="1" si="87"/>
        <v>51.521598601046044</v>
      </c>
    </row>
    <row r="4751" spans="4:4" x14ac:dyDescent="0.25">
      <c r="D4751">
        <f t="shared" ca="1" si="87"/>
        <v>52.276456221046331</v>
      </c>
    </row>
    <row r="4752" spans="4:4" x14ac:dyDescent="0.25">
      <c r="D4752">
        <f t="shared" ca="1" si="87"/>
        <v>48.40756570464815</v>
      </c>
    </row>
    <row r="4753" spans="4:4" x14ac:dyDescent="0.25">
      <c r="D4753">
        <f t="shared" ca="1" si="87"/>
        <v>54.329132678887376</v>
      </c>
    </row>
    <row r="4754" spans="4:4" x14ac:dyDescent="0.25">
      <c r="D4754">
        <f t="shared" ca="1" si="87"/>
        <v>36.82052969940694</v>
      </c>
    </row>
    <row r="4755" spans="4:4" x14ac:dyDescent="0.25">
      <c r="D4755">
        <f t="shared" ca="1" si="87"/>
        <v>47.574520089939973</v>
      </c>
    </row>
    <row r="4756" spans="4:4" x14ac:dyDescent="0.25">
      <c r="D4756">
        <f t="shared" ca="1" si="87"/>
        <v>52.552862122383956</v>
      </c>
    </row>
    <row r="4757" spans="4:4" x14ac:dyDescent="0.25">
      <c r="D4757">
        <f t="shared" ca="1" si="87"/>
        <v>42.371596506912745</v>
      </c>
    </row>
    <row r="4758" spans="4:4" x14ac:dyDescent="0.25">
      <c r="D4758">
        <f t="shared" ca="1" si="87"/>
        <v>53.325056020655168</v>
      </c>
    </row>
    <row r="4759" spans="4:4" x14ac:dyDescent="0.25">
      <c r="D4759">
        <f t="shared" ca="1" si="87"/>
        <v>46.606164051435705</v>
      </c>
    </row>
    <row r="4760" spans="4:4" x14ac:dyDescent="0.25">
      <c r="D4760">
        <f t="shared" ca="1" si="87"/>
        <v>58.267731401486671</v>
      </c>
    </row>
    <row r="4761" spans="4:4" x14ac:dyDescent="0.25">
      <c r="D4761">
        <f t="shared" ca="1" si="87"/>
        <v>46.516269814414727</v>
      </c>
    </row>
    <row r="4762" spans="4:4" x14ac:dyDescent="0.25">
      <c r="D4762">
        <f t="shared" ca="1" si="87"/>
        <v>46.728785376703918</v>
      </c>
    </row>
    <row r="4763" spans="4:4" x14ac:dyDescent="0.25">
      <c r="D4763">
        <f t="shared" ca="1" si="87"/>
        <v>44.623423920869158</v>
      </c>
    </row>
    <row r="4764" spans="4:4" x14ac:dyDescent="0.25">
      <c r="D4764">
        <f t="shared" ca="1" si="87"/>
        <v>63.315725911159468</v>
      </c>
    </row>
    <row r="4765" spans="4:4" x14ac:dyDescent="0.25">
      <c r="D4765">
        <f t="shared" ca="1" si="87"/>
        <v>43.699865936296213</v>
      </c>
    </row>
    <row r="4766" spans="4:4" x14ac:dyDescent="0.25">
      <c r="D4766">
        <f t="shared" ca="1" si="87"/>
        <v>43.911904878785784</v>
      </c>
    </row>
    <row r="4767" spans="4:4" x14ac:dyDescent="0.25">
      <c r="D4767">
        <f t="shared" ca="1" si="87"/>
        <v>47.128132601963515</v>
      </c>
    </row>
    <row r="4768" spans="4:4" x14ac:dyDescent="0.25">
      <c r="D4768">
        <f t="shared" ca="1" si="87"/>
        <v>51.911223319272672</v>
      </c>
    </row>
    <row r="4769" spans="4:4" x14ac:dyDescent="0.25">
      <c r="D4769">
        <f t="shared" ca="1" si="87"/>
        <v>39.049693692854191</v>
      </c>
    </row>
    <row r="4770" spans="4:4" x14ac:dyDescent="0.25">
      <c r="D4770">
        <f t="shared" ca="1" si="87"/>
        <v>59.758553635154215</v>
      </c>
    </row>
    <row r="4771" spans="4:4" x14ac:dyDescent="0.25">
      <c r="D4771">
        <f t="shared" ca="1" si="87"/>
        <v>48.707730091396002</v>
      </c>
    </row>
    <row r="4772" spans="4:4" x14ac:dyDescent="0.25">
      <c r="D4772">
        <f t="shared" ca="1" si="87"/>
        <v>52.547543318834521</v>
      </c>
    </row>
    <row r="4773" spans="4:4" x14ac:dyDescent="0.25">
      <c r="D4773">
        <f t="shared" ca="1" si="87"/>
        <v>48.66716900159188</v>
      </c>
    </row>
    <row r="4774" spans="4:4" x14ac:dyDescent="0.25">
      <c r="D4774">
        <f t="shared" ca="1" si="87"/>
        <v>53.642238149863495</v>
      </c>
    </row>
    <row r="4775" spans="4:4" x14ac:dyDescent="0.25">
      <c r="D4775">
        <f t="shared" ca="1" si="87"/>
        <v>46.467630358533093</v>
      </c>
    </row>
    <row r="4776" spans="4:4" x14ac:dyDescent="0.25">
      <c r="D4776">
        <f t="shared" ca="1" si="87"/>
        <v>43.802233808063832</v>
      </c>
    </row>
    <row r="4777" spans="4:4" x14ac:dyDescent="0.25">
      <c r="D4777">
        <f t="shared" ca="1" si="87"/>
        <v>52.006882733573811</v>
      </c>
    </row>
    <row r="4778" spans="4:4" x14ac:dyDescent="0.25">
      <c r="D4778">
        <f t="shared" ca="1" si="87"/>
        <v>56.622930022670261</v>
      </c>
    </row>
    <row r="4779" spans="4:4" x14ac:dyDescent="0.25">
      <c r="D4779">
        <f t="shared" ca="1" si="87"/>
        <v>48.581854805214604</v>
      </c>
    </row>
    <row r="4780" spans="4:4" x14ac:dyDescent="0.25">
      <c r="D4780">
        <f t="shared" ca="1" si="87"/>
        <v>47.433838495641226</v>
      </c>
    </row>
    <row r="4781" spans="4:4" x14ac:dyDescent="0.25">
      <c r="D4781">
        <f t="shared" ca="1" si="87"/>
        <v>49.622487350662027</v>
      </c>
    </row>
    <row r="4782" spans="4:4" x14ac:dyDescent="0.25">
      <c r="D4782">
        <f t="shared" ca="1" si="87"/>
        <v>50.210068560807365</v>
      </c>
    </row>
    <row r="4783" spans="4:4" x14ac:dyDescent="0.25">
      <c r="D4783">
        <f t="shared" ca="1" si="87"/>
        <v>52.208161797509682</v>
      </c>
    </row>
    <row r="4784" spans="4:4" x14ac:dyDescent="0.25">
      <c r="D4784">
        <f t="shared" ca="1" si="87"/>
        <v>40.923218996731791</v>
      </c>
    </row>
    <row r="4785" spans="4:4" x14ac:dyDescent="0.25">
      <c r="D4785">
        <f t="shared" ca="1" si="87"/>
        <v>42.557273800717581</v>
      </c>
    </row>
    <row r="4786" spans="4:4" x14ac:dyDescent="0.25">
      <c r="D4786">
        <f t="shared" ca="1" si="87"/>
        <v>44.547491705045154</v>
      </c>
    </row>
    <row r="4787" spans="4:4" x14ac:dyDescent="0.25">
      <c r="D4787">
        <f t="shared" ca="1" si="87"/>
        <v>55.323316752481674</v>
      </c>
    </row>
    <row r="4788" spans="4:4" x14ac:dyDescent="0.25">
      <c r="D4788">
        <f t="shared" ca="1" si="87"/>
        <v>47.791698960736113</v>
      </c>
    </row>
    <row r="4789" spans="4:4" x14ac:dyDescent="0.25">
      <c r="D4789">
        <f t="shared" ca="1" si="87"/>
        <v>49.986096415085065</v>
      </c>
    </row>
    <row r="4790" spans="4:4" x14ac:dyDescent="0.25">
      <c r="D4790">
        <f t="shared" ca="1" si="87"/>
        <v>50.491034666387314</v>
      </c>
    </row>
    <row r="4791" spans="4:4" x14ac:dyDescent="0.25">
      <c r="D4791">
        <f t="shared" ca="1" si="87"/>
        <v>47.627152718455676</v>
      </c>
    </row>
    <row r="4792" spans="4:4" x14ac:dyDescent="0.25">
      <c r="D4792">
        <f t="shared" ca="1" si="87"/>
        <v>51.844762697815661</v>
      </c>
    </row>
    <row r="4793" spans="4:4" x14ac:dyDescent="0.25">
      <c r="D4793">
        <f t="shared" ca="1" si="87"/>
        <v>46.783445122661959</v>
      </c>
    </row>
    <row r="4794" spans="4:4" x14ac:dyDescent="0.25">
      <c r="D4794">
        <f t="shared" ca="1" si="87"/>
        <v>42.864279747690468</v>
      </c>
    </row>
    <row r="4795" spans="4:4" x14ac:dyDescent="0.25">
      <c r="D4795">
        <f t="shared" ca="1" si="87"/>
        <v>47.67522940001497</v>
      </c>
    </row>
    <row r="4796" spans="4:4" x14ac:dyDescent="0.25">
      <c r="D4796">
        <f t="shared" ca="1" si="87"/>
        <v>53.849074566392552</v>
      </c>
    </row>
    <row r="4797" spans="4:4" x14ac:dyDescent="0.25">
      <c r="D4797">
        <f t="shared" ca="1" si="87"/>
        <v>51.602025443608085</v>
      </c>
    </row>
    <row r="4798" spans="4:4" x14ac:dyDescent="0.25">
      <c r="D4798">
        <f t="shared" ca="1" si="87"/>
        <v>47.700460936654679</v>
      </c>
    </row>
    <row r="4799" spans="4:4" x14ac:dyDescent="0.25">
      <c r="D4799">
        <f t="shared" ca="1" si="87"/>
        <v>47.358468165873205</v>
      </c>
    </row>
    <row r="4800" spans="4:4" x14ac:dyDescent="0.25">
      <c r="D4800">
        <f t="shared" ca="1" si="87"/>
        <v>51.729918866167324</v>
      </c>
    </row>
    <row r="4801" spans="4:4" x14ac:dyDescent="0.25">
      <c r="D4801">
        <f t="shared" ca="1" si="87"/>
        <v>46.390237514429153</v>
      </c>
    </row>
    <row r="4802" spans="4:4" x14ac:dyDescent="0.25">
      <c r="D4802">
        <f t="shared" ca="1" si="87"/>
        <v>41.762725063860088</v>
      </c>
    </row>
    <row r="4803" spans="4:4" x14ac:dyDescent="0.25">
      <c r="D4803">
        <f t="shared" ref="D4803:D4866" ca="1" si="88">_xlfn.T.INV(RAND(),25)*$G$3+$F$3</f>
        <v>44.380498451079411</v>
      </c>
    </row>
    <row r="4804" spans="4:4" x14ac:dyDescent="0.25">
      <c r="D4804">
        <f t="shared" ca="1" si="88"/>
        <v>52.508419673423873</v>
      </c>
    </row>
    <row r="4805" spans="4:4" x14ac:dyDescent="0.25">
      <c r="D4805">
        <f t="shared" ca="1" si="88"/>
        <v>46.629312378025027</v>
      </c>
    </row>
    <row r="4806" spans="4:4" x14ac:dyDescent="0.25">
      <c r="D4806">
        <f t="shared" ca="1" si="88"/>
        <v>50.386883931447457</v>
      </c>
    </row>
    <row r="4807" spans="4:4" x14ac:dyDescent="0.25">
      <c r="D4807">
        <f t="shared" ca="1" si="88"/>
        <v>56.620685701232944</v>
      </c>
    </row>
    <row r="4808" spans="4:4" x14ac:dyDescent="0.25">
      <c r="D4808">
        <f t="shared" ca="1" si="88"/>
        <v>43.934348999904401</v>
      </c>
    </row>
    <row r="4809" spans="4:4" x14ac:dyDescent="0.25">
      <c r="D4809">
        <f t="shared" ca="1" si="88"/>
        <v>41.690689313199265</v>
      </c>
    </row>
    <row r="4810" spans="4:4" x14ac:dyDescent="0.25">
      <c r="D4810">
        <f t="shared" ca="1" si="88"/>
        <v>39.662859606307165</v>
      </c>
    </row>
    <row r="4811" spans="4:4" x14ac:dyDescent="0.25">
      <c r="D4811">
        <f t="shared" ca="1" si="88"/>
        <v>51.003813472954654</v>
      </c>
    </row>
    <row r="4812" spans="4:4" x14ac:dyDescent="0.25">
      <c r="D4812">
        <f t="shared" ca="1" si="88"/>
        <v>41.812543370850307</v>
      </c>
    </row>
    <row r="4813" spans="4:4" x14ac:dyDescent="0.25">
      <c r="D4813">
        <f t="shared" ca="1" si="88"/>
        <v>44.569116657688795</v>
      </c>
    </row>
    <row r="4814" spans="4:4" x14ac:dyDescent="0.25">
      <c r="D4814">
        <f t="shared" ca="1" si="88"/>
        <v>43.165452307555846</v>
      </c>
    </row>
    <row r="4815" spans="4:4" x14ac:dyDescent="0.25">
      <c r="D4815">
        <f t="shared" ca="1" si="88"/>
        <v>43.901230081206108</v>
      </c>
    </row>
    <row r="4816" spans="4:4" x14ac:dyDescent="0.25">
      <c r="D4816">
        <f t="shared" ca="1" si="88"/>
        <v>54.759771629273082</v>
      </c>
    </row>
    <row r="4817" spans="4:4" x14ac:dyDescent="0.25">
      <c r="D4817">
        <f t="shared" ca="1" si="88"/>
        <v>57.177495281096093</v>
      </c>
    </row>
    <row r="4818" spans="4:4" x14ac:dyDescent="0.25">
      <c r="D4818">
        <f t="shared" ca="1" si="88"/>
        <v>50.60850008444875</v>
      </c>
    </row>
    <row r="4819" spans="4:4" x14ac:dyDescent="0.25">
      <c r="D4819">
        <f t="shared" ca="1" si="88"/>
        <v>47.171712346558564</v>
      </c>
    </row>
    <row r="4820" spans="4:4" x14ac:dyDescent="0.25">
      <c r="D4820">
        <f t="shared" ca="1" si="88"/>
        <v>56.284335700099085</v>
      </c>
    </row>
    <row r="4821" spans="4:4" x14ac:dyDescent="0.25">
      <c r="D4821">
        <f t="shared" ca="1" si="88"/>
        <v>42.371155965066535</v>
      </c>
    </row>
    <row r="4822" spans="4:4" x14ac:dyDescent="0.25">
      <c r="D4822">
        <f t="shared" ca="1" si="88"/>
        <v>52.676110256143261</v>
      </c>
    </row>
    <row r="4823" spans="4:4" x14ac:dyDescent="0.25">
      <c r="D4823">
        <f t="shared" ca="1" si="88"/>
        <v>45.246330032387476</v>
      </c>
    </row>
    <row r="4824" spans="4:4" x14ac:dyDescent="0.25">
      <c r="D4824">
        <f t="shared" ca="1" si="88"/>
        <v>49.503944400642318</v>
      </c>
    </row>
    <row r="4825" spans="4:4" x14ac:dyDescent="0.25">
      <c r="D4825">
        <f t="shared" ca="1" si="88"/>
        <v>50.135329435741269</v>
      </c>
    </row>
    <row r="4826" spans="4:4" x14ac:dyDescent="0.25">
      <c r="D4826">
        <f t="shared" ca="1" si="88"/>
        <v>47.890755590290901</v>
      </c>
    </row>
    <row r="4827" spans="4:4" x14ac:dyDescent="0.25">
      <c r="D4827">
        <f t="shared" ca="1" si="88"/>
        <v>47.007374732336551</v>
      </c>
    </row>
    <row r="4828" spans="4:4" x14ac:dyDescent="0.25">
      <c r="D4828">
        <f t="shared" ca="1" si="88"/>
        <v>50.920793691705718</v>
      </c>
    </row>
    <row r="4829" spans="4:4" x14ac:dyDescent="0.25">
      <c r="D4829">
        <f t="shared" ca="1" si="88"/>
        <v>46.428070119861715</v>
      </c>
    </row>
    <row r="4830" spans="4:4" x14ac:dyDescent="0.25">
      <c r="D4830">
        <f t="shared" ca="1" si="88"/>
        <v>45.532003626725846</v>
      </c>
    </row>
    <row r="4831" spans="4:4" x14ac:dyDescent="0.25">
      <c r="D4831">
        <f t="shared" ca="1" si="88"/>
        <v>45.896602720970577</v>
      </c>
    </row>
    <row r="4832" spans="4:4" x14ac:dyDescent="0.25">
      <c r="D4832">
        <f t="shared" ca="1" si="88"/>
        <v>51.820795646140418</v>
      </c>
    </row>
    <row r="4833" spans="4:4" x14ac:dyDescent="0.25">
      <c r="D4833">
        <f t="shared" ca="1" si="88"/>
        <v>57.875080564762889</v>
      </c>
    </row>
    <row r="4834" spans="4:4" x14ac:dyDescent="0.25">
      <c r="D4834">
        <f t="shared" ca="1" si="88"/>
        <v>59.243261641023743</v>
      </c>
    </row>
    <row r="4835" spans="4:4" x14ac:dyDescent="0.25">
      <c r="D4835">
        <f t="shared" ca="1" si="88"/>
        <v>50.82912158946305</v>
      </c>
    </row>
    <row r="4836" spans="4:4" x14ac:dyDescent="0.25">
      <c r="D4836">
        <f t="shared" ca="1" si="88"/>
        <v>51.228210305040783</v>
      </c>
    </row>
    <row r="4837" spans="4:4" x14ac:dyDescent="0.25">
      <c r="D4837">
        <f t="shared" ca="1" si="88"/>
        <v>55.94812062413407</v>
      </c>
    </row>
    <row r="4838" spans="4:4" x14ac:dyDescent="0.25">
      <c r="D4838">
        <f t="shared" ca="1" si="88"/>
        <v>50.007921165622029</v>
      </c>
    </row>
    <row r="4839" spans="4:4" x14ac:dyDescent="0.25">
      <c r="D4839">
        <f t="shared" ca="1" si="88"/>
        <v>50.201394436061967</v>
      </c>
    </row>
    <row r="4840" spans="4:4" x14ac:dyDescent="0.25">
      <c r="D4840">
        <f t="shared" ca="1" si="88"/>
        <v>39.306191762429947</v>
      </c>
    </row>
    <row r="4841" spans="4:4" x14ac:dyDescent="0.25">
      <c r="D4841">
        <f t="shared" ca="1" si="88"/>
        <v>45.904942010908456</v>
      </c>
    </row>
    <row r="4842" spans="4:4" x14ac:dyDescent="0.25">
      <c r="D4842">
        <f t="shared" ca="1" si="88"/>
        <v>50.882707138807959</v>
      </c>
    </row>
    <row r="4843" spans="4:4" x14ac:dyDescent="0.25">
      <c r="D4843">
        <f t="shared" ca="1" si="88"/>
        <v>60.002632520463202</v>
      </c>
    </row>
    <row r="4844" spans="4:4" x14ac:dyDescent="0.25">
      <c r="D4844">
        <f t="shared" ca="1" si="88"/>
        <v>56.221372494387275</v>
      </c>
    </row>
    <row r="4845" spans="4:4" x14ac:dyDescent="0.25">
      <c r="D4845">
        <f t="shared" ca="1" si="88"/>
        <v>47.638235329786134</v>
      </c>
    </row>
    <row r="4846" spans="4:4" x14ac:dyDescent="0.25">
      <c r="D4846">
        <f t="shared" ca="1" si="88"/>
        <v>51.387183864958033</v>
      </c>
    </row>
    <row r="4847" spans="4:4" x14ac:dyDescent="0.25">
      <c r="D4847">
        <f t="shared" ca="1" si="88"/>
        <v>46.718297924150406</v>
      </c>
    </row>
    <row r="4848" spans="4:4" x14ac:dyDescent="0.25">
      <c r="D4848">
        <f t="shared" ca="1" si="88"/>
        <v>48.730687199900231</v>
      </c>
    </row>
    <row r="4849" spans="4:4" x14ac:dyDescent="0.25">
      <c r="D4849">
        <f t="shared" ca="1" si="88"/>
        <v>49.355071100307079</v>
      </c>
    </row>
    <row r="4850" spans="4:4" x14ac:dyDescent="0.25">
      <c r="D4850">
        <f t="shared" ca="1" si="88"/>
        <v>47.547274456306894</v>
      </c>
    </row>
    <row r="4851" spans="4:4" x14ac:dyDescent="0.25">
      <c r="D4851">
        <f t="shared" ca="1" si="88"/>
        <v>54.025755922236172</v>
      </c>
    </row>
    <row r="4852" spans="4:4" x14ac:dyDescent="0.25">
      <c r="D4852">
        <f t="shared" ca="1" si="88"/>
        <v>41.261213365341689</v>
      </c>
    </row>
    <row r="4853" spans="4:4" x14ac:dyDescent="0.25">
      <c r="D4853">
        <f t="shared" ca="1" si="88"/>
        <v>53.338044009770705</v>
      </c>
    </row>
    <row r="4854" spans="4:4" x14ac:dyDescent="0.25">
      <c r="D4854">
        <f t="shared" ca="1" si="88"/>
        <v>39.84527942534352</v>
      </c>
    </row>
    <row r="4855" spans="4:4" x14ac:dyDescent="0.25">
      <c r="D4855">
        <f t="shared" ca="1" si="88"/>
        <v>48.370736077081418</v>
      </c>
    </row>
    <row r="4856" spans="4:4" x14ac:dyDescent="0.25">
      <c r="D4856">
        <f t="shared" ca="1" si="88"/>
        <v>49.806116665922843</v>
      </c>
    </row>
    <row r="4857" spans="4:4" x14ac:dyDescent="0.25">
      <c r="D4857">
        <f t="shared" ca="1" si="88"/>
        <v>49.945299591303865</v>
      </c>
    </row>
    <row r="4858" spans="4:4" x14ac:dyDescent="0.25">
      <c r="D4858">
        <f t="shared" ca="1" si="88"/>
        <v>44.451596440533464</v>
      </c>
    </row>
    <row r="4859" spans="4:4" x14ac:dyDescent="0.25">
      <c r="D4859">
        <f t="shared" ca="1" si="88"/>
        <v>51.406059537577093</v>
      </c>
    </row>
    <row r="4860" spans="4:4" x14ac:dyDescent="0.25">
      <c r="D4860">
        <f t="shared" ca="1" si="88"/>
        <v>38.970531320587675</v>
      </c>
    </row>
    <row r="4861" spans="4:4" x14ac:dyDescent="0.25">
      <c r="D4861">
        <f t="shared" ca="1" si="88"/>
        <v>54.68312584739509</v>
      </c>
    </row>
    <row r="4862" spans="4:4" x14ac:dyDescent="0.25">
      <c r="D4862">
        <f t="shared" ca="1" si="88"/>
        <v>49.799169330254841</v>
      </c>
    </row>
    <row r="4863" spans="4:4" x14ac:dyDescent="0.25">
      <c r="D4863">
        <f t="shared" ca="1" si="88"/>
        <v>53.48153270326673</v>
      </c>
    </row>
    <row r="4864" spans="4:4" x14ac:dyDescent="0.25">
      <c r="D4864">
        <f t="shared" ca="1" si="88"/>
        <v>47.178085242101325</v>
      </c>
    </row>
    <row r="4865" spans="4:4" x14ac:dyDescent="0.25">
      <c r="D4865">
        <f t="shared" ca="1" si="88"/>
        <v>45.67704330492105</v>
      </c>
    </row>
    <row r="4866" spans="4:4" x14ac:dyDescent="0.25">
      <c r="D4866">
        <f t="shared" ca="1" si="88"/>
        <v>49.352151088158685</v>
      </c>
    </row>
    <row r="4867" spans="4:4" x14ac:dyDescent="0.25">
      <c r="D4867">
        <f t="shared" ref="D4867:D4930" ca="1" si="89">_xlfn.T.INV(RAND(),25)*$G$3+$F$3</f>
        <v>61.101600980557073</v>
      </c>
    </row>
    <row r="4868" spans="4:4" x14ac:dyDescent="0.25">
      <c r="D4868">
        <f t="shared" ca="1" si="89"/>
        <v>46.225846175668245</v>
      </c>
    </row>
    <row r="4869" spans="4:4" x14ac:dyDescent="0.25">
      <c r="D4869">
        <f t="shared" ca="1" si="89"/>
        <v>59.295366609247488</v>
      </c>
    </row>
    <row r="4870" spans="4:4" x14ac:dyDescent="0.25">
      <c r="D4870">
        <f t="shared" ca="1" si="89"/>
        <v>55.402144220724963</v>
      </c>
    </row>
    <row r="4871" spans="4:4" x14ac:dyDescent="0.25">
      <c r="D4871">
        <f t="shared" ca="1" si="89"/>
        <v>48.881984028681693</v>
      </c>
    </row>
    <row r="4872" spans="4:4" x14ac:dyDescent="0.25">
      <c r="D4872">
        <f t="shared" ca="1" si="89"/>
        <v>41.644715462825445</v>
      </c>
    </row>
    <row r="4873" spans="4:4" x14ac:dyDescent="0.25">
      <c r="D4873">
        <f t="shared" ca="1" si="89"/>
        <v>46.58293484865969</v>
      </c>
    </row>
    <row r="4874" spans="4:4" x14ac:dyDescent="0.25">
      <c r="D4874">
        <f t="shared" ca="1" si="89"/>
        <v>57.185610646111748</v>
      </c>
    </row>
    <row r="4875" spans="4:4" x14ac:dyDescent="0.25">
      <c r="D4875">
        <f t="shared" ca="1" si="89"/>
        <v>46.741220435182427</v>
      </c>
    </row>
    <row r="4876" spans="4:4" x14ac:dyDescent="0.25">
      <c r="D4876">
        <f t="shared" ca="1" si="89"/>
        <v>49.413211091386422</v>
      </c>
    </row>
    <row r="4877" spans="4:4" x14ac:dyDescent="0.25">
      <c r="D4877">
        <f t="shared" ca="1" si="89"/>
        <v>53.037623298139742</v>
      </c>
    </row>
    <row r="4878" spans="4:4" x14ac:dyDescent="0.25">
      <c r="D4878">
        <f t="shared" ca="1" si="89"/>
        <v>46.372665163106255</v>
      </c>
    </row>
    <row r="4879" spans="4:4" x14ac:dyDescent="0.25">
      <c r="D4879">
        <f t="shared" ca="1" si="89"/>
        <v>50.386226813804448</v>
      </c>
    </row>
    <row r="4880" spans="4:4" x14ac:dyDescent="0.25">
      <c r="D4880">
        <f t="shared" ca="1" si="89"/>
        <v>49.690656753717988</v>
      </c>
    </row>
    <row r="4881" spans="4:4" x14ac:dyDescent="0.25">
      <c r="D4881">
        <f t="shared" ca="1" si="89"/>
        <v>48.393653788548278</v>
      </c>
    </row>
    <row r="4882" spans="4:4" x14ac:dyDescent="0.25">
      <c r="D4882">
        <f t="shared" ca="1" si="89"/>
        <v>47.46966649336629</v>
      </c>
    </row>
    <row r="4883" spans="4:4" x14ac:dyDescent="0.25">
      <c r="D4883">
        <f t="shared" ca="1" si="89"/>
        <v>43.854553787940027</v>
      </c>
    </row>
    <row r="4884" spans="4:4" x14ac:dyDescent="0.25">
      <c r="D4884">
        <f t="shared" ca="1" si="89"/>
        <v>53.350376239644163</v>
      </c>
    </row>
    <row r="4885" spans="4:4" x14ac:dyDescent="0.25">
      <c r="D4885">
        <f t="shared" ca="1" si="89"/>
        <v>49.578676239525734</v>
      </c>
    </row>
    <row r="4886" spans="4:4" x14ac:dyDescent="0.25">
      <c r="D4886">
        <f t="shared" ca="1" si="89"/>
        <v>55.27439134286503</v>
      </c>
    </row>
    <row r="4887" spans="4:4" x14ac:dyDescent="0.25">
      <c r="D4887">
        <f t="shared" ca="1" si="89"/>
        <v>50.724008887131546</v>
      </c>
    </row>
    <row r="4888" spans="4:4" x14ac:dyDescent="0.25">
      <c r="D4888">
        <f t="shared" ca="1" si="89"/>
        <v>49.456548136084358</v>
      </c>
    </row>
    <row r="4889" spans="4:4" x14ac:dyDescent="0.25">
      <c r="D4889">
        <f t="shared" ca="1" si="89"/>
        <v>50.884471200809188</v>
      </c>
    </row>
    <row r="4890" spans="4:4" x14ac:dyDescent="0.25">
      <c r="D4890">
        <f t="shared" ca="1" si="89"/>
        <v>51.913001615723729</v>
      </c>
    </row>
    <row r="4891" spans="4:4" x14ac:dyDescent="0.25">
      <c r="D4891">
        <f t="shared" ca="1" si="89"/>
        <v>48.140905386026503</v>
      </c>
    </row>
    <row r="4892" spans="4:4" x14ac:dyDescent="0.25">
      <c r="D4892">
        <f t="shared" ca="1" si="89"/>
        <v>49.993144286712351</v>
      </c>
    </row>
    <row r="4893" spans="4:4" x14ac:dyDescent="0.25">
      <c r="D4893">
        <f t="shared" ca="1" si="89"/>
        <v>57.285825812084582</v>
      </c>
    </row>
    <row r="4894" spans="4:4" x14ac:dyDescent="0.25">
      <c r="D4894">
        <f t="shared" ca="1" si="89"/>
        <v>43.455804647034178</v>
      </c>
    </row>
    <row r="4895" spans="4:4" x14ac:dyDescent="0.25">
      <c r="D4895">
        <f t="shared" ca="1" si="89"/>
        <v>56.275082935370541</v>
      </c>
    </row>
    <row r="4896" spans="4:4" x14ac:dyDescent="0.25">
      <c r="D4896">
        <f t="shared" ca="1" si="89"/>
        <v>51.397895301668839</v>
      </c>
    </row>
    <row r="4897" spans="4:4" x14ac:dyDescent="0.25">
      <c r="D4897">
        <f t="shared" ca="1" si="89"/>
        <v>46.141951514847229</v>
      </c>
    </row>
    <row r="4898" spans="4:4" x14ac:dyDescent="0.25">
      <c r="D4898">
        <f t="shared" ca="1" si="89"/>
        <v>50.148099090240066</v>
      </c>
    </row>
    <row r="4899" spans="4:4" x14ac:dyDescent="0.25">
      <c r="D4899">
        <f t="shared" ca="1" si="89"/>
        <v>47.93508023705882</v>
      </c>
    </row>
    <row r="4900" spans="4:4" x14ac:dyDescent="0.25">
      <c r="D4900">
        <f t="shared" ca="1" si="89"/>
        <v>46.715750985988649</v>
      </c>
    </row>
    <row r="4901" spans="4:4" x14ac:dyDescent="0.25">
      <c r="D4901">
        <f t="shared" ca="1" si="89"/>
        <v>53.715707863895176</v>
      </c>
    </row>
    <row r="4902" spans="4:4" x14ac:dyDescent="0.25">
      <c r="D4902">
        <f t="shared" ca="1" si="89"/>
        <v>46.622268212328983</v>
      </c>
    </row>
    <row r="4903" spans="4:4" x14ac:dyDescent="0.25">
      <c r="D4903">
        <f t="shared" ca="1" si="89"/>
        <v>49.030179246477118</v>
      </c>
    </row>
    <row r="4904" spans="4:4" x14ac:dyDescent="0.25">
      <c r="D4904">
        <f t="shared" ca="1" si="89"/>
        <v>41.884469333746786</v>
      </c>
    </row>
    <row r="4905" spans="4:4" x14ac:dyDescent="0.25">
      <c r="D4905">
        <f t="shared" ca="1" si="89"/>
        <v>45.034237810933767</v>
      </c>
    </row>
    <row r="4906" spans="4:4" x14ac:dyDescent="0.25">
      <c r="D4906">
        <f t="shared" ca="1" si="89"/>
        <v>48.217910861755527</v>
      </c>
    </row>
    <row r="4907" spans="4:4" x14ac:dyDescent="0.25">
      <c r="D4907">
        <f t="shared" ca="1" si="89"/>
        <v>45.778324949964052</v>
      </c>
    </row>
    <row r="4908" spans="4:4" x14ac:dyDescent="0.25">
      <c r="D4908">
        <f t="shared" ca="1" si="89"/>
        <v>54.366017119903319</v>
      </c>
    </row>
    <row r="4909" spans="4:4" x14ac:dyDescent="0.25">
      <c r="D4909">
        <f t="shared" ca="1" si="89"/>
        <v>48.332886600212774</v>
      </c>
    </row>
    <row r="4910" spans="4:4" x14ac:dyDescent="0.25">
      <c r="D4910">
        <f t="shared" ca="1" si="89"/>
        <v>41.903521529165253</v>
      </c>
    </row>
    <row r="4911" spans="4:4" x14ac:dyDescent="0.25">
      <c r="D4911">
        <f t="shared" ca="1" si="89"/>
        <v>43.397619638980103</v>
      </c>
    </row>
    <row r="4912" spans="4:4" x14ac:dyDescent="0.25">
      <c r="D4912">
        <f t="shared" ca="1" si="89"/>
        <v>44.720856249435208</v>
      </c>
    </row>
    <row r="4913" spans="4:4" x14ac:dyDescent="0.25">
      <c r="D4913">
        <f t="shared" ca="1" si="89"/>
        <v>56.106727408923327</v>
      </c>
    </row>
    <row r="4914" spans="4:4" x14ac:dyDescent="0.25">
      <c r="D4914">
        <f t="shared" ca="1" si="89"/>
        <v>44.739092413080911</v>
      </c>
    </row>
    <row r="4915" spans="4:4" x14ac:dyDescent="0.25">
      <c r="D4915">
        <f t="shared" ca="1" si="89"/>
        <v>52.870701496581972</v>
      </c>
    </row>
    <row r="4916" spans="4:4" x14ac:dyDescent="0.25">
      <c r="D4916">
        <f t="shared" ca="1" si="89"/>
        <v>47.947318613203976</v>
      </c>
    </row>
    <row r="4917" spans="4:4" x14ac:dyDescent="0.25">
      <c r="D4917">
        <f t="shared" ca="1" si="89"/>
        <v>50.754725492956403</v>
      </c>
    </row>
    <row r="4918" spans="4:4" x14ac:dyDescent="0.25">
      <c r="D4918">
        <f t="shared" ca="1" si="89"/>
        <v>39.586262175899122</v>
      </c>
    </row>
    <row r="4919" spans="4:4" x14ac:dyDescent="0.25">
      <c r="D4919">
        <f t="shared" ca="1" si="89"/>
        <v>50.520342543871791</v>
      </c>
    </row>
    <row r="4920" spans="4:4" x14ac:dyDescent="0.25">
      <c r="D4920">
        <f t="shared" ca="1" si="89"/>
        <v>51.329329164138528</v>
      </c>
    </row>
    <row r="4921" spans="4:4" x14ac:dyDescent="0.25">
      <c r="D4921">
        <f t="shared" ca="1" si="89"/>
        <v>46.145951660266796</v>
      </c>
    </row>
    <row r="4922" spans="4:4" x14ac:dyDescent="0.25">
      <c r="D4922">
        <f t="shared" ca="1" si="89"/>
        <v>52.552236616413026</v>
      </c>
    </row>
    <row r="4923" spans="4:4" x14ac:dyDescent="0.25">
      <c r="D4923">
        <f t="shared" ca="1" si="89"/>
        <v>45.189547509870543</v>
      </c>
    </row>
    <row r="4924" spans="4:4" x14ac:dyDescent="0.25">
      <c r="D4924">
        <f t="shared" ca="1" si="89"/>
        <v>42.638043496498234</v>
      </c>
    </row>
    <row r="4925" spans="4:4" x14ac:dyDescent="0.25">
      <c r="D4925">
        <f t="shared" ca="1" si="89"/>
        <v>46.341565556496768</v>
      </c>
    </row>
    <row r="4926" spans="4:4" x14ac:dyDescent="0.25">
      <c r="D4926">
        <f t="shared" ca="1" si="89"/>
        <v>53.622098331832234</v>
      </c>
    </row>
    <row r="4927" spans="4:4" x14ac:dyDescent="0.25">
      <c r="D4927">
        <f t="shared" ca="1" si="89"/>
        <v>45.040994765803866</v>
      </c>
    </row>
    <row r="4928" spans="4:4" x14ac:dyDescent="0.25">
      <c r="D4928">
        <f t="shared" ca="1" si="89"/>
        <v>41.492064060974251</v>
      </c>
    </row>
    <row r="4929" spans="4:4" x14ac:dyDescent="0.25">
      <c r="D4929">
        <f t="shared" ca="1" si="89"/>
        <v>47.887169688962381</v>
      </c>
    </row>
    <row r="4930" spans="4:4" x14ac:dyDescent="0.25">
      <c r="D4930">
        <f t="shared" ca="1" si="89"/>
        <v>48.159813547880162</v>
      </c>
    </row>
    <row r="4931" spans="4:4" x14ac:dyDescent="0.25">
      <c r="D4931">
        <f t="shared" ref="D4931:D4994" ca="1" si="90">_xlfn.T.INV(RAND(),25)*$G$3+$F$3</f>
        <v>53.066687253526929</v>
      </c>
    </row>
    <row r="4932" spans="4:4" x14ac:dyDescent="0.25">
      <c r="D4932">
        <f t="shared" ca="1" si="90"/>
        <v>52.969245148304225</v>
      </c>
    </row>
    <row r="4933" spans="4:4" x14ac:dyDescent="0.25">
      <c r="D4933">
        <f t="shared" ca="1" si="90"/>
        <v>39.335395092896945</v>
      </c>
    </row>
    <row r="4934" spans="4:4" x14ac:dyDescent="0.25">
      <c r="D4934">
        <f t="shared" ca="1" si="90"/>
        <v>45.934521693302166</v>
      </c>
    </row>
    <row r="4935" spans="4:4" x14ac:dyDescent="0.25">
      <c r="D4935">
        <f t="shared" ca="1" si="90"/>
        <v>52.247860237074491</v>
      </c>
    </row>
    <row r="4936" spans="4:4" x14ac:dyDescent="0.25">
      <c r="D4936">
        <f t="shared" ca="1" si="90"/>
        <v>51.115310959139642</v>
      </c>
    </row>
    <row r="4937" spans="4:4" x14ac:dyDescent="0.25">
      <c r="D4937">
        <f t="shared" ca="1" si="90"/>
        <v>46.297617001776516</v>
      </c>
    </row>
    <row r="4938" spans="4:4" x14ac:dyDescent="0.25">
      <c r="D4938">
        <f t="shared" ca="1" si="90"/>
        <v>46.048769610140234</v>
      </c>
    </row>
    <row r="4939" spans="4:4" x14ac:dyDescent="0.25">
      <c r="D4939">
        <f t="shared" ca="1" si="90"/>
        <v>57.128736941053752</v>
      </c>
    </row>
    <row r="4940" spans="4:4" x14ac:dyDescent="0.25">
      <c r="D4940">
        <f t="shared" ca="1" si="90"/>
        <v>54.66841058361716</v>
      </c>
    </row>
    <row r="4941" spans="4:4" x14ac:dyDescent="0.25">
      <c r="D4941">
        <f t="shared" ca="1" si="90"/>
        <v>50.696699385044823</v>
      </c>
    </row>
    <row r="4942" spans="4:4" x14ac:dyDescent="0.25">
      <c r="D4942">
        <f t="shared" ca="1" si="90"/>
        <v>45.688218800547659</v>
      </c>
    </row>
    <row r="4943" spans="4:4" x14ac:dyDescent="0.25">
      <c r="D4943">
        <f t="shared" ca="1" si="90"/>
        <v>50.718795152447505</v>
      </c>
    </row>
    <row r="4944" spans="4:4" x14ac:dyDescent="0.25">
      <c r="D4944">
        <f t="shared" ca="1" si="90"/>
        <v>51.42410712930905</v>
      </c>
    </row>
    <row r="4945" spans="4:4" x14ac:dyDescent="0.25">
      <c r="D4945">
        <f t="shared" ca="1" si="90"/>
        <v>45.112948700228145</v>
      </c>
    </row>
    <row r="4946" spans="4:4" x14ac:dyDescent="0.25">
      <c r="D4946">
        <f t="shared" ca="1" si="90"/>
        <v>56.775087487807482</v>
      </c>
    </row>
    <row r="4947" spans="4:4" x14ac:dyDescent="0.25">
      <c r="D4947">
        <f t="shared" ca="1" si="90"/>
        <v>52.09821540366373</v>
      </c>
    </row>
    <row r="4948" spans="4:4" x14ac:dyDescent="0.25">
      <c r="D4948">
        <f t="shared" ca="1" si="90"/>
        <v>49.135225779346491</v>
      </c>
    </row>
    <row r="4949" spans="4:4" x14ac:dyDescent="0.25">
      <c r="D4949">
        <f t="shared" ca="1" si="90"/>
        <v>52.033466786741428</v>
      </c>
    </row>
    <row r="4950" spans="4:4" x14ac:dyDescent="0.25">
      <c r="D4950">
        <f t="shared" ca="1" si="90"/>
        <v>51.274695279680806</v>
      </c>
    </row>
    <row r="4951" spans="4:4" x14ac:dyDescent="0.25">
      <c r="D4951">
        <f t="shared" ca="1" si="90"/>
        <v>54.458941722026609</v>
      </c>
    </row>
    <row r="4952" spans="4:4" x14ac:dyDescent="0.25">
      <c r="D4952">
        <f t="shared" ca="1" si="90"/>
        <v>55.179097509950246</v>
      </c>
    </row>
    <row r="4953" spans="4:4" x14ac:dyDescent="0.25">
      <c r="D4953">
        <f t="shared" ca="1" si="90"/>
        <v>36.139852095105113</v>
      </c>
    </row>
    <row r="4954" spans="4:4" x14ac:dyDescent="0.25">
      <c r="D4954">
        <f t="shared" ca="1" si="90"/>
        <v>59.650217576787512</v>
      </c>
    </row>
    <row r="4955" spans="4:4" x14ac:dyDescent="0.25">
      <c r="D4955">
        <f t="shared" ca="1" si="90"/>
        <v>48.501659902751356</v>
      </c>
    </row>
    <row r="4956" spans="4:4" x14ac:dyDescent="0.25">
      <c r="D4956">
        <f t="shared" ca="1" si="90"/>
        <v>48.858905474338229</v>
      </c>
    </row>
    <row r="4957" spans="4:4" x14ac:dyDescent="0.25">
      <c r="D4957">
        <f t="shared" ca="1" si="90"/>
        <v>51.619030854168479</v>
      </c>
    </row>
    <row r="4958" spans="4:4" x14ac:dyDescent="0.25">
      <c r="D4958">
        <f t="shared" ca="1" si="90"/>
        <v>55.984069349433</v>
      </c>
    </row>
    <row r="4959" spans="4:4" x14ac:dyDescent="0.25">
      <c r="D4959">
        <f t="shared" ca="1" si="90"/>
        <v>51.587760430864172</v>
      </c>
    </row>
    <row r="4960" spans="4:4" x14ac:dyDescent="0.25">
      <c r="D4960">
        <f t="shared" ca="1" si="90"/>
        <v>48.339597974303111</v>
      </c>
    </row>
    <row r="4961" spans="4:4" x14ac:dyDescent="0.25">
      <c r="D4961">
        <f t="shared" ca="1" si="90"/>
        <v>50.823714944611098</v>
      </c>
    </row>
    <row r="4962" spans="4:4" x14ac:dyDescent="0.25">
      <c r="D4962">
        <f t="shared" ca="1" si="90"/>
        <v>51.185803936014125</v>
      </c>
    </row>
    <row r="4963" spans="4:4" x14ac:dyDescent="0.25">
      <c r="D4963">
        <f t="shared" ca="1" si="90"/>
        <v>46.692597818333702</v>
      </c>
    </row>
    <row r="4964" spans="4:4" x14ac:dyDescent="0.25">
      <c r="D4964">
        <f t="shared" ca="1" si="90"/>
        <v>45.148270797321381</v>
      </c>
    </row>
    <row r="4965" spans="4:4" x14ac:dyDescent="0.25">
      <c r="D4965">
        <f t="shared" ca="1" si="90"/>
        <v>46.640909951309382</v>
      </c>
    </row>
    <row r="4966" spans="4:4" x14ac:dyDescent="0.25">
      <c r="D4966">
        <f t="shared" ca="1" si="90"/>
        <v>54.412880078707637</v>
      </c>
    </row>
    <row r="4967" spans="4:4" x14ac:dyDescent="0.25">
      <c r="D4967">
        <f t="shared" ca="1" si="90"/>
        <v>51.782809879895225</v>
      </c>
    </row>
    <row r="4968" spans="4:4" x14ac:dyDescent="0.25">
      <c r="D4968">
        <f t="shared" ca="1" si="90"/>
        <v>52.062715709829803</v>
      </c>
    </row>
    <row r="4969" spans="4:4" x14ac:dyDescent="0.25">
      <c r="D4969">
        <f t="shared" ca="1" si="90"/>
        <v>45.716401631995126</v>
      </c>
    </row>
    <row r="4970" spans="4:4" x14ac:dyDescent="0.25">
      <c r="D4970">
        <f t="shared" ca="1" si="90"/>
        <v>48.322599913527192</v>
      </c>
    </row>
    <row r="4971" spans="4:4" x14ac:dyDescent="0.25">
      <c r="D4971">
        <f t="shared" ca="1" si="90"/>
        <v>39.670550057847066</v>
      </c>
    </row>
    <row r="4972" spans="4:4" x14ac:dyDescent="0.25">
      <c r="D4972">
        <f t="shared" ca="1" si="90"/>
        <v>41.899000721254573</v>
      </c>
    </row>
    <row r="4973" spans="4:4" x14ac:dyDescent="0.25">
      <c r="D4973">
        <f t="shared" ca="1" si="90"/>
        <v>51.34063342091293</v>
      </c>
    </row>
    <row r="4974" spans="4:4" x14ac:dyDescent="0.25">
      <c r="D4974">
        <f t="shared" ca="1" si="90"/>
        <v>44.176686928007065</v>
      </c>
    </row>
    <row r="4975" spans="4:4" x14ac:dyDescent="0.25">
      <c r="D4975">
        <f t="shared" ca="1" si="90"/>
        <v>46.145572149489368</v>
      </c>
    </row>
    <row r="4976" spans="4:4" x14ac:dyDescent="0.25">
      <c r="D4976">
        <f t="shared" ca="1" si="90"/>
        <v>44.000221863299487</v>
      </c>
    </row>
    <row r="4977" spans="4:4" x14ac:dyDescent="0.25">
      <c r="D4977">
        <f t="shared" ca="1" si="90"/>
        <v>48.543385000289518</v>
      </c>
    </row>
    <row r="4978" spans="4:4" x14ac:dyDescent="0.25">
      <c r="D4978">
        <f t="shared" ca="1" si="90"/>
        <v>51.433558655528003</v>
      </c>
    </row>
    <row r="4979" spans="4:4" x14ac:dyDescent="0.25">
      <c r="D4979">
        <f t="shared" ca="1" si="90"/>
        <v>41.934082282047413</v>
      </c>
    </row>
    <row r="4980" spans="4:4" x14ac:dyDescent="0.25">
      <c r="D4980">
        <f t="shared" ca="1" si="90"/>
        <v>52.194670196060919</v>
      </c>
    </row>
    <row r="4981" spans="4:4" x14ac:dyDescent="0.25">
      <c r="D4981">
        <f t="shared" ca="1" si="90"/>
        <v>45.365623089974434</v>
      </c>
    </row>
    <row r="4982" spans="4:4" x14ac:dyDescent="0.25">
      <c r="D4982">
        <f t="shared" ca="1" si="90"/>
        <v>52.110676785034272</v>
      </c>
    </row>
    <row r="4983" spans="4:4" x14ac:dyDescent="0.25">
      <c r="D4983">
        <f t="shared" ca="1" si="90"/>
        <v>46.051508341427422</v>
      </c>
    </row>
    <row r="4984" spans="4:4" x14ac:dyDescent="0.25">
      <c r="D4984">
        <f t="shared" ca="1" si="90"/>
        <v>57.878562480518141</v>
      </c>
    </row>
    <row r="4985" spans="4:4" x14ac:dyDescent="0.25">
      <c r="D4985">
        <f t="shared" ca="1" si="90"/>
        <v>48.263553905777542</v>
      </c>
    </row>
    <row r="4986" spans="4:4" x14ac:dyDescent="0.25">
      <c r="D4986">
        <f t="shared" ca="1" si="90"/>
        <v>41.706291301616957</v>
      </c>
    </row>
    <row r="4987" spans="4:4" x14ac:dyDescent="0.25">
      <c r="D4987">
        <f t="shared" ca="1" si="90"/>
        <v>54.03089920516895</v>
      </c>
    </row>
    <row r="4988" spans="4:4" x14ac:dyDescent="0.25">
      <c r="D4988">
        <f t="shared" ca="1" si="90"/>
        <v>45.633516503925378</v>
      </c>
    </row>
    <row r="4989" spans="4:4" x14ac:dyDescent="0.25">
      <c r="D4989">
        <f t="shared" ca="1" si="90"/>
        <v>42.057128308706325</v>
      </c>
    </row>
    <row r="4990" spans="4:4" x14ac:dyDescent="0.25">
      <c r="D4990">
        <f t="shared" ca="1" si="90"/>
        <v>49.644910158975556</v>
      </c>
    </row>
    <row r="4991" spans="4:4" x14ac:dyDescent="0.25">
      <c r="D4991">
        <f t="shared" ca="1" si="90"/>
        <v>50.152572474035679</v>
      </c>
    </row>
    <row r="4992" spans="4:4" x14ac:dyDescent="0.25">
      <c r="D4992">
        <f t="shared" ca="1" si="90"/>
        <v>47.552153820371608</v>
      </c>
    </row>
    <row r="4993" spans="4:4" x14ac:dyDescent="0.25">
      <c r="D4993">
        <f t="shared" ca="1" si="90"/>
        <v>47.244700764700433</v>
      </c>
    </row>
    <row r="4994" spans="4:4" x14ac:dyDescent="0.25">
      <c r="D4994">
        <f t="shared" ca="1" si="90"/>
        <v>50.531010867775265</v>
      </c>
    </row>
    <row r="4995" spans="4:4" x14ac:dyDescent="0.25">
      <c r="D4995">
        <f t="shared" ref="D4995:D5000" ca="1" si="91">_xlfn.T.INV(RAND(),25)*$G$3+$F$3</f>
        <v>48.913636077339959</v>
      </c>
    </row>
    <row r="4996" spans="4:4" x14ac:dyDescent="0.25">
      <c r="D4996">
        <f t="shared" ca="1" si="91"/>
        <v>44.357009037108654</v>
      </c>
    </row>
    <row r="4997" spans="4:4" x14ac:dyDescent="0.25">
      <c r="D4997">
        <f t="shared" ca="1" si="91"/>
        <v>55.191425489163286</v>
      </c>
    </row>
    <row r="4998" spans="4:4" x14ac:dyDescent="0.25">
      <c r="D4998">
        <f t="shared" ca="1" si="91"/>
        <v>55.471137268701412</v>
      </c>
    </row>
    <row r="4999" spans="4:4" x14ac:dyDescent="0.25">
      <c r="D4999">
        <f t="shared" ca="1" si="91"/>
        <v>49.838281857672726</v>
      </c>
    </row>
    <row r="5000" spans="4:4" x14ac:dyDescent="0.25">
      <c r="D5000">
        <f t="shared" ca="1" si="91"/>
        <v>48.391193225221073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2020-12-07T10:42:14Z</dcterms:modified>
</cp:coreProperties>
</file>