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ir\source\repos\Polling Analyser\"/>
    </mc:Choice>
  </mc:AlternateContent>
  <xr:revisionPtr revIDLastSave="0" documentId="13_ncr:1_{05134FEE-18EC-46B5-B1D4-AA68A22F8EC5}" xr6:coauthVersionLast="47" xr6:coauthVersionMax="47" xr10:uidLastSave="{00000000-0000-0000-0000-000000000000}"/>
  <bookViews>
    <workbookView xWindow="16920" yWindow="3090" windowWidth="20910" windowHeight="17010" firstSheet="1" activeTab="4" xr2:uid="{A68543AE-A11D-4AA7-B656-18DD4E512950}"/>
  </bookViews>
  <sheets>
    <sheet name="LNP seat regression" sheetId="5" r:id="rId1"/>
    <sheet name="ALP seat regression (fixed)" sheetId="11" r:id="rId2"/>
    <sheet name="Ind-LNP pref flows" sheetId="1" r:id="rId3"/>
    <sheet name="Ind-ALP pref flows" sheetId="2" r:id="rId4"/>
    <sheet name="Ind characteristics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2" l="1"/>
  <c r="B39" i="12"/>
  <c r="D38" i="12"/>
  <c r="B38" i="1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B20" i="2"/>
  <c r="B18" i="2"/>
  <c r="C13" i="1"/>
  <c r="C14" i="1"/>
  <c r="C15" i="1"/>
  <c r="C16" i="1"/>
  <c r="C17" i="1"/>
  <c r="C18" i="1"/>
  <c r="C20" i="1"/>
  <c r="D17" i="1"/>
  <c r="D20" i="1"/>
  <c r="B8" i="1"/>
  <c r="D8" i="1"/>
  <c r="D13" i="1" s="1"/>
  <c r="E8" i="1"/>
  <c r="F8" i="1"/>
  <c r="G8" i="1"/>
  <c r="G14" i="1" s="1"/>
  <c r="G15" i="1" s="1"/>
  <c r="H8" i="1"/>
  <c r="I8" i="1"/>
  <c r="J8" i="1"/>
  <c r="E13" i="1"/>
  <c r="E14" i="1"/>
  <c r="E15" i="1" s="1"/>
  <c r="E17" i="1"/>
  <c r="E20" i="1"/>
  <c r="F13" i="1"/>
  <c r="F14" i="1"/>
  <c r="F15" i="1" s="1"/>
  <c r="F17" i="1"/>
  <c r="F20" i="1"/>
  <c r="G17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B20" i="1"/>
  <c r="AE4" i="2"/>
  <c r="AF4" i="2" s="1"/>
  <c r="AF3" i="2"/>
  <c r="AE3" i="2"/>
  <c r="AH3" i="2" s="1"/>
  <c r="AH2" i="2"/>
  <c r="AG2" i="2"/>
  <c r="AF2" i="2"/>
  <c r="CZ17" i="1"/>
  <c r="DA17" i="1"/>
  <c r="DB17" i="1"/>
  <c r="DC17" i="1"/>
  <c r="DD17" i="1"/>
  <c r="DE17" i="1"/>
  <c r="DF17" i="1"/>
  <c r="AD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B17" i="2"/>
  <c r="G18" i="1" l="1"/>
  <c r="G16" i="1"/>
  <c r="G13" i="1"/>
  <c r="D14" i="1"/>
  <c r="D15" i="1" s="1"/>
  <c r="E16" i="1"/>
  <c r="E18" i="1"/>
  <c r="F16" i="1"/>
  <c r="F18" i="1"/>
  <c r="V30" i="1"/>
  <c r="T30" i="1"/>
  <c r="W30" i="1"/>
  <c r="U30" i="1"/>
  <c r="S30" i="1"/>
  <c r="AA30" i="1"/>
  <c r="Y30" i="1"/>
  <c r="X30" i="1"/>
  <c r="AC30" i="1"/>
  <c r="AB30" i="1"/>
  <c r="Z30" i="1"/>
  <c r="AG4" i="2"/>
  <c r="AH4" i="2"/>
  <c r="AE5" i="2"/>
  <c r="AG3" i="2"/>
  <c r="D16" i="1" l="1"/>
  <c r="D18" i="1"/>
  <c r="AH5" i="2"/>
  <c r="AF5" i="2"/>
  <c r="AE6" i="2"/>
  <c r="AG5" i="2"/>
  <c r="AE7" i="2" l="1"/>
  <c r="AF6" i="2"/>
  <c r="AH6" i="2"/>
  <c r="AG6" i="2"/>
  <c r="AH7" i="2" l="1"/>
  <c r="AF7" i="2"/>
  <c r="AG7" i="2"/>
  <c r="AE8" i="2"/>
  <c r="AE9" i="2" l="1"/>
  <c r="AH8" i="2"/>
  <c r="AG8" i="2"/>
  <c r="AF8" i="2"/>
  <c r="DM3" i="1"/>
  <c r="AH9" i="2" l="1"/>
  <c r="AF9" i="2"/>
  <c r="AE10" i="2"/>
  <c r="AG9" i="2"/>
  <c r="DI2" i="1"/>
  <c r="DH2" i="1"/>
  <c r="DG3" i="1"/>
  <c r="DG4" i="1" s="1"/>
  <c r="BJ18" i="1"/>
  <c r="AC13" i="2"/>
  <c r="AC14" i="2"/>
  <c r="AC15" i="2" s="1"/>
  <c r="AC16" i="2" s="1"/>
  <c r="AC8" i="2"/>
  <c r="AB8" i="2"/>
  <c r="AB13" i="2" s="1"/>
  <c r="BR17" i="1"/>
  <c r="BR8" i="1"/>
  <c r="BR13" i="1" s="1"/>
  <c r="CO17" i="1"/>
  <c r="CO8" i="1"/>
  <c r="CO14" i="1" s="1"/>
  <c r="CO15" i="1" s="1"/>
  <c r="CO16" i="1" s="1"/>
  <c r="CN17" i="1"/>
  <c r="CN8" i="1"/>
  <c r="CN14" i="1" s="1"/>
  <c r="CN15" i="1" s="1"/>
  <c r="CN16" i="1" s="1"/>
  <c r="AA8" i="2"/>
  <c r="AA13" i="2" s="1"/>
  <c r="BQ17" i="1"/>
  <c r="BQ8" i="1"/>
  <c r="BQ13" i="1" s="1"/>
  <c r="CM17" i="1"/>
  <c r="CM8" i="1"/>
  <c r="CM13" i="1" s="1"/>
  <c r="BP17" i="1"/>
  <c r="BP8" i="1"/>
  <c r="BP13" i="1" s="1"/>
  <c r="CL17" i="1"/>
  <c r="CL8" i="1"/>
  <c r="CL13" i="1" s="1"/>
  <c r="CK17" i="1"/>
  <c r="CK8" i="1"/>
  <c r="CK13" i="1" s="1"/>
  <c r="BO17" i="1"/>
  <c r="BO8" i="1"/>
  <c r="BO13" i="1" s="1"/>
  <c r="BN17" i="1"/>
  <c r="BN8" i="1"/>
  <c r="BN13" i="1" s="1"/>
  <c r="BM17" i="1"/>
  <c r="BM8" i="1"/>
  <c r="BM13" i="1" s="1"/>
  <c r="BL17" i="1"/>
  <c r="BL8" i="1"/>
  <c r="BL13" i="1" s="1"/>
  <c r="Z8" i="2"/>
  <c r="Z14" i="2" s="1"/>
  <c r="Z15" i="2" s="1"/>
  <c r="Z16" i="2" s="1"/>
  <c r="X8" i="2"/>
  <c r="X13" i="2" s="1"/>
  <c r="Y8" i="2"/>
  <c r="Y13" i="2" s="1"/>
  <c r="BK17" i="1"/>
  <c r="BJ8" i="1"/>
  <c r="BJ14" i="1" s="1"/>
  <c r="BJ15" i="1" s="1"/>
  <c r="BJ16" i="1" s="1"/>
  <c r="BK8" i="1"/>
  <c r="BK13" i="1" s="1"/>
  <c r="BJ17" i="1"/>
  <c r="BI17" i="1"/>
  <c r="BI8" i="1"/>
  <c r="BI13" i="1" s="1"/>
  <c r="BH17" i="1"/>
  <c r="BH8" i="1"/>
  <c r="BH13" i="1" s="1"/>
  <c r="BG17" i="1"/>
  <c r="BG8" i="1"/>
  <c r="BG13" i="1" s="1"/>
  <c r="W8" i="2"/>
  <c r="W13" i="2" s="1"/>
  <c r="CJ17" i="1"/>
  <c r="CJ8" i="1"/>
  <c r="CJ13" i="1" s="1"/>
  <c r="BF17" i="1"/>
  <c r="BF8" i="1"/>
  <c r="BF13" i="1" s="1"/>
  <c r="CI17" i="1"/>
  <c r="CI8" i="1"/>
  <c r="CI13" i="1" s="1"/>
  <c r="CH17" i="1"/>
  <c r="CH8" i="1"/>
  <c r="CH13" i="1" s="1"/>
  <c r="CG17" i="1"/>
  <c r="CG8" i="1"/>
  <c r="CG14" i="1" s="1"/>
  <c r="CG15" i="1" s="1"/>
  <c r="CG16" i="1" s="1"/>
  <c r="V8" i="2"/>
  <c r="V13" i="2" s="1"/>
  <c r="U13" i="2"/>
  <c r="U8" i="2"/>
  <c r="U14" i="2" s="1"/>
  <c r="U15" i="2" s="1"/>
  <c r="U16" i="2" s="1"/>
  <c r="T8" i="2"/>
  <c r="T13" i="2" s="1"/>
  <c r="BE17" i="1"/>
  <c r="BE8" i="1"/>
  <c r="BE13" i="1" s="1"/>
  <c r="BS8" i="1"/>
  <c r="BS13" i="1" s="1"/>
  <c r="BS17" i="1"/>
  <c r="CF17" i="1"/>
  <c r="CF8" i="1"/>
  <c r="CF13" i="1" s="1"/>
  <c r="BD17" i="1"/>
  <c r="BD8" i="1"/>
  <c r="BD13" i="1" s="1"/>
  <c r="BC17" i="1"/>
  <c r="BC8" i="1"/>
  <c r="BC13" i="1" s="1"/>
  <c r="BB17" i="1"/>
  <c r="BB8" i="1"/>
  <c r="BB13" i="1" s="1"/>
  <c r="S8" i="2"/>
  <c r="S13" i="2" s="1"/>
  <c r="CE17" i="1"/>
  <c r="CE8" i="1"/>
  <c r="CE13" i="1" s="1"/>
  <c r="R8" i="2"/>
  <c r="R13" i="2" s="1"/>
  <c r="BA17" i="1"/>
  <c r="BA8" i="1"/>
  <c r="BA13" i="1" s="1"/>
  <c r="CD17" i="1"/>
  <c r="CD8" i="1"/>
  <c r="CD13" i="1" s="1"/>
  <c r="AZ17" i="1"/>
  <c r="AZ8" i="1"/>
  <c r="AZ13" i="1" s="1"/>
  <c r="AY17" i="1"/>
  <c r="AY8" i="1"/>
  <c r="AY13" i="1" s="1"/>
  <c r="AX17" i="1"/>
  <c r="AX8" i="1"/>
  <c r="AX14" i="1" s="1"/>
  <c r="AX15" i="1" s="1"/>
  <c r="AX16" i="1" s="1"/>
  <c r="AW17" i="1"/>
  <c r="AW8" i="1"/>
  <c r="AW13" i="1" s="1"/>
  <c r="AV17" i="1"/>
  <c r="AV8" i="1"/>
  <c r="AV13" i="1" s="1"/>
  <c r="Q8" i="2"/>
  <c r="Q13" i="2" s="1"/>
  <c r="CC17" i="1"/>
  <c r="CC8" i="1"/>
  <c r="CC13" i="1" s="1"/>
  <c r="AU17" i="1"/>
  <c r="AU8" i="1"/>
  <c r="AU13" i="1" s="1"/>
  <c r="P8" i="2"/>
  <c r="P13" i="2" s="1"/>
  <c r="AT17" i="1"/>
  <c r="AT8" i="1"/>
  <c r="AT13" i="1" s="1"/>
  <c r="AS17" i="1"/>
  <c r="AS8" i="1"/>
  <c r="AS13" i="1" s="1"/>
  <c r="CB17" i="1"/>
  <c r="CB8" i="1"/>
  <c r="CB13" i="1" s="1"/>
  <c r="AR17" i="1"/>
  <c r="AR8" i="1"/>
  <c r="AR13" i="1" s="1"/>
  <c r="O8" i="2"/>
  <c r="O13" i="2" s="1"/>
  <c r="AQ17" i="1"/>
  <c r="AQ8" i="1"/>
  <c r="AQ14" i="1" s="1"/>
  <c r="AQ15" i="1" s="1"/>
  <c r="AQ16" i="1" s="1"/>
  <c r="N8" i="2"/>
  <c r="N13" i="2" s="1"/>
  <c r="M8" i="2"/>
  <c r="M13" i="2" s="1"/>
  <c r="AP17" i="1"/>
  <c r="AP8" i="1"/>
  <c r="AP13" i="1" s="1"/>
  <c r="CA17" i="1"/>
  <c r="CA8" i="1"/>
  <c r="CA14" i="1" s="1"/>
  <c r="CA15" i="1" s="1"/>
  <c r="CA16" i="1" s="1"/>
  <c r="AO17" i="1"/>
  <c r="AO8" i="1"/>
  <c r="AO13" i="1" s="1"/>
  <c r="AN17" i="1"/>
  <c r="AN8" i="1"/>
  <c r="AN14" i="1" s="1"/>
  <c r="AN15" i="1" s="1"/>
  <c r="AN16" i="1" s="1"/>
  <c r="L13" i="2"/>
  <c r="L8" i="2"/>
  <c r="L14" i="2" s="1"/>
  <c r="L15" i="2" s="1"/>
  <c r="L16" i="2" s="1"/>
  <c r="AM17" i="1"/>
  <c r="AM8" i="1"/>
  <c r="AM14" i="1" s="1"/>
  <c r="AM15" i="1" s="1"/>
  <c r="AM16" i="1" s="1"/>
  <c r="AL17" i="1"/>
  <c r="AL8" i="1"/>
  <c r="AL13" i="1" s="1"/>
  <c r="AK17" i="1"/>
  <c r="AK8" i="1"/>
  <c r="AK13" i="1" s="1"/>
  <c r="AJ17" i="1"/>
  <c r="AJ8" i="1"/>
  <c r="AJ13" i="1" s="1"/>
  <c r="AI17" i="1"/>
  <c r="AI8" i="1"/>
  <c r="AI14" i="1" s="1"/>
  <c r="AI15" i="1" s="1"/>
  <c r="AI16" i="1" s="1"/>
  <c r="AH17" i="1"/>
  <c r="AH8" i="1"/>
  <c r="AH13" i="1" s="1"/>
  <c r="CQ17" i="1"/>
  <c r="CQ8" i="1"/>
  <c r="CQ13" i="1" s="1"/>
  <c r="AG17" i="1"/>
  <c r="AG8" i="1"/>
  <c r="AG13" i="1" s="1"/>
  <c r="AF17" i="1"/>
  <c r="AF8" i="1"/>
  <c r="AF14" i="1" s="1"/>
  <c r="AF15" i="1" s="1"/>
  <c r="AF16" i="1" s="1"/>
  <c r="K8" i="2"/>
  <c r="K13" i="2" s="1"/>
  <c r="AE17" i="1"/>
  <c r="AE8" i="1"/>
  <c r="AE13" i="1" s="1"/>
  <c r="AD17" i="1"/>
  <c r="AD8" i="1"/>
  <c r="AD13" i="1" s="1"/>
  <c r="J8" i="2"/>
  <c r="J13" i="2" s="1"/>
  <c r="DE8" i="1"/>
  <c r="DE13" i="1" s="1"/>
  <c r="DD8" i="1"/>
  <c r="DD13" i="1" s="1"/>
  <c r="DC8" i="1"/>
  <c r="DC13" i="1" s="1"/>
  <c r="BU17" i="1"/>
  <c r="BU8" i="1"/>
  <c r="BU13" i="1" s="1"/>
  <c r="BT17" i="1"/>
  <c r="BT8" i="1"/>
  <c r="BT13" i="1" s="1"/>
  <c r="AC17" i="1"/>
  <c r="AC8" i="1"/>
  <c r="AC13" i="1" s="1"/>
  <c r="AB17" i="1"/>
  <c r="AB8" i="1"/>
  <c r="AB13" i="1" s="1"/>
  <c r="AA17" i="1"/>
  <c r="AA8" i="1"/>
  <c r="AA13" i="1" s="1"/>
  <c r="Z17" i="1"/>
  <c r="Z8" i="1"/>
  <c r="Z13" i="1" s="1"/>
  <c r="I8" i="2"/>
  <c r="I13" i="2" s="1"/>
  <c r="Y17" i="1"/>
  <c r="Y8" i="1"/>
  <c r="Y13" i="1" s="1"/>
  <c r="H8" i="2"/>
  <c r="H13" i="2" s="1"/>
  <c r="X17" i="1"/>
  <c r="X8" i="1"/>
  <c r="X13" i="1" s="1"/>
  <c r="G8" i="2"/>
  <c r="G13" i="2" s="1"/>
  <c r="F8" i="2"/>
  <c r="F13" i="2" s="1"/>
  <c r="E8" i="2"/>
  <c r="E13" i="2" s="1"/>
  <c r="D8" i="2"/>
  <c r="D13" i="2" s="1"/>
  <c r="W17" i="1"/>
  <c r="W8" i="1"/>
  <c r="W13" i="1" s="1"/>
  <c r="V17" i="1"/>
  <c r="V8" i="1"/>
  <c r="V13" i="1" s="1"/>
  <c r="U17" i="1"/>
  <c r="U8" i="1"/>
  <c r="U13" i="1" s="1"/>
  <c r="BX17" i="1"/>
  <c r="BX8" i="1"/>
  <c r="BX13" i="1" s="1"/>
  <c r="T17" i="1"/>
  <c r="T8" i="1"/>
  <c r="T13" i="1" s="1"/>
  <c r="BW17" i="1"/>
  <c r="BW8" i="1"/>
  <c r="BW13" i="1" s="1"/>
  <c r="S17" i="1"/>
  <c r="S8" i="1"/>
  <c r="S13" i="1" s="1"/>
  <c r="CU8" i="1"/>
  <c r="CU13" i="1" s="1"/>
  <c r="CV8" i="1"/>
  <c r="CV13" i="1" s="1"/>
  <c r="CW8" i="1"/>
  <c r="CW13" i="1" s="1"/>
  <c r="CX8" i="1"/>
  <c r="CX13" i="1" s="1"/>
  <c r="CY8" i="1"/>
  <c r="CY13" i="1" s="1"/>
  <c r="CZ8" i="1"/>
  <c r="CZ13" i="1" s="1"/>
  <c r="DA8" i="1"/>
  <c r="DA13" i="1" s="1"/>
  <c r="DB8" i="1"/>
  <c r="DB13" i="1" s="1"/>
  <c r="BY17" i="1"/>
  <c r="BY8" i="1"/>
  <c r="BY13" i="1" s="1"/>
  <c r="CX17" i="1"/>
  <c r="CY17" i="1"/>
  <c r="CW17" i="1"/>
  <c r="CV17" i="1"/>
  <c r="R17" i="1"/>
  <c r="R8" i="1"/>
  <c r="R13" i="1" s="1"/>
  <c r="BZ17" i="1"/>
  <c r="BZ8" i="1"/>
  <c r="BZ13" i="1" s="1"/>
  <c r="C8" i="2"/>
  <c r="C14" i="2" s="1"/>
  <c r="C15" i="2" s="1"/>
  <c r="B8" i="2"/>
  <c r="B14" i="2" s="1"/>
  <c r="B15" i="2" s="1"/>
  <c r="I17" i="1"/>
  <c r="I13" i="1"/>
  <c r="B17" i="1"/>
  <c r="H17" i="1"/>
  <c r="J17" i="1"/>
  <c r="K17" i="1"/>
  <c r="L17" i="1"/>
  <c r="M17" i="1"/>
  <c r="N17" i="1"/>
  <c r="O17" i="1"/>
  <c r="P17" i="1"/>
  <c r="Q17" i="1"/>
  <c r="BV17" i="1"/>
  <c r="CR17" i="1"/>
  <c r="CS17" i="1"/>
  <c r="CT17" i="1"/>
  <c r="CU17" i="1"/>
  <c r="K8" i="1"/>
  <c r="K13" i="1" s="1"/>
  <c r="CT8" i="1"/>
  <c r="CT13" i="1" s="1"/>
  <c r="CS8" i="1"/>
  <c r="CS13" i="1" s="1"/>
  <c r="CR8" i="1"/>
  <c r="CR13" i="1" s="1"/>
  <c r="BV8" i="1"/>
  <c r="BV13" i="1" s="1"/>
  <c r="Q8" i="1"/>
  <c r="Q13" i="1" s="1"/>
  <c r="P8" i="1"/>
  <c r="P13" i="1" s="1"/>
  <c r="O8" i="1"/>
  <c r="O13" i="1" s="1"/>
  <c r="N8" i="1"/>
  <c r="N13" i="1" s="1"/>
  <c r="M8" i="1"/>
  <c r="M13" i="1" s="1"/>
  <c r="L8" i="1"/>
  <c r="L13" i="1" s="1"/>
  <c r="J13" i="1"/>
  <c r="H13" i="1"/>
  <c r="B13" i="1"/>
  <c r="CG18" i="1" l="1"/>
  <c r="CA18" i="1"/>
  <c r="CN18" i="1"/>
  <c r="CO18" i="1"/>
  <c r="AM18" i="1"/>
  <c r="AF18" i="1"/>
  <c r="AX18" i="1"/>
  <c r="AI18" i="1"/>
  <c r="AQ18" i="1"/>
  <c r="AN18" i="1"/>
  <c r="AF10" i="2"/>
  <c r="AE11" i="2"/>
  <c r="AH10" i="2"/>
  <c r="AG10" i="2"/>
  <c r="Z13" i="2"/>
  <c r="R14" i="2"/>
  <c r="R15" i="2" s="1"/>
  <c r="R16" i="2" s="1"/>
  <c r="C16" i="2"/>
  <c r="O14" i="2"/>
  <c r="O15" i="2" s="1"/>
  <c r="O16" i="2" s="1"/>
  <c r="AB14" i="2"/>
  <c r="AB15" i="2" s="1"/>
  <c r="AB16" i="2" s="1"/>
  <c r="DH4" i="1"/>
  <c r="DI4" i="1"/>
  <c r="DI3" i="1"/>
  <c r="DH3" i="1"/>
  <c r="DG5" i="1"/>
  <c r="P14" i="2"/>
  <c r="P15" i="2" s="1"/>
  <c r="P16" i="2" s="1"/>
  <c r="Q14" i="2"/>
  <c r="Q15" i="2" s="1"/>
  <c r="Q16" i="2" s="1"/>
  <c r="W14" i="2"/>
  <c r="W15" i="2" s="1"/>
  <c r="W16" i="2" s="1"/>
  <c r="Y14" i="2"/>
  <c r="Y15" i="2" s="1"/>
  <c r="Y16" i="2" s="1"/>
  <c r="S14" i="2"/>
  <c r="S15" i="2" s="1"/>
  <c r="S16" i="2" s="1"/>
  <c r="T14" i="2"/>
  <c r="T15" i="2" s="1"/>
  <c r="T16" i="2" s="1"/>
  <c r="V14" i="2"/>
  <c r="V15" i="2" s="1"/>
  <c r="V16" i="2" s="1"/>
  <c r="AA14" i="2"/>
  <c r="AA15" i="2" s="1"/>
  <c r="AA16" i="2" s="1"/>
  <c r="BR14" i="1"/>
  <c r="BR15" i="1" s="1"/>
  <c r="CN13" i="1"/>
  <c r="CO13" i="1"/>
  <c r="CM14" i="1"/>
  <c r="CM15" i="1" s="1"/>
  <c r="BQ14" i="1"/>
  <c r="BQ15" i="1" s="1"/>
  <c r="BP14" i="1"/>
  <c r="BP15" i="1" s="1"/>
  <c r="CK14" i="1"/>
  <c r="CK15" i="1" s="1"/>
  <c r="CL14" i="1"/>
  <c r="CL15" i="1" s="1"/>
  <c r="BO14" i="1"/>
  <c r="BO15" i="1" s="1"/>
  <c r="BM14" i="1"/>
  <c r="BM15" i="1" s="1"/>
  <c r="BN14" i="1"/>
  <c r="BN15" i="1" s="1"/>
  <c r="BL14" i="1"/>
  <c r="BL15" i="1" s="1"/>
  <c r="BK14" i="1"/>
  <c r="BK15" i="1" s="1"/>
  <c r="X14" i="2"/>
  <c r="X15" i="2" s="1"/>
  <c r="X16" i="2" s="1"/>
  <c r="BJ13" i="1"/>
  <c r="BI14" i="1"/>
  <c r="BI15" i="1" s="1"/>
  <c r="CJ14" i="1"/>
  <c r="CJ15" i="1" s="1"/>
  <c r="BH14" i="1"/>
  <c r="BH15" i="1" s="1"/>
  <c r="BG14" i="1"/>
  <c r="BG15" i="1" s="1"/>
  <c r="CH14" i="1"/>
  <c r="CH15" i="1" s="1"/>
  <c r="BF14" i="1"/>
  <c r="BF15" i="1" s="1"/>
  <c r="CI14" i="1"/>
  <c r="CI15" i="1" s="1"/>
  <c r="CG13" i="1"/>
  <c r="BE14" i="1"/>
  <c r="BE15" i="1" s="1"/>
  <c r="BS14" i="1"/>
  <c r="BS15" i="1" s="1"/>
  <c r="CF14" i="1"/>
  <c r="CF15" i="1" s="1"/>
  <c r="BC14" i="1"/>
  <c r="BC15" i="1" s="1"/>
  <c r="BD14" i="1"/>
  <c r="BD15" i="1" s="1"/>
  <c r="BB14" i="1"/>
  <c r="BB15" i="1" s="1"/>
  <c r="BA14" i="1"/>
  <c r="BA15" i="1" s="1"/>
  <c r="CE14" i="1"/>
  <c r="CE15" i="1" s="1"/>
  <c r="CD14" i="1"/>
  <c r="CD15" i="1" s="1"/>
  <c r="AX13" i="1"/>
  <c r="AY14" i="1"/>
  <c r="AY15" i="1" s="1"/>
  <c r="AZ14" i="1"/>
  <c r="AZ15" i="1" s="1"/>
  <c r="AV14" i="1"/>
  <c r="AV15" i="1" s="1"/>
  <c r="AT14" i="1"/>
  <c r="AT15" i="1" s="1"/>
  <c r="AW14" i="1"/>
  <c r="AW15" i="1" s="1"/>
  <c r="CC14" i="1"/>
  <c r="CC15" i="1" s="1"/>
  <c r="AU14" i="1"/>
  <c r="AU15" i="1" s="1"/>
  <c r="CB14" i="1"/>
  <c r="CB15" i="1" s="1"/>
  <c r="AS14" i="1"/>
  <c r="AS15" i="1" s="1"/>
  <c r="AR14" i="1"/>
  <c r="AR15" i="1" s="1"/>
  <c r="D14" i="2"/>
  <c r="D15" i="2" s="1"/>
  <c r="K14" i="2"/>
  <c r="K15" i="2" s="1"/>
  <c r="K16" i="2" s="1"/>
  <c r="C13" i="2"/>
  <c r="N14" i="2"/>
  <c r="N15" i="2" s="1"/>
  <c r="N16" i="2" s="1"/>
  <c r="F14" i="2"/>
  <c r="F15" i="2" s="1"/>
  <c r="B13" i="2"/>
  <c r="M14" i="2"/>
  <c r="M15" i="2" s="1"/>
  <c r="M16" i="2" s="1"/>
  <c r="AQ13" i="1"/>
  <c r="AP14" i="1"/>
  <c r="AP15" i="1" s="1"/>
  <c r="CA13" i="1"/>
  <c r="AO14" i="1"/>
  <c r="AO15" i="1" s="1"/>
  <c r="AN13" i="1"/>
  <c r="AM13" i="1"/>
  <c r="AL14" i="1"/>
  <c r="AL15" i="1" s="1"/>
  <c r="AK14" i="1"/>
  <c r="AK15" i="1" s="1"/>
  <c r="AI13" i="1"/>
  <c r="CQ14" i="1"/>
  <c r="CQ15" i="1" s="1"/>
  <c r="CQ16" i="1" s="1"/>
  <c r="AJ14" i="1"/>
  <c r="AJ15" i="1" s="1"/>
  <c r="AG14" i="1"/>
  <c r="AG15" i="1" s="1"/>
  <c r="AH14" i="1"/>
  <c r="AH15" i="1" s="1"/>
  <c r="AF13" i="1"/>
  <c r="J14" i="2"/>
  <c r="J15" i="2" s="1"/>
  <c r="J16" i="2" s="1"/>
  <c r="H14" i="2"/>
  <c r="H15" i="2" s="1"/>
  <c r="I14" i="2"/>
  <c r="I15" i="2" s="1"/>
  <c r="I16" i="2" s="1"/>
  <c r="E14" i="2"/>
  <c r="E15" i="2" s="1"/>
  <c r="G14" i="2"/>
  <c r="G15" i="2" s="1"/>
  <c r="AE14" i="1"/>
  <c r="AE15" i="1" s="1"/>
  <c r="AD14" i="1"/>
  <c r="AD15" i="1" s="1"/>
  <c r="DD14" i="1"/>
  <c r="DD15" i="1" s="1"/>
  <c r="DD16" i="1" s="1"/>
  <c r="DC14" i="1"/>
  <c r="DC15" i="1" s="1"/>
  <c r="DC16" i="1" s="1"/>
  <c r="DE14" i="1"/>
  <c r="DE15" i="1" s="1"/>
  <c r="DE16" i="1" s="1"/>
  <c r="BU14" i="1"/>
  <c r="BU15" i="1" s="1"/>
  <c r="BT14" i="1"/>
  <c r="BT15" i="1" s="1"/>
  <c r="AC14" i="1"/>
  <c r="AC15" i="1" s="1"/>
  <c r="AB14" i="1"/>
  <c r="AB15" i="1" s="1"/>
  <c r="AA14" i="1"/>
  <c r="AA15" i="1" s="1"/>
  <c r="Z14" i="1"/>
  <c r="Z15" i="1" s="1"/>
  <c r="X14" i="1"/>
  <c r="X15" i="1" s="1"/>
  <c r="Y14" i="1"/>
  <c r="Y15" i="1" s="1"/>
  <c r="W14" i="1"/>
  <c r="W15" i="1" s="1"/>
  <c r="U14" i="1"/>
  <c r="U15" i="1" s="1"/>
  <c r="V14" i="1"/>
  <c r="V15" i="1" s="1"/>
  <c r="T14" i="1"/>
  <c r="T15" i="1" s="1"/>
  <c r="BX14" i="1"/>
  <c r="BX15" i="1" s="1"/>
  <c r="CU14" i="1"/>
  <c r="CU15" i="1" s="1"/>
  <c r="CU16" i="1" s="1"/>
  <c r="BW14" i="1"/>
  <c r="BW15" i="1" s="1"/>
  <c r="CW14" i="1"/>
  <c r="CW15" i="1" s="1"/>
  <c r="CW16" i="1" s="1"/>
  <c r="S14" i="1"/>
  <c r="S15" i="1" s="1"/>
  <c r="BY14" i="1"/>
  <c r="BY15" i="1" s="1"/>
  <c r="CX14" i="1"/>
  <c r="CX15" i="1" s="1"/>
  <c r="CX16" i="1" s="1"/>
  <c r="CV14" i="1"/>
  <c r="CV15" i="1" s="1"/>
  <c r="CV16" i="1" s="1"/>
  <c r="DA14" i="1"/>
  <c r="DA15" i="1" s="1"/>
  <c r="DA16" i="1" s="1"/>
  <c r="CY14" i="1"/>
  <c r="CY15" i="1" s="1"/>
  <c r="CY16" i="1" s="1"/>
  <c r="CZ14" i="1"/>
  <c r="CZ15" i="1" s="1"/>
  <c r="CZ16" i="1" s="1"/>
  <c r="DB14" i="1"/>
  <c r="DB15" i="1" s="1"/>
  <c r="DB16" i="1" s="1"/>
  <c r="R14" i="1"/>
  <c r="R15" i="1" s="1"/>
  <c r="BZ14" i="1"/>
  <c r="BZ15" i="1" s="1"/>
  <c r="I14" i="1"/>
  <c r="I15" i="1" s="1"/>
  <c r="B16" i="2"/>
  <c r="Q14" i="1"/>
  <c r="Q15" i="1" s="1"/>
  <c r="K14" i="1"/>
  <c r="K15" i="1" s="1"/>
  <c r="L14" i="1"/>
  <c r="L15" i="1" s="1"/>
  <c r="CR14" i="1"/>
  <c r="CR15" i="1" s="1"/>
  <c r="CR16" i="1" s="1"/>
  <c r="P14" i="1"/>
  <c r="P15" i="1" s="1"/>
  <c r="J14" i="1"/>
  <c r="J15" i="1" s="1"/>
  <c r="BV14" i="1"/>
  <c r="BV15" i="1" s="1"/>
  <c r="H14" i="1"/>
  <c r="H15" i="1" s="1"/>
  <c r="DJ4" i="1" s="1"/>
  <c r="B14" i="1"/>
  <c r="B15" i="1" s="1"/>
  <c r="O14" i="1"/>
  <c r="O15" i="1" s="1"/>
  <c r="CT14" i="1"/>
  <c r="CT15" i="1" s="1"/>
  <c r="CT16" i="1" s="1"/>
  <c r="N14" i="1"/>
  <c r="N15" i="1" s="1"/>
  <c r="CS14" i="1"/>
  <c r="CS15" i="1" s="1"/>
  <c r="CS16" i="1" s="1"/>
  <c r="M14" i="1"/>
  <c r="M15" i="1" s="1"/>
  <c r="AP16" i="1" l="1"/>
  <c r="AP18" i="1"/>
  <c r="CE16" i="1"/>
  <c r="CE18" i="1"/>
  <c r="BM16" i="1"/>
  <c r="BM18" i="1"/>
  <c r="BB16" i="1"/>
  <c r="BB18" i="1"/>
  <c r="J16" i="1"/>
  <c r="J18" i="1"/>
  <c r="P16" i="1"/>
  <c r="P18" i="1"/>
  <c r="CK16" i="1"/>
  <c r="CK18" i="1"/>
  <c r="CF16" i="1"/>
  <c r="CF18" i="1"/>
  <c r="L16" i="1"/>
  <c r="L18" i="1"/>
  <c r="K16" i="1"/>
  <c r="K18" i="1"/>
  <c r="CM16" i="1"/>
  <c r="CM18" i="1"/>
  <c r="AR16" i="1"/>
  <c r="AR18" i="1"/>
  <c r="AS16" i="1"/>
  <c r="AS18" i="1"/>
  <c r="AJ16" i="1"/>
  <c r="AJ18" i="1"/>
  <c r="R16" i="1"/>
  <c r="R18" i="1"/>
  <c r="BG16" i="1"/>
  <c r="BG18" i="1"/>
  <c r="B16" i="1"/>
  <c r="DJ2" i="1"/>
  <c r="B18" i="1"/>
  <c r="H16" i="1"/>
  <c r="H18" i="1"/>
  <c r="BA16" i="1"/>
  <c r="BA18" i="1"/>
  <c r="BW16" i="1"/>
  <c r="BW18" i="1"/>
  <c r="CL16" i="1"/>
  <c r="CL18" i="1"/>
  <c r="BC16" i="1"/>
  <c r="BC18" i="1"/>
  <c r="T16" i="1"/>
  <c r="T18" i="1"/>
  <c r="V16" i="1"/>
  <c r="V18" i="1"/>
  <c r="U16" i="1"/>
  <c r="U18" i="1"/>
  <c r="AH16" i="1"/>
  <c r="AH18" i="1"/>
  <c r="AG16" i="1"/>
  <c r="AG18" i="1"/>
  <c r="I16" i="1"/>
  <c r="I18" i="1"/>
  <c r="BR16" i="1"/>
  <c r="BR18" i="1"/>
  <c r="BZ16" i="1"/>
  <c r="BZ18" i="1"/>
  <c r="CH16" i="1"/>
  <c r="CH18" i="1"/>
  <c r="AA16" i="1"/>
  <c r="AA18" i="1"/>
  <c r="AB16" i="1"/>
  <c r="AB18" i="1"/>
  <c r="BH16" i="1"/>
  <c r="BH18" i="1"/>
  <c r="AC16" i="1"/>
  <c r="AC18" i="1"/>
  <c r="AT16" i="1"/>
  <c r="AT18" i="1"/>
  <c r="M16" i="1"/>
  <c r="M18" i="1"/>
  <c r="BU16" i="1"/>
  <c r="BU18" i="1"/>
  <c r="AZ16" i="1"/>
  <c r="AZ18" i="1"/>
  <c r="BY16" i="1"/>
  <c r="BY18" i="1"/>
  <c r="BL16" i="1"/>
  <c r="BL18" i="1"/>
  <c r="S16" i="1"/>
  <c r="S18" i="1"/>
  <c r="BN16" i="1"/>
  <c r="BN18" i="1"/>
  <c r="AE16" i="1"/>
  <c r="AE18" i="1"/>
  <c r="BV16" i="1"/>
  <c r="BV18" i="1"/>
  <c r="BP16" i="1"/>
  <c r="BP18" i="1"/>
  <c r="BS16" i="1"/>
  <c r="BS18" i="1"/>
  <c r="BE16" i="1"/>
  <c r="BE18" i="1"/>
  <c r="Q16" i="1"/>
  <c r="Q18" i="1"/>
  <c r="Y16" i="1"/>
  <c r="Y18" i="1"/>
  <c r="CB16" i="1"/>
  <c r="CB18" i="1"/>
  <c r="AK16" i="1"/>
  <c r="AK18" i="1"/>
  <c r="AL16" i="1"/>
  <c r="AL18" i="1"/>
  <c r="CJ16" i="1"/>
  <c r="CJ18" i="1"/>
  <c r="AV16" i="1"/>
  <c r="AV18" i="1"/>
  <c r="N16" i="1"/>
  <c r="N18" i="1"/>
  <c r="AO16" i="1"/>
  <c r="AO18" i="1"/>
  <c r="AY16" i="1"/>
  <c r="AY18" i="1"/>
  <c r="O16" i="1"/>
  <c r="O18" i="1"/>
  <c r="CD16" i="1"/>
  <c r="CD18" i="1"/>
  <c r="AD16" i="1"/>
  <c r="AD18" i="1"/>
  <c r="DJ3" i="1"/>
  <c r="BO16" i="1"/>
  <c r="BO18" i="1"/>
  <c r="BD16" i="1"/>
  <c r="BD18" i="1"/>
  <c r="BX16" i="1"/>
  <c r="BX18" i="1"/>
  <c r="BQ16" i="1"/>
  <c r="BQ18" i="1"/>
  <c r="W16" i="1"/>
  <c r="W18" i="1"/>
  <c r="CI16" i="1"/>
  <c r="CI18" i="1"/>
  <c r="X16" i="1"/>
  <c r="X18" i="1"/>
  <c r="BF16" i="1"/>
  <c r="BF18" i="1"/>
  <c r="Z16" i="1"/>
  <c r="Z18" i="1"/>
  <c r="AU16" i="1"/>
  <c r="AU18" i="1"/>
  <c r="AW16" i="1"/>
  <c r="AW18" i="1"/>
  <c r="BT16" i="1"/>
  <c r="BT18" i="1"/>
  <c r="BI16" i="1"/>
  <c r="BI18" i="1"/>
  <c r="BK16" i="1"/>
  <c r="BK18" i="1"/>
  <c r="AH11" i="2"/>
  <c r="AF11" i="2"/>
  <c r="AG11" i="2"/>
  <c r="AE12" i="2"/>
  <c r="E16" i="2"/>
  <c r="D16" i="2"/>
  <c r="G16" i="2"/>
  <c r="H16" i="2"/>
  <c r="F16" i="2"/>
  <c r="CC16" i="1"/>
  <c r="CC18" i="1"/>
  <c r="DJ5" i="1"/>
  <c r="DI5" i="1"/>
  <c r="DH5" i="1"/>
  <c r="DG6" i="1"/>
  <c r="AE13" i="2" l="1"/>
  <c r="AH12" i="2"/>
  <c r="AF12" i="2"/>
  <c r="AG12" i="2"/>
  <c r="DJ6" i="1"/>
  <c r="DI6" i="1"/>
  <c r="DH6" i="1"/>
  <c r="DG7" i="1"/>
  <c r="AH13" i="2" l="1"/>
  <c r="AF13" i="2"/>
  <c r="AG13" i="2"/>
  <c r="AE14" i="2"/>
  <c r="DJ7" i="1"/>
  <c r="DI7" i="1"/>
  <c r="DG8" i="1"/>
  <c r="DH7" i="1"/>
  <c r="AE15" i="2" l="1"/>
  <c r="AH14" i="2"/>
  <c r="AG14" i="2"/>
  <c r="AF14" i="2"/>
  <c r="DJ8" i="1"/>
  <c r="DI8" i="1"/>
  <c r="DH8" i="1"/>
  <c r="DG9" i="1"/>
  <c r="AH15" i="2" l="1"/>
  <c r="AF15" i="2"/>
  <c r="AE16" i="2"/>
  <c r="AG15" i="2"/>
  <c r="DJ9" i="1"/>
  <c r="DI9" i="1"/>
  <c r="DG10" i="1"/>
  <c r="DH9" i="1"/>
  <c r="AF16" i="2" l="1"/>
  <c r="AE17" i="2"/>
  <c r="AH16" i="2"/>
  <c r="AG16" i="2"/>
  <c r="DJ10" i="1"/>
  <c r="DI10" i="1"/>
  <c r="DH10" i="1"/>
  <c r="DG11" i="1"/>
  <c r="AH17" i="2" l="1"/>
  <c r="AF17" i="2"/>
  <c r="AG17" i="2"/>
  <c r="AE18" i="2"/>
  <c r="DJ11" i="1"/>
  <c r="DI11" i="1"/>
  <c r="DH11" i="1"/>
  <c r="DG12" i="1"/>
  <c r="AE19" i="2" l="1"/>
  <c r="AH18" i="2"/>
  <c r="AF18" i="2"/>
  <c r="AG18" i="2"/>
  <c r="DI12" i="1"/>
  <c r="DJ12" i="1"/>
  <c r="DH12" i="1"/>
  <c r="DG13" i="1"/>
  <c r="AH19" i="2" l="1"/>
  <c r="AF19" i="2"/>
  <c r="AE20" i="2"/>
  <c r="AG19" i="2"/>
  <c r="DJ13" i="1"/>
  <c r="DI13" i="1"/>
  <c r="DG14" i="1"/>
  <c r="DH13" i="1"/>
  <c r="AE21" i="2" l="1"/>
  <c r="AH20" i="2"/>
  <c r="AG20" i="2"/>
  <c r="AF20" i="2"/>
  <c r="DJ14" i="1"/>
  <c r="DI14" i="1"/>
  <c r="DH14" i="1"/>
  <c r="DG15" i="1"/>
  <c r="AH21" i="2" l="1"/>
  <c r="AF21" i="2"/>
  <c r="AG21" i="2"/>
  <c r="AE22" i="2"/>
  <c r="DJ15" i="1"/>
  <c r="DI15" i="1"/>
  <c r="DG16" i="1"/>
  <c r="DH15" i="1"/>
  <c r="AF22" i="2" l="1"/>
  <c r="AE23" i="2"/>
  <c r="AH22" i="2"/>
  <c r="AG22" i="2"/>
  <c r="DJ16" i="1"/>
  <c r="DI16" i="1"/>
  <c r="DH16" i="1"/>
  <c r="DG17" i="1"/>
  <c r="AH23" i="2" l="1"/>
  <c r="AF23" i="2"/>
  <c r="AG23" i="2"/>
  <c r="AE24" i="2"/>
  <c r="DJ17" i="1"/>
  <c r="DI17" i="1"/>
  <c r="DG18" i="1"/>
  <c r="DH17" i="1"/>
  <c r="AF24" i="2" l="1"/>
  <c r="AE25" i="2"/>
  <c r="AH24" i="2"/>
  <c r="AG24" i="2"/>
  <c r="DI18" i="1"/>
  <c r="DJ18" i="1"/>
  <c r="DH18" i="1"/>
  <c r="DG19" i="1"/>
  <c r="DG20" i="1" s="1"/>
  <c r="DH20" i="1" l="1"/>
  <c r="DJ20" i="1"/>
  <c r="DG21" i="1"/>
  <c r="DI20" i="1"/>
  <c r="AH25" i="2"/>
  <c r="AF25" i="2"/>
  <c r="AE26" i="2"/>
  <c r="AG25" i="2"/>
  <c r="DJ19" i="1"/>
  <c r="DI19" i="1"/>
  <c r="DH19" i="1"/>
  <c r="DJ21" i="1" l="1"/>
  <c r="DH21" i="1"/>
  <c r="DI21" i="1"/>
  <c r="DG22" i="1"/>
  <c r="AE27" i="2"/>
  <c r="AH26" i="2"/>
  <c r="AF26" i="2"/>
  <c r="AG26" i="2"/>
  <c r="DH22" i="1" l="1"/>
  <c r="DI22" i="1"/>
  <c r="DJ22" i="1"/>
  <c r="DG23" i="1"/>
  <c r="AH27" i="2"/>
  <c r="AF27" i="2"/>
  <c r="AG27" i="2"/>
  <c r="AE28" i="2"/>
  <c r="DI23" i="1" l="1"/>
  <c r="DG24" i="1"/>
  <c r="DH23" i="1"/>
  <c r="DJ23" i="1"/>
  <c r="AF28" i="2"/>
  <c r="AE29" i="2"/>
  <c r="AH28" i="2"/>
  <c r="AG28" i="2"/>
  <c r="DI24" i="1" l="1"/>
  <c r="DH24" i="1"/>
  <c r="DJ24" i="1"/>
  <c r="AH29" i="2"/>
  <c r="AG29" i="2"/>
  <c r="AF29" i="2"/>
  <c r="DG25" i="1"/>
  <c r="DJ25" i="1" l="1"/>
  <c r="DI25" i="1"/>
  <c r="DH25" i="1"/>
  <c r="DG26" i="1"/>
  <c r="DJ26" i="1" l="1"/>
  <c r="DI26" i="1"/>
  <c r="DG27" i="1"/>
  <c r="DH26" i="1"/>
  <c r="DI27" i="1" l="1"/>
  <c r="DJ27" i="1"/>
  <c r="DH27" i="1"/>
  <c r="DG28" i="1"/>
  <c r="DJ28" i="1" l="1"/>
  <c r="DI28" i="1"/>
  <c r="DG29" i="1"/>
  <c r="DH28" i="1"/>
  <c r="DI29" i="1" l="1"/>
  <c r="DJ29" i="1"/>
  <c r="DH29" i="1"/>
  <c r="DG30" i="1"/>
  <c r="DJ30" i="1" l="1"/>
  <c r="DI30" i="1"/>
  <c r="DH30" i="1"/>
  <c r="DG31" i="1"/>
  <c r="DJ31" i="1" l="1"/>
  <c r="DI31" i="1"/>
  <c r="DH31" i="1"/>
  <c r="DG32" i="1"/>
  <c r="DJ32" i="1" l="1"/>
  <c r="DI32" i="1"/>
  <c r="DG33" i="1"/>
  <c r="DH32" i="1"/>
  <c r="DJ33" i="1" l="1"/>
  <c r="DI33" i="1"/>
  <c r="DH33" i="1"/>
  <c r="DG34" i="1"/>
  <c r="DJ34" i="1" l="1"/>
  <c r="DI34" i="1"/>
  <c r="DG35" i="1"/>
  <c r="DH34" i="1"/>
  <c r="DI35" i="1" l="1"/>
  <c r="DJ35" i="1"/>
  <c r="DH35" i="1"/>
  <c r="DG36" i="1"/>
  <c r="DJ36" i="1" l="1"/>
  <c r="DI36" i="1"/>
  <c r="DG37" i="1"/>
  <c r="DH36" i="1"/>
  <c r="DI37" i="1" l="1"/>
  <c r="DJ37" i="1"/>
  <c r="DH37" i="1"/>
  <c r="DG38" i="1"/>
  <c r="DJ38" i="1" l="1"/>
  <c r="DI38" i="1"/>
  <c r="DG39" i="1"/>
  <c r="DH38" i="1"/>
  <c r="DJ39" i="1" l="1"/>
  <c r="DI39" i="1"/>
  <c r="DH39" i="1"/>
  <c r="DG40" i="1"/>
  <c r="DJ40" i="1" l="1"/>
  <c r="DI40" i="1"/>
  <c r="DH40" i="1"/>
  <c r="DG41" i="1"/>
  <c r="DJ41" i="1" l="1"/>
  <c r="DI41" i="1"/>
  <c r="DH41" i="1"/>
  <c r="DG42" i="1"/>
  <c r="DJ42" i="1" l="1"/>
  <c r="DI42" i="1"/>
  <c r="DG43" i="1"/>
  <c r="DH42" i="1"/>
  <c r="DI43" i="1" l="1"/>
  <c r="DJ43" i="1"/>
  <c r="DH43" i="1"/>
  <c r="DG44" i="1"/>
  <c r="DH44" i="1" l="1"/>
  <c r="DG45" i="1"/>
  <c r="DJ44" i="1"/>
  <c r="DI44" i="1"/>
  <c r="DH45" i="1" l="1"/>
  <c r="DI45" i="1"/>
  <c r="DJ45" i="1"/>
  <c r="DG46" i="1"/>
  <c r="DJ46" i="1" l="1"/>
  <c r="DI46" i="1"/>
  <c r="DG47" i="1"/>
  <c r="DH46" i="1"/>
  <c r="DJ47" i="1" l="1"/>
  <c r="DI47" i="1"/>
  <c r="DH47" i="1"/>
  <c r="DG48" i="1"/>
  <c r="DJ48" i="1" l="1"/>
  <c r="DI48" i="1"/>
  <c r="DH48" i="1"/>
  <c r="DG49" i="1"/>
  <c r="DJ49" i="1" l="1"/>
  <c r="DI49" i="1"/>
  <c r="DH49" i="1"/>
  <c r="DG50" i="1"/>
  <c r="DJ50" i="1" l="1"/>
  <c r="DI50" i="1"/>
  <c r="DG51" i="1"/>
  <c r="DH50" i="1"/>
  <c r="DJ51" i="1" l="1"/>
  <c r="DI51" i="1"/>
  <c r="DG52" i="1"/>
  <c r="DH51" i="1"/>
  <c r="DJ52" i="1" l="1"/>
  <c r="DI52" i="1"/>
  <c r="DG53" i="1"/>
  <c r="DH52" i="1"/>
  <c r="DI53" i="1" l="1"/>
  <c r="DJ53" i="1"/>
  <c r="DH53" i="1"/>
  <c r="DG54" i="1"/>
  <c r="DJ54" i="1" l="1"/>
  <c r="DI54" i="1"/>
  <c r="DH54" i="1"/>
  <c r="DG55" i="1"/>
  <c r="DJ55" i="1" l="1"/>
  <c r="DI55" i="1"/>
  <c r="DH55" i="1"/>
  <c r="DG56" i="1"/>
  <c r="DJ56" i="1" l="1"/>
  <c r="DI56" i="1"/>
  <c r="DG57" i="1"/>
  <c r="DH56" i="1"/>
  <c r="DJ57" i="1" l="1"/>
  <c r="DI57" i="1"/>
  <c r="DH57" i="1"/>
  <c r="DG58" i="1"/>
  <c r="DJ58" i="1" l="1"/>
  <c r="DI58" i="1"/>
  <c r="DH58" i="1"/>
  <c r="DG59" i="1"/>
  <c r="DH59" i="1" l="1"/>
  <c r="DG60" i="1"/>
  <c r="DI59" i="1"/>
  <c r="DJ59" i="1"/>
  <c r="DG61" i="1" l="1"/>
  <c r="DH60" i="1"/>
  <c r="DI60" i="1"/>
  <c r="DJ60" i="1"/>
  <c r="DI61" i="1" l="1"/>
  <c r="DJ61" i="1"/>
  <c r="DG62" i="1"/>
  <c r="DH61" i="1"/>
  <c r="DJ62" i="1" l="1"/>
  <c r="DI62" i="1"/>
  <c r="DH62" i="1"/>
  <c r="DG63" i="1"/>
  <c r="DJ63" i="1" l="1"/>
  <c r="DI63" i="1"/>
  <c r="DG64" i="1"/>
  <c r="DH63" i="1"/>
  <c r="DJ64" i="1" l="1"/>
  <c r="DI64" i="1"/>
  <c r="DH64" i="1"/>
  <c r="DG65" i="1"/>
  <c r="DJ65" i="1" l="1"/>
  <c r="DI65" i="1"/>
  <c r="DH65" i="1"/>
  <c r="DG66" i="1"/>
  <c r="DJ66" i="1" l="1"/>
  <c r="DI66" i="1"/>
  <c r="DH66" i="1"/>
</calcChain>
</file>

<file path=xl/sharedStrings.xml><?xml version="1.0" encoding="utf-8"?>
<sst xmlns="http://schemas.openxmlformats.org/spreadsheetml/2006/main" count="399" uniqueCount="206">
  <si>
    <t>Coal</t>
  </si>
  <si>
    <t>ALP</t>
  </si>
  <si>
    <t>Ind</t>
  </si>
  <si>
    <t>Grn</t>
  </si>
  <si>
    <t>Oth</t>
  </si>
  <si>
    <t>Ind TCP</t>
  </si>
  <si>
    <t>ALP TPP</t>
  </si>
  <si>
    <t>Indi 2019</t>
  </si>
  <si>
    <t>Indi 2016</t>
  </si>
  <si>
    <t>Indi 2013</t>
  </si>
  <si>
    <t>War'h 2019</t>
  </si>
  <si>
    <t>Mayo 2019</t>
  </si>
  <si>
    <t>Mayo 2016</t>
  </si>
  <si>
    <t>NE 2016</t>
  </si>
  <si>
    <t>NE 2010</t>
  </si>
  <si>
    <t>NE 2007</t>
  </si>
  <si>
    <t>NE 2004</t>
  </si>
  <si>
    <t>Lyne 2010</t>
  </si>
  <si>
    <t>Cowper 2019</t>
  </si>
  <si>
    <t>Cowper 2016</t>
  </si>
  <si>
    <t>Fairfax 2013</t>
  </si>
  <si>
    <t>Ind pref share</t>
  </si>
  <si>
    <t>Grn/Oth -&gt; ALP est</t>
  </si>
  <si>
    <t>Required Ind -&gt; ALP</t>
  </si>
  <si>
    <t>Residual</t>
  </si>
  <si>
    <t>Shepp 2018</t>
  </si>
  <si>
    <t>Wentw'h 2019</t>
  </si>
  <si>
    <t>Pred</t>
  </si>
  <si>
    <t>Geelong 2018</t>
  </si>
  <si>
    <t>LNP TPP</t>
  </si>
  <si>
    <t>Grn/Oth -&gt; LNP est</t>
  </si>
  <si>
    <t>Required Ind -&gt; LNP</t>
  </si>
  <si>
    <t>Special cases -&gt;</t>
  </si>
  <si>
    <t>Standard cases -&gt;</t>
  </si>
  <si>
    <t>Mildura 2018</t>
  </si>
  <si>
    <t>LNP</t>
  </si>
  <si>
    <t>P Vale 2018</t>
  </si>
  <si>
    <t>Mildura 2014</t>
  </si>
  <si>
    <t>G East 2010</t>
  </si>
  <si>
    <t>Shepparton 2010</t>
  </si>
  <si>
    <t>G East 2006</t>
  </si>
  <si>
    <t>Mildura 2006</t>
  </si>
  <si>
    <t>G East 2002</t>
  </si>
  <si>
    <t>Mildura 2002</t>
  </si>
  <si>
    <t>Gipps E 1999</t>
  </si>
  <si>
    <t>Gipps W 1999</t>
  </si>
  <si>
    <t>Mildura 1999</t>
  </si>
  <si>
    <t>Shepp 1999</t>
  </si>
  <si>
    <t>Shepp 2014</t>
  </si>
  <si>
    <t>Swan H 1999</t>
  </si>
  <si>
    <t>Mildura 1996</t>
  </si>
  <si>
    <t>Farrer 2019</t>
  </si>
  <si>
    <t>Kennedy 2010</t>
  </si>
  <si>
    <t>Barker 2016</t>
  </si>
  <si>
    <t>Grey 2016</t>
  </si>
  <si>
    <t>Denison 2013</t>
  </si>
  <si>
    <t>Denison 2010</t>
  </si>
  <si>
    <t>Denison 2016</t>
  </si>
  <si>
    <t>Clark 2019</t>
  </si>
  <si>
    <t>Barwon 2019</t>
  </si>
  <si>
    <t>Cabr'a 2019</t>
  </si>
  <si>
    <t>Dubbo 2019</t>
  </si>
  <si>
    <t>L Macq 2019</t>
  </si>
  <si>
    <t>Murray 2019</t>
  </si>
  <si>
    <t>Orange 2019</t>
  </si>
  <si>
    <t>Sydney 2019</t>
  </si>
  <si>
    <t>Wagga 2019</t>
  </si>
  <si>
    <t>Woll'y 2019</t>
  </si>
  <si>
    <t>20-25 IND fp -&gt;</t>
  </si>
  <si>
    <t>Kennedy 2013</t>
  </si>
  <si>
    <t>Kennedy 2016</t>
  </si>
  <si>
    <t>Kennedy 2019</t>
  </si>
  <si>
    <t>L Macq 2015</t>
  </si>
  <si>
    <t>Sydney 2015</t>
  </si>
  <si>
    <t>T'worth 2015</t>
  </si>
  <si>
    <t>W'gong 2015</t>
  </si>
  <si>
    <t>Calare 2004</t>
  </si>
  <si>
    <t>Dubbo 2011</t>
  </si>
  <si>
    <t>Hornsby 2011</t>
  </si>
  <si>
    <t>L Macq 2011</t>
  </si>
  <si>
    <t>N T'lands 2011</t>
  </si>
  <si>
    <t>Pt Macq 2011</t>
  </si>
  <si>
    <t>Sydney 2011</t>
  </si>
  <si>
    <t>T'worth 2011</t>
  </si>
  <si>
    <t>Wagga 2011</t>
  </si>
  <si>
    <t>W'gong 2011</t>
  </si>
  <si>
    <t>Barwon 2007</t>
  </si>
  <si>
    <t>Dubbo 2007</t>
  </si>
  <si>
    <t>Goulburn 2007</t>
  </si>
  <si>
    <t>H'bury 2007</t>
  </si>
  <si>
    <t>L Macq 2007</t>
  </si>
  <si>
    <t>Maitland 2007</t>
  </si>
  <si>
    <t>Manly 2007</t>
  </si>
  <si>
    <t>Newcastle 2007</t>
  </si>
  <si>
    <t>N T'lands 2007</t>
  </si>
  <si>
    <t>Orange 2007</t>
  </si>
  <si>
    <t>Pittwater 2007</t>
  </si>
  <si>
    <t>Pt Macq 2007</t>
  </si>
  <si>
    <t>Sydney 2007</t>
  </si>
  <si>
    <t>T'worth 2007</t>
  </si>
  <si>
    <t>Albury 2003</t>
  </si>
  <si>
    <t>Dubbo 2003</t>
  </si>
  <si>
    <t>Manly 2003</t>
  </si>
  <si>
    <t>N T'lands 2003</t>
  </si>
  <si>
    <t>Pt Macq 2003</t>
  </si>
  <si>
    <t>Albury 1999</t>
  </si>
  <si>
    <t>Bligh 1999</t>
  </si>
  <si>
    <t>Dubbo 1999</t>
  </si>
  <si>
    <t>Keira 1999</t>
  </si>
  <si>
    <t>Manly 1999</t>
  </si>
  <si>
    <t>N T'lands 1999</t>
  </si>
  <si>
    <t>Chaffey 2018</t>
  </si>
  <si>
    <t>T'worth 1999</t>
  </si>
  <si>
    <t>Finniss 2018</t>
  </si>
  <si>
    <t>Florey 2018</t>
  </si>
  <si>
    <t>Frome 2018</t>
  </si>
  <si>
    <t>Giles 2018</t>
  </si>
  <si>
    <t>Hammond 2018</t>
  </si>
  <si>
    <t>Heysen 2018</t>
  </si>
  <si>
    <t>Kavel 2018</t>
  </si>
  <si>
    <t>Mt Gamb 2018</t>
  </si>
  <si>
    <t>Narungga 2018</t>
  </si>
  <si>
    <t>Taylor 2018</t>
  </si>
  <si>
    <t>Fisher 2014</t>
  </si>
  <si>
    <t>Frome 2014</t>
  </si>
  <si>
    <t>Mt Gamb 2014</t>
  </si>
  <si>
    <t>Fisher 2010</t>
  </si>
  <si>
    <t>Frome 2010</t>
  </si>
  <si>
    <t>Mt Gamb 2010</t>
  </si>
  <si>
    <t>Fisher 2006</t>
  </si>
  <si>
    <t>Mt Gamb 2006</t>
  </si>
  <si>
    <t>Fisher 2002</t>
  </si>
  <si>
    <t>Hammond 2002</t>
  </si>
  <si>
    <t>Mt Gamb 2002</t>
  </si>
  <si>
    <t>Finniss 1997</t>
  </si>
  <si>
    <t>Heysen 1997</t>
  </si>
  <si>
    <t>Gordon 1997</t>
  </si>
  <si>
    <t>Kavel 1997</t>
  </si>
  <si>
    <t>MacKillop 1997</t>
  </si>
  <si>
    <t>Napier 1997</t>
  </si>
  <si>
    <t>Schubert 1997</t>
  </si>
  <si>
    <t>Waite 1997</t>
  </si>
  <si>
    <t>Davenport 1993</t>
  </si>
  <si>
    <t>Baldivis 2017</t>
  </si>
  <si>
    <t>Kwinana 2013</t>
  </si>
  <si>
    <t>Opp. Residual</t>
  </si>
  <si>
    <t>ind_fp</t>
  </si>
  <si>
    <t>alp_tpp</t>
  </si>
  <si>
    <t>ind_alp_pref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</si>
  <si>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</si>
  <si>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</si>
  <si>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</si>
  <si>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</si>
  <si>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</si>
  <si>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</si>
  <si>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</si>
  <si>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</si>
  <si>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</si>
  <si>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</si>
  <si>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</si>
  <si>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</si>
  <si>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</si>
  <si>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</si>
  <si>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</si>
  <si>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</si>
  <si>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</si>
  <si>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</si>
  <si>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</si>
  <si>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</si>
  <si>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</si>
  <si>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</si>
  <si>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</si>
  <si>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lnp_tpp</t>
  </si>
  <si>
    <t>ind_lnp_pref</t>
  </si>
  <si>
    <t>Ind overperformance</t>
  </si>
  <si>
    <t>Rural?</t>
  </si>
  <si>
    <t>IND overperformance</t>
  </si>
  <si>
    <t>Percentile</t>
  </si>
  <si>
    <t>Flin's SA 2022</t>
  </si>
  <si>
    <t>Mt Gamb 2022</t>
  </si>
  <si>
    <t>Stuart 2022</t>
  </si>
  <si>
    <t>Major incumbent change</t>
  </si>
  <si>
    <t>Defection</t>
  </si>
  <si>
    <t>Ind Inc</t>
  </si>
  <si>
    <t>Narungga 2022</t>
  </si>
  <si>
    <t>Kavel 2022</t>
  </si>
  <si>
    <t>Retirement</t>
  </si>
  <si>
    <t>By-election</t>
  </si>
  <si>
    <t>By-election Inc</t>
  </si>
  <si>
    <t>By-election (M win)</t>
  </si>
  <si>
    <t>T'worth 2003</t>
  </si>
  <si>
    <t>New District</t>
  </si>
  <si>
    <t>Willoughby 2003</t>
  </si>
  <si>
    <t>Rural</t>
  </si>
  <si>
    <t>(Special)</t>
  </si>
  <si>
    <t>Bligh 2003</t>
  </si>
  <si>
    <t>Mitchell 2006</t>
  </si>
  <si>
    <t>New seat</t>
  </si>
  <si>
    <t>No factors</t>
  </si>
  <si>
    <t>Flinders (SA) 2022</t>
  </si>
  <si>
    <t>Shepparton 2014</t>
  </si>
  <si>
    <t>Warringah 2019</t>
  </si>
  <si>
    <t>New England 2016</t>
  </si>
  <si>
    <t>Shepparton 1999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</si>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</sst>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 tcp vs Ind fp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'Ind-LNP pref flows'!$B$5:$CS$5</c:f>
              <c:numCache>
                <c:formatCode>General</c:formatCode>
                <c:ptCount val="96"/>
                <c:pt idx="0">
                  <c:v>32.35</c:v>
                </c:pt>
                <c:pt idx="1">
                  <c:v>48.5</c:v>
                </c:pt>
                <c:pt idx="2">
                  <c:v>32.5</c:v>
                </c:pt>
                <c:pt idx="3">
                  <c:v>45.7</c:v>
                </c:pt>
                <c:pt idx="4">
                  <c:v>50.5</c:v>
                </c:pt>
                <c:pt idx="5">
                  <c:v>27.2</c:v>
                </c:pt>
                <c:pt idx="6">
                  <c:v>31.18</c:v>
                </c:pt>
                <c:pt idx="7">
                  <c:v>32.74</c:v>
                </c:pt>
                <c:pt idx="8">
                  <c:v>43.46</c:v>
                </c:pt>
                <c:pt idx="9">
                  <c:v>32.43</c:v>
                </c:pt>
                <c:pt idx="10">
                  <c:v>34.19</c:v>
                </c:pt>
                <c:pt idx="11">
                  <c:v>34.86</c:v>
                </c:pt>
                <c:pt idx="12">
                  <c:v>29.22</c:v>
                </c:pt>
                <c:pt idx="13">
                  <c:v>61.88</c:v>
                </c:pt>
                <c:pt idx="14">
                  <c:v>61.94</c:v>
                </c:pt>
                <c:pt idx="15">
                  <c:v>47.15</c:v>
                </c:pt>
                <c:pt idx="16">
                  <c:v>32.700000000000003</c:v>
                </c:pt>
                <c:pt idx="17">
                  <c:v>35.4</c:v>
                </c:pt>
                <c:pt idx="18">
                  <c:v>35.700000000000003</c:v>
                </c:pt>
                <c:pt idx="19">
                  <c:v>46.71</c:v>
                </c:pt>
                <c:pt idx="20">
                  <c:v>29.07</c:v>
                </c:pt>
                <c:pt idx="21">
                  <c:v>27.74</c:v>
                </c:pt>
                <c:pt idx="22">
                  <c:v>32.96</c:v>
                </c:pt>
                <c:pt idx="23">
                  <c:v>28.42</c:v>
                </c:pt>
                <c:pt idx="24">
                  <c:v>38.75</c:v>
                </c:pt>
                <c:pt idx="25">
                  <c:v>49.15</c:v>
                </c:pt>
                <c:pt idx="26">
                  <c:v>41.45</c:v>
                </c:pt>
                <c:pt idx="27">
                  <c:v>44.63</c:v>
                </c:pt>
                <c:pt idx="28">
                  <c:v>39.6</c:v>
                </c:pt>
                <c:pt idx="29">
                  <c:v>34.4</c:v>
                </c:pt>
                <c:pt idx="30">
                  <c:v>50.23</c:v>
                </c:pt>
                <c:pt idx="31">
                  <c:v>31.2</c:v>
                </c:pt>
                <c:pt idx="32">
                  <c:v>43.7</c:v>
                </c:pt>
                <c:pt idx="33">
                  <c:v>63.4</c:v>
                </c:pt>
                <c:pt idx="34">
                  <c:v>36.5</c:v>
                </c:pt>
                <c:pt idx="35">
                  <c:v>36.299999999999997</c:v>
                </c:pt>
                <c:pt idx="36">
                  <c:v>37.6</c:v>
                </c:pt>
                <c:pt idx="37">
                  <c:v>30.6</c:v>
                </c:pt>
                <c:pt idx="38">
                  <c:v>29.2</c:v>
                </c:pt>
                <c:pt idx="39">
                  <c:v>42.6</c:v>
                </c:pt>
                <c:pt idx="40">
                  <c:v>27.1</c:v>
                </c:pt>
                <c:pt idx="41">
                  <c:v>31.2</c:v>
                </c:pt>
                <c:pt idx="42">
                  <c:v>72.7</c:v>
                </c:pt>
                <c:pt idx="43">
                  <c:v>26.9</c:v>
                </c:pt>
                <c:pt idx="44">
                  <c:v>67.099999999999994</c:v>
                </c:pt>
                <c:pt idx="45">
                  <c:v>46.2</c:v>
                </c:pt>
                <c:pt idx="46">
                  <c:v>41.3</c:v>
                </c:pt>
                <c:pt idx="47">
                  <c:v>33.4</c:v>
                </c:pt>
                <c:pt idx="48">
                  <c:v>71.3</c:v>
                </c:pt>
                <c:pt idx="49">
                  <c:v>69.8</c:v>
                </c:pt>
                <c:pt idx="50">
                  <c:v>40</c:v>
                </c:pt>
                <c:pt idx="51">
                  <c:v>34.9</c:v>
                </c:pt>
                <c:pt idx="52">
                  <c:v>30.2</c:v>
                </c:pt>
                <c:pt idx="53">
                  <c:v>44.2</c:v>
                </c:pt>
                <c:pt idx="54">
                  <c:v>69.400000000000006</c:v>
                </c:pt>
                <c:pt idx="55">
                  <c:v>25.8</c:v>
                </c:pt>
                <c:pt idx="56">
                  <c:v>38.700000000000003</c:v>
                </c:pt>
                <c:pt idx="57">
                  <c:v>38.5</c:v>
                </c:pt>
                <c:pt idx="58">
                  <c:v>45.2</c:v>
                </c:pt>
                <c:pt idx="59">
                  <c:v>27.4</c:v>
                </c:pt>
                <c:pt idx="60">
                  <c:v>40.799999999999997</c:v>
                </c:pt>
                <c:pt idx="61">
                  <c:v>36</c:v>
                </c:pt>
                <c:pt idx="62">
                  <c:v>35.6</c:v>
                </c:pt>
                <c:pt idx="63">
                  <c:v>33.5</c:v>
                </c:pt>
                <c:pt idx="64">
                  <c:v>31.8</c:v>
                </c:pt>
                <c:pt idx="65">
                  <c:v>58.4</c:v>
                </c:pt>
                <c:pt idx="66">
                  <c:v>29.2</c:v>
                </c:pt>
                <c:pt idx="67">
                  <c:v>28.9</c:v>
                </c:pt>
                <c:pt idx="68">
                  <c:v>26.5</c:v>
                </c:pt>
                <c:pt idx="69">
                  <c:v>26.29</c:v>
                </c:pt>
                <c:pt idx="70">
                  <c:v>20.12</c:v>
                </c:pt>
                <c:pt idx="71">
                  <c:v>20.5</c:v>
                </c:pt>
                <c:pt idx="72">
                  <c:v>24.49</c:v>
                </c:pt>
                <c:pt idx="73">
                  <c:v>22.6</c:v>
                </c:pt>
                <c:pt idx="74">
                  <c:v>20.49</c:v>
                </c:pt>
                <c:pt idx="75">
                  <c:v>24.8</c:v>
                </c:pt>
                <c:pt idx="76">
                  <c:v>21.3</c:v>
                </c:pt>
                <c:pt idx="77">
                  <c:v>24.7</c:v>
                </c:pt>
                <c:pt idx="78">
                  <c:v>23.6</c:v>
                </c:pt>
                <c:pt idx="79">
                  <c:v>22.5</c:v>
                </c:pt>
                <c:pt idx="80">
                  <c:v>24.8</c:v>
                </c:pt>
                <c:pt idx="81">
                  <c:v>22.7</c:v>
                </c:pt>
                <c:pt idx="82">
                  <c:v>24.9</c:v>
                </c:pt>
                <c:pt idx="83">
                  <c:v>22.7</c:v>
                </c:pt>
                <c:pt idx="84">
                  <c:v>24.3</c:v>
                </c:pt>
                <c:pt idx="85">
                  <c:v>19.600000000000001</c:v>
                </c:pt>
                <c:pt idx="86">
                  <c:v>24.3</c:v>
                </c:pt>
                <c:pt idx="87">
                  <c:v>23.5</c:v>
                </c:pt>
                <c:pt idx="88">
                  <c:v>22.5</c:v>
                </c:pt>
                <c:pt idx="89">
                  <c:v>23.2</c:v>
                </c:pt>
                <c:pt idx="90">
                  <c:v>21.6</c:v>
                </c:pt>
                <c:pt idx="91">
                  <c:v>24.3</c:v>
                </c:pt>
                <c:pt idx="93">
                  <c:v>22.1</c:v>
                </c:pt>
                <c:pt idx="94">
                  <c:v>26.49</c:v>
                </c:pt>
                <c:pt idx="95">
                  <c:v>34.76</c:v>
                </c:pt>
              </c:numCache>
            </c:numRef>
          </c:xVal>
          <c:yVal>
            <c:numRef>
              <c:f>'Ind-LNP pref flows'!$B$10:$CS$10</c:f>
              <c:numCache>
                <c:formatCode>General</c:formatCode>
                <c:ptCount val="96"/>
                <c:pt idx="0">
                  <c:v>51.39</c:v>
                </c:pt>
                <c:pt idx="1">
                  <c:v>67.099999999999994</c:v>
                </c:pt>
                <c:pt idx="2">
                  <c:v>58.3</c:v>
                </c:pt>
                <c:pt idx="3">
                  <c:v>63.1</c:v>
                </c:pt>
                <c:pt idx="4">
                  <c:v>75.400000000000006</c:v>
                </c:pt>
                <c:pt idx="5">
                  <c:v>47</c:v>
                </c:pt>
                <c:pt idx="6">
                  <c:v>50.25</c:v>
                </c:pt>
                <c:pt idx="7">
                  <c:v>50.34</c:v>
                </c:pt>
                <c:pt idx="8">
                  <c:v>57.24</c:v>
                </c:pt>
                <c:pt idx="9">
                  <c:v>48.69</c:v>
                </c:pt>
                <c:pt idx="10">
                  <c:v>55.14</c:v>
                </c:pt>
                <c:pt idx="11">
                  <c:v>54.97</c:v>
                </c:pt>
                <c:pt idx="12">
                  <c:v>41.48</c:v>
                </c:pt>
                <c:pt idx="13">
                  <c:v>71.52</c:v>
                </c:pt>
                <c:pt idx="14">
                  <c:v>74.33</c:v>
                </c:pt>
                <c:pt idx="15">
                  <c:v>62.73</c:v>
                </c:pt>
                <c:pt idx="16">
                  <c:v>52.6</c:v>
                </c:pt>
                <c:pt idx="17">
                  <c:v>45.9</c:v>
                </c:pt>
                <c:pt idx="18">
                  <c:v>51.4</c:v>
                </c:pt>
                <c:pt idx="19">
                  <c:v>68.34</c:v>
                </c:pt>
                <c:pt idx="20">
                  <c:v>45.26</c:v>
                </c:pt>
                <c:pt idx="21">
                  <c:v>48.05</c:v>
                </c:pt>
                <c:pt idx="22">
                  <c:v>56.6</c:v>
                </c:pt>
                <c:pt idx="23">
                  <c:v>47.98</c:v>
                </c:pt>
                <c:pt idx="24">
                  <c:v>53.54</c:v>
                </c:pt>
                <c:pt idx="25">
                  <c:v>65.180000000000007</c:v>
                </c:pt>
                <c:pt idx="26">
                  <c:v>61.77</c:v>
                </c:pt>
                <c:pt idx="27">
                  <c:v>65.47</c:v>
                </c:pt>
                <c:pt idx="28">
                  <c:v>58.1</c:v>
                </c:pt>
                <c:pt idx="29">
                  <c:v>40</c:v>
                </c:pt>
                <c:pt idx="30">
                  <c:v>71.239999999999995</c:v>
                </c:pt>
                <c:pt idx="31">
                  <c:v>36.4</c:v>
                </c:pt>
                <c:pt idx="32">
                  <c:v>64.900000000000006</c:v>
                </c:pt>
                <c:pt idx="33">
                  <c:v>69.400000000000006</c:v>
                </c:pt>
                <c:pt idx="34">
                  <c:v>43.5</c:v>
                </c:pt>
                <c:pt idx="35">
                  <c:v>53.1</c:v>
                </c:pt>
                <c:pt idx="36">
                  <c:v>42.2</c:v>
                </c:pt>
                <c:pt idx="37">
                  <c:v>39.700000000000003</c:v>
                </c:pt>
                <c:pt idx="38">
                  <c:v>44</c:v>
                </c:pt>
                <c:pt idx="39">
                  <c:v>50.9</c:v>
                </c:pt>
                <c:pt idx="40">
                  <c:v>44</c:v>
                </c:pt>
                <c:pt idx="41">
                  <c:v>46.6</c:v>
                </c:pt>
                <c:pt idx="42">
                  <c:v>80.3</c:v>
                </c:pt>
                <c:pt idx="43">
                  <c:v>40.6</c:v>
                </c:pt>
                <c:pt idx="44">
                  <c:v>78.2</c:v>
                </c:pt>
                <c:pt idx="45">
                  <c:v>54.8</c:v>
                </c:pt>
                <c:pt idx="46">
                  <c:v>55</c:v>
                </c:pt>
                <c:pt idx="47">
                  <c:v>51.3</c:v>
                </c:pt>
                <c:pt idx="48">
                  <c:v>82.4</c:v>
                </c:pt>
                <c:pt idx="49">
                  <c:v>82.8</c:v>
                </c:pt>
                <c:pt idx="50">
                  <c:v>52.5</c:v>
                </c:pt>
                <c:pt idx="51">
                  <c:v>49</c:v>
                </c:pt>
                <c:pt idx="52">
                  <c:v>51.3</c:v>
                </c:pt>
                <c:pt idx="53">
                  <c:v>59.4</c:v>
                </c:pt>
                <c:pt idx="54">
                  <c:v>85.2</c:v>
                </c:pt>
                <c:pt idx="55">
                  <c:v>45.4</c:v>
                </c:pt>
                <c:pt idx="56">
                  <c:v>60.3</c:v>
                </c:pt>
                <c:pt idx="57">
                  <c:v>59.4</c:v>
                </c:pt>
                <c:pt idx="58">
                  <c:v>58.8</c:v>
                </c:pt>
                <c:pt idx="59">
                  <c:v>42.8</c:v>
                </c:pt>
                <c:pt idx="60">
                  <c:v>66.599999999999994</c:v>
                </c:pt>
                <c:pt idx="61">
                  <c:v>50.4</c:v>
                </c:pt>
                <c:pt idx="62">
                  <c:v>56.2</c:v>
                </c:pt>
                <c:pt idx="63">
                  <c:v>62.1</c:v>
                </c:pt>
                <c:pt idx="64">
                  <c:v>52.1</c:v>
                </c:pt>
                <c:pt idx="65">
                  <c:v>76.599999999999994</c:v>
                </c:pt>
                <c:pt idx="66">
                  <c:v>47.9</c:v>
                </c:pt>
                <c:pt idx="67">
                  <c:v>57.9</c:v>
                </c:pt>
                <c:pt idx="68">
                  <c:v>39.799999999999997</c:v>
                </c:pt>
                <c:pt idx="69">
                  <c:v>45.44</c:v>
                </c:pt>
                <c:pt idx="70">
                  <c:v>44.5</c:v>
                </c:pt>
                <c:pt idx="71">
                  <c:v>39.799999999999997</c:v>
                </c:pt>
                <c:pt idx="72">
                  <c:v>43.21</c:v>
                </c:pt>
                <c:pt idx="73">
                  <c:v>47.2</c:v>
                </c:pt>
                <c:pt idx="74">
                  <c:v>39.06</c:v>
                </c:pt>
                <c:pt idx="75">
                  <c:v>57.7</c:v>
                </c:pt>
                <c:pt idx="76">
                  <c:v>42</c:v>
                </c:pt>
                <c:pt idx="77">
                  <c:v>48.7</c:v>
                </c:pt>
                <c:pt idx="78">
                  <c:v>38.299999999999997</c:v>
                </c:pt>
                <c:pt idx="79">
                  <c:v>38.5</c:v>
                </c:pt>
                <c:pt idx="80">
                  <c:v>49.8</c:v>
                </c:pt>
                <c:pt idx="81">
                  <c:v>50.02</c:v>
                </c:pt>
                <c:pt idx="82">
                  <c:v>41.5</c:v>
                </c:pt>
                <c:pt idx="83">
                  <c:v>37.9</c:v>
                </c:pt>
                <c:pt idx="84">
                  <c:v>48.2</c:v>
                </c:pt>
                <c:pt idx="85">
                  <c:v>40.299999999999997</c:v>
                </c:pt>
                <c:pt idx="86">
                  <c:v>40.299999999999997</c:v>
                </c:pt>
                <c:pt idx="87">
                  <c:v>42.7</c:v>
                </c:pt>
                <c:pt idx="88">
                  <c:v>50.1</c:v>
                </c:pt>
                <c:pt idx="89">
                  <c:v>43.7</c:v>
                </c:pt>
                <c:pt idx="90">
                  <c:v>41.3</c:v>
                </c:pt>
                <c:pt idx="91">
                  <c:v>44.1</c:v>
                </c:pt>
                <c:pt idx="93">
                  <c:v>37.9</c:v>
                </c:pt>
                <c:pt idx="94">
                  <c:v>50.03</c:v>
                </c:pt>
                <c:pt idx="95">
                  <c:v>54.83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2-44E6-9FD9-9288E048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'Ind-LNP pref flows'!$B$5:$BS$5</c:f>
              <c:numCache>
                <c:formatCode>General</c:formatCode>
                <c:ptCount val="70"/>
                <c:pt idx="0">
                  <c:v>32.35</c:v>
                </c:pt>
                <c:pt idx="1">
                  <c:v>48.5</c:v>
                </c:pt>
                <c:pt idx="2">
                  <c:v>32.5</c:v>
                </c:pt>
                <c:pt idx="3">
                  <c:v>45.7</c:v>
                </c:pt>
                <c:pt idx="4">
                  <c:v>50.5</c:v>
                </c:pt>
                <c:pt idx="5">
                  <c:v>27.2</c:v>
                </c:pt>
                <c:pt idx="6">
                  <c:v>31.18</c:v>
                </c:pt>
                <c:pt idx="7">
                  <c:v>32.74</c:v>
                </c:pt>
                <c:pt idx="8">
                  <c:v>43.46</c:v>
                </c:pt>
                <c:pt idx="9">
                  <c:v>32.43</c:v>
                </c:pt>
                <c:pt idx="10">
                  <c:v>34.19</c:v>
                </c:pt>
                <c:pt idx="11">
                  <c:v>34.86</c:v>
                </c:pt>
                <c:pt idx="12">
                  <c:v>29.22</c:v>
                </c:pt>
                <c:pt idx="13">
                  <c:v>61.88</c:v>
                </c:pt>
                <c:pt idx="14">
                  <c:v>61.94</c:v>
                </c:pt>
                <c:pt idx="15">
                  <c:v>47.15</c:v>
                </c:pt>
                <c:pt idx="16">
                  <c:v>32.700000000000003</c:v>
                </c:pt>
                <c:pt idx="17">
                  <c:v>35.4</c:v>
                </c:pt>
                <c:pt idx="18">
                  <c:v>35.700000000000003</c:v>
                </c:pt>
                <c:pt idx="19">
                  <c:v>46.71</c:v>
                </c:pt>
                <c:pt idx="20">
                  <c:v>29.07</c:v>
                </c:pt>
                <c:pt idx="21">
                  <c:v>27.74</c:v>
                </c:pt>
                <c:pt idx="22">
                  <c:v>32.96</c:v>
                </c:pt>
                <c:pt idx="23">
                  <c:v>28.42</c:v>
                </c:pt>
                <c:pt idx="24">
                  <c:v>38.75</c:v>
                </c:pt>
                <c:pt idx="25">
                  <c:v>49.15</c:v>
                </c:pt>
                <c:pt idx="26">
                  <c:v>41.45</c:v>
                </c:pt>
                <c:pt idx="27">
                  <c:v>44.63</c:v>
                </c:pt>
                <c:pt idx="28">
                  <c:v>39.6</c:v>
                </c:pt>
                <c:pt idx="29">
                  <c:v>34.4</c:v>
                </c:pt>
                <c:pt idx="30">
                  <c:v>50.23</c:v>
                </c:pt>
                <c:pt idx="31">
                  <c:v>31.2</c:v>
                </c:pt>
                <c:pt idx="32">
                  <c:v>43.7</c:v>
                </c:pt>
                <c:pt idx="33">
                  <c:v>63.4</c:v>
                </c:pt>
                <c:pt idx="34">
                  <c:v>36.5</c:v>
                </c:pt>
                <c:pt idx="35">
                  <c:v>36.299999999999997</c:v>
                </c:pt>
                <c:pt idx="36">
                  <c:v>37.6</c:v>
                </c:pt>
                <c:pt idx="37">
                  <c:v>30.6</c:v>
                </c:pt>
                <c:pt idx="38">
                  <c:v>29.2</c:v>
                </c:pt>
                <c:pt idx="39">
                  <c:v>42.6</c:v>
                </c:pt>
                <c:pt idx="40">
                  <c:v>27.1</c:v>
                </c:pt>
                <c:pt idx="41">
                  <c:v>31.2</c:v>
                </c:pt>
                <c:pt idx="42">
                  <c:v>72.7</c:v>
                </c:pt>
                <c:pt idx="43">
                  <c:v>26.9</c:v>
                </c:pt>
                <c:pt idx="44">
                  <c:v>67.099999999999994</c:v>
                </c:pt>
                <c:pt idx="45">
                  <c:v>46.2</c:v>
                </c:pt>
                <c:pt idx="46">
                  <c:v>41.3</c:v>
                </c:pt>
                <c:pt idx="47">
                  <c:v>33.4</c:v>
                </c:pt>
                <c:pt idx="48">
                  <c:v>71.3</c:v>
                </c:pt>
                <c:pt idx="49">
                  <c:v>69.8</c:v>
                </c:pt>
                <c:pt idx="50">
                  <c:v>40</c:v>
                </c:pt>
                <c:pt idx="51">
                  <c:v>34.9</c:v>
                </c:pt>
                <c:pt idx="52">
                  <c:v>30.2</c:v>
                </c:pt>
                <c:pt idx="53">
                  <c:v>44.2</c:v>
                </c:pt>
                <c:pt idx="54">
                  <c:v>69.400000000000006</c:v>
                </c:pt>
                <c:pt idx="55">
                  <c:v>25.8</c:v>
                </c:pt>
                <c:pt idx="56">
                  <c:v>38.700000000000003</c:v>
                </c:pt>
                <c:pt idx="57">
                  <c:v>38.5</c:v>
                </c:pt>
                <c:pt idx="58">
                  <c:v>45.2</c:v>
                </c:pt>
                <c:pt idx="59">
                  <c:v>27.4</c:v>
                </c:pt>
                <c:pt idx="60">
                  <c:v>40.799999999999997</c:v>
                </c:pt>
                <c:pt idx="61">
                  <c:v>36</c:v>
                </c:pt>
                <c:pt idx="62">
                  <c:v>35.6</c:v>
                </c:pt>
                <c:pt idx="63">
                  <c:v>33.5</c:v>
                </c:pt>
                <c:pt idx="64">
                  <c:v>31.8</c:v>
                </c:pt>
                <c:pt idx="65">
                  <c:v>58.4</c:v>
                </c:pt>
                <c:pt idx="66">
                  <c:v>29.2</c:v>
                </c:pt>
                <c:pt idx="67">
                  <c:v>28.9</c:v>
                </c:pt>
                <c:pt idx="68">
                  <c:v>26.5</c:v>
                </c:pt>
                <c:pt idx="69">
                  <c:v>26.29</c:v>
                </c:pt>
              </c:numCache>
            </c:numRef>
          </c:xVal>
          <c:yVal>
            <c:numRef>
              <c:f>'Ind-LNP pref flows'!$B$15:$BS$15</c:f>
              <c:numCache>
                <c:formatCode>General</c:formatCode>
                <c:ptCount val="70"/>
                <c:pt idx="0">
                  <c:v>0.56899536321483768</c:v>
                </c:pt>
                <c:pt idx="1">
                  <c:v>0.63855670103092765</c:v>
                </c:pt>
                <c:pt idx="2">
                  <c:v>0.19846153846153844</c:v>
                </c:pt>
                <c:pt idx="3">
                  <c:v>0.28336980306345738</c:v>
                </c:pt>
                <c:pt idx="4">
                  <c:v>0.42257425742574256</c:v>
                </c:pt>
                <c:pt idx="5">
                  <c:v>0.28823529411764737</c:v>
                </c:pt>
                <c:pt idx="6">
                  <c:v>0.70490699166132154</c:v>
                </c:pt>
                <c:pt idx="7">
                  <c:v>0.64172266340867434</c:v>
                </c:pt>
                <c:pt idx="8">
                  <c:v>0.781661297745053</c:v>
                </c:pt>
                <c:pt idx="9">
                  <c:v>0.68920752389762574</c:v>
                </c:pt>
                <c:pt idx="10">
                  <c:v>0.695291020766306</c:v>
                </c:pt>
                <c:pt idx="11">
                  <c:v>0.62492828456683858</c:v>
                </c:pt>
                <c:pt idx="12">
                  <c:v>0.6823750855578371</c:v>
                </c:pt>
                <c:pt idx="13">
                  <c:v>0.34928894634776969</c:v>
                </c:pt>
                <c:pt idx="14">
                  <c:v>0.35340652244107212</c:v>
                </c:pt>
                <c:pt idx="15">
                  <c:v>0.43028632025450669</c:v>
                </c:pt>
                <c:pt idx="16">
                  <c:v>0.32966360856269133</c:v>
                </c:pt>
                <c:pt idx="17">
                  <c:v>0.37429378531073448</c:v>
                </c:pt>
                <c:pt idx="18">
                  <c:v>0.47058823529411775</c:v>
                </c:pt>
                <c:pt idx="19">
                  <c:v>0.28394348105330774</c:v>
                </c:pt>
                <c:pt idx="20">
                  <c:v>0.48132094943240467</c:v>
                </c:pt>
                <c:pt idx="21">
                  <c:v>0.54297043979812554</c:v>
                </c:pt>
                <c:pt idx="22">
                  <c:v>0.53956310679611619</c:v>
                </c:pt>
                <c:pt idx="23">
                  <c:v>0.22114707952146406</c:v>
                </c:pt>
                <c:pt idx="24">
                  <c:v>0.17842580645161293</c:v>
                </c:pt>
                <c:pt idx="25">
                  <c:v>0.32105798575788408</c:v>
                </c:pt>
                <c:pt idx="26">
                  <c:v>0.5470446320868515</c:v>
                </c:pt>
                <c:pt idx="27">
                  <c:v>0.43981626708492044</c:v>
                </c:pt>
                <c:pt idx="28">
                  <c:v>0.48585858585858599</c:v>
                </c:pt>
                <c:pt idx="29">
                  <c:v>0.35813953488372086</c:v>
                </c:pt>
                <c:pt idx="30">
                  <c:v>0.58839339040414074</c:v>
                </c:pt>
                <c:pt idx="31">
                  <c:v>0.24839743589743607</c:v>
                </c:pt>
                <c:pt idx="32">
                  <c:v>0.34622425629290621</c:v>
                </c:pt>
                <c:pt idx="33">
                  <c:v>0.26908517350157735</c:v>
                </c:pt>
                <c:pt idx="34">
                  <c:v>0.32109589041095898</c:v>
                </c:pt>
                <c:pt idx="35">
                  <c:v>0.31019283746556459</c:v>
                </c:pt>
                <c:pt idx="36">
                  <c:v>0.34228723404255301</c:v>
                </c:pt>
                <c:pt idx="37">
                  <c:v>0.26732026143790844</c:v>
                </c:pt>
                <c:pt idx="38">
                  <c:v>0.24657534246575352</c:v>
                </c:pt>
                <c:pt idx="39">
                  <c:v>0.25539906103286392</c:v>
                </c:pt>
                <c:pt idx="40">
                  <c:v>0.26199261992619932</c:v>
                </c:pt>
                <c:pt idx="41">
                  <c:v>0.27371794871794858</c:v>
                </c:pt>
                <c:pt idx="42">
                  <c:v>0.32035763411279233</c:v>
                </c:pt>
                <c:pt idx="43">
                  <c:v>8.029739776951654E-2</c:v>
                </c:pt>
                <c:pt idx="44">
                  <c:v>0.37198211624441124</c:v>
                </c:pt>
                <c:pt idx="45">
                  <c:v>0.29632034632034632</c:v>
                </c:pt>
                <c:pt idx="46">
                  <c:v>0.30726392251815982</c:v>
                </c:pt>
                <c:pt idx="47">
                  <c:v>0.41197604790419168</c:v>
                </c:pt>
                <c:pt idx="48">
                  <c:v>0.40490883590462834</c:v>
                </c:pt>
                <c:pt idx="49">
                  <c:v>0.45300859598853865</c:v>
                </c:pt>
                <c:pt idx="50">
                  <c:v>0.3282500000000001</c:v>
                </c:pt>
                <c:pt idx="51">
                  <c:v>0.43982808022922643</c:v>
                </c:pt>
                <c:pt idx="52">
                  <c:v>0.49966887417218553</c:v>
                </c:pt>
                <c:pt idx="53">
                  <c:v>0.36900452488687785</c:v>
                </c:pt>
                <c:pt idx="54">
                  <c:v>0.42507204610951016</c:v>
                </c:pt>
                <c:pt idx="55">
                  <c:v>0.37248062015503847</c:v>
                </c:pt>
                <c:pt idx="56">
                  <c:v>0.18010335917312661</c:v>
                </c:pt>
                <c:pt idx="57">
                  <c:v>0.50233766233766231</c:v>
                </c:pt>
                <c:pt idx="58">
                  <c:v>0.51659292035398219</c:v>
                </c:pt>
                <c:pt idx="59">
                  <c:v>0.41277372262773715</c:v>
                </c:pt>
                <c:pt idx="60">
                  <c:v>0.46764705882352958</c:v>
                </c:pt>
                <c:pt idx="61">
                  <c:v>0.46833333333333321</c:v>
                </c:pt>
                <c:pt idx="62">
                  <c:v>0.49185393258426968</c:v>
                </c:pt>
                <c:pt idx="63">
                  <c:v>0.46716417910447755</c:v>
                </c:pt>
                <c:pt idx="64">
                  <c:v>0.36792452830188677</c:v>
                </c:pt>
                <c:pt idx="65">
                  <c:v>0.48972602739726023</c:v>
                </c:pt>
                <c:pt idx="66">
                  <c:v>0.59931506849315075</c:v>
                </c:pt>
                <c:pt idx="67">
                  <c:v>0.12456747404844315</c:v>
                </c:pt>
                <c:pt idx="68">
                  <c:v>0.52641509433962275</c:v>
                </c:pt>
                <c:pt idx="69">
                  <c:v>0.56082160517306967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D-4BFA-9CAF-E0703742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'Ind-LNP pref flows'!$B$11:$BS$11</c:f>
              <c:numCache>
                <c:formatCode>General</c:formatCode>
                <c:ptCount val="70"/>
                <c:pt idx="0">
                  <c:v>37.270000000000003</c:v>
                </c:pt>
                <c:pt idx="1">
                  <c:v>50.8</c:v>
                </c:pt>
                <c:pt idx="2">
                  <c:v>35.9</c:v>
                </c:pt>
                <c:pt idx="3">
                  <c:v>35.9</c:v>
                </c:pt>
                <c:pt idx="4">
                  <c:v>45.3</c:v>
                </c:pt>
                <c:pt idx="5">
                  <c:v>29.6</c:v>
                </c:pt>
                <c:pt idx="6">
                  <c:v>40.9</c:v>
                </c:pt>
                <c:pt idx="7">
                  <c:v>44.39</c:v>
                </c:pt>
                <c:pt idx="8">
                  <c:v>47.88</c:v>
                </c:pt>
                <c:pt idx="9">
                  <c:v>40.15</c:v>
                </c:pt>
                <c:pt idx="10">
                  <c:v>47.46</c:v>
                </c:pt>
                <c:pt idx="11">
                  <c:v>44.65</c:v>
                </c:pt>
                <c:pt idx="12">
                  <c:v>33.58</c:v>
                </c:pt>
                <c:pt idx="13">
                  <c:v>33.200000000000003</c:v>
                </c:pt>
                <c:pt idx="14">
                  <c:v>35.200000000000003</c:v>
                </c:pt>
                <c:pt idx="15">
                  <c:v>37.549999999999997</c:v>
                </c:pt>
                <c:pt idx="16">
                  <c:v>36.700000000000003</c:v>
                </c:pt>
                <c:pt idx="17">
                  <c:v>37.9</c:v>
                </c:pt>
                <c:pt idx="18">
                  <c:v>35.299999999999997</c:v>
                </c:pt>
                <c:pt idx="19">
                  <c:v>38.06</c:v>
                </c:pt>
                <c:pt idx="20">
                  <c:v>34.81</c:v>
                </c:pt>
                <c:pt idx="21">
                  <c:v>41.37</c:v>
                </c:pt>
                <c:pt idx="22">
                  <c:v>47.48</c:v>
                </c:pt>
                <c:pt idx="23">
                  <c:v>31.84</c:v>
                </c:pt>
                <c:pt idx="24">
                  <c:v>25.09</c:v>
                </c:pt>
                <c:pt idx="25">
                  <c:v>34.950000000000003</c:v>
                </c:pt>
                <c:pt idx="26">
                  <c:v>47.04</c:v>
                </c:pt>
                <c:pt idx="27">
                  <c:v>42.49</c:v>
                </c:pt>
                <c:pt idx="28">
                  <c:v>43.3</c:v>
                </c:pt>
                <c:pt idx="29">
                  <c:v>21.1</c:v>
                </c:pt>
                <c:pt idx="30">
                  <c:v>48.9</c:v>
                </c:pt>
                <c:pt idx="31">
                  <c:v>16.100000000000001</c:v>
                </c:pt>
                <c:pt idx="32">
                  <c:v>40.6</c:v>
                </c:pt>
                <c:pt idx="33">
                  <c:v>23.9</c:v>
                </c:pt>
                <c:pt idx="34">
                  <c:v>21.3</c:v>
                </c:pt>
                <c:pt idx="35">
                  <c:v>34.5</c:v>
                </c:pt>
                <c:pt idx="36">
                  <c:v>19.399999999999999</c:v>
                </c:pt>
                <c:pt idx="37">
                  <c:v>22.2</c:v>
                </c:pt>
                <c:pt idx="38">
                  <c:v>31.1</c:v>
                </c:pt>
                <c:pt idx="39">
                  <c:v>25</c:v>
                </c:pt>
                <c:pt idx="40">
                  <c:v>30.7</c:v>
                </c:pt>
                <c:pt idx="41">
                  <c:v>28.2</c:v>
                </c:pt>
                <c:pt idx="42">
                  <c:v>31.2</c:v>
                </c:pt>
                <c:pt idx="43">
                  <c:v>20.2</c:v>
                </c:pt>
                <c:pt idx="44">
                  <c:v>37.1</c:v>
                </c:pt>
                <c:pt idx="45">
                  <c:v>25.1</c:v>
                </c:pt>
                <c:pt idx="46">
                  <c:v>31.3</c:v>
                </c:pt>
                <c:pt idx="47">
                  <c:v>35.200000000000003</c:v>
                </c:pt>
                <c:pt idx="48">
                  <c:v>39.1</c:v>
                </c:pt>
                <c:pt idx="49">
                  <c:v>44.7</c:v>
                </c:pt>
                <c:pt idx="50">
                  <c:v>30.1</c:v>
                </c:pt>
                <c:pt idx="51">
                  <c:v>35.200000000000003</c:v>
                </c:pt>
                <c:pt idx="52">
                  <c:v>40.6</c:v>
                </c:pt>
                <c:pt idx="53">
                  <c:v>32.299999999999997</c:v>
                </c:pt>
                <c:pt idx="54">
                  <c:v>45.2</c:v>
                </c:pt>
                <c:pt idx="55">
                  <c:v>35.799999999999997</c:v>
                </c:pt>
                <c:pt idx="56">
                  <c:v>31.5</c:v>
                </c:pt>
                <c:pt idx="57">
                  <c:v>42.8</c:v>
                </c:pt>
                <c:pt idx="58">
                  <c:v>39.200000000000003</c:v>
                </c:pt>
                <c:pt idx="59">
                  <c:v>28.6</c:v>
                </c:pt>
                <c:pt idx="60">
                  <c:v>48.1</c:v>
                </c:pt>
                <c:pt idx="61">
                  <c:v>34.5</c:v>
                </c:pt>
                <c:pt idx="62">
                  <c:v>44.4</c:v>
                </c:pt>
                <c:pt idx="63">
                  <c:v>44.3</c:v>
                </c:pt>
                <c:pt idx="64">
                  <c:v>33.799999999999997</c:v>
                </c:pt>
                <c:pt idx="65">
                  <c:v>47.9</c:v>
                </c:pt>
                <c:pt idx="66">
                  <c:v>37.9</c:v>
                </c:pt>
                <c:pt idx="67">
                  <c:v>29.1</c:v>
                </c:pt>
                <c:pt idx="68">
                  <c:v>27.8</c:v>
                </c:pt>
                <c:pt idx="69">
                  <c:v>37.42</c:v>
                </c:pt>
              </c:numCache>
            </c:numRef>
          </c:xVal>
          <c:yVal>
            <c:numRef>
              <c:f>'Ind-LNP pref flows'!$B$16:$BS$16</c:f>
              <c:numCache>
                <c:formatCode>General</c:formatCode>
                <c:ptCount val="70"/>
                <c:pt idx="0">
                  <c:v>5.4268863214837704E-2</c:v>
                </c:pt>
                <c:pt idx="1">
                  <c:v>0.17244170103092771</c:v>
                </c:pt>
                <c:pt idx="2">
                  <c:v>-0.31581346153846146</c:v>
                </c:pt>
                <c:pt idx="3">
                  <c:v>-0.19117319693654256</c:v>
                </c:pt>
                <c:pt idx="4">
                  <c:v>-3.7520742574257415E-2</c:v>
                </c:pt>
                <c:pt idx="5">
                  <c:v>-0.24199270588235255</c:v>
                </c:pt>
                <c:pt idx="6">
                  <c:v>0.1866587916613216</c:v>
                </c:pt>
                <c:pt idx="7">
                  <c:v>0.12817006340867443</c:v>
                </c:pt>
                <c:pt idx="8">
                  <c:v>0.30037589774505302</c:v>
                </c:pt>
                <c:pt idx="9">
                  <c:v>0.17472182389762581</c:v>
                </c:pt>
                <c:pt idx="10">
                  <c:v>0.18610292076630597</c:v>
                </c:pt>
                <c:pt idx="11">
                  <c:v>0.11775688456683864</c:v>
                </c:pt>
                <c:pt idx="12">
                  <c:v>0.15822728555783716</c:v>
                </c:pt>
                <c:pt idx="13">
                  <c:v>-7.6552253652230284E-2</c:v>
                </c:pt>
                <c:pt idx="14">
                  <c:v>-7.2254077558927821E-2</c:v>
                </c:pt>
                <c:pt idx="15">
                  <c:v>-3.989217974549325E-2</c:v>
                </c:pt>
                <c:pt idx="16">
                  <c:v>-0.1840093914373086</c:v>
                </c:pt>
                <c:pt idx="17">
                  <c:v>-0.13125221468926546</c:v>
                </c:pt>
                <c:pt idx="18">
                  <c:v>-3.4054764705882201E-2</c:v>
                </c:pt>
                <c:pt idx="19">
                  <c:v>-0.1875594189466922</c:v>
                </c:pt>
                <c:pt idx="20">
                  <c:v>-4.3278350567595325E-2</c:v>
                </c:pt>
                <c:pt idx="21">
                  <c:v>1.4367839798125615E-2</c:v>
                </c:pt>
                <c:pt idx="22">
                  <c:v>2.6672706796116219E-2</c:v>
                </c:pt>
                <c:pt idx="23">
                  <c:v>-0.30540872047853596</c:v>
                </c:pt>
                <c:pt idx="24">
                  <c:v>-0.31703669354838704</c:v>
                </c:pt>
                <c:pt idx="25">
                  <c:v>-0.14310051424211589</c:v>
                </c:pt>
                <c:pt idx="26">
                  <c:v>5.9709132086851524E-2</c:v>
                </c:pt>
                <c:pt idx="27">
                  <c:v>-3.7947432915079515E-2</c:v>
                </c:pt>
                <c:pt idx="28">
                  <c:v>-7.0454141414139637E-3</c:v>
                </c:pt>
                <c:pt idx="29">
                  <c:v>-0.15041646511627915</c:v>
                </c:pt>
                <c:pt idx="30">
                  <c:v>0.12748569040414076</c:v>
                </c:pt>
                <c:pt idx="31">
                  <c:v>-0.26979056410256391</c:v>
                </c:pt>
                <c:pt idx="32">
                  <c:v>-0.13433874370709376</c:v>
                </c:pt>
                <c:pt idx="33">
                  <c:v>-0.15218082649842263</c:v>
                </c:pt>
                <c:pt idx="34">
                  <c:v>-0.181139109589041</c:v>
                </c:pt>
                <c:pt idx="35">
                  <c:v>-0.19264416253443539</c:v>
                </c:pt>
                <c:pt idx="36">
                  <c:v>-0.15663676595744697</c:v>
                </c:pt>
                <c:pt idx="37">
                  <c:v>-0.25267373856209152</c:v>
                </c:pt>
                <c:pt idx="38">
                  <c:v>-0.27763265753424649</c:v>
                </c:pt>
                <c:pt idx="39">
                  <c:v>-0.22847493896713605</c:v>
                </c:pt>
                <c:pt idx="40">
                  <c:v>-0.26853638007380071</c:v>
                </c:pt>
                <c:pt idx="41">
                  <c:v>-0.2444700512820514</c:v>
                </c:pt>
                <c:pt idx="42">
                  <c:v>-7.291536588720765E-2</c:v>
                </c:pt>
                <c:pt idx="43">
                  <c:v>-0.45083360223048347</c:v>
                </c:pt>
                <c:pt idx="44">
                  <c:v>-3.8146883755588723E-2</c:v>
                </c:pt>
                <c:pt idx="45">
                  <c:v>-0.17671765367965364</c:v>
                </c:pt>
                <c:pt idx="46">
                  <c:v>-0.18052307748184016</c:v>
                </c:pt>
                <c:pt idx="47">
                  <c:v>-9.9589952095808287E-2</c:v>
                </c:pt>
                <c:pt idx="48">
                  <c:v>7.42183590462836E-3</c:v>
                </c:pt>
                <c:pt idx="49">
                  <c:v>5.1006595988538683E-2</c:v>
                </c:pt>
                <c:pt idx="50">
                  <c:v>-0.16344999999999987</c:v>
                </c:pt>
                <c:pt idx="51">
                  <c:v>-6.7222919770773493E-2</c:v>
                </c:pt>
                <c:pt idx="52">
                  <c:v>-2.152912582781441E-2</c:v>
                </c:pt>
                <c:pt idx="53">
                  <c:v>-0.11005347511312213</c:v>
                </c:pt>
                <c:pt idx="54">
                  <c:v>2.1866046109510207E-2</c:v>
                </c:pt>
                <c:pt idx="55">
                  <c:v>-0.16196137984496151</c:v>
                </c:pt>
                <c:pt idx="56">
                  <c:v>-0.31550964082687338</c:v>
                </c:pt>
                <c:pt idx="57">
                  <c:v>6.1226623376623435E-3</c:v>
                </c:pt>
                <c:pt idx="58">
                  <c:v>4.0544920353982217E-2</c:v>
                </c:pt>
                <c:pt idx="59">
                  <c:v>-0.11685227737226278</c:v>
                </c:pt>
                <c:pt idx="60">
                  <c:v>-2.1644941176470367E-2</c:v>
                </c:pt>
                <c:pt idx="61">
                  <c:v>-3.5406666666666753E-2</c:v>
                </c:pt>
                <c:pt idx="62">
                  <c:v>-1.3090067415730267E-2</c:v>
                </c:pt>
                <c:pt idx="63">
                  <c:v>-4.4100820895522419E-2</c:v>
                </c:pt>
                <c:pt idx="64">
                  <c:v>-0.14845747169811324</c:v>
                </c:pt>
                <c:pt idx="65">
                  <c:v>5.3410027397260251E-2</c:v>
                </c:pt>
                <c:pt idx="66">
                  <c:v>7.5107068493150742E-2</c:v>
                </c:pt>
                <c:pt idx="67">
                  <c:v>-0.40054352595155684</c:v>
                </c:pt>
                <c:pt idx="68">
                  <c:v>-5.919905660377256E-3</c:v>
                </c:pt>
                <c:pt idx="69">
                  <c:v>2.7854505173069644E-2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8-4CD3-A479-DABDBF5FF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ax val="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4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'Ind-LNP pref flows'!$B$11:$BS$11</c:f>
              <c:numCache>
                <c:formatCode>General</c:formatCode>
                <c:ptCount val="70"/>
                <c:pt idx="0">
                  <c:v>37.270000000000003</c:v>
                </c:pt>
                <c:pt idx="1">
                  <c:v>50.8</c:v>
                </c:pt>
                <c:pt idx="2">
                  <c:v>35.9</c:v>
                </c:pt>
                <c:pt idx="3">
                  <c:v>35.9</c:v>
                </c:pt>
                <c:pt idx="4">
                  <c:v>45.3</c:v>
                </c:pt>
                <c:pt idx="5">
                  <c:v>29.6</c:v>
                </c:pt>
                <c:pt idx="6">
                  <c:v>40.9</c:v>
                </c:pt>
                <c:pt idx="7">
                  <c:v>44.39</c:v>
                </c:pt>
                <c:pt idx="8">
                  <c:v>47.88</c:v>
                </c:pt>
                <c:pt idx="9">
                  <c:v>40.15</c:v>
                </c:pt>
                <c:pt idx="10">
                  <c:v>47.46</c:v>
                </c:pt>
                <c:pt idx="11">
                  <c:v>44.65</c:v>
                </c:pt>
                <c:pt idx="12">
                  <c:v>33.58</c:v>
                </c:pt>
                <c:pt idx="13">
                  <c:v>33.200000000000003</c:v>
                </c:pt>
                <c:pt idx="14">
                  <c:v>35.200000000000003</c:v>
                </c:pt>
                <c:pt idx="15">
                  <c:v>37.549999999999997</c:v>
                </c:pt>
                <c:pt idx="16">
                  <c:v>36.700000000000003</c:v>
                </c:pt>
                <c:pt idx="17">
                  <c:v>37.9</c:v>
                </c:pt>
                <c:pt idx="18">
                  <c:v>35.299999999999997</c:v>
                </c:pt>
                <c:pt idx="19">
                  <c:v>38.06</c:v>
                </c:pt>
                <c:pt idx="20">
                  <c:v>34.81</c:v>
                </c:pt>
                <c:pt idx="21">
                  <c:v>41.37</c:v>
                </c:pt>
                <c:pt idx="22">
                  <c:v>47.48</c:v>
                </c:pt>
                <c:pt idx="23">
                  <c:v>31.84</c:v>
                </c:pt>
                <c:pt idx="24">
                  <c:v>25.09</c:v>
                </c:pt>
                <c:pt idx="25">
                  <c:v>34.950000000000003</c:v>
                </c:pt>
                <c:pt idx="26">
                  <c:v>47.04</c:v>
                </c:pt>
                <c:pt idx="27">
                  <c:v>42.49</c:v>
                </c:pt>
                <c:pt idx="28">
                  <c:v>43.3</c:v>
                </c:pt>
                <c:pt idx="29">
                  <c:v>21.1</c:v>
                </c:pt>
                <c:pt idx="30">
                  <c:v>48.9</c:v>
                </c:pt>
                <c:pt idx="31">
                  <c:v>16.100000000000001</c:v>
                </c:pt>
                <c:pt idx="32">
                  <c:v>40.6</c:v>
                </c:pt>
                <c:pt idx="33">
                  <c:v>23.9</c:v>
                </c:pt>
                <c:pt idx="34">
                  <c:v>21.3</c:v>
                </c:pt>
                <c:pt idx="35">
                  <c:v>34.5</c:v>
                </c:pt>
                <c:pt idx="36">
                  <c:v>19.399999999999999</c:v>
                </c:pt>
                <c:pt idx="37">
                  <c:v>22.2</c:v>
                </c:pt>
                <c:pt idx="38">
                  <c:v>31.1</c:v>
                </c:pt>
                <c:pt idx="39">
                  <c:v>25</c:v>
                </c:pt>
                <c:pt idx="40">
                  <c:v>30.7</c:v>
                </c:pt>
                <c:pt idx="41">
                  <c:v>28.2</c:v>
                </c:pt>
                <c:pt idx="42">
                  <c:v>31.2</c:v>
                </c:pt>
                <c:pt idx="43">
                  <c:v>20.2</c:v>
                </c:pt>
                <c:pt idx="44">
                  <c:v>37.1</c:v>
                </c:pt>
                <c:pt idx="45">
                  <c:v>25.1</c:v>
                </c:pt>
                <c:pt idx="46">
                  <c:v>31.3</c:v>
                </c:pt>
                <c:pt idx="47">
                  <c:v>35.200000000000003</c:v>
                </c:pt>
                <c:pt idx="48">
                  <c:v>39.1</c:v>
                </c:pt>
                <c:pt idx="49">
                  <c:v>44.7</c:v>
                </c:pt>
                <c:pt idx="50">
                  <c:v>30.1</c:v>
                </c:pt>
                <c:pt idx="51">
                  <c:v>35.200000000000003</c:v>
                </c:pt>
                <c:pt idx="52">
                  <c:v>40.6</c:v>
                </c:pt>
                <c:pt idx="53">
                  <c:v>32.299999999999997</c:v>
                </c:pt>
                <c:pt idx="54">
                  <c:v>45.2</c:v>
                </c:pt>
                <c:pt idx="55">
                  <c:v>35.799999999999997</c:v>
                </c:pt>
                <c:pt idx="56">
                  <c:v>31.5</c:v>
                </c:pt>
                <c:pt idx="57">
                  <c:v>42.8</c:v>
                </c:pt>
                <c:pt idx="58">
                  <c:v>39.200000000000003</c:v>
                </c:pt>
                <c:pt idx="59">
                  <c:v>28.6</c:v>
                </c:pt>
                <c:pt idx="60">
                  <c:v>48.1</c:v>
                </c:pt>
                <c:pt idx="61">
                  <c:v>34.5</c:v>
                </c:pt>
                <c:pt idx="62">
                  <c:v>44.4</c:v>
                </c:pt>
                <c:pt idx="63">
                  <c:v>44.3</c:v>
                </c:pt>
                <c:pt idx="64">
                  <c:v>33.799999999999997</c:v>
                </c:pt>
                <c:pt idx="65">
                  <c:v>47.9</c:v>
                </c:pt>
                <c:pt idx="66">
                  <c:v>37.9</c:v>
                </c:pt>
                <c:pt idx="67">
                  <c:v>29.1</c:v>
                </c:pt>
                <c:pt idx="68">
                  <c:v>27.8</c:v>
                </c:pt>
                <c:pt idx="69">
                  <c:v>37.42</c:v>
                </c:pt>
              </c:numCache>
            </c:numRef>
          </c:xVal>
          <c:yVal>
            <c:numRef>
              <c:f>'Ind-LNP pref flows'!$B$15:$BS$15</c:f>
              <c:numCache>
                <c:formatCode>General</c:formatCode>
                <c:ptCount val="70"/>
                <c:pt idx="0">
                  <c:v>0.56899536321483768</c:v>
                </c:pt>
                <c:pt idx="1">
                  <c:v>0.63855670103092765</c:v>
                </c:pt>
                <c:pt idx="2">
                  <c:v>0.19846153846153844</c:v>
                </c:pt>
                <c:pt idx="3">
                  <c:v>0.28336980306345738</c:v>
                </c:pt>
                <c:pt idx="4">
                  <c:v>0.42257425742574256</c:v>
                </c:pt>
                <c:pt idx="5">
                  <c:v>0.28823529411764737</c:v>
                </c:pt>
                <c:pt idx="6">
                  <c:v>0.70490699166132154</c:v>
                </c:pt>
                <c:pt idx="7">
                  <c:v>0.64172266340867434</c:v>
                </c:pt>
                <c:pt idx="8">
                  <c:v>0.781661297745053</c:v>
                </c:pt>
                <c:pt idx="9">
                  <c:v>0.68920752389762574</c:v>
                </c:pt>
                <c:pt idx="10">
                  <c:v>0.695291020766306</c:v>
                </c:pt>
                <c:pt idx="11">
                  <c:v>0.62492828456683858</c:v>
                </c:pt>
                <c:pt idx="12">
                  <c:v>0.6823750855578371</c:v>
                </c:pt>
                <c:pt idx="13">
                  <c:v>0.34928894634776969</c:v>
                </c:pt>
                <c:pt idx="14">
                  <c:v>0.35340652244107212</c:v>
                </c:pt>
                <c:pt idx="15">
                  <c:v>0.43028632025450669</c:v>
                </c:pt>
                <c:pt idx="16">
                  <c:v>0.32966360856269133</c:v>
                </c:pt>
                <c:pt idx="17">
                  <c:v>0.37429378531073448</c:v>
                </c:pt>
                <c:pt idx="18">
                  <c:v>0.47058823529411775</c:v>
                </c:pt>
                <c:pt idx="19">
                  <c:v>0.28394348105330774</c:v>
                </c:pt>
                <c:pt idx="20">
                  <c:v>0.48132094943240467</c:v>
                </c:pt>
                <c:pt idx="21">
                  <c:v>0.54297043979812554</c:v>
                </c:pt>
                <c:pt idx="22">
                  <c:v>0.53956310679611619</c:v>
                </c:pt>
                <c:pt idx="23">
                  <c:v>0.22114707952146406</c:v>
                </c:pt>
                <c:pt idx="24">
                  <c:v>0.17842580645161293</c:v>
                </c:pt>
                <c:pt idx="25">
                  <c:v>0.32105798575788408</c:v>
                </c:pt>
                <c:pt idx="26">
                  <c:v>0.5470446320868515</c:v>
                </c:pt>
                <c:pt idx="27">
                  <c:v>0.43981626708492044</c:v>
                </c:pt>
                <c:pt idx="28">
                  <c:v>0.48585858585858599</c:v>
                </c:pt>
                <c:pt idx="29">
                  <c:v>0.35813953488372086</c:v>
                </c:pt>
                <c:pt idx="30">
                  <c:v>0.58839339040414074</c:v>
                </c:pt>
                <c:pt idx="31">
                  <c:v>0.24839743589743607</c:v>
                </c:pt>
                <c:pt idx="32">
                  <c:v>0.34622425629290621</c:v>
                </c:pt>
                <c:pt idx="33">
                  <c:v>0.26908517350157735</c:v>
                </c:pt>
                <c:pt idx="34">
                  <c:v>0.32109589041095898</c:v>
                </c:pt>
                <c:pt idx="35">
                  <c:v>0.31019283746556459</c:v>
                </c:pt>
                <c:pt idx="36">
                  <c:v>0.34228723404255301</c:v>
                </c:pt>
                <c:pt idx="37">
                  <c:v>0.26732026143790844</c:v>
                </c:pt>
                <c:pt idx="38">
                  <c:v>0.24657534246575352</c:v>
                </c:pt>
                <c:pt idx="39">
                  <c:v>0.25539906103286392</c:v>
                </c:pt>
                <c:pt idx="40">
                  <c:v>0.26199261992619932</c:v>
                </c:pt>
                <c:pt idx="41">
                  <c:v>0.27371794871794858</c:v>
                </c:pt>
                <c:pt idx="42">
                  <c:v>0.32035763411279233</c:v>
                </c:pt>
                <c:pt idx="43">
                  <c:v>8.029739776951654E-2</c:v>
                </c:pt>
                <c:pt idx="44">
                  <c:v>0.37198211624441124</c:v>
                </c:pt>
                <c:pt idx="45">
                  <c:v>0.29632034632034632</c:v>
                </c:pt>
                <c:pt idx="46">
                  <c:v>0.30726392251815982</c:v>
                </c:pt>
                <c:pt idx="47">
                  <c:v>0.41197604790419168</c:v>
                </c:pt>
                <c:pt idx="48">
                  <c:v>0.40490883590462834</c:v>
                </c:pt>
                <c:pt idx="49">
                  <c:v>0.45300859598853865</c:v>
                </c:pt>
                <c:pt idx="50">
                  <c:v>0.3282500000000001</c:v>
                </c:pt>
                <c:pt idx="51">
                  <c:v>0.43982808022922643</c:v>
                </c:pt>
                <c:pt idx="52">
                  <c:v>0.49966887417218553</c:v>
                </c:pt>
                <c:pt idx="53">
                  <c:v>0.36900452488687785</c:v>
                </c:pt>
                <c:pt idx="54">
                  <c:v>0.42507204610951016</c:v>
                </c:pt>
                <c:pt idx="55">
                  <c:v>0.37248062015503847</c:v>
                </c:pt>
                <c:pt idx="56">
                  <c:v>0.18010335917312661</c:v>
                </c:pt>
                <c:pt idx="57">
                  <c:v>0.50233766233766231</c:v>
                </c:pt>
                <c:pt idx="58">
                  <c:v>0.51659292035398219</c:v>
                </c:pt>
                <c:pt idx="59">
                  <c:v>0.41277372262773715</c:v>
                </c:pt>
                <c:pt idx="60">
                  <c:v>0.46764705882352958</c:v>
                </c:pt>
                <c:pt idx="61">
                  <c:v>0.46833333333333321</c:v>
                </c:pt>
                <c:pt idx="62">
                  <c:v>0.49185393258426968</c:v>
                </c:pt>
                <c:pt idx="63">
                  <c:v>0.46716417910447755</c:v>
                </c:pt>
                <c:pt idx="64">
                  <c:v>0.36792452830188677</c:v>
                </c:pt>
                <c:pt idx="65">
                  <c:v>0.48972602739726023</c:v>
                </c:pt>
                <c:pt idx="66">
                  <c:v>0.59931506849315075</c:v>
                </c:pt>
                <c:pt idx="67">
                  <c:v>0.12456747404844315</c:v>
                </c:pt>
                <c:pt idx="68">
                  <c:v>0.52641509433962275</c:v>
                </c:pt>
                <c:pt idx="69">
                  <c:v>0.56082160517306967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5-4CA2-8D47-56CA90235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ax val="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'Ind-LNP pref flows'!$B$5:$BS$5</c:f>
              <c:numCache>
                <c:formatCode>General</c:formatCode>
                <c:ptCount val="70"/>
                <c:pt idx="0">
                  <c:v>32.35</c:v>
                </c:pt>
                <c:pt idx="1">
                  <c:v>48.5</c:v>
                </c:pt>
                <c:pt idx="2">
                  <c:v>32.5</c:v>
                </c:pt>
                <c:pt idx="3">
                  <c:v>45.7</c:v>
                </c:pt>
                <c:pt idx="4">
                  <c:v>50.5</c:v>
                </c:pt>
                <c:pt idx="5">
                  <c:v>27.2</c:v>
                </c:pt>
                <c:pt idx="6">
                  <c:v>31.18</c:v>
                </c:pt>
                <c:pt idx="7">
                  <c:v>32.74</c:v>
                </c:pt>
                <c:pt idx="8">
                  <c:v>43.46</c:v>
                </c:pt>
                <c:pt idx="9">
                  <c:v>32.43</c:v>
                </c:pt>
                <c:pt idx="10">
                  <c:v>34.19</c:v>
                </c:pt>
                <c:pt idx="11">
                  <c:v>34.86</c:v>
                </c:pt>
                <c:pt idx="12">
                  <c:v>29.22</c:v>
                </c:pt>
                <c:pt idx="13">
                  <c:v>61.88</c:v>
                </c:pt>
                <c:pt idx="14">
                  <c:v>61.94</c:v>
                </c:pt>
                <c:pt idx="15">
                  <c:v>47.15</c:v>
                </c:pt>
                <c:pt idx="16">
                  <c:v>32.700000000000003</c:v>
                </c:pt>
                <c:pt idx="17">
                  <c:v>35.4</c:v>
                </c:pt>
                <c:pt idx="18">
                  <c:v>35.700000000000003</c:v>
                </c:pt>
                <c:pt idx="19">
                  <c:v>46.71</c:v>
                </c:pt>
                <c:pt idx="20">
                  <c:v>29.07</c:v>
                </c:pt>
                <c:pt idx="21">
                  <c:v>27.74</c:v>
                </c:pt>
                <c:pt idx="22">
                  <c:v>32.96</c:v>
                </c:pt>
                <c:pt idx="23">
                  <c:v>28.42</c:v>
                </c:pt>
                <c:pt idx="24">
                  <c:v>38.75</c:v>
                </c:pt>
                <c:pt idx="25">
                  <c:v>49.15</c:v>
                </c:pt>
                <c:pt idx="26">
                  <c:v>41.45</c:v>
                </c:pt>
                <c:pt idx="27">
                  <c:v>44.63</c:v>
                </c:pt>
                <c:pt idx="28">
                  <c:v>39.6</c:v>
                </c:pt>
                <c:pt idx="29">
                  <c:v>34.4</c:v>
                </c:pt>
                <c:pt idx="30">
                  <c:v>50.23</c:v>
                </c:pt>
                <c:pt idx="31">
                  <c:v>31.2</c:v>
                </c:pt>
                <c:pt idx="32">
                  <c:v>43.7</c:v>
                </c:pt>
                <c:pt idx="33">
                  <c:v>63.4</c:v>
                </c:pt>
                <c:pt idx="34">
                  <c:v>36.5</c:v>
                </c:pt>
                <c:pt idx="35">
                  <c:v>36.299999999999997</c:v>
                </c:pt>
                <c:pt idx="36">
                  <c:v>37.6</c:v>
                </c:pt>
                <c:pt idx="37">
                  <c:v>30.6</c:v>
                </c:pt>
                <c:pt idx="38">
                  <c:v>29.2</c:v>
                </c:pt>
                <c:pt idx="39">
                  <c:v>42.6</c:v>
                </c:pt>
                <c:pt idx="40">
                  <c:v>27.1</c:v>
                </c:pt>
                <c:pt idx="41">
                  <c:v>31.2</c:v>
                </c:pt>
                <c:pt idx="42">
                  <c:v>72.7</c:v>
                </c:pt>
                <c:pt idx="43">
                  <c:v>26.9</c:v>
                </c:pt>
                <c:pt idx="44">
                  <c:v>67.099999999999994</c:v>
                </c:pt>
                <c:pt idx="45">
                  <c:v>46.2</c:v>
                </c:pt>
                <c:pt idx="46">
                  <c:v>41.3</c:v>
                </c:pt>
                <c:pt idx="47">
                  <c:v>33.4</c:v>
                </c:pt>
                <c:pt idx="48">
                  <c:v>71.3</c:v>
                </c:pt>
                <c:pt idx="49">
                  <c:v>69.8</c:v>
                </c:pt>
                <c:pt idx="50">
                  <c:v>40</c:v>
                </c:pt>
                <c:pt idx="51">
                  <c:v>34.9</c:v>
                </c:pt>
                <c:pt idx="52">
                  <c:v>30.2</c:v>
                </c:pt>
                <c:pt idx="53">
                  <c:v>44.2</c:v>
                </c:pt>
                <c:pt idx="54">
                  <c:v>69.400000000000006</c:v>
                </c:pt>
                <c:pt idx="55">
                  <c:v>25.8</c:v>
                </c:pt>
                <c:pt idx="56">
                  <c:v>38.700000000000003</c:v>
                </c:pt>
                <c:pt idx="57">
                  <c:v>38.5</c:v>
                </c:pt>
                <c:pt idx="58">
                  <c:v>45.2</c:v>
                </c:pt>
                <c:pt idx="59">
                  <c:v>27.4</c:v>
                </c:pt>
                <c:pt idx="60">
                  <c:v>40.799999999999997</c:v>
                </c:pt>
                <c:pt idx="61">
                  <c:v>36</c:v>
                </c:pt>
                <c:pt idx="62">
                  <c:v>35.6</c:v>
                </c:pt>
                <c:pt idx="63">
                  <c:v>33.5</c:v>
                </c:pt>
                <c:pt idx="64">
                  <c:v>31.8</c:v>
                </c:pt>
                <c:pt idx="65">
                  <c:v>58.4</c:v>
                </c:pt>
                <c:pt idx="66">
                  <c:v>29.2</c:v>
                </c:pt>
                <c:pt idx="67">
                  <c:v>28.9</c:v>
                </c:pt>
                <c:pt idx="68">
                  <c:v>26.5</c:v>
                </c:pt>
                <c:pt idx="69">
                  <c:v>26.29</c:v>
                </c:pt>
              </c:numCache>
            </c:numRef>
          </c:xVal>
          <c:yVal>
            <c:numRef>
              <c:f>'Ind-LNP pref flows'!$B$18:$BS$18</c:f>
              <c:numCache>
                <c:formatCode>General</c:formatCode>
                <c:ptCount val="70"/>
                <c:pt idx="0">
                  <c:v>0.12966636321483771</c:v>
                </c:pt>
                <c:pt idx="1">
                  <c:v>2.7396701030927728E-2</c:v>
                </c:pt>
                <c:pt idx="2">
                  <c:v>-0.22346846153846148</c:v>
                </c:pt>
                <c:pt idx="3">
                  <c:v>-0.13856019693654253</c:v>
                </c:pt>
                <c:pt idx="4">
                  <c:v>-0.1187357425742574</c:v>
                </c:pt>
                <c:pt idx="5">
                  <c:v>-5.3684705882352635E-2</c:v>
                </c:pt>
                <c:pt idx="6">
                  <c:v>0.21947699166132162</c:v>
                </c:pt>
                <c:pt idx="7">
                  <c:v>0.11196966340867442</c:v>
                </c:pt>
                <c:pt idx="8">
                  <c:v>0.20758529774505297</c:v>
                </c:pt>
                <c:pt idx="9">
                  <c:v>0.21330252389762583</c:v>
                </c:pt>
                <c:pt idx="10">
                  <c:v>0.12654902076630603</c:v>
                </c:pt>
                <c:pt idx="11">
                  <c:v>9.1873284566838631E-2</c:v>
                </c:pt>
                <c:pt idx="12">
                  <c:v>0.28990908555783712</c:v>
                </c:pt>
                <c:pt idx="13">
                  <c:v>-3.8351053652230294E-2</c:v>
                </c:pt>
                <c:pt idx="14">
                  <c:v>-5.9633477558927839E-2</c:v>
                </c:pt>
                <c:pt idx="15">
                  <c:v>-1.259867974549328E-2</c:v>
                </c:pt>
                <c:pt idx="16">
                  <c:v>-0.10242639143730864</c:v>
                </c:pt>
                <c:pt idx="17">
                  <c:v>-7.3036214689265522E-2</c:v>
                </c:pt>
                <c:pt idx="18">
                  <c:v>5.6278235294117795E-2</c:v>
                </c:pt>
                <c:pt idx="19">
                  <c:v>-0.16541851894669229</c:v>
                </c:pt>
                <c:pt idx="20">
                  <c:v>7.3233949432404688E-2</c:v>
                </c:pt>
                <c:pt idx="21">
                  <c:v>5.1571439798125618E-2</c:v>
                </c:pt>
                <c:pt idx="22">
                  <c:v>-2.9432893203883759E-2</c:v>
                </c:pt>
                <c:pt idx="23">
                  <c:v>-0.14922092047853597</c:v>
                </c:pt>
                <c:pt idx="24">
                  <c:v>-0.10621719354838705</c:v>
                </c:pt>
                <c:pt idx="25">
                  <c:v>-8.8807014242115956E-2</c:v>
                </c:pt>
                <c:pt idx="26">
                  <c:v>-1.6363367913148408E-2</c:v>
                </c:pt>
                <c:pt idx="27">
                  <c:v>-6.5806732915079491E-2</c:v>
                </c:pt>
                <c:pt idx="28">
                  <c:v>-3.0051414141413879E-2</c:v>
                </c:pt>
                <c:pt idx="29">
                  <c:v>0.12416953488372087</c:v>
                </c:pt>
                <c:pt idx="30">
                  <c:v>1.3633904041407963E-3</c:v>
                </c:pt>
                <c:pt idx="31">
                  <c:v>7.7927435897436059E-2</c:v>
                </c:pt>
                <c:pt idx="32">
                  <c:v>-0.13539574370709373</c:v>
                </c:pt>
                <c:pt idx="33">
                  <c:v>-4.4482649842259026E-4</c:v>
                </c:pt>
                <c:pt idx="34">
                  <c:v>8.4585890410959014E-2</c:v>
                </c:pt>
                <c:pt idx="35">
                  <c:v>-9.3957162534435423E-2</c:v>
                </c:pt>
                <c:pt idx="36">
                  <c:v>0.12990723404255305</c:v>
                </c:pt>
                <c:pt idx="37">
                  <c:v>1.9380261437908469E-2</c:v>
                </c:pt>
                <c:pt idx="38">
                  <c:v>-0.11439465753424649</c:v>
                </c:pt>
                <c:pt idx="39">
                  <c:v>-2.8100938967136058E-2</c:v>
                </c:pt>
                <c:pt idx="40">
                  <c:v>-9.3897380073800607E-2</c:v>
                </c:pt>
                <c:pt idx="41">
                  <c:v>-5.0422051282051406E-2</c:v>
                </c:pt>
                <c:pt idx="42">
                  <c:v>-4.1882365887207673E-2</c:v>
                </c:pt>
                <c:pt idx="43">
                  <c:v>-0.14224260223048346</c:v>
                </c:pt>
                <c:pt idx="44">
                  <c:v>-6.5187883755588705E-2</c:v>
                </c:pt>
                <c:pt idx="45">
                  <c:v>1.155034632034635E-2</c:v>
                </c:pt>
                <c:pt idx="46">
                  <c:v>-5.6246077481840184E-2</c:v>
                </c:pt>
                <c:pt idx="47">
                  <c:v>-1.0639520958082849E-3</c:v>
                </c:pt>
                <c:pt idx="48">
                  <c:v>-5.7661164095371698E-2</c:v>
                </c:pt>
                <c:pt idx="49">
                  <c:v>-8.0681404011461344E-2</c:v>
                </c:pt>
                <c:pt idx="50">
                  <c:v>-2.0019999999999871E-2</c:v>
                </c:pt>
                <c:pt idx="51">
                  <c:v>2.6788080229226463E-2</c:v>
                </c:pt>
                <c:pt idx="52">
                  <c:v>1.8048874172185592E-2</c:v>
                </c:pt>
                <c:pt idx="53">
                  <c:v>-7.205475113122084E-3</c:v>
                </c:pt>
                <c:pt idx="54">
                  <c:v>-0.1149679538904898</c:v>
                </c:pt>
                <c:pt idx="55">
                  <c:v>-4.8179379844961456E-2</c:v>
                </c:pt>
                <c:pt idx="56">
                  <c:v>-0.18594664082687337</c:v>
                </c:pt>
                <c:pt idx="57">
                  <c:v>-7.2223376623375968E-3</c:v>
                </c:pt>
                <c:pt idx="58">
                  <c:v>5.2752920353982158E-2</c:v>
                </c:pt>
                <c:pt idx="59">
                  <c:v>8.3553722627737192E-2</c:v>
                </c:pt>
                <c:pt idx="60">
                  <c:v>-0.10922294117647041</c:v>
                </c:pt>
                <c:pt idx="61">
                  <c:v>6.4183333333333203E-2</c:v>
                </c:pt>
                <c:pt idx="62">
                  <c:v>-3.8026067415730225E-2</c:v>
                </c:pt>
                <c:pt idx="63">
                  <c:v>-6.1445820895522363E-2</c:v>
                </c:pt>
                <c:pt idx="64">
                  <c:v>-2.7335471698113178E-2</c:v>
                </c:pt>
                <c:pt idx="65">
                  <c:v>-8.4603972602739663E-2</c:v>
                </c:pt>
                <c:pt idx="66">
                  <c:v>0.15198506849315074</c:v>
                </c:pt>
                <c:pt idx="67">
                  <c:v>-0.21100252595155689</c:v>
                </c:pt>
                <c:pt idx="68">
                  <c:v>0.20735509433962274</c:v>
                </c:pt>
                <c:pt idx="69">
                  <c:v>0.11958760517306966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1-41C8-BE5C-93469E73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ax val="50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Ind tcp vs Ind fp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1386701662293"/>
                  <c:y val="-7.6523767862350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'Ind-ALP pref flows'!$B$5:$AC$5</c:f>
              <c:numCache>
                <c:formatCode>General</c:formatCode>
                <c:ptCount val="28"/>
                <c:pt idx="0">
                  <c:v>24.67</c:v>
                </c:pt>
                <c:pt idx="1">
                  <c:v>23.51</c:v>
                </c:pt>
                <c:pt idx="2">
                  <c:v>21.26</c:v>
                </c:pt>
                <c:pt idx="3">
                  <c:v>38.08</c:v>
                </c:pt>
                <c:pt idx="4">
                  <c:v>44.07</c:v>
                </c:pt>
                <c:pt idx="5">
                  <c:v>50.05</c:v>
                </c:pt>
                <c:pt idx="6">
                  <c:v>25.88</c:v>
                </c:pt>
                <c:pt idx="7">
                  <c:v>53.53</c:v>
                </c:pt>
                <c:pt idx="8">
                  <c:v>42.5</c:v>
                </c:pt>
                <c:pt idx="9">
                  <c:v>20.399999999999999</c:v>
                </c:pt>
                <c:pt idx="10">
                  <c:v>29.5</c:v>
                </c:pt>
                <c:pt idx="11">
                  <c:v>30.3</c:v>
                </c:pt>
                <c:pt idx="12">
                  <c:v>26.6</c:v>
                </c:pt>
                <c:pt idx="13">
                  <c:v>24.1</c:v>
                </c:pt>
                <c:pt idx="14">
                  <c:v>39.6</c:v>
                </c:pt>
                <c:pt idx="15">
                  <c:v>38.5</c:v>
                </c:pt>
                <c:pt idx="16">
                  <c:v>37.299999999999997</c:v>
                </c:pt>
                <c:pt idx="17">
                  <c:v>26.9</c:v>
                </c:pt>
                <c:pt idx="18">
                  <c:v>30.6</c:v>
                </c:pt>
                <c:pt idx="19">
                  <c:v>46</c:v>
                </c:pt>
                <c:pt idx="20">
                  <c:v>25.9</c:v>
                </c:pt>
                <c:pt idx="21">
                  <c:v>25.1</c:v>
                </c:pt>
                <c:pt idx="22">
                  <c:v>37.700000000000003</c:v>
                </c:pt>
                <c:pt idx="23">
                  <c:v>45.2</c:v>
                </c:pt>
                <c:pt idx="24">
                  <c:v>24.6</c:v>
                </c:pt>
                <c:pt idx="25">
                  <c:v>22.7</c:v>
                </c:pt>
                <c:pt idx="26">
                  <c:v>21.4</c:v>
                </c:pt>
                <c:pt idx="27">
                  <c:v>24.1</c:v>
                </c:pt>
              </c:numCache>
            </c:numRef>
          </c:xVal>
          <c:yVal>
            <c:numRef>
              <c:f>'Ind-ALP pref flows'!$B$10:$AC$10</c:f>
              <c:numCache>
                <c:formatCode>General</c:formatCode>
                <c:ptCount val="28"/>
                <c:pt idx="0">
                  <c:v>43.77</c:v>
                </c:pt>
                <c:pt idx="1">
                  <c:v>41.42</c:v>
                </c:pt>
                <c:pt idx="2">
                  <c:v>51.21</c:v>
                </c:pt>
                <c:pt idx="3">
                  <c:v>65.510000000000005</c:v>
                </c:pt>
                <c:pt idx="4">
                  <c:v>67.78</c:v>
                </c:pt>
                <c:pt idx="5">
                  <c:v>72.12</c:v>
                </c:pt>
                <c:pt idx="6">
                  <c:v>37.130000000000003</c:v>
                </c:pt>
                <c:pt idx="7">
                  <c:v>72.11</c:v>
                </c:pt>
                <c:pt idx="8">
                  <c:v>60.7</c:v>
                </c:pt>
                <c:pt idx="9">
                  <c:v>41.1</c:v>
                </c:pt>
                <c:pt idx="10">
                  <c:v>49.1</c:v>
                </c:pt>
                <c:pt idx="11">
                  <c:v>50.1</c:v>
                </c:pt>
                <c:pt idx="12">
                  <c:v>48</c:v>
                </c:pt>
                <c:pt idx="13">
                  <c:v>48.8</c:v>
                </c:pt>
                <c:pt idx="14">
                  <c:v>66.599999999999994</c:v>
                </c:pt>
                <c:pt idx="15">
                  <c:v>64.7</c:v>
                </c:pt>
                <c:pt idx="16">
                  <c:v>59.8</c:v>
                </c:pt>
                <c:pt idx="17">
                  <c:v>42.1</c:v>
                </c:pt>
                <c:pt idx="18">
                  <c:v>56.1</c:v>
                </c:pt>
                <c:pt idx="19">
                  <c:v>58.2</c:v>
                </c:pt>
                <c:pt idx="20">
                  <c:v>42.6</c:v>
                </c:pt>
                <c:pt idx="21">
                  <c:v>42.6</c:v>
                </c:pt>
                <c:pt idx="22">
                  <c:v>58.2</c:v>
                </c:pt>
                <c:pt idx="23">
                  <c:v>66.7</c:v>
                </c:pt>
                <c:pt idx="24">
                  <c:v>50.6</c:v>
                </c:pt>
                <c:pt idx="25">
                  <c:v>40.5</c:v>
                </c:pt>
                <c:pt idx="26">
                  <c:v>42.8</c:v>
                </c:pt>
                <c:pt idx="27">
                  <c:v>47.4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D-4BFA-9789-91E788954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19920"/>
        <c:axId val="1201821168"/>
      </c:scatterChart>
      <c:valAx>
        <c:axId val="120181992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21168"/>
        <c:crosses val="autoZero"/>
        <c:crossBetween val="midCat"/>
      </c:valAx>
      <c:valAx>
        <c:axId val="12018211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26</xdr:row>
      <xdr:rowOff>180974</xdr:rowOff>
    </xdr:from>
    <xdr:to>
      <xdr:col>11</xdr:col>
      <xdr:colOff>123825</xdr:colOff>
      <xdr:row>41</xdr:row>
      <xdr:rowOff>100011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A32CB-B62C-4DA6-9C08-FA53244B6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371476</xdr:colOff>
      <xdr:row>26</xdr:row>
      <xdr:rowOff>180974</xdr:rowOff>
    </xdr:from>
    <xdr:to>
      <xdr:col>16</xdr:col>
      <xdr:colOff>276225</xdr:colOff>
      <xdr:row>41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D79BDB-5A37-4EDD-A9B8-E86C7B8DB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219076</xdr:colOff>
      <xdr:row>42</xdr:row>
      <xdr:rowOff>19050</xdr:rowOff>
    </xdr:from>
    <xdr:to>
      <xdr:col>10</xdr:col>
      <xdr:colOff>819151</xdr:colOff>
      <xdr:row>56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28A828-AEA6-4083-95E4-35BD228C5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66675</xdr:colOff>
      <xdr:row>41</xdr:row>
      <xdr:rowOff>171450</xdr:rowOff>
    </xdr:from>
    <xdr:to>
      <xdr:col>15</xdr:col>
      <xdr:colOff>504825</xdr:colOff>
      <xdr:row>56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E98C64-EB2D-4711-A5C6-D272B8D3A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123825</xdr:colOff>
      <xdr:row>40</xdr:row>
      <xdr:rowOff>104775</xdr:rowOff>
    </xdr:from>
    <xdr:to>
      <xdr:col>21</xdr:col>
      <xdr:colOff>561975</xdr:colOff>
      <xdr:row>54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9F3E7B-88A0-4758-983B-CD6ADCB3B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24</xdr:row>
      <xdr:rowOff>19050</xdr:rowOff>
    </xdr:from>
    <xdr:to>
      <xdr:col>9</xdr:col>
      <xdr:colOff>319088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EC8DE-8CF2-444D-9778-CEB9810B8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ABD1B-CCF8-4512-842C-392BC49319B8}">
  <dimension ref="A1:I19"/>
  <sheetViews>
    <sheetView workbookViewId="0">
      <selection activeCell="I20" sqref="I20"/>
    </sheetView>
  </sheetViews>
  <sheetFormatPr defaultRowHeight="15" x14ac:dyDescent="0.25"/>
  <sheetData>
    <row r="1" spans="1:9" x14ac:dyDescent="0.25">
      <c r="A1" t="s">
        <v>149</v>
      </c>
    </row>
    <row r="2" spans="1:9" ht="15.75" thickBot="1" x14ac:dyDescent="0.3"/>
    <row r="3" spans="1:9" x14ac:dyDescent="0.25">
      <c r="A3" s="3" t="s">
        <v>150</v>
      </c>
      <c r="B3" s="3"/>
    </row>
    <row r="4" spans="1:9" x14ac:dyDescent="0.25">
      <c r="A4" t="s">
        <v>151</v>
      </c>
      <c r="B4">
        <v>0.72572178186591341</v>
      </c>
    </row>
    <row r="5" spans="1:9" x14ac:dyDescent="0.25">
      <c r="A5" t="s">
        <v>152</v>
      </c>
      <c r="B5">
        <v>0.52667210467463632</v>
      </c>
    </row>
    <row r="6" spans="1:9" x14ac:dyDescent="0.25">
      <c r="A6" t="s">
        <v>153</v>
      </c>
      <c r="B6">
        <v>0.5114034628899472</v>
      </c>
    </row>
    <row r="7" spans="1:9" x14ac:dyDescent="0.25">
      <c r="A7" t="s">
        <v>154</v>
      </c>
      <c r="B7">
        <v>0.1037442841983575</v>
      </c>
    </row>
    <row r="8" spans="1:9" ht="15.75" thickBot="1" x14ac:dyDescent="0.3">
      <c r="A8" s="1" t="s">
        <v>155</v>
      </c>
      <c r="B8" s="1">
        <v>65</v>
      </c>
    </row>
    <row r="10" spans="1:9" ht="15.75" thickBot="1" x14ac:dyDescent="0.3">
      <c r="A10" t="s">
        <v>156</v>
      </c>
    </row>
    <row r="11" spans="1:9" x14ac:dyDescent="0.25">
      <c r="A11" s="2"/>
      <c r="B11" s="2" t="s">
        <v>160</v>
      </c>
      <c r="C11" s="2" t="s">
        <v>161</v>
      </c>
      <c r="D11" s="2" t="s">
        <v>162</v>
      </c>
      <c r="E11" s="2" t="s">
        <v>163</v>
      </c>
      <c r="F11" s="2" t="s">
        <v>164</v>
      </c>
    </row>
    <row r="12" spans="1:9" x14ac:dyDescent="0.25">
      <c r="A12" t="s">
        <v>157</v>
      </c>
      <c r="B12">
        <v>2</v>
      </c>
      <c r="C12">
        <v>0.74250308580941193</v>
      </c>
      <c r="D12">
        <v>0.37125154290470597</v>
      </c>
      <c r="E12">
        <v>34.493710187291462</v>
      </c>
      <c r="F12">
        <v>8.5118723921168976E-11</v>
      </c>
    </row>
    <row r="13" spans="1:9" x14ac:dyDescent="0.25">
      <c r="A13" t="s">
        <v>24</v>
      </c>
      <c r="B13">
        <v>62</v>
      </c>
      <c r="C13">
        <v>0.66729834323743331</v>
      </c>
      <c r="D13">
        <v>1.0762876503829569E-2</v>
      </c>
    </row>
    <row r="14" spans="1:9" ht="15.75" thickBot="1" x14ac:dyDescent="0.3">
      <c r="A14" s="1" t="s">
        <v>158</v>
      </c>
      <c r="B14" s="1">
        <v>64</v>
      </c>
      <c r="C14" s="1">
        <v>1.4098014290468452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165</v>
      </c>
      <c r="C16" s="2" t="s">
        <v>154</v>
      </c>
      <c r="D16" s="2" t="s">
        <v>166</v>
      </c>
      <c r="E16" s="2" t="s">
        <v>167</v>
      </c>
      <c r="F16" s="2" t="s">
        <v>168</v>
      </c>
      <c r="G16" s="2" t="s">
        <v>169</v>
      </c>
      <c r="H16" s="2" t="s">
        <v>170</v>
      </c>
      <c r="I16" s="2" t="s">
        <v>171</v>
      </c>
    </row>
    <row r="17" spans="1:9" x14ac:dyDescent="0.25">
      <c r="A17" t="s">
        <v>159</v>
      </c>
      <c r="B17">
        <v>4.5032830972013493E-2</v>
      </c>
      <c r="C17">
        <v>6.6306515255003654E-2</v>
      </c>
      <c r="D17">
        <v>0.67916147906167046</v>
      </c>
      <c r="E17">
        <v>0.49956319481473421</v>
      </c>
      <c r="F17">
        <v>-8.7512004416478079E-2</v>
      </c>
      <c r="G17">
        <v>0.17757766636050507</v>
      </c>
      <c r="H17">
        <v>-8.7512004416478079E-2</v>
      </c>
      <c r="I17">
        <v>0.17757766636050507</v>
      </c>
    </row>
    <row r="18" spans="1:9" x14ac:dyDescent="0.25">
      <c r="A18" t="s">
        <v>146</v>
      </c>
      <c r="B18">
        <v>-2.6752646019232501E-3</v>
      </c>
      <c r="C18">
        <v>1.0659848862840538E-3</v>
      </c>
      <c r="D18">
        <v>-2.5096646644297453</v>
      </c>
      <c r="E18">
        <v>1.4710217586629444E-2</v>
      </c>
      <c r="F18">
        <v>-4.8061380271931398E-3</v>
      </c>
      <c r="G18">
        <v>-5.4439117665336075E-4</v>
      </c>
      <c r="H18">
        <v>-4.8061380271931398E-3</v>
      </c>
      <c r="I18">
        <v>-5.4439117665336075E-4</v>
      </c>
    </row>
    <row r="19" spans="1:9" ht="15.75" thickBot="1" x14ac:dyDescent="0.3">
      <c r="A19" s="1" t="s">
        <v>147</v>
      </c>
      <c r="B19" s="1">
        <v>1.3442256496584351E-2</v>
      </c>
      <c r="C19" s="1">
        <v>1.6295240935262939E-3</v>
      </c>
      <c r="D19" s="1">
        <v>8.2491916198031028</v>
      </c>
      <c r="E19" s="1">
        <v>1.4637272868167185E-11</v>
      </c>
      <c r="F19" s="1">
        <v>1.0184884247305653E-2</v>
      </c>
      <c r="G19" s="1">
        <v>1.6699628745863049E-2</v>
      </c>
      <c r="H19" s="1">
        <v>1.0184884247305653E-2</v>
      </c>
      <c r="I19" s="1">
        <v>1.6699628745863049E-2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6874-83EE-4929-8BE6-AD85DCC779A2}">
  <dimension ref="A1:I19"/>
  <sheetViews>
    <sheetView workbookViewId="0">
      <selection activeCell="B17" sqref="B17"/>
    </sheetView>
  </sheetViews>
  <sheetFormatPr defaultRowHeight="15" x14ac:dyDescent="0.25"/>
  <sheetData>
    <row r="1" spans="1:9" x14ac:dyDescent="0.25">
      <c r="A1" t="s">
        <v>149</v>
      </c>
    </row>
    <row r="2" spans="1:9" ht="15.75" thickBot="1" x14ac:dyDescent="0.3"/>
    <row r="3" spans="1:9" x14ac:dyDescent="0.25">
      <c r="A3" s="3" t="s">
        <v>150</v>
      </c>
      <c r="B3" s="3"/>
    </row>
    <row r="4" spans="1:9" x14ac:dyDescent="0.25">
      <c r="A4" t="s">
        <v>151</v>
      </c>
      <c r="B4">
        <v>0.5756094786844822</v>
      </c>
    </row>
    <row r="5" spans="1:9" x14ac:dyDescent="0.25">
      <c r="A5" t="s">
        <v>152</v>
      </c>
      <c r="B5">
        <v>0.33132627195142134</v>
      </c>
    </row>
    <row r="6" spans="1:9" x14ac:dyDescent="0.25">
      <c r="A6" t="s">
        <v>153</v>
      </c>
      <c r="B6">
        <v>0.27783237370753505</v>
      </c>
    </row>
    <row r="7" spans="1:9" x14ac:dyDescent="0.25">
      <c r="A7" t="s">
        <v>154</v>
      </c>
      <c r="B7">
        <v>0.10511474764894756</v>
      </c>
    </row>
    <row r="8" spans="1:9" ht="15.75" thickBot="1" x14ac:dyDescent="0.3">
      <c r="A8" s="1" t="s">
        <v>155</v>
      </c>
      <c r="B8" s="1">
        <v>28</v>
      </c>
    </row>
    <row r="10" spans="1:9" ht="15.75" thickBot="1" x14ac:dyDescent="0.3">
      <c r="A10" t="s">
        <v>156</v>
      </c>
    </row>
    <row r="11" spans="1:9" x14ac:dyDescent="0.25">
      <c r="A11" s="2"/>
      <c r="B11" s="2" t="s">
        <v>160</v>
      </c>
      <c r="C11" s="2" t="s">
        <v>161</v>
      </c>
      <c r="D11" s="2" t="s">
        <v>162</v>
      </c>
      <c r="E11" s="2" t="s">
        <v>163</v>
      </c>
      <c r="F11" s="2" t="s">
        <v>164</v>
      </c>
    </row>
    <row r="12" spans="1:9" x14ac:dyDescent="0.25">
      <c r="A12" t="s">
        <v>157</v>
      </c>
      <c r="B12">
        <v>2</v>
      </c>
      <c r="C12">
        <v>0.13687020771641156</v>
      </c>
      <c r="D12">
        <v>6.8435103858205781E-2</v>
      </c>
      <c r="E12">
        <v>6.1937208322500217</v>
      </c>
      <c r="F12">
        <v>6.5339868071997986E-3</v>
      </c>
    </row>
    <row r="13" spans="1:9" x14ac:dyDescent="0.25">
      <c r="A13" t="s">
        <v>24</v>
      </c>
      <c r="B13">
        <v>25</v>
      </c>
      <c r="C13">
        <v>0.27622775433254815</v>
      </c>
      <c r="D13">
        <v>1.1049110173301926E-2</v>
      </c>
    </row>
    <row r="14" spans="1:9" ht="15.75" thickBot="1" x14ac:dyDescent="0.3">
      <c r="A14" s="1" t="s">
        <v>158</v>
      </c>
      <c r="B14" s="1">
        <v>27</v>
      </c>
      <c r="C14" s="1">
        <v>0.41309796204895971</v>
      </c>
      <c r="D14" s="1"/>
      <c r="E14" s="1"/>
      <c r="F14" s="1"/>
    </row>
    <row r="15" spans="1:9" ht="15.75" thickBot="1" x14ac:dyDescent="0.3"/>
    <row r="16" spans="1:9" x14ac:dyDescent="0.25">
      <c r="A16" s="2"/>
      <c r="B16" s="2" t="s">
        <v>165</v>
      </c>
      <c r="C16" s="2" t="s">
        <v>154</v>
      </c>
      <c r="D16" s="2" t="s">
        <v>166</v>
      </c>
      <c r="E16" s="2" t="s">
        <v>167</v>
      </c>
      <c r="F16" s="2" t="s">
        <v>168</v>
      </c>
      <c r="G16" s="2" t="s">
        <v>169</v>
      </c>
      <c r="H16" s="2" t="s">
        <v>170</v>
      </c>
      <c r="I16" s="2" t="s">
        <v>171</v>
      </c>
    </row>
    <row r="17" spans="1:9" x14ac:dyDescent="0.25">
      <c r="A17" t="s">
        <v>159</v>
      </c>
      <c r="B17">
        <v>0.24317948683282592</v>
      </c>
      <c r="C17">
        <v>0.14334600109378978</v>
      </c>
      <c r="D17">
        <v>1.6964511390430497</v>
      </c>
      <c r="E17">
        <v>0.10221927692165553</v>
      </c>
      <c r="F17">
        <v>-5.2047128802850506E-2</v>
      </c>
      <c r="G17">
        <v>0.53840610246850229</v>
      </c>
      <c r="H17">
        <v>-5.2047128802850506E-2</v>
      </c>
      <c r="I17">
        <v>0.53840610246850229</v>
      </c>
    </row>
    <row r="18" spans="1:9" x14ac:dyDescent="0.25">
      <c r="A18" t="s">
        <v>146</v>
      </c>
      <c r="B18">
        <v>-7.8756444780447091E-3</v>
      </c>
      <c r="C18">
        <v>2.3418029150649002E-3</v>
      </c>
      <c r="D18">
        <v>-3.3630688677430589</v>
      </c>
      <c r="E18">
        <v>2.4849084755171605E-3</v>
      </c>
      <c r="F18">
        <v>-1.2698677864570927E-2</v>
      </c>
      <c r="G18">
        <v>-3.0526110915184909E-3</v>
      </c>
      <c r="H18">
        <v>-1.2698677864570927E-2</v>
      </c>
      <c r="I18">
        <v>-3.0526110915184909E-3</v>
      </c>
    </row>
    <row r="19" spans="1:9" ht="15.75" thickBot="1" x14ac:dyDescent="0.3">
      <c r="A19" s="1" t="s">
        <v>172</v>
      </c>
      <c r="B19" s="1">
        <v>1.0780678422470807E-2</v>
      </c>
      <c r="C19" s="1">
        <v>4.3677507947617279E-3</v>
      </c>
      <c r="D19" s="1">
        <v>2.4682448539417918</v>
      </c>
      <c r="E19" s="1">
        <v>2.0768625784034388E-2</v>
      </c>
      <c r="F19" s="1">
        <v>1.7851272718401728E-3</v>
      </c>
      <c r="G19" s="1">
        <v>1.9776229573101441E-2</v>
      </c>
      <c r="H19" s="1">
        <v>1.7851272718401728E-3</v>
      </c>
      <c r="I19" s="1">
        <v>1.9776229573101441E-2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42FC-F408-4DDC-937A-94949179FD9D}">
  <dimension ref="A1:DM66"/>
  <sheetViews>
    <sheetView topLeftCell="CQ2" workbookViewId="0">
      <selection activeCell="DE5" sqref="DE5"/>
    </sheetView>
  </sheetViews>
  <sheetFormatPr defaultRowHeight="15" x14ac:dyDescent="0.25"/>
  <cols>
    <col min="1" max="1" width="21" customWidth="1"/>
    <col min="3" max="3" width="12" customWidth="1"/>
    <col min="4" max="4" width="11.5703125" customWidth="1"/>
    <col min="5" max="5" width="13.42578125" customWidth="1"/>
    <col min="6" max="6" width="10.85546875" customWidth="1"/>
    <col min="7" max="7" width="12.42578125" customWidth="1"/>
    <col min="9" max="9" width="12.28515625" bestFit="1" customWidth="1"/>
    <col min="10" max="11" width="12.7109375" customWidth="1"/>
    <col min="18" max="19" width="11.85546875" customWidth="1"/>
    <col min="20" max="20" width="13.7109375" customWidth="1"/>
    <col min="21" max="21" width="13" customWidth="1"/>
    <col min="22" max="22" width="13.5703125" customWidth="1"/>
    <col min="24" max="24" width="12.85546875" customWidth="1"/>
    <col min="25" max="25" width="11.28515625" customWidth="1"/>
    <col min="26" max="26" width="12.5703125" customWidth="1"/>
    <col min="27" max="27" width="11.7109375" customWidth="1"/>
    <col min="28" max="28" width="12.140625" customWidth="1"/>
    <col min="29" max="29" width="13.7109375" customWidth="1"/>
    <col min="30" max="30" width="12.28515625" customWidth="1"/>
    <col min="31" max="31" width="12.7109375" customWidth="1"/>
    <col min="32" max="32" width="13" customWidth="1"/>
    <col min="33" max="33" width="12.85546875" customWidth="1"/>
    <col min="34" max="34" width="11.42578125" customWidth="1"/>
    <col min="35" max="35" width="15.5703125" customWidth="1"/>
    <col min="36" max="36" width="11.7109375" customWidth="1"/>
    <col min="37" max="37" width="13.85546875" customWidth="1"/>
    <col min="38" max="38" width="13.28515625" customWidth="1"/>
    <col min="39" max="39" width="12.140625" customWidth="1"/>
    <col min="40" max="40" width="11.5703125" customWidth="1"/>
    <col min="41" max="41" width="11.85546875" customWidth="1"/>
    <col min="42" max="42" width="11" customWidth="1"/>
    <col min="44" max="44" width="13.42578125" customWidth="1"/>
    <col min="45" max="45" width="13.7109375" customWidth="1"/>
    <col min="46" max="46" width="14.5703125" customWidth="1"/>
    <col min="47" max="47" width="13.5703125" customWidth="1"/>
    <col min="48" max="48" width="12.42578125" customWidth="1"/>
    <col min="49" max="49" width="12.140625" customWidth="1"/>
    <col min="50" max="50" width="17.140625" customWidth="1"/>
    <col min="52" max="52" width="13.42578125" customWidth="1"/>
    <col min="53" max="53" width="13.28515625" customWidth="1"/>
    <col min="56" max="57" width="12.5703125" customWidth="1"/>
    <col min="58" max="59" width="13.42578125" customWidth="1"/>
    <col min="60" max="60" width="13.5703125" customWidth="1"/>
    <col min="61" max="61" width="15.7109375" customWidth="1"/>
    <col min="62" max="62" width="15" customWidth="1"/>
    <col min="63" max="63" width="15.7109375" customWidth="1"/>
    <col min="65" max="65" width="12.85546875" customWidth="1"/>
    <col min="66" max="66" width="17.140625" customWidth="1"/>
    <col min="67" max="67" width="13.28515625" customWidth="1"/>
    <col min="68" max="68" width="13.5703125" customWidth="1"/>
    <col min="70" max="70" width="15.5703125" customWidth="1"/>
    <col min="71" max="71" width="18.85546875" customWidth="1"/>
    <col min="72" max="72" width="14.85546875" customWidth="1"/>
    <col min="73" max="73" width="16.28515625" customWidth="1"/>
    <col min="74" max="74" width="11.85546875" customWidth="1"/>
    <col min="75" max="75" width="13.28515625" customWidth="1"/>
    <col min="76" max="76" width="11.140625" customWidth="1"/>
    <col min="77" max="77" width="11.42578125" customWidth="1"/>
    <col min="78" max="78" width="12.28515625" customWidth="1"/>
    <col min="79" max="79" width="14" customWidth="1"/>
    <col min="80" max="80" width="14.5703125" customWidth="1"/>
    <col min="81" max="81" width="11.28515625" customWidth="1"/>
    <col min="82" max="82" width="14.28515625" customWidth="1"/>
    <col min="83" max="83" width="14" customWidth="1"/>
    <col min="84" max="84" width="11.85546875" customWidth="1"/>
    <col min="85" max="85" width="14.5703125" customWidth="1"/>
    <col min="86" max="86" width="13" customWidth="1"/>
    <col min="87" max="87" width="10.85546875" customWidth="1"/>
    <col min="88" max="88" width="14.42578125" customWidth="1"/>
    <col min="89" max="89" width="12.140625" customWidth="1"/>
    <col min="90" max="90" width="12.85546875" customWidth="1"/>
    <col min="91" max="91" width="11.7109375" customWidth="1"/>
    <col min="92" max="92" width="13.140625" customWidth="1"/>
    <col min="95" max="95" width="12.28515625" customWidth="1"/>
    <col min="96" max="96" width="13.140625" customWidth="1"/>
    <col min="99" max="99" width="12.5703125" customWidth="1"/>
    <col min="100" max="100" width="11.85546875" customWidth="1"/>
    <col min="101" max="101" width="12.28515625" customWidth="1"/>
    <col min="102" max="102" width="10" bestFit="1" customWidth="1"/>
    <col min="103" max="103" width="14" customWidth="1"/>
    <col min="104" max="106" width="12" bestFit="1" customWidth="1"/>
    <col min="107" max="107" width="13.85546875" customWidth="1"/>
    <col min="108" max="110" width="12" bestFit="1" customWidth="1"/>
    <col min="111" max="111" width="9.28515625" customWidth="1"/>
  </cols>
  <sheetData>
    <row r="1" spans="1:117" x14ac:dyDescent="0.25">
      <c r="B1" s="4" t="s">
        <v>33</v>
      </c>
      <c r="C1" s="4"/>
      <c r="D1" s="4"/>
      <c r="E1" s="4"/>
      <c r="F1" s="4"/>
      <c r="G1" s="4"/>
      <c r="H1" s="4"/>
      <c r="I1" s="4"/>
      <c r="BT1" s="5" t="s">
        <v>68</v>
      </c>
      <c r="BU1" s="5"/>
      <c r="BV1" s="5"/>
      <c r="CR1" s="4" t="s">
        <v>32</v>
      </c>
      <c r="CS1" s="4"/>
      <c r="CT1" s="4"/>
      <c r="DH1" t="s">
        <v>146</v>
      </c>
      <c r="DI1" t="s">
        <v>147</v>
      </c>
      <c r="DJ1" t="s">
        <v>148</v>
      </c>
      <c r="DL1" t="s">
        <v>146</v>
      </c>
      <c r="DM1">
        <v>50</v>
      </c>
    </row>
    <row r="2" spans="1:117" x14ac:dyDescent="0.25">
      <c r="B2" t="s">
        <v>7</v>
      </c>
      <c r="C2" t="s">
        <v>180</v>
      </c>
      <c r="D2" t="s">
        <v>184</v>
      </c>
      <c r="E2" t="s">
        <v>179</v>
      </c>
      <c r="F2" t="s">
        <v>185</v>
      </c>
      <c r="G2" t="s">
        <v>178</v>
      </c>
      <c r="H2" t="s">
        <v>9</v>
      </c>
      <c r="I2" t="s">
        <v>34</v>
      </c>
      <c r="J2" t="s">
        <v>10</v>
      </c>
      <c r="K2" t="s">
        <v>26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17</v>
      </c>
      <c r="R2" t="s">
        <v>48</v>
      </c>
      <c r="S2" t="s">
        <v>47</v>
      </c>
      <c r="T2" t="s">
        <v>50</v>
      </c>
      <c r="U2" t="s">
        <v>52</v>
      </c>
      <c r="V2" t="s">
        <v>53</v>
      </c>
      <c r="W2" t="s">
        <v>54</v>
      </c>
      <c r="X2" t="s">
        <v>59</v>
      </c>
      <c r="Y2" t="s">
        <v>61</v>
      </c>
      <c r="Z2" t="s">
        <v>63</v>
      </c>
      <c r="AA2" t="s">
        <v>64</v>
      </c>
      <c r="AB2" t="s">
        <v>65</v>
      </c>
      <c r="AC2" t="s">
        <v>66</v>
      </c>
      <c r="AD2" t="s">
        <v>73</v>
      </c>
      <c r="AE2" t="s">
        <v>74</v>
      </c>
      <c r="AF2" t="s">
        <v>76</v>
      </c>
      <c r="AG2" t="s">
        <v>77</v>
      </c>
      <c r="AH2" t="s">
        <v>79</v>
      </c>
      <c r="AI2" t="s">
        <v>80</v>
      </c>
      <c r="AJ2" t="s">
        <v>81</v>
      </c>
      <c r="AK2" t="s">
        <v>82</v>
      </c>
      <c r="AL2" t="s">
        <v>83</v>
      </c>
      <c r="AM2" t="s">
        <v>84</v>
      </c>
      <c r="AN2" t="s">
        <v>86</v>
      </c>
      <c r="AO2" t="s">
        <v>87</v>
      </c>
      <c r="AP2" t="s">
        <v>89</v>
      </c>
      <c r="AQ2" t="s">
        <v>92</v>
      </c>
      <c r="AR2" t="s">
        <v>94</v>
      </c>
      <c r="AS2" t="s">
        <v>96</v>
      </c>
      <c r="AT2" t="s">
        <v>97</v>
      </c>
      <c r="AU2" t="s">
        <v>99</v>
      </c>
      <c r="AV2" t="s">
        <v>101</v>
      </c>
      <c r="AW2" t="s">
        <v>102</v>
      </c>
      <c r="AX2" t="s">
        <v>103</v>
      </c>
      <c r="AY2" t="s">
        <v>104</v>
      </c>
      <c r="AZ2" t="s">
        <v>190</v>
      </c>
      <c r="BA2" t="s">
        <v>105</v>
      </c>
      <c r="BB2" t="s">
        <v>109</v>
      </c>
      <c r="BC2" t="s">
        <v>110</v>
      </c>
      <c r="BD2" t="s">
        <v>112</v>
      </c>
      <c r="BE2" t="s">
        <v>113</v>
      </c>
      <c r="BF2" t="s">
        <v>120</v>
      </c>
      <c r="BG2" t="s">
        <v>123</v>
      </c>
      <c r="BH2" t="s">
        <v>124</v>
      </c>
      <c r="BI2" t="s">
        <v>125</v>
      </c>
      <c r="BJ2" t="s">
        <v>126</v>
      </c>
      <c r="BK2" t="s">
        <v>128</v>
      </c>
      <c r="BL2" t="s">
        <v>130</v>
      </c>
      <c r="BM2" t="s">
        <v>131</v>
      </c>
      <c r="BN2" t="s">
        <v>132</v>
      </c>
      <c r="BO2" t="s">
        <v>133</v>
      </c>
      <c r="BP2" t="s">
        <v>135</v>
      </c>
      <c r="BQ2" t="s">
        <v>138</v>
      </c>
      <c r="BR2" t="s">
        <v>142</v>
      </c>
      <c r="BS2" t="s">
        <v>19</v>
      </c>
      <c r="BT2" t="s">
        <v>67</v>
      </c>
      <c r="BU2" t="s">
        <v>39</v>
      </c>
      <c r="BV2" t="s">
        <v>18</v>
      </c>
      <c r="BW2" t="s">
        <v>49</v>
      </c>
      <c r="BX2" t="s">
        <v>51</v>
      </c>
      <c r="BY2" t="s">
        <v>44</v>
      </c>
      <c r="BZ2" t="s">
        <v>37</v>
      </c>
      <c r="CA2" t="s">
        <v>88</v>
      </c>
      <c r="CB2" t="s">
        <v>95</v>
      </c>
      <c r="CC2" t="s">
        <v>100</v>
      </c>
      <c r="CD2" t="s">
        <v>192</v>
      </c>
      <c r="CE2" t="s">
        <v>107</v>
      </c>
      <c r="CF2" t="s">
        <v>111</v>
      </c>
      <c r="CG2" t="s">
        <v>117</v>
      </c>
      <c r="CH2" t="s">
        <v>118</v>
      </c>
      <c r="CI2" t="s">
        <v>119</v>
      </c>
      <c r="CJ2" t="s">
        <v>121</v>
      </c>
      <c r="CK2" t="s">
        <v>134</v>
      </c>
      <c r="CL2" t="s">
        <v>136</v>
      </c>
      <c r="CM2" t="s">
        <v>137</v>
      </c>
      <c r="CN2" t="s">
        <v>140</v>
      </c>
      <c r="CO2" t="s">
        <v>141</v>
      </c>
      <c r="CQ2" t="s">
        <v>78</v>
      </c>
      <c r="CR2" t="s">
        <v>20</v>
      </c>
      <c r="CS2" t="s">
        <v>8</v>
      </c>
      <c r="CT2" t="s">
        <v>16</v>
      </c>
      <c r="CU2" t="s">
        <v>25</v>
      </c>
      <c r="CV2" t="s">
        <v>38</v>
      </c>
      <c r="CW2" t="s">
        <v>40</v>
      </c>
      <c r="CX2" t="s">
        <v>42</v>
      </c>
      <c r="CY2" t="s">
        <v>41</v>
      </c>
      <c r="CZ2" t="s">
        <v>43</v>
      </c>
      <c r="DA2" t="s">
        <v>46</v>
      </c>
      <c r="DB2" t="s">
        <v>45</v>
      </c>
      <c r="DC2" t="s">
        <v>69</v>
      </c>
      <c r="DD2" t="s">
        <v>70</v>
      </c>
      <c r="DE2" t="s">
        <v>71</v>
      </c>
      <c r="DG2">
        <v>0</v>
      </c>
      <c r="DH2">
        <f t="shared" ref="DH2:DH19" ca="1" si="0">OFFSET($B$5,0,DG2,1,1)</f>
        <v>32.35</v>
      </c>
      <c r="DI2">
        <f ca="1">OFFSET($B$11,0,DG2,1,1)</f>
        <v>37.270000000000003</v>
      </c>
      <c r="DJ2">
        <f ca="1">OFFSET($B$15,0,DG2,1,1)</f>
        <v>0.56899536321483768</v>
      </c>
      <c r="DL2" t="s">
        <v>147</v>
      </c>
      <c r="DM2">
        <v>20</v>
      </c>
    </row>
    <row r="3" spans="1:117" x14ac:dyDescent="0.25">
      <c r="DG3">
        <f>DG2+1</f>
        <v>1</v>
      </c>
      <c r="DH3">
        <f t="shared" ca="1" si="0"/>
        <v>48.5</v>
      </c>
      <c r="DI3">
        <f t="shared" ref="DI3:DI19" ca="1" si="1">OFFSET($B$11,0,DG3,1,1)</f>
        <v>50.8</v>
      </c>
      <c r="DJ3">
        <f t="shared" ref="DJ3:DJ19" ca="1" si="2">OFFSET($B$15,0,DG3,1,1)</f>
        <v>0.63855670103092765</v>
      </c>
      <c r="DL3" t="s">
        <v>148</v>
      </c>
      <c r="DM3">
        <f>4.503-0.268*DM1+1.344*DM2</f>
        <v>17.983000000000004</v>
      </c>
    </row>
    <row r="4" spans="1:117" x14ac:dyDescent="0.25">
      <c r="A4" t="s">
        <v>35</v>
      </c>
      <c r="B4">
        <v>44.54</v>
      </c>
      <c r="C4">
        <v>28.3</v>
      </c>
      <c r="D4">
        <v>28.8</v>
      </c>
      <c r="E4">
        <v>29</v>
      </c>
      <c r="F4">
        <v>20.8</v>
      </c>
      <c r="G4">
        <v>46</v>
      </c>
      <c r="H4">
        <v>44.68</v>
      </c>
      <c r="I4">
        <v>39.39</v>
      </c>
      <c r="J4">
        <v>39.01</v>
      </c>
      <c r="K4">
        <v>47.44</v>
      </c>
      <c r="L4">
        <v>37.65</v>
      </c>
      <c r="M4">
        <v>37.76</v>
      </c>
      <c r="N4">
        <v>52.26</v>
      </c>
      <c r="O4">
        <v>25.22</v>
      </c>
      <c r="P4">
        <v>23.31</v>
      </c>
      <c r="Q4">
        <v>34.39</v>
      </c>
      <c r="R4">
        <v>35.4</v>
      </c>
      <c r="S4">
        <v>39.9</v>
      </c>
      <c r="T4">
        <v>45.2</v>
      </c>
      <c r="U4">
        <v>26.6</v>
      </c>
      <c r="V4">
        <v>46.52</v>
      </c>
      <c r="W4">
        <v>42.74</v>
      </c>
      <c r="X4">
        <v>30.38</v>
      </c>
      <c r="Y4">
        <v>37.42</v>
      </c>
      <c r="Z4">
        <v>35.22</v>
      </c>
      <c r="AA4">
        <v>25.82</v>
      </c>
      <c r="AB4">
        <v>30.3</v>
      </c>
      <c r="AC4">
        <v>26.01</v>
      </c>
      <c r="AD4">
        <v>32.799999999999997</v>
      </c>
      <c r="AE4">
        <v>55.1</v>
      </c>
      <c r="AF4">
        <v>28.98</v>
      </c>
      <c r="AG4">
        <v>60</v>
      </c>
      <c r="AH4">
        <v>28.1</v>
      </c>
      <c r="AI4">
        <v>28.3</v>
      </c>
      <c r="AJ4">
        <v>52.2</v>
      </c>
      <c r="AK4">
        <v>36.200000000000003</v>
      </c>
      <c r="AL4">
        <v>55</v>
      </c>
      <c r="AM4">
        <v>53.5</v>
      </c>
      <c r="AN4">
        <v>44.3</v>
      </c>
      <c r="AO4">
        <v>41.7</v>
      </c>
      <c r="AP4">
        <v>45.6</v>
      </c>
      <c r="AQ4">
        <v>45.1</v>
      </c>
      <c r="AR4">
        <v>17.7</v>
      </c>
      <c r="AS4">
        <v>50.3</v>
      </c>
      <c r="AT4">
        <v>19.399999999999999</v>
      </c>
      <c r="AU4">
        <v>40.299999999999997</v>
      </c>
      <c r="AV4">
        <v>38.200000000000003</v>
      </c>
      <c r="AW4">
        <v>41</v>
      </c>
      <c r="AX4">
        <v>15.4</v>
      </c>
      <c r="AY4">
        <v>14.6</v>
      </c>
      <c r="AZ4">
        <v>39.1</v>
      </c>
      <c r="BA4">
        <v>43</v>
      </c>
      <c r="BB4">
        <v>38.700000000000003</v>
      </c>
      <c r="BC4">
        <v>34.1</v>
      </c>
      <c r="BD4">
        <v>11.6</v>
      </c>
      <c r="BE4">
        <v>43.6</v>
      </c>
      <c r="BF4">
        <v>24</v>
      </c>
      <c r="BG4">
        <v>35.1</v>
      </c>
      <c r="BH4">
        <v>35.9</v>
      </c>
      <c r="BI4">
        <v>51.8</v>
      </c>
      <c r="BJ4">
        <v>26.8</v>
      </c>
      <c r="BK4">
        <v>42.6</v>
      </c>
      <c r="BL4">
        <v>33.9</v>
      </c>
      <c r="BM4">
        <v>31.3</v>
      </c>
      <c r="BN4">
        <v>41.2</v>
      </c>
      <c r="BO4">
        <v>20.3</v>
      </c>
      <c r="BP4">
        <v>50.4</v>
      </c>
      <c r="BQ4">
        <v>35.5</v>
      </c>
      <c r="BR4">
        <v>58</v>
      </c>
      <c r="BS4">
        <v>45.97</v>
      </c>
      <c r="BT4">
        <v>37.950000000000003</v>
      </c>
      <c r="BU4">
        <v>52.9</v>
      </c>
      <c r="BV4">
        <v>47.07</v>
      </c>
      <c r="BW4">
        <v>45.2</v>
      </c>
      <c r="BX4">
        <v>50.71</v>
      </c>
      <c r="BY4">
        <v>35.9</v>
      </c>
      <c r="BZ4">
        <v>46.1</v>
      </c>
      <c r="CA4">
        <v>39.9</v>
      </c>
      <c r="CB4">
        <v>50.6</v>
      </c>
      <c r="CC4">
        <v>44</v>
      </c>
      <c r="CD4">
        <v>36.299999999999997</v>
      </c>
      <c r="CE4">
        <v>31.8</v>
      </c>
      <c r="CF4">
        <v>46.1</v>
      </c>
      <c r="CG4">
        <v>52</v>
      </c>
      <c r="CH4">
        <v>40.700000000000003</v>
      </c>
      <c r="CI4">
        <v>48.1</v>
      </c>
      <c r="CJ4">
        <v>46.5</v>
      </c>
      <c r="CK4">
        <v>55.4</v>
      </c>
      <c r="CL4">
        <v>41.5</v>
      </c>
      <c r="CM4">
        <v>52.3</v>
      </c>
      <c r="CN4">
        <v>52.6</v>
      </c>
      <c r="CO4">
        <v>52.4</v>
      </c>
      <c r="CQ4">
        <v>49.4</v>
      </c>
      <c r="CR4">
        <v>41.32</v>
      </c>
      <c r="CS4">
        <v>44.83</v>
      </c>
      <c r="CT4">
        <v>28.72</v>
      </c>
      <c r="CU4">
        <v>39.590000000000003</v>
      </c>
      <c r="CV4">
        <v>59.38</v>
      </c>
      <c r="CW4">
        <v>40.6</v>
      </c>
      <c r="CX4">
        <v>36.6</v>
      </c>
      <c r="CY4">
        <v>51.8</v>
      </c>
      <c r="CZ4">
        <v>35.5</v>
      </c>
      <c r="DA4">
        <v>45.9</v>
      </c>
      <c r="DB4">
        <v>44.5</v>
      </c>
      <c r="DC4">
        <v>40.840000000000003</v>
      </c>
      <c r="DD4">
        <v>32.33</v>
      </c>
      <c r="DE4">
        <v>27.48</v>
      </c>
      <c r="DG4">
        <f t="shared" ref="DG4:DG19" si="3">DG3+1</f>
        <v>2</v>
      </c>
      <c r="DH4">
        <f t="shared" ca="1" si="0"/>
        <v>32.5</v>
      </c>
      <c r="DI4">
        <f t="shared" ca="1" si="1"/>
        <v>35.9</v>
      </c>
      <c r="DJ4">
        <f t="shared" ca="1" si="2"/>
        <v>0.19846153846153844</v>
      </c>
    </row>
    <row r="5" spans="1:117" x14ac:dyDescent="0.25">
      <c r="A5" t="s">
        <v>2</v>
      </c>
      <c r="B5">
        <v>32.35</v>
      </c>
      <c r="C5">
        <v>48.5</v>
      </c>
      <c r="D5">
        <v>32.5</v>
      </c>
      <c r="E5">
        <v>45.7</v>
      </c>
      <c r="F5">
        <v>50.5</v>
      </c>
      <c r="G5">
        <v>27.2</v>
      </c>
      <c r="H5">
        <v>31.18</v>
      </c>
      <c r="I5">
        <v>32.74</v>
      </c>
      <c r="J5">
        <v>43.46</v>
      </c>
      <c r="K5">
        <v>32.43</v>
      </c>
      <c r="L5">
        <v>34.19</v>
      </c>
      <c r="M5">
        <v>34.86</v>
      </c>
      <c r="N5">
        <v>29.22</v>
      </c>
      <c r="O5">
        <v>61.88</v>
      </c>
      <c r="P5">
        <v>61.94</v>
      </c>
      <c r="Q5">
        <v>47.15</v>
      </c>
      <c r="R5">
        <v>32.700000000000003</v>
      </c>
      <c r="S5">
        <v>35.4</v>
      </c>
      <c r="T5">
        <v>35.700000000000003</v>
      </c>
      <c r="U5">
        <v>46.71</v>
      </c>
      <c r="V5">
        <v>29.07</v>
      </c>
      <c r="W5">
        <v>27.74</v>
      </c>
      <c r="X5">
        <v>32.96</v>
      </c>
      <c r="Y5">
        <v>28.42</v>
      </c>
      <c r="Z5">
        <v>38.75</v>
      </c>
      <c r="AA5">
        <v>49.15</v>
      </c>
      <c r="AB5">
        <v>41.45</v>
      </c>
      <c r="AC5">
        <v>44.63</v>
      </c>
      <c r="AD5">
        <v>39.6</v>
      </c>
      <c r="AE5">
        <v>34.4</v>
      </c>
      <c r="AF5">
        <v>50.23</v>
      </c>
      <c r="AG5">
        <v>31.2</v>
      </c>
      <c r="AH5">
        <v>43.7</v>
      </c>
      <c r="AI5">
        <v>63.4</v>
      </c>
      <c r="AJ5">
        <v>36.5</v>
      </c>
      <c r="AK5">
        <v>36.299999999999997</v>
      </c>
      <c r="AL5">
        <v>37.6</v>
      </c>
      <c r="AM5">
        <v>30.6</v>
      </c>
      <c r="AN5">
        <v>29.2</v>
      </c>
      <c r="AO5">
        <v>42.6</v>
      </c>
      <c r="AP5">
        <v>27.1</v>
      </c>
      <c r="AQ5">
        <v>31.2</v>
      </c>
      <c r="AR5">
        <v>72.7</v>
      </c>
      <c r="AS5">
        <v>26.9</v>
      </c>
      <c r="AT5">
        <v>67.099999999999994</v>
      </c>
      <c r="AU5">
        <v>46.2</v>
      </c>
      <c r="AV5">
        <v>41.3</v>
      </c>
      <c r="AW5">
        <v>33.4</v>
      </c>
      <c r="AX5">
        <v>71.3</v>
      </c>
      <c r="AY5">
        <v>69.8</v>
      </c>
      <c r="AZ5">
        <v>40</v>
      </c>
      <c r="BA5">
        <v>34.9</v>
      </c>
      <c r="BB5">
        <v>30.2</v>
      </c>
      <c r="BC5">
        <v>44.2</v>
      </c>
      <c r="BD5">
        <v>69.400000000000006</v>
      </c>
      <c r="BE5">
        <v>25.8</v>
      </c>
      <c r="BF5">
        <v>38.700000000000003</v>
      </c>
      <c r="BG5">
        <v>38.5</v>
      </c>
      <c r="BH5">
        <v>45.2</v>
      </c>
      <c r="BI5">
        <v>27.4</v>
      </c>
      <c r="BJ5">
        <v>40.799999999999997</v>
      </c>
      <c r="BK5">
        <v>36</v>
      </c>
      <c r="BL5">
        <v>35.6</v>
      </c>
      <c r="BM5">
        <v>33.5</v>
      </c>
      <c r="BN5">
        <v>31.8</v>
      </c>
      <c r="BO5">
        <v>58.4</v>
      </c>
      <c r="BP5">
        <v>29.2</v>
      </c>
      <c r="BQ5">
        <v>28.9</v>
      </c>
      <c r="BR5">
        <v>26.5</v>
      </c>
      <c r="BS5">
        <v>26.29</v>
      </c>
      <c r="BT5">
        <v>20.12</v>
      </c>
      <c r="BU5">
        <v>20.5</v>
      </c>
      <c r="BV5">
        <v>24.49</v>
      </c>
      <c r="BW5">
        <v>22.6</v>
      </c>
      <c r="BX5">
        <v>20.49</v>
      </c>
      <c r="BY5">
        <v>24.8</v>
      </c>
      <c r="BZ5">
        <v>21.3</v>
      </c>
      <c r="CA5">
        <v>24.7</v>
      </c>
      <c r="CB5">
        <v>23.6</v>
      </c>
      <c r="CC5">
        <v>22.5</v>
      </c>
      <c r="CD5">
        <v>24.8</v>
      </c>
      <c r="CE5">
        <v>22.7</v>
      </c>
      <c r="CF5">
        <v>24.9</v>
      </c>
      <c r="CG5">
        <v>22.7</v>
      </c>
      <c r="CH5">
        <v>24.3</v>
      </c>
      <c r="CI5">
        <v>19.600000000000001</v>
      </c>
      <c r="CJ5">
        <v>24.3</v>
      </c>
      <c r="CK5">
        <v>23.5</v>
      </c>
      <c r="CL5">
        <v>22.5</v>
      </c>
      <c r="CM5">
        <v>23.2</v>
      </c>
      <c r="CN5">
        <v>21.6</v>
      </c>
      <c r="CO5">
        <v>24.3</v>
      </c>
      <c r="CQ5">
        <v>22.1</v>
      </c>
      <c r="CR5">
        <v>26.49</v>
      </c>
      <c r="CS5">
        <v>34.76</v>
      </c>
      <c r="CT5">
        <v>57.27</v>
      </c>
      <c r="CU5">
        <v>38.4</v>
      </c>
      <c r="CV5">
        <v>25.31</v>
      </c>
      <c r="CW5">
        <v>38.4</v>
      </c>
      <c r="CX5">
        <v>41.3</v>
      </c>
      <c r="CY5">
        <v>34</v>
      </c>
      <c r="CZ5">
        <v>51.7</v>
      </c>
      <c r="DA5">
        <v>44.4</v>
      </c>
      <c r="DB5">
        <v>35.700000000000003</v>
      </c>
      <c r="DC5">
        <v>29.36</v>
      </c>
      <c r="DD5">
        <v>39.85</v>
      </c>
      <c r="DE5">
        <v>40.96</v>
      </c>
      <c r="DF5">
        <v>16.16</v>
      </c>
      <c r="DG5">
        <f t="shared" si="3"/>
        <v>3</v>
      </c>
      <c r="DH5">
        <f t="shared" ca="1" si="0"/>
        <v>45.7</v>
      </c>
      <c r="DI5">
        <f t="shared" ca="1" si="1"/>
        <v>35.9</v>
      </c>
      <c r="DJ5">
        <f t="shared" ca="1" si="2"/>
        <v>0.28336980306345738</v>
      </c>
    </row>
    <row r="6" spans="1:117" x14ac:dyDescent="0.25">
      <c r="A6" t="s">
        <v>1</v>
      </c>
      <c r="B6">
        <v>12.09</v>
      </c>
      <c r="C6">
        <v>14.6</v>
      </c>
      <c r="D6">
        <v>20.2</v>
      </c>
      <c r="E6">
        <v>20.6</v>
      </c>
      <c r="F6">
        <v>14.3</v>
      </c>
      <c r="G6">
        <v>13.9</v>
      </c>
      <c r="H6">
        <v>11.65</v>
      </c>
      <c r="I6">
        <v>17.21</v>
      </c>
      <c r="J6">
        <v>6.61</v>
      </c>
      <c r="K6">
        <v>10.95</v>
      </c>
      <c r="L6">
        <v>13.66</v>
      </c>
      <c r="M6">
        <v>13.52</v>
      </c>
      <c r="N6">
        <v>7.01</v>
      </c>
      <c r="O6">
        <v>8.1300000000000008</v>
      </c>
      <c r="P6">
        <v>9.83</v>
      </c>
      <c r="Q6">
        <v>13.49</v>
      </c>
      <c r="R6">
        <v>17.899999999999999</v>
      </c>
      <c r="S6">
        <v>24.6</v>
      </c>
      <c r="T6">
        <v>17.899999999999999</v>
      </c>
      <c r="U6">
        <v>20.21</v>
      </c>
      <c r="V6">
        <v>15.21</v>
      </c>
      <c r="W6">
        <v>21.56</v>
      </c>
      <c r="X6">
        <v>20.92</v>
      </c>
      <c r="Y6">
        <v>14.76</v>
      </c>
      <c r="Z6">
        <v>8.75</v>
      </c>
      <c r="AA6">
        <v>10.19</v>
      </c>
      <c r="AB6">
        <v>14.75</v>
      </c>
      <c r="AC6">
        <v>14.7</v>
      </c>
      <c r="AD6">
        <v>14.7</v>
      </c>
      <c r="AE6">
        <v>5.8</v>
      </c>
      <c r="AF6">
        <v>16.52</v>
      </c>
      <c r="AG6">
        <v>6.4</v>
      </c>
      <c r="AH6">
        <v>18.600000000000001</v>
      </c>
      <c r="AI6">
        <v>3.4</v>
      </c>
      <c r="AJ6">
        <v>5.7</v>
      </c>
      <c r="AK6">
        <v>11.3</v>
      </c>
      <c r="AL6">
        <v>4.7</v>
      </c>
      <c r="AM6">
        <v>10.1</v>
      </c>
      <c r="AN6">
        <v>19.5</v>
      </c>
      <c r="AO6">
        <v>11.1</v>
      </c>
      <c r="AP6">
        <v>16</v>
      </c>
      <c r="AQ6">
        <v>9.8000000000000007</v>
      </c>
      <c r="AR6">
        <v>4.3</v>
      </c>
      <c r="AS6">
        <v>7.4</v>
      </c>
      <c r="AT6">
        <v>9.1</v>
      </c>
      <c r="AU6">
        <v>8.6</v>
      </c>
      <c r="AV6">
        <v>15.1</v>
      </c>
      <c r="AW6">
        <v>12.3</v>
      </c>
      <c r="AX6">
        <v>4.7</v>
      </c>
      <c r="AY6">
        <v>8.4</v>
      </c>
      <c r="AZ6">
        <v>11.9</v>
      </c>
      <c r="BA6">
        <v>17.600000000000001</v>
      </c>
      <c r="BB6">
        <v>16.8</v>
      </c>
      <c r="BC6">
        <v>9.1999999999999993</v>
      </c>
      <c r="BD6">
        <v>12.4</v>
      </c>
      <c r="BE6">
        <v>17.100000000000001</v>
      </c>
      <c r="BF6">
        <v>9.9</v>
      </c>
      <c r="BG6">
        <v>17.7</v>
      </c>
      <c r="BH6">
        <v>11.3</v>
      </c>
      <c r="BI6">
        <v>10.9</v>
      </c>
      <c r="BJ6">
        <v>22.4</v>
      </c>
      <c r="BK6">
        <v>12.5</v>
      </c>
      <c r="BL6">
        <v>22.2</v>
      </c>
      <c r="BM6">
        <v>22.1</v>
      </c>
      <c r="BN6">
        <v>17.2</v>
      </c>
      <c r="BO6">
        <v>17.3</v>
      </c>
      <c r="BP6">
        <v>20.399999999999999</v>
      </c>
      <c r="BQ6">
        <v>15.4</v>
      </c>
      <c r="BR6">
        <v>12.2</v>
      </c>
      <c r="BS6">
        <v>13.61</v>
      </c>
      <c r="BT6">
        <v>15.15</v>
      </c>
      <c r="BU6">
        <v>15.8</v>
      </c>
      <c r="BV6">
        <v>13.79</v>
      </c>
      <c r="BW6">
        <v>20.100000000000001</v>
      </c>
      <c r="BX6">
        <v>14.64</v>
      </c>
      <c r="BY6">
        <v>27.3</v>
      </c>
      <c r="BZ6">
        <v>11.6</v>
      </c>
      <c r="CA6">
        <v>22.6</v>
      </c>
      <c r="CB6">
        <v>20.5</v>
      </c>
      <c r="CC6">
        <v>12.4</v>
      </c>
      <c r="CD6">
        <v>21.1</v>
      </c>
      <c r="CE6">
        <v>20.3</v>
      </c>
      <c r="CF6">
        <v>19.3</v>
      </c>
      <c r="CG6">
        <v>16.100000000000001</v>
      </c>
      <c r="CH6">
        <v>18.2</v>
      </c>
      <c r="CI6">
        <v>15.9</v>
      </c>
      <c r="CJ6">
        <v>16.899999999999999</v>
      </c>
      <c r="CK6">
        <v>21.1</v>
      </c>
      <c r="CL6">
        <v>21.6</v>
      </c>
      <c r="CM6">
        <v>19.899999999999999</v>
      </c>
      <c r="CN6">
        <v>18.899999999999999</v>
      </c>
      <c r="CO6">
        <v>23.3</v>
      </c>
      <c r="CQ6">
        <v>10.3</v>
      </c>
      <c r="CR6">
        <v>18.239999999999998</v>
      </c>
      <c r="CS6">
        <v>9.7899999999999991</v>
      </c>
      <c r="CT6">
        <v>8.69</v>
      </c>
      <c r="CU6">
        <v>11.56</v>
      </c>
      <c r="CV6">
        <v>7.49</v>
      </c>
      <c r="CW6">
        <v>11.7</v>
      </c>
      <c r="CX6">
        <v>14.8</v>
      </c>
      <c r="CY6">
        <v>6.7</v>
      </c>
      <c r="CZ6">
        <v>9.5</v>
      </c>
      <c r="DA6">
        <v>8.4</v>
      </c>
      <c r="DB6">
        <v>18.100000000000001</v>
      </c>
      <c r="DC6">
        <v>16.38</v>
      </c>
      <c r="DD6">
        <v>19.16</v>
      </c>
      <c r="DE6">
        <v>16.98</v>
      </c>
      <c r="DG6">
        <f t="shared" si="3"/>
        <v>4</v>
      </c>
      <c r="DH6">
        <f t="shared" ca="1" si="0"/>
        <v>50.5</v>
      </c>
      <c r="DI6">
        <f t="shared" ca="1" si="1"/>
        <v>45.3</v>
      </c>
      <c r="DJ6">
        <f t="shared" ca="1" si="2"/>
        <v>0.42257425742574256</v>
      </c>
    </row>
    <row r="7" spans="1:117" x14ac:dyDescent="0.25">
      <c r="A7" t="s">
        <v>3</v>
      </c>
      <c r="B7">
        <v>4.21</v>
      </c>
      <c r="C7">
        <v>3.1</v>
      </c>
      <c r="D7">
        <v>0</v>
      </c>
      <c r="E7">
        <v>0</v>
      </c>
      <c r="F7">
        <v>8.1999999999999993</v>
      </c>
      <c r="G7">
        <v>4.7</v>
      </c>
      <c r="H7">
        <v>3.42</v>
      </c>
      <c r="I7">
        <v>2.8</v>
      </c>
      <c r="J7">
        <v>6.13</v>
      </c>
      <c r="K7">
        <v>7.53</v>
      </c>
      <c r="L7">
        <v>9.26</v>
      </c>
      <c r="M7">
        <v>8.0500000000000007</v>
      </c>
      <c r="N7">
        <v>2.92</v>
      </c>
      <c r="O7">
        <v>3.57</v>
      </c>
      <c r="P7">
        <v>3.4</v>
      </c>
      <c r="Q7">
        <v>4.29</v>
      </c>
      <c r="R7">
        <v>3.4</v>
      </c>
      <c r="S7">
        <v>0</v>
      </c>
      <c r="T7">
        <v>0</v>
      </c>
      <c r="U7">
        <v>4.49</v>
      </c>
      <c r="V7">
        <v>3.36</v>
      </c>
      <c r="W7">
        <v>2.56</v>
      </c>
      <c r="X7">
        <v>3.02</v>
      </c>
      <c r="Y7">
        <v>3.65</v>
      </c>
      <c r="Z7">
        <v>2.62</v>
      </c>
      <c r="AA7">
        <v>5.2</v>
      </c>
      <c r="AB7">
        <v>9.5500000000000007</v>
      </c>
      <c r="AC7">
        <v>2.77</v>
      </c>
      <c r="AD7">
        <v>9.6999999999999993</v>
      </c>
      <c r="AE7">
        <v>2.1</v>
      </c>
      <c r="AF7">
        <v>2.2999999999999998</v>
      </c>
      <c r="AG7">
        <v>2.5</v>
      </c>
      <c r="AH7">
        <v>6.9</v>
      </c>
      <c r="AI7">
        <v>3.3</v>
      </c>
      <c r="AJ7">
        <v>3.6</v>
      </c>
      <c r="AK7">
        <v>12.8</v>
      </c>
      <c r="AL7">
        <v>1.6</v>
      </c>
      <c r="AM7">
        <v>3.4</v>
      </c>
      <c r="AN7">
        <v>3</v>
      </c>
      <c r="AO7">
        <v>2.4</v>
      </c>
      <c r="AP7">
        <v>6.5</v>
      </c>
      <c r="AQ7">
        <v>9.6999999999999993</v>
      </c>
      <c r="AR7">
        <v>3.2</v>
      </c>
      <c r="AS7">
        <v>9.8000000000000007</v>
      </c>
      <c r="AT7">
        <v>2.8</v>
      </c>
      <c r="AU7">
        <v>1.2</v>
      </c>
      <c r="AV7">
        <v>2.7</v>
      </c>
      <c r="AW7">
        <v>8.3000000000000007</v>
      </c>
      <c r="AX7">
        <v>4.0999999999999996</v>
      </c>
      <c r="AY7">
        <v>3.6</v>
      </c>
      <c r="AZ7">
        <v>1.9</v>
      </c>
      <c r="BA7">
        <v>0</v>
      </c>
      <c r="BB7">
        <v>5.2</v>
      </c>
      <c r="BC7">
        <v>1.8</v>
      </c>
      <c r="BD7">
        <v>0</v>
      </c>
      <c r="BE7">
        <v>7.8</v>
      </c>
      <c r="BF7">
        <v>3.1</v>
      </c>
      <c r="BG7">
        <v>4.7</v>
      </c>
      <c r="BH7">
        <v>2.5</v>
      </c>
      <c r="BI7">
        <v>4.8</v>
      </c>
      <c r="BJ7">
        <v>5.4</v>
      </c>
      <c r="BK7">
        <v>2.2999999999999998</v>
      </c>
      <c r="BL7">
        <v>1.8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6.67</v>
      </c>
      <c r="BT7">
        <v>5.58</v>
      </c>
      <c r="BU7">
        <v>4.9000000000000004</v>
      </c>
      <c r="BV7">
        <v>5.94</v>
      </c>
      <c r="BW7">
        <v>0</v>
      </c>
      <c r="BX7">
        <v>4.66</v>
      </c>
      <c r="BY7">
        <v>0</v>
      </c>
      <c r="BZ7">
        <v>1.8</v>
      </c>
      <c r="CA7">
        <v>6.6</v>
      </c>
      <c r="CB7">
        <v>5.3</v>
      </c>
      <c r="CC7">
        <v>2.9</v>
      </c>
      <c r="CD7">
        <v>10.6</v>
      </c>
      <c r="CE7">
        <v>1.3</v>
      </c>
      <c r="CF7">
        <v>2</v>
      </c>
      <c r="CG7">
        <v>4.8</v>
      </c>
      <c r="CH7">
        <v>11.3</v>
      </c>
      <c r="CI7">
        <v>9.1</v>
      </c>
      <c r="CJ7">
        <v>3.2</v>
      </c>
      <c r="CK7">
        <v>0</v>
      </c>
      <c r="CL7">
        <v>0</v>
      </c>
      <c r="CM7">
        <v>0</v>
      </c>
      <c r="CN7">
        <v>0</v>
      </c>
      <c r="CO7">
        <v>0</v>
      </c>
      <c r="CQ7">
        <v>11.1</v>
      </c>
      <c r="CR7">
        <v>8.33</v>
      </c>
      <c r="CS7">
        <v>3.82</v>
      </c>
      <c r="CT7">
        <v>3.33</v>
      </c>
      <c r="CU7">
        <v>2.42</v>
      </c>
      <c r="CV7">
        <v>5.25</v>
      </c>
      <c r="CW7">
        <v>4.9000000000000004</v>
      </c>
      <c r="CX7">
        <v>4.5999999999999996</v>
      </c>
      <c r="CY7">
        <v>2.1</v>
      </c>
      <c r="CZ7">
        <v>1.7</v>
      </c>
      <c r="DA7">
        <v>0</v>
      </c>
      <c r="DB7">
        <v>0</v>
      </c>
      <c r="DC7">
        <v>3.24</v>
      </c>
      <c r="DD7">
        <v>4.9000000000000004</v>
      </c>
      <c r="DE7">
        <v>5.17</v>
      </c>
      <c r="DG7">
        <f t="shared" si="3"/>
        <v>5</v>
      </c>
      <c r="DH7">
        <f t="shared" ca="1" si="0"/>
        <v>27.2</v>
      </c>
      <c r="DI7">
        <f t="shared" ca="1" si="1"/>
        <v>29.6</v>
      </c>
      <c r="DJ7">
        <f t="shared" ca="1" si="2"/>
        <v>0.28823529411764737</v>
      </c>
    </row>
    <row r="8" spans="1:117" x14ac:dyDescent="0.25">
      <c r="A8" t="s">
        <v>4</v>
      </c>
      <c r="B8">
        <f t="shared" ref="B8:AL8" si="4">100-SUM(B4:B7)</f>
        <v>6.8100000000000023</v>
      </c>
      <c r="C8">
        <v>5.5</v>
      </c>
      <c r="D8">
        <f t="shared" si="4"/>
        <v>18.5</v>
      </c>
      <c r="E8">
        <f t="shared" si="4"/>
        <v>4.6999999999999886</v>
      </c>
      <c r="F8">
        <f t="shared" si="4"/>
        <v>6.2000000000000028</v>
      </c>
      <c r="G8">
        <f t="shared" si="4"/>
        <v>8.1999999999999886</v>
      </c>
      <c r="H8">
        <f t="shared" si="4"/>
        <v>9.0699999999999932</v>
      </c>
      <c r="I8">
        <f t="shared" si="4"/>
        <v>7.8599999999999994</v>
      </c>
      <c r="J8">
        <f t="shared" si="4"/>
        <v>4.7900000000000063</v>
      </c>
      <c r="K8">
        <f t="shared" si="4"/>
        <v>1.6499999999999915</v>
      </c>
      <c r="L8">
        <f t="shared" si="4"/>
        <v>5.2399999999999949</v>
      </c>
      <c r="M8">
        <f t="shared" si="4"/>
        <v>5.8100000000000023</v>
      </c>
      <c r="N8">
        <f t="shared" si="4"/>
        <v>8.5900000000000034</v>
      </c>
      <c r="O8">
        <f t="shared" si="4"/>
        <v>1.2000000000000171</v>
      </c>
      <c r="P8">
        <f t="shared" si="4"/>
        <v>1.519999999999996</v>
      </c>
      <c r="Q8">
        <f t="shared" si="4"/>
        <v>0.68000000000000682</v>
      </c>
      <c r="R8">
        <f t="shared" si="4"/>
        <v>10.599999999999994</v>
      </c>
      <c r="S8">
        <f t="shared" si="4"/>
        <v>9.9999999999994316E-2</v>
      </c>
      <c r="T8">
        <f t="shared" si="4"/>
        <v>1.1999999999999886</v>
      </c>
      <c r="U8">
        <f t="shared" si="4"/>
        <v>1.9899999999999949</v>
      </c>
      <c r="V8">
        <f t="shared" si="4"/>
        <v>5.8399999999999892</v>
      </c>
      <c r="W8">
        <f t="shared" si="4"/>
        <v>5.3999999999999915</v>
      </c>
      <c r="X8">
        <f t="shared" si="4"/>
        <v>12.719999999999999</v>
      </c>
      <c r="Y8">
        <f t="shared" si="4"/>
        <v>15.749999999999986</v>
      </c>
      <c r="Z8">
        <f t="shared" si="4"/>
        <v>14.659999999999997</v>
      </c>
      <c r="AA8">
        <f t="shared" si="4"/>
        <v>9.64</v>
      </c>
      <c r="AB8">
        <f t="shared" si="4"/>
        <v>3.9500000000000028</v>
      </c>
      <c r="AC8">
        <f t="shared" si="4"/>
        <v>11.89</v>
      </c>
      <c r="AD8">
        <f t="shared" si="4"/>
        <v>3.1999999999999886</v>
      </c>
      <c r="AE8">
        <f t="shared" si="4"/>
        <v>2.6000000000000085</v>
      </c>
      <c r="AF8">
        <f t="shared" si="4"/>
        <v>1.9700000000000131</v>
      </c>
      <c r="AG8">
        <f t="shared" si="4"/>
        <v>-0.10000000000000853</v>
      </c>
      <c r="AH8">
        <f t="shared" si="4"/>
        <v>2.6999999999999886</v>
      </c>
      <c r="AI8">
        <f t="shared" si="4"/>
        <v>1.5999999999999943</v>
      </c>
      <c r="AJ8">
        <f t="shared" si="4"/>
        <v>2</v>
      </c>
      <c r="AK8">
        <f t="shared" si="4"/>
        <v>3.4000000000000057</v>
      </c>
      <c r="AL8">
        <f t="shared" si="4"/>
        <v>1.1000000000000085</v>
      </c>
      <c r="AM8">
        <f t="shared" ref="AM8:BR8" si="5">100-SUM(AM4:AM7)</f>
        <v>2.4000000000000057</v>
      </c>
      <c r="AN8">
        <f t="shared" si="5"/>
        <v>4</v>
      </c>
      <c r="AO8">
        <f t="shared" si="5"/>
        <v>2.1999999999999886</v>
      </c>
      <c r="AP8">
        <f t="shared" si="5"/>
        <v>4.7999999999999972</v>
      </c>
      <c r="AQ8">
        <f t="shared" si="5"/>
        <v>4.2000000000000028</v>
      </c>
      <c r="AR8">
        <f t="shared" si="5"/>
        <v>2.0999999999999943</v>
      </c>
      <c r="AS8">
        <f t="shared" si="5"/>
        <v>5.6000000000000085</v>
      </c>
      <c r="AT8">
        <f t="shared" si="5"/>
        <v>1.6000000000000085</v>
      </c>
      <c r="AU8">
        <f t="shared" si="5"/>
        <v>3.7000000000000028</v>
      </c>
      <c r="AV8">
        <f t="shared" si="5"/>
        <v>2.7000000000000028</v>
      </c>
      <c r="AW8">
        <f t="shared" si="5"/>
        <v>5</v>
      </c>
      <c r="AX8">
        <f t="shared" si="5"/>
        <v>4.5</v>
      </c>
      <c r="AY8">
        <f t="shared" si="5"/>
        <v>3.6000000000000085</v>
      </c>
      <c r="AZ8">
        <f t="shared" si="5"/>
        <v>7.0999999999999943</v>
      </c>
      <c r="BA8">
        <f t="shared" si="5"/>
        <v>4.5</v>
      </c>
      <c r="BB8">
        <f t="shared" si="5"/>
        <v>9.0999999999999943</v>
      </c>
      <c r="BC8">
        <f t="shared" si="5"/>
        <v>10.699999999999989</v>
      </c>
      <c r="BD8">
        <f t="shared" si="5"/>
        <v>6.5999999999999943</v>
      </c>
      <c r="BE8">
        <f t="shared" si="5"/>
        <v>5.7000000000000028</v>
      </c>
      <c r="BF8">
        <f t="shared" si="5"/>
        <v>24.299999999999997</v>
      </c>
      <c r="BG8">
        <f t="shared" si="5"/>
        <v>4</v>
      </c>
      <c r="BH8">
        <f t="shared" si="5"/>
        <v>5.1000000000000085</v>
      </c>
      <c r="BI8">
        <f t="shared" si="5"/>
        <v>5.1000000000000085</v>
      </c>
      <c r="BJ8">
        <f t="shared" si="5"/>
        <v>4.5999999999999943</v>
      </c>
      <c r="BK8">
        <f t="shared" si="5"/>
        <v>6.6000000000000085</v>
      </c>
      <c r="BL8">
        <f t="shared" si="5"/>
        <v>6.5</v>
      </c>
      <c r="BM8">
        <f t="shared" si="5"/>
        <v>13.099999999999994</v>
      </c>
      <c r="BN8">
        <f t="shared" si="5"/>
        <v>9.7999999999999972</v>
      </c>
      <c r="BO8">
        <f t="shared" si="5"/>
        <v>4</v>
      </c>
      <c r="BP8">
        <f t="shared" si="5"/>
        <v>0</v>
      </c>
      <c r="BQ8">
        <f t="shared" si="5"/>
        <v>20.199999999999989</v>
      </c>
      <c r="BR8">
        <f t="shared" si="5"/>
        <v>3.2999999999999972</v>
      </c>
      <c r="BS8">
        <f t="shared" ref="BS8:CO8" si="6">100-SUM(BS4:BS7)</f>
        <v>7.460000000000008</v>
      </c>
      <c r="BT8">
        <f t="shared" si="6"/>
        <v>21.199999999999989</v>
      </c>
      <c r="BU8">
        <f t="shared" si="6"/>
        <v>5.8999999999999915</v>
      </c>
      <c r="BV8">
        <f t="shared" si="6"/>
        <v>8.710000000000008</v>
      </c>
      <c r="BW8">
        <f t="shared" si="6"/>
        <v>12.099999999999994</v>
      </c>
      <c r="BX8">
        <f t="shared" si="6"/>
        <v>9.5</v>
      </c>
      <c r="BY8">
        <f t="shared" si="6"/>
        <v>12</v>
      </c>
      <c r="BZ8">
        <f t="shared" si="6"/>
        <v>19.200000000000003</v>
      </c>
      <c r="CA8">
        <f t="shared" si="6"/>
        <v>6.2000000000000171</v>
      </c>
      <c r="CB8">
        <f t="shared" si="6"/>
        <v>0</v>
      </c>
      <c r="CC8">
        <f t="shared" si="6"/>
        <v>18.199999999999989</v>
      </c>
      <c r="CD8">
        <f t="shared" si="6"/>
        <v>7.2000000000000171</v>
      </c>
      <c r="CE8">
        <f t="shared" si="6"/>
        <v>23.900000000000006</v>
      </c>
      <c r="CF8">
        <f t="shared" si="6"/>
        <v>7.7000000000000028</v>
      </c>
      <c r="CG8">
        <f t="shared" si="6"/>
        <v>4.3999999999999915</v>
      </c>
      <c r="CH8">
        <f t="shared" si="6"/>
        <v>5.5</v>
      </c>
      <c r="CI8">
        <f t="shared" si="6"/>
        <v>7.2999999999999972</v>
      </c>
      <c r="CJ8">
        <f t="shared" si="6"/>
        <v>9.1000000000000085</v>
      </c>
      <c r="CK8">
        <f t="shared" si="6"/>
        <v>0</v>
      </c>
      <c r="CL8">
        <f t="shared" si="6"/>
        <v>14.400000000000006</v>
      </c>
      <c r="CM8">
        <f t="shared" si="6"/>
        <v>4.5999999999999943</v>
      </c>
      <c r="CN8">
        <f t="shared" si="6"/>
        <v>6.9000000000000057</v>
      </c>
      <c r="CO8">
        <f t="shared" si="6"/>
        <v>0</v>
      </c>
      <c r="CQ8">
        <f>100-SUM(CQ4:CQ7)</f>
        <v>7.1000000000000085</v>
      </c>
      <c r="CR8">
        <f>100-SUM(CR4:CR7)</f>
        <v>5.6200000000000045</v>
      </c>
      <c r="CS8">
        <f>100-SUM(CS4:CS7)</f>
        <v>6.8000000000000114</v>
      </c>
      <c r="CT8">
        <f>100-SUM(CT4:CT7)</f>
        <v>1.9899999999999949</v>
      </c>
      <c r="CU8">
        <f t="shared" ref="CU8:DE8" si="7">100-SUM(CU4:CU7)</f>
        <v>8.0299999999999869</v>
      </c>
      <c r="CV8">
        <f t="shared" si="7"/>
        <v>2.5700000000000074</v>
      </c>
      <c r="CW8">
        <f t="shared" si="7"/>
        <v>4.3999999999999915</v>
      </c>
      <c r="CX8">
        <f t="shared" si="7"/>
        <v>2.7000000000000028</v>
      </c>
      <c r="CY8">
        <f t="shared" si="7"/>
        <v>5.4000000000000057</v>
      </c>
      <c r="CZ8">
        <f t="shared" si="7"/>
        <v>1.5999999999999943</v>
      </c>
      <c r="DA8">
        <f t="shared" si="7"/>
        <v>1.2999999999999972</v>
      </c>
      <c r="DB8">
        <f t="shared" si="7"/>
        <v>1.6999999999999886</v>
      </c>
      <c r="DC8">
        <f t="shared" si="7"/>
        <v>10.180000000000007</v>
      </c>
      <c r="DD8">
        <f t="shared" si="7"/>
        <v>3.7599999999999909</v>
      </c>
      <c r="DE8">
        <f t="shared" si="7"/>
        <v>9.4099999999999966</v>
      </c>
      <c r="DG8">
        <f t="shared" si="3"/>
        <v>6</v>
      </c>
      <c r="DH8">
        <f t="shared" ca="1" si="0"/>
        <v>31.18</v>
      </c>
      <c r="DI8">
        <f t="shared" ca="1" si="1"/>
        <v>40.9</v>
      </c>
      <c r="DJ8">
        <f t="shared" ca="1" si="2"/>
        <v>0.70490699166132154</v>
      </c>
    </row>
    <row r="9" spans="1:117" x14ac:dyDescent="0.25">
      <c r="DG9">
        <f t="shared" si="3"/>
        <v>7</v>
      </c>
      <c r="DH9">
        <f t="shared" ca="1" si="0"/>
        <v>32.74</v>
      </c>
      <c r="DI9">
        <f t="shared" ca="1" si="1"/>
        <v>44.39</v>
      </c>
      <c r="DJ9">
        <f t="shared" ca="1" si="2"/>
        <v>0.64172266340867434</v>
      </c>
    </row>
    <row r="10" spans="1:117" x14ac:dyDescent="0.25">
      <c r="A10" t="s">
        <v>5</v>
      </c>
      <c r="B10">
        <v>51.39</v>
      </c>
      <c r="C10">
        <v>67.099999999999994</v>
      </c>
      <c r="D10">
        <v>58.3</v>
      </c>
      <c r="E10">
        <v>63.1</v>
      </c>
      <c r="F10">
        <v>75.400000000000006</v>
      </c>
      <c r="G10">
        <v>47</v>
      </c>
      <c r="H10">
        <v>50.25</v>
      </c>
      <c r="I10">
        <v>50.34</v>
      </c>
      <c r="J10">
        <v>57.24</v>
      </c>
      <c r="K10">
        <v>48.69</v>
      </c>
      <c r="L10">
        <v>55.14</v>
      </c>
      <c r="M10">
        <v>54.97</v>
      </c>
      <c r="N10">
        <v>41.48</v>
      </c>
      <c r="O10">
        <v>71.52</v>
      </c>
      <c r="P10">
        <v>74.33</v>
      </c>
      <c r="Q10">
        <v>62.73</v>
      </c>
      <c r="R10">
        <v>52.6</v>
      </c>
      <c r="S10">
        <v>45.9</v>
      </c>
      <c r="T10">
        <v>51.4</v>
      </c>
      <c r="U10">
        <v>68.34</v>
      </c>
      <c r="V10">
        <v>45.26</v>
      </c>
      <c r="W10">
        <v>48.05</v>
      </c>
      <c r="X10">
        <v>56.6</v>
      </c>
      <c r="Y10">
        <v>47.98</v>
      </c>
      <c r="Z10">
        <v>53.54</v>
      </c>
      <c r="AA10">
        <v>65.180000000000007</v>
      </c>
      <c r="AB10">
        <v>61.77</v>
      </c>
      <c r="AC10">
        <v>65.47</v>
      </c>
      <c r="AD10">
        <v>58.1</v>
      </c>
      <c r="AE10">
        <v>40</v>
      </c>
      <c r="AF10">
        <v>71.239999999999995</v>
      </c>
      <c r="AG10">
        <v>36.4</v>
      </c>
      <c r="AH10">
        <v>64.900000000000006</v>
      </c>
      <c r="AI10">
        <v>69.400000000000006</v>
      </c>
      <c r="AJ10">
        <v>43.5</v>
      </c>
      <c r="AK10">
        <v>53.1</v>
      </c>
      <c r="AL10">
        <v>42.2</v>
      </c>
      <c r="AM10">
        <v>39.700000000000003</v>
      </c>
      <c r="AN10">
        <v>44</v>
      </c>
      <c r="AO10">
        <v>50.9</v>
      </c>
      <c r="AP10">
        <v>44</v>
      </c>
      <c r="AQ10">
        <v>46.6</v>
      </c>
      <c r="AR10">
        <v>80.3</v>
      </c>
      <c r="AS10">
        <v>40.6</v>
      </c>
      <c r="AT10">
        <v>78.2</v>
      </c>
      <c r="AU10">
        <v>54.8</v>
      </c>
      <c r="AV10">
        <v>55</v>
      </c>
      <c r="AW10">
        <v>51.3</v>
      </c>
      <c r="AX10">
        <v>82.4</v>
      </c>
      <c r="AY10">
        <v>82.8</v>
      </c>
      <c r="AZ10">
        <v>52.5</v>
      </c>
      <c r="BA10">
        <v>49</v>
      </c>
      <c r="BB10">
        <v>51.3</v>
      </c>
      <c r="BC10">
        <v>59.4</v>
      </c>
      <c r="BD10">
        <v>85.2</v>
      </c>
      <c r="BE10">
        <v>45.4</v>
      </c>
      <c r="BF10">
        <v>60.3</v>
      </c>
      <c r="BG10">
        <v>59.4</v>
      </c>
      <c r="BH10">
        <v>58.8</v>
      </c>
      <c r="BI10">
        <v>42.8</v>
      </c>
      <c r="BJ10">
        <v>66.599999999999994</v>
      </c>
      <c r="BK10">
        <v>50.4</v>
      </c>
      <c r="BL10">
        <v>56.2</v>
      </c>
      <c r="BM10">
        <v>62.1</v>
      </c>
      <c r="BN10">
        <v>52.1</v>
      </c>
      <c r="BO10">
        <v>76.599999999999994</v>
      </c>
      <c r="BP10">
        <v>47.9</v>
      </c>
      <c r="BQ10">
        <v>57.9</v>
      </c>
      <c r="BR10">
        <v>39.799999999999997</v>
      </c>
      <c r="BS10">
        <v>45.44</v>
      </c>
      <c r="BT10">
        <v>44.5</v>
      </c>
      <c r="BU10">
        <v>39.799999999999997</v>
      </c>
      <c r="BV10">
        <v>43.21</v>
      </c>
      <c r="BW10">
        <v>47.2</v>
      </c>
      <c r="BX10">
        <v>39.06</v>
      </c>
      <c r="BY10">
        <v>57.7</v>
      </c>
      <c r="BZ10">
        <v>42</v>
      </c>
      <c r="CA10">
        <v>48.7</v>
      </c>
      <c r="CB10">
        <v>38.299999999999997</v>
      </c>
      <c r="CC10">
        <v>38.5</v>
      </c>
      <c r="CD10">
        <v>49.8</v>
      </c>
      <c r="CE10">
        <v>50.02</v>
      </c>
      <c r="CF10">
        <v>41.5</v>
      </c>
      <c r="CG10">
        <v>37.9</v>
      </c>
      <c r="CH10">
        <v>48.2</v>
      </c>
      <c r="CI10">
        <v>40.299999999999997</v>
      </c>
      <c r="CJ10">
        <v>40.299999999999997</v>
      </c>
      <c r="CK10">
        <v>42.7</v>
      </c>
      <c r="CL10">
        <v>50.1</v>
      </c>
      <c r="CM10">
        <v>43.7</v>
      </c>
      <c r="CN10">
        <v>41.3</v>
      </c>
      <c r="CO10">
        <v>44.1</v>
      </c>
      <c r="CQ10">
        <v>37.9</v>
      </c>
      <c r="CR10">
        <v>50.03</v>
      </c>
      <c r="CS10">
        <v>54.83</v>
      </c>
      <c r="CT10">
        <v>71</v>
      </c>
      <c r="CU10">
        <v>55.3</v>
      </c>
      <c r="CV10">
        <v>37.94</v>
      </c>
      <c r="CW10">
        <v>59.1</v>
      </c>
      <c r="CX10">
        <v>61.7</v>
      </c>
      <c r="CY10">
        <v>43.9</v>
      </c>
      <c r="CZ10">
        <v>68.400000000000006</v>
      </c>
      <c r="DA10">
        <v>56.6</v>
      </c>
      <c r="DB10">
        <v>54</v>
      </c>
      <c r="DC10">
        <v>52.19</v>
      </c>
      <c r="DD10">
        <v>61.12</v>
      </c>
      <c r="DE10">
        <v>63.33</v>
      </c>
      <c r="DG10">
        <f t="shared" si="3"/>
        <v>8</v>
      </c>
      <c r="DH10">
        <f t="shared" ca="1" si="0"/>
        <v>43.46</v>
      </c>
      <c r="DI10">
        <f t="shared" ca="1" si="1"/>
        <v>47.88</v>
      </c>
      <c r="DJ10">
        <f t="shared" ca="1" si="2"/>
        <v>0.781661297745053</v>
      </c>
    </row>
    <row r="11" spans="1:117" x14ac:dyDescent="0.25">
      <c r="A11" t="s">
        <v>6</v>
      </c>
      <c r="B11">
        <v>37.270000000000003</v>
      </c>
      <c r="C11">
        <v>50.8</v>
      </c>
      <c r="D11">
        <v>35.9</v>
      </c>
      <c r="E11">
        <v>35.9</v>
      </c>
      <c r="F11">
        <v>45.3</v>
      </c>
      <c r="G11">
        <v>29.6</v>
      </c>
      <c r="H11">
        <v>40.9</v>
      </c>
      <c r="I11">
        <v>44.39</v>
      </c>
      <c r="J11">
        <v>47.88</v>
      </c>
      <c r="K11">
        <v>40.15</v>
      </c>
      <c r="L11">
        <v>47.46</v>
      </c>
      <c r="M11">
        <v>44.65</v>
      </c>
      <c r="N11">
        <v>33.58</v>
      </c>
      <c r="O11">
        <v>33.200000000000003</v>
      </c>
      <c r="P11">
        <v>35.200000000000003</v>
      </c>
      <c r="Q11">
        <v>37.549999999999997</v>
      </c>
      <c r="R11">
        <v>36.700000000000003</v>
      </c>
      <c r="S11">
        <v>37.9</v>
      </c>
      <c r="T11">
        <v>35.299999999999997</v>
      </c>
      <c r="U11">
        <v>38.06</v>
      </c>
      <c r="V11">
        <v>34.81</v>
      </c>
      <c r="W11">
        <v>41.37</v>
      </c>
      <c r="X11">
        <v>47.48</v>
      </c>
      <c r="Y11">
        <v>31.84</v>
      </c>
      <c r="Z11">
        <v>25.09</v>
      </c>
      <c r="AA11">
        <v>34.950000000000003</v>
      </c>
      <c r="AB11">
        <v>47.04</v>
      </c>
      <c r="AC11">
        <v>42.49</v>
      </c>
      <c r="AD11">
        <v>43.3</v>
      </c>
      <c r="AE11">
        <v>21.1</v>
      </c>
      <c r="AF11">
        <v>48.9</v>
      </c>
      <c r="AG11">
        <v>16.100000000000001</v>
      </c>
      <c r="AH11">
        <v>40.6</v>
      </c>
      <c r="AI11">
        <v>23.9</v>
      </c>
      <c r="AJ11">
        <v>21.3</v>
      </c>
      <c r="AK11">
        <v>34.5</v>
      </c>
      <c r="AL11">
        <v>19.399999999999999</v>
      </c>
      <c r="AM11">
        <v>22.2</v>
      </c>
      <c r="AN11">
        <v>31.1</v>
      </c>
      <c r="AO11">
        <v>25</v>
      </c>
      <c r="AP11">
        <v>30.7</v>
      </c>
      <c r="AQ11">
        <v>28.2</v>
      </c>
      <c r="AR11">
        <v>31.2</v>
      </c>
      <c r="AS11">
        <v>20.2</v>
      </c>
      <c r="AT11">
        <v>37.1</v>
      </c>
      <c r="AU11">
        <v>25.1</v>
      </c>
      <c r="AV11">
        <v>31.3</v>
      </c>
      <c r="AW11">
        <v>35.200000000000003</v>
      </c>
      <c r="AX11">
        <v>39.1</v>
      </c>
      <c r="AY11">
        <v>44.7</v>
      </c>
      <c r="AZ11">
        <v>30.1</v>
      </c>
      <c r="BA11">
        <v>35.200000000000003</v>
      </c>
      <c r="BB11">
        <v>40.6</v>
      </c>
      <c r="BC11">
        <v>32.299999999999997</v>
      </c>
      <c r="BD11">
        <v>45.2</v>
      </c>
      <c r="BE11">
        <v>35.799999999999997</v>
      </c>
      <c r="BF11">
        <v>31.5</v>
      </c>
      <c r="BG11">
        <v>42.8</v>
      </c>
      <c r="BH11">
        <v>39.200000000000003</v>
      </c>
      <c r="BI11">
        <v>28.6</v>
      </c>
      <c r="BJ11">
        <v>48.1</v>
      </c>
      <c r="BK11">
        <v>34.5</v>
      </c>
      <c r="BL11">
        <v>44.4</v>
      </c>
      <c r="BM11">
        <v>44.3</v>
      </c>
      <c r="BN11">
        <v>33.799999999999997</v>
      </c>
      <c r="BO11">
        <v>47.9</v>
      </c>
      <c r="BP11">
        <v>37.9</v>
      </c>
      <c r="BQ11">
        <v>29.1</v>
      </c>
      <c r="BR11">
        <v>27.8</v>
      </c>
      <c r="BS11">
        <v>37.42</v>
      </c>
      <c r="BT11">
        <v>36.17</v>
      </c>
      <c r="BU11">
        <v>24</v>
      </c>
      <c r="BV11">
        <v>38.119999999999997</v>
      </c>
      <c r="BW11">
        <v>38.6</v>
      </c>
      <c r="BX11">
        <v>30.17</v>
      </c>
      <c r="BY11">
        <v>47.4</v>
      </c>
      <c r="BZ11">
        <v>29.8</v>
      </c>
      <c r="CA11">
        <v>41.4</v>
      </c>
      <c r="CB11">
        <v>32.799999999999997</v>
      </c>
      <c r="CC11">
        <v>27.5</v>
      </c>
      <c r="CD11">
        <v>42.6</v>
      </c>
      <c r="CE11">
        <v>39.5</v>
      </c>
      <c r="CF11">
        <v>32.700000000000003</v>
      </c>
      <c r="CG11">
        <v>30.5</v>
      </c>
      <c r="CH11">
        <v>41.5</v>
      </c>
      <c r="CI11">
        <v>35.200000000000003</v>
      </c>
      <c r="CJ11">
        <v>35.200000000000003</v>
      </c>
      <c r="CK11">
        <v>34.1</v>
      </c>
      <c r="CL11">
        <v>37.700000000000003</v>
      </c>
      <c r="CM11">
        <v>35</v>
      </c>
      <c r="CN11">
        <v>35.1</v>
      </c>
      <c r="CO11">
        <v>37.799999999999997</v>
      </c>
      <c r="CQ11">
        <v>22.9</v>
      </c>
      <c r="CR11">
        <v>38.32</v>
      </c>
      <c r="CS11">
        <v>45.6</v>
      </c>
      <c r="CT11">
        <v>36.79</v>
      </c>
      <c r="CU11">
        <v>38.28</v>
      </c>
      <c r="CV11">
        <v>26.9</v>
      </c>
      <c r="CW11">
        <v>36.5</v>
      </c>
      <c r="CX11">
        <v>39.799999999999997</v>
      </c>
      <c r="CY11">
        <v>29.3</v>
      </c>
      <c r="CZ11">
        <v>43.3</v>
      </c>
      <c r="DA11">
        <v>36.799999999999997</v>
      </c>
      <c r="DB11">
        <v>43.6</v>
      </c>
      <c r="DC11">
        <v>32.85</v>
      </c>
      <c r="DD11">
        <v>43.14</v>
      </c>
      <c r="DE11">
        <v>35.49</v>
      </c>
      <c r="DF11">
        <v>34.700000000000003</v>
      </c>
      <c r="DG11">
        <f t="shared" si="3"/>
        <v>9</v>
      </c>
      <c r="DH11">
        <f t="shared" ca="1" si="0"/>
        <v>32.43</v>
      </c>
      <c r="DI11">
        <f t="shared" ca="1" si="1"/>
        <v>40.15</v>
      </c>
      <c r="DJ11">
        <f t="shared" ca="1" si="2"/>
        <v>0.68920752389762574</v>
      </c>
    </row>
    <row r="12" spans="1:117" x14ac:dyDescent="0.25">
      <c r="DG12">
        <f t="shared" si="3"/>
        <v>10</v>
      </c>
      <c r="DH12">
        <f t="shared" ca="1" si="0"/>
        <v>34.19</v>
      </c>
      <c r="DI12">
        <f t="shared" ca="1" si="1"/>
        <v>47.46</v>
      </c>
      <c r="DJ12">
        <f t="shared" ca="1" si="2"/>
        <v>0.695291020766306</v>
      </c>
    </row>
    <row r="13" spans="1:117" x14ac:dyDescent="0.25">
      <c r="A13" t="s">
        <v>21</v>
      </c>
      <c r="B13">
        <f t="shared" ref="B13:AL13" si="8">(B10-B5)/SUM(B6:B8)</f>
        <v>0.82388576373864109</v>
      </c>
      <c r="C13">
        <f t="shared" ref="C13" si="9">(C10-C5)/SUM(C6:C8)</f>
        <v>0.80172413793103425</v>
      </c>
      <c r="D13">
        <f t="shared" ref="D13" si="10">(D10-D5)/SUM(D6:D8)</f>
        <v>0.66666666666666652</v>
      </c>
      <c r="E13">
        <f t="shared" ref="E13" si="11">(E10-E5)/SUM(E6:E8)</f>
        <v>0.68774703557312278</v>
      </c>
      <c r="F13">
        <f t="shared" ref="F13" si="12">(F10-F5)/SUM(F6:F8)</f>
        <v>0.8675958188153311</v>
      </c>
      <c r="G13">
        <f t="shared" ref="G13" si="13">(G10-G5)/SUM(G6:G8)</f>
        <v>0.73880597014925398</v>
      </c>
      <c r="H13">
        <f t="shared" si="8"/>
        <v>0.78997514498757271</v>
      </c>
      <c r="I13">
        <f t="shared" si="8"/>
        <v>0.6315034086831719</v>
      </c>
      <c r="J13">
        <f t="shared" si="8"/>
        <v>0.78608100399315428</v>
      </c>
      <c r="K13">
        <f t="shared" si="8"/>
        <v>0.80774962742175882</v>
      </c>
      <c r="L13">
        <f t="shared" si="8"/>
        <v>0.74396306818181834</v>
      </c>
      <c r="M13">
        <f t="shared" si="8"/>
        <v>0.73447772096420738</v>
      </c>
      <c r="N13">
        <f t="shared" si="8"/>
        <v>0.66198704103671679</v>
      </c>
      <c r="O13">
        <f t="shared" si="8"/>
        <v>0.74728682170542482</v>
      </c>
      <c r="P13">
        <f t="shared" si="8"/>
        <v>0.84000000000000019</v>
      </c>
      <c r="Q13">
        <f t="shared" si="8"/>
        <v>0.84398699891657591</v>
      </c>
      <c r="R13">
        <f t="shared" si="8"/>
        <v>0.62382445141065845</v>
      </c>
      <c r="S13">
        <f t="shared" si="8"/>
        <v>0.42510121457489886</v>
      </c>
      <c r="T13">
        <f t="shared" si="8"/>
        <v>0.82198952879581189</v>
      </c>
      <c r="U13">
        <f t="shared" si="8"/>
        <v>0.81041588609966297</v>
      </c>
      <c r="V13">
        <f t="shared" si="8"/>
        <v>0.66325276526013943</v>
      </c>
      <c r="W13">
        <f t="shared" si="8"/>
        <v>0.68800813008130102</v>
      </c>
      <c r="X13">
        <f t="shared" si="8"/>
        <v>0.64484451718494284</v>
      </c>
      <c r="Y13">
        <f t="shared" si="8"/>
        <v>0.57259953161592525</v>
      </c>
      <c r="Z13">
        <f t="shared" si="8"/>
        <v>0.56819054936611602</v>
      </c>
      <c r="AA13">
        <f t="shared" si="8"/>
        <v>0.64043148222133472</v>
      </c>
      <c r="AB13">
        <f t="shared" si="8"/>
        <v>0.71929203539823006</v>
      </c>
      <c r="AC13">
        <f t="shared" si="8"/>
        <v>0.70980926430517699</v>
      </c>
      <c r="AD13">
        <f t="shared" si="8"/>
        <v>0.67028985507246408</v>
      </c>
      <c r="AE13">
        <f t="shared" si="8"/>
        <v>0.53333333333333299</v>
      </c>
      <c r="AF13">
        <f t="shared" si="8"/>
        <v>1.0105820105820098</v>
      </c>
      <c r="AG13">
        <f t="shared" si="8"/>
        <v>0.59090909090909138</v>
      </c>
      <c r="AH13">
        <f t="shared" si="8"/>
        <v>0.75177304964539049</v>
      </c>
      <c r="AI13">
        <f t="shared" si="8"/>
        <v>0.72289156626506168</v>
      </c>
      <c r="AJ13">
        <f t="shared" si="8"/>
        <v>0.61946902654867253</v>
      </c>
      <c r="AK13">
        <f t="shared" si="8"/>
        <v>0.61090909090909096</v>
      </c>
      <c r="AL13">
        <f t="shared" si="8"/>
        <v>0.62162162162162105</v>
      </c>
      <c r="AM13">
        <f t="shared" ref="AM13:BR13" si="14">(AM10-AM5)/SUM(AM6:AM8)</f>
        <v>0.57232704402515711</v>
      </c>
      <c r="AN13">
        <f t="shared" si="14"/>
        <v>0.55849056603773584</v>
      </c>
      <c r="AO13">
        <f t="shared" si="14"/>
        <v>0.52866242038216582</v>
      </c>
      <c r="AP13">
        <f t="shared" si="14"/>
        <v>0.61904761904761907</v>
      </c>
      <c r="AQ13">
        <f t="shared" si="14"/>
        <v>0.64978902953586504</v>
      </c>
      <c r="AR13">
        <f t="shared" si="14"/>
        <v>0.79166666666666652</v>
      </c>
      <c r="AS13">
        <f t="shared" si="14"/>
        <v>0.60087719298245601</v>
      </c>
      <c r="AT13">
        <f t="shared" si="14"/>
        <v>0.82222222222222241</v>
      </c>
      <c r="AU13">
        <f t="shared" si="14"/>
        <v>0.63703703703703651</v>
      </c>
      <c r="AV13">
        <f t="shared" si="14"/>
        <v>0.66829268292682931</v>
      </c>
      <c r="AW13">
        <f t="shared" si="14"/>
        <v>0.69921874999999989</v>
      </c>
      <c r="AX13">
        <f t="shared" si="14"/>
        <v>0.8345864661654141</v>
      </c>
      <c r="AY13">
        <f t="shared" si="14"/>
        <v>0.83333333333333293</v>
      </c>
      <c r="AZ13">
        <f t="shared" si="14"/>
        <v>0.598086124401914</v>
      </c>
      <c r="BA13">
        <f t="shared" si="14"/>
        <v>0.63800904977375572</v>
      </c>
      <c r="BB13">
        <f t="shared" si="14"/>
        <v>0.67845659163987149</v>
      </c>
      <c r="BC13">
        <f t="shared" si="14"/>
        <v>0.70046082949308774</v>
      </c>
      <c r="BD13">
        <f t="shared" si="14"/>
        <v>0.8315789473684212</v>
      </c>
      <c r="BE13">
        <f t="shared" si="14"/>
        <v>0.6405228758169933</v>
      </c>
      <c r="BF13">
        <f t="shared" si="14"/>
        <v>0.57908847184986589</v>
      </c>
      <c r="BG13">
        <f t="shared" si="14"/>
        <v>0.79166666666666663</v>
      </c>
      <c r="BH13">
        <f t="shared" si="14"/>
        <v>0.71957671957671887</v>
      </c>
      <c r="BI13">
        <f t="shared" si="14"/>
        <v>0.74038461538461509</v>
      </c>
      <c r="BJ13">
        <f t="shared" si="14"/>
        <v>0.79629629629629639</v>
      </c>
      <c r="BK13">
        <f t="shared" si="14"/>
        <v>0.67289719626168187</v>
      </c>
      <c r="BL13">
        <f t="shared" si="14"/>
        <v>0.67540983606557381</v>
      </c>
      <c r="BM13">
        <f t="shared" si="14"/>
        <v>0.81250000000000011</v>
      </c>
      <c r="BN13">
        <f t="shared" si="14"/>
        <v>0.75185185185185199</v>
      </c>
      <c r="BO13">
        <f t="shared" si="14"/>
        <v>0.8544600938967134</v>
      </c>
      <c r="BP13">
        <f t="shared" si="14"/>
        <v>0.91666666666666674</v>
      </c>
      <c r="BQ13">
        <f t="shared" si="14"/>
        <v>0.81460674157303403</v>
      </c>
      <c r="BR13">
        <f t="shared" si="14"/>
        <v>0.85806451612903223</v>
      </c>
      <c r="BS13">
        <f t="shared" ref="BS13:CO13" si="15">(BS10-BS5)/SUM(BS6:BS8)</f>
        <v>0.6903388608507568</v>
      </c>
      <c r="BT13">
        <f t="shared" si="15"/>
        <v>0.5814452659193895</v>
      </c>
      <c r="BU13">
        <f t="shared" si="15"/>
        <v>0.72556390977443619</v>
      </c>
      <c r="BV13">
        <f t="shared" si="15"/>
        <v>0.65822784810126567</v>
      </c>
      <c r="BW13">
        <f t="shared" si="15"/>
        <v>0.76397515527950322</v>
      </c>
      <c r="BX13">
        <f t="shared" si="15"/>
        <v>0.64479166666666676</v>
      </c>
      <c r="BY13">
        <f t="shared" si="15"/>
        <v>0.83715012722646331</v>
      </c>
      <c r="BZ13">
        <f t="shared" si="15"/>
        <v>0.63496932515337423</v>
      </c>
      <c r="CA13">
        <f t="shared" si="15"/>
        <v>0.677966101694915</v>
      </c>
      <c r="CB13">
        <f t="shared" si="15"/>
        <v>0.56976744186046491</v>
      </c>
      <c r="CC13">
        <f t="shared" si="15"/>
        <v>0.47761194029850768</v>
      </c>
      <c r="CD13">
        <f t="shared" si="15"/>
        <v>0.64267352185089932</v>
      </c>
      <c r="CE13">
        <f t="shared" si="15"/>
        <v>0.60043956043956048</v>
      </c>
      <c r="CF13">
        <f t="shared" si="15"/>
        <v>0.57241379310344831</v>
      </c>
      <c r="CG13">
        <f t="shared" si="15"/>
        <v>0.60079051383399218</v>
      </c>
      <c r="CH13">
        <f t="shared" si="15"/>
        <v>0.68285714285714294</v>
      </c>
      <c r="CI13">
        <f t="shared" si="15"/>
        <v>0.64086687306501544</v>
      </c>
      <c r="CJ13">
        <f t="shared" si="15"/>
        <v>0.5479452054794518</v>
      </c>
      <c r="CK13">
        <f t="shared" si="15"/>
        <v>0.90995260663507116</v>
      </c>
      <c r="CL13">
        <f t="shared" si="15"/>
        <v>0.76666666666666661</v>
      </c>
      <c r="CM13">
        <f t="shared" si="15"/>
        <v>0.83673469387755139</v>
      </c>
      <c r="CN13">
        <f t="shared" si="15"/>
        <v>0.76356589147286791</v>
      </c>
      <c r="CO13">
        <f t="shared" si="15"/>
        <v>0.84978540772532185</v>
      </c>
      <c r="CQ13">
        <f t="shared" ref="CQ13:DC13" si="16">(CQ10-CQ5)/SUM(CQ6:CQ8)</f>
        <v>0.55438596491228043</v>
      </c>
      <c r="CR13">
        <f t="shared" si="16"/>
        <v>0.7312830071450761</v>
      </c>
      <c r="CS13">
        <f t="shared" si="16"/>
        <v>0.98334149926506564</v>
      </c>
      <c r="CT13">
        <f t="shared" si="16"/>
        <v>0.98001427551748765</v>
      </c>
      <c r="CU13">
        <f t="shared" si="16"/>
        <v>0.7678328032712407</v>
      </c>
      <c r="CV13">
        <f t="shared" si="16"/>
        <v>0.82495101241018898</v>
      </c>
      <c r="CW13">
        <f t="shared" si="16"/>
        <v>0.98571428571428621</v>
      </c>
      <c r="CX13">
        <f t="shared" si="16"/>
        <v>0.92307692307692324</v>
      </c>
      <c r="CY13">
        <f t="shared" si="16"/>
        <v>0.69718309859154892</v>
      </c>
      <c r="CZ13">
        <f t="shared" si="16"/>
        <v>1.3046875000000009</v>
      </c>
      <c r="DA13">
        <f t="shared" si="16"/>
        <v>1.2577319587628872</v>
      </c>
      <c r="DB13">
        <f t="shared" si="16"/>
        <v>0.92424242424242453</v>
      </c>
      <c r="DC13">
        <f t="shared" si="16"/>
        <v>0.76610738255033539</v>
      </c>
      <c r="DD13">
        <f>(DD10-DD5)/SUM(DD6:DD8)</f>
        <v>0.76455787203450765</v>
      </c>
      <c r="DE13">
        <f>(DE10-DE5)/SUM(DE6:DE8)</f>
        <v>0.70880861850443599</v>
      </c>
      <c r="DG13">
        <f t="shared" si="3"/>
        <v>11</v>
      </c>
      <c r="DH13">
        <f t="shared" ca="1" si="0"/>
        <v>34.86</v>
      </c>
      <c r="DI13">
        <f t="shared" ca="1" si="1"/>
        <v>44.65</v>
      </c>
      <c r="DJ13">
        <f t="shared" ca="1" si="2"/>
        <v>0.62492828456683858</v>
      </c>
    </row>
    <row r="14" spans="1:117" x14ac:dyDescent="0.25">
      <c r="A14" t="s">
        <v>22</v>
      </c>
      <c r="B14">
        <f t="shared" ref="B14:AL14" si="17">B7*0.8+B8*0.5</f>
        <v>6.7730000000000015</v>
      </c>
      <c r="C14">
        <f t="shared" ref="C14" si="18">C7*0.8+C8*0.5</f>
        <v>5.23</v>
      </c>
      <c r="D14">
        <f t="shared" ref="D14" si="19">D7*0.8+D8*0.5</f>
        <v>9.25</v>
      </c>
      <c r="E14">
        <f t="shared" ref="E14" si="20">E7*0.8+E8*0.5</f>
        <v>2.3499999999999943</v>
      </c>
      <c r="F14">
        <f t="shared" ref="F14" si="21">F7*0.8+F8*0.5</f>
        <v>9.66</v>
      </c>
      <c r="G14">
        <f t="shared" ref="G14" si="22">G7*0.8+G8*0.5</f>
        <v>7.8599999999999941</v>
      </c>
      <c r="H14">
        <f t="shared" si="17"/>
        <v>7.2709999999999972</v>
      </c>
      <c r="I14">
        <f t="shared" si="17"/>
        <v>6.17</v>
      </c>
      <c r="J14">
        <f t="shared" si="17"/>
        <v>7.299000000000003</v>
      </c>
      <c r="K14">
        <f t="shared" si="17"/>
        <v>6.8489999999999966</v>
      </c>
      <c r="L14">
        <f t="shared" si="17"/>
        <v>10.027999999999999</v>
      </c>
      <c r="M14">
        <f t="shared" si="17"/>
        <v>9.3450000000000024</v>
      </c>
      <c r="N14">
        <f t="shared" si="17"/>
        <v>6.631000000000002</v>
      </c>
      <c r="O14">
        <f t="shared" si="17"/>
        <v>3.4560000000000084</v>
      </c>
      <c r="P14">
        <f t="shared" si="17"/>
        <v>3.4799999999999982</v>
      </c>
      <c r="Q14">
        <f t="shared" si="17"/>
        <v>3.7720000000000038</v>
      </c>
      <c r="R14">
        <f t="shared" si="17"/>
        <v>8.0199999999999978</v>
      </c>
      <c r="S14">
        <f t="shared" si="17"/>
        <v>4.9999999999997158E-2</v>
      </c>
      <c r="T14">
        <f t="shared" si="17"/>
        <v>0.59999999999999432</v>
      </c>
      <c r="U14">
        <f t="shared" si="17"/>
        <v>4.586999999999998</v>
      </c>
      <c r="V14">
        <f t="shared" si="17"/>
        <v>5.6079999999999952</v>
      </c>
      <c r="W14">
        <f t="shared" si="17"/>
        <v>4.7479999999999958</v>
      </c>
      <c r="X14">
        <f t="shared" si="17"/>
        <v>8.7759999999999998</v>
      </c>
      <c r="Y14">
        <f t="shared" si="17"/>
        <v>10.794999999999993</v>
      </c>
      <c r="Z14">
        <f t="shared" si="17"/>
        <v>9.4259999999999984</v>
      </c>
      <c r="AA14">
        <f t="shared" si="17"/>
        <v>8.98</v>
      </c>
      <c r="AB14">
        <f t="shared" si="17"/>
        <v>9.615000000000002</v>
      </c>
      <c r="AC14">
        <f t="shared" si="17"/>
        <v>8.1610000000000014</v>
      </c>
      <c r="AD14">
        <f t="shared" si="17"/>
        <v>9.3599999999999941</v>
      </c>
      <c r="AE14">
        <f t="shared" si="17"/>
        <v>2.9800000000000044</v>
      </c>
      <c r="AF14">
        <f t="shared" si="17"/>
        <v>2.8250000000000064</v>
      </c>
      <c r="AG14">
        <f t="shared" si="17"/>
        <v>1.9499999999999957</v>
      </c>
      <c r="AH14">
        <f t="shared" si="17"/>
        <v>6.8699999999999948</v>
      </c>
      <c r="AI14">
        <f t="shared" si="17"/>
        <v>3.4399999999999973</v>
      </c>
      <c r="AJ14">
        <f t="shared" si="17"/>
        <v>3.8800000000000003</v>
      </c>
      <c r="AK14">
        <f t="shared" si="17"/>
        <v>11.940000000000005</v>
      </c>
      <c r="AL14">
        <f t="shared" si="17"/>
        <v>1.8300000000000045</v>
      </c>
      <c r="AM14">
        <f t="shared" ref="AM14:BR14" si="23">AM7*0.8+AM8*0.5</f>
        <v>3.920000000000003</v>
      </c>
      <c r="AN14">
        <f t="shared" si="23"/>
        <v>4.4000000000000004</v>
      </c>
      <c r="AO14">
        <f t="shared" si="23"/>
        <v>3.0199999999999942</v>
      </c>
      <c r="AP14">
        <f t="shared" si="23"/>
        <v>7.5999999999999988</v>
      </c>
      <c r="AQ14">
        <f t="shared" si="23"/>
        <v>9.8600000000000012</v>
      </c>
      <c r="AR14">
        <f t="shared" si="23"/>
        <v>3.6099999999999977</v>
      </c>
      <c r="AS14">
        <f t="shared" si="23"/>
        <v>10.640000000000004</v>
      </c>
      <c r="AT14">
        <f t="shared" si="23"/>
        <v>3.040000000000004</v>
      </c>
      <c r="AU14">
        <f t="shared" si="23"/>
        <v>2.8100000000000014</v>
      </c>
      <c r="AV14">
        <f t="shared" si="23"/>
        <v>3.5100000000000016</v>
      </c>
      <c r="AW14">
        <f t="shared" si="23"/>
        <v>9.14</v>
      </c>
      <c r="AX14">
        <f t="shared" si="23"/>
        <v>5.5299999999999994</v>
      </c>
      <c r="AY14">
        <f t="shared" si="23"/>
        <v>4.680000000000005</v>
      </c>
      <c r="AZ14">
        <f t="shared" si="23"/>
        <v>5.0699999999999967</v>
      </c>
      <c r="BA14">
        <f t="shared" si="23"/>
        <v>2.25</v>
      </c>
      <c r="BB14">
        <f t="shared" si="23"/>
        <v>8.7099999999999973</v>
      </c>
      <c r="BC14">
        <f t="shared" si="23"/>
        <v>6.7899999999999947</v>
      </c>
      <c r="BD14">
        <f t="shared" si="23"/>
        <v>3.2999999999999972</v>
      </c>
      <c r="BE14">
        <f t="shared" si="23"/>
        <v>9.0900000000000016</v>
      </c>
      <c r="BF14">
        <f t="shared" si="23"/>
        <v>14.629999999999999</v>
      </c>
      <c r="BG14">
        <f t="shared" si="23"/>
        <v>5.76</v>
      </c>
      <c r="BH14">
        <f t="shared" si="23"/>
        <v>4.5500000000000043</v>
      </c>
      <c r="BI14">
        <f t="shared" si="23"/>
        <v>6.3900000000000041</v>
      </c>
      <c r="BJ14">
        <f t="shared" si="23"/>
        <v>6.6199999999999974</v>
      </c>
      <c r="BK14">
        <f t="shared" si="23"/>
        <v>5.1400000000000041</v>
      </c>
      <c r="BL14">
        <f t="shared" si="23"/>
        <v>4.6900000000000004</v>
      </c>
      <c r="BM14">
        <f t="shared" si="23"/>
        <v>6.5499999999999972</v>
      </c>
      <c r="BN14">
        <f t="shared" si="23"/>
        <v>4.8999999999999986</v>
      </c>
      <c r="BO14">
        <f t="shared" si="23"/>
        <v>2</v>
      </c>
      <c r="BP14">
        <f t="shared" si="23"/>
        <v>0</v>
      </c>
      <c r="BQ14">
        <f t="shared" si="23"/>
        <v>10.099999999999994</v>
      </c>
      <c r="BR14">
        <f t="shared" si="23"/>
        <v>1.6499999999999986</v>
      </c>
      <c r="BS14">
        <f t="shared" ref="BS14:CO14" si="24">BS7*0.8+BS8*0.5</f>
        <v>9.0660000000000043</v>
      </c>
      <c r="BT14">
        <f t="shared" si="24"/>
        <v>15.063999999999995</v>
      </c>
      <c r="BU14">
        <f t="shared" si="24"/>
        <v>6.8699999999999957</v>
      </c>
      <c r="BV14">
        <f t="shared" si="24"/>
        <v>9.1070000000000046</v>
      </c>
      <c r="BW14">
        <f t="shared" si="24"/>
        <v>6.0499999999999972</v>
      </c>
      <c r="BX14">
        <f t="shared" si="24"/>
        <v>8.4779999999999998</v>
      </c>
      <c r="BY14">
        <f t="shared" si="24"/>
        <v>6</v>
      </c>
      <c r="BZ14">
        <f t="shared" si="24"/>
        <v>11.040000000000001</v>
      </c>
      <c r="CA14">
        <f t="shared" si="24"/>
        <v>8.3800000000000097</v>
      </c>
      <c r="CB14">
        <f t="shared" si="24"/>
        <v>4.24</v>
      </c>
      <c r="CC14">
        <f t="shared" si="24"/>
        <v>11.419999999999995</v>
      </c>
      <c r="CD14">
        <f t="shared" si="24"/>
        <v>12.080000000000009</v>
      </c>
      <c r="CE14">
        <f t="shared" si="24"/>
        <v>12.990000000000002</v>
      </c>
      <c r="CF14">
        <f t="shared" si="24"/>
        <v>5.4500000000000011</v>
      </c>
      <c r="CG14">
        <f t="shared" si="24"/>
        <v>6.0399999999999956</v>
      </c>
      <c r="CH14">
        <f t="shared" si="24"/>
        <v>11.790000000000001</v>
      </c>
      <c r="CI14">
        <f t="shared" si="24"/>
        <v>10.93</v>
      </c>
      <c r="CJ14">
        <f t="shared" si="24"/>
        <v>7.1100000000000048</v>
      </c>
      <c r="CK14">
        <f t="shared" si="24"/>
        <v>0</v>
      </c>
      <c r="CL14">
        <f t="shared" si="24"/>
        <v>7.2000000000000028</v>
      </c>
      <c r="CM14">
        <f t="shared" si="24"/>
        <v>2.2999999999999972</v>
      </c>
      <c r="CN14">
        <f t="shared" si="24"/>
        <v>3.4500000000000028</v>
      </c>
      <c r="CO14">
        <f t="shared" si="24"/>
        <v>0</v>
      </c>
      <c r="CQ14">
        <f t="shared" ref="CQ14:DC14" si="25">CQ7*0.8+CQ8*0.5</f>
        <v>12.430000000000005</v>
      </c>
      <c r="CR14">
        <f t="shared" si="25"/>
        <v>9.4740000000000038</v>
      </c>
      <c r="CS14">
        <f t="shared" si="25"/>
        <v>6.4560000000000057</v>
      </c>
      <c r="CT14">
        <f t="shared" si="25"/>
        <v>3.6589999999999976</v>
      </c>
      <c r="CU14">
        <f t="shared" si="25"/>
        <v>5.9509999999999934</v>
      </c>
      <c r="CV14">
        <f t="shared" si="25"/>
        <v>5.4850000000000039</v>
      </c>
      <c r="CW14">
        <f t="shared" si="25"/>
        <v>6.1199999999999957</v>
      </c>
      <c r="CX14">
        <f t="shared" si="25"/>
        <v>5.0300000000000011</v>
      </c>
      <c r="CY14">
        <f t="shared" si="25"/>
        <v>4.3800000000000026</v>
      </c>
      <c r="CZ14">
        <f t="shared" si="25"/>
        <v>2.1599999999999975</v>
      </c>
      <c r="DA14">
        <f t="shared" si="25"/>
        <v>0.64999999999999858</v>
      </c>
      <c r="DB14">
        <f t="shared" si="25"/>
        <v>0.84999999999999432</v>
      </c>
      <c r="DC14">
        <f t="shared" si="25"/>
        <v>7.6820000000000039</v>
      </c>
      <c r="DD14">
        <f>DD7*0.8+DD8*0.5</f>
        <v>5.7999999999999954</v>
      </c>
      <c r="DE14">
        <f>DE7*0.8+DE8*0.5</f>
        <v>8.8409999999999975</v>
      </c>
      <c r="DG14">
        <f t="shared" si="3"/>
        <v>12</v>
      </c>
      <c r="DH14">
        <f t="shared" ca="1" si="0"/>
        <v>29.22</v>
      </c>
      <c r="DI14">
        <f t="shared" ca="1" si="1"/>
        <v>33.58</v>
      </c>
      <c r="DJ14">
        <f t="shared" ca="1" si="2"/>
        <v>0.6823750855578371</v>
      </c>
    </row>
    <row r="15" spans="1:117" x14ac:dyDescent="0.25">
      <c r="A15" t="s">
        <v>23</v>
      </c>
      <c r="B15">
        <f t="shared" ref="B15:AL15" si="26">(B11-B14-B6)/B5</f>
        <v>0.56899536321483768</v>
      </c>
      <c r="C15">
        <f t="shared" ref="C15" si="27">(C11-C14-C6)/C5</f>
        <v>0.63855670103092765</v>
      </c>
      <c r="D15">
        <f t="shared" ref="D15" si="28">(D11-D14-D6)/D5</f>
        <v>0.19846153846153844</v>
      </c>
      <c r="E15">
        <f t="shared" ref="E15" si="29">(E11-E14-E6)/E5</f>
        <v>0.28336980306345738</v>
      </c>
      <c r="F15">
        <f t="shared" ref="F15" si="30">(F11-F14-F6)/F5</f>
        <v>0.42257425742574256</v>
      </c>
      <c r="G15">
        <f t="shared" ref="G15" si="31">(G11-G14-G6)/G5</f>
        <v>0.28823529411764737</v>
      </c>
      <c r="H15">
        <f t="shared" si="26"/>
        <v>0.70490699166132154</v>
      </c>
      <c r="I15">
        <f t="shared" si="26"/>
        <v>0.64172266340867434</v>
      </c>
      <c r="J15">
        <f t="shared" si="26"/>
        <v>0.781661297745053</v>
      </c>
      <c r="K15">
        <f t="shared" si="26"/>
        <v>0.68920752389762574</v>
      </c>
      <c r="L15">
        <f t="shared" si="26"/>
        <v>0.695291020766306</v>
      </c>
      <c r="M15">
        <f t="shared" si="26"/>
        <v>0.62492828456683858</v>
      </c>
      <c r="N15">
        <f t="shared" si="26"/>
        <v>0.6823750855578371</v>
      </c>
      <c r="O15">
        <f t="shared" si="26"/>
        <v>0.34928894634776969</v>
      </c>
      <c r="P15">
        <f t="shared" si="26"/>
        <v>0.35340652244107212</v>
      </c>
      <c r="Q15">
        <f t="shared" si="26"/>
        <v>0.43028632025450669</v>
      </c>
      <c r="R15">
        <f t="shared" si="26"/>
        <v>0.32966360856269133</v>
      </c>
      <c r="S15">
        <f t="shared" si="26"/>
        <v>0.37429378531073448</v>
      </c>
      <c r="T15">
        <f t="shared" si="26"/>
        <v>0.47058823529411775</v>
      </c>
      <c r="U15">
        <f t="shared" si="26"/>
        <v>0.28394348105330774</v>
      </c>
      <c r="V15">
        <f t="shared" si="26"/>
        <v>0.48132094943240467</v>
      </c>
      <c r="W15">
        <f t="shared" si="26"/>
        <v>0.54297043979812554</v>
      </c>
      <c r="X15">
        <f t="shared" si="26"/>
        <v>0.53956310679611619</v>
      </c>
      <c r="Y15">
        <f t="shared" si="26"/>
        <v>0.22114707952146406</v>
      </c>
      <c r="Z15">
        <f t="shared" si="26"/>
        <v>0.17842580645161293</v>
      </c>
      <c r="AA15">
        <f t="shared" si="26"/>
        <v>0.32105798575788408</v>
      </c>
      <c r="AB15">
        <f t="shared" si="26"/>
        <v>0.5470446320868515</v>
      </c>
      <c r="AC15">
        <f t="shared" si="26"/>
        <v>0.43981626708492044</v>
      </c>
      <c r="AD15">
        <f t="shared" si="26"/>
        <v>0.48585858585858599</v>
      </c>
      <c r="AE15">
        <f t="shared" si="26"/>
        <v>0.35813953488372086</v>
      </c>
      <c r="AF15">
        <f t="shared" si="26"/>
        <v>0.58839339040414074</v>
      </c>
      <c r="AG15">
        <f t="shared" si="26"/>
        <v>0.24839743589743607</v>
      </c>
      <c r="AH15">
        <f t="shared" si="26"/>
        <v>0.34622425629290621</v>
      </c>
      <c r="AI15">
        <f t="shared" si="26"/>
        <v>0.26908517350157735</v>
      </c>
      <c r="AJ15">
        <f t="shared" si="26"/>
        <v>0.32109589041095898</v>
      </c>
      <c r="AK15">
        <f t="shared" si="26"/>
        <v>0.31019283746556459</v>
      </c>
      <c r="AL15">
        <f t="shared" si="26"/>
        <v>0.34228723404255301</v>
      </c>
      <c r="AM15">
        <f t="shared" ref="AM15:BR15" si="32">(AM11-AM14-AM6)/AM5</f>
        <v>0.26732026143790844</v>
      </c>
      <c r="AN15">
        <f t="shared" si="32"/>
        <v>0.24657534246575352</v>
      </c>
      <c r="AO15">
        <f t="shared" si="32"/>
        <v>0.25539906103286392</v>
      </c>
      <c r="AP15">
        <f t="shared" si="32"/>
        <v>0.26199261992619932</v>
      </c>
      <c r="AQ15">
        <f t="shared" si="32"/>
        <v>0.27371794871794858</v>
      </c>
      <c r="AR15">
        <f t="shared" si="32"/>
        <v>0.32035763411279233</v>
      </c>
      <c r="AS15">
        <f t="shared" si="32"/>
        <v>8.029739776951654E-2</v>
      </c>
      <c r="AT15">
        <f t="shared" si="32"/>
        <v>0.37198211624441124</v>
      </c>
      <c r="AU15">
        <f t="shared" si="32"/>
        <v>0.29632034632034632</v>
      </c>
      <c r="AV15">
        <f t="shared" si="32"/>
        <v>0.30726392251815982</v>
      </c>
      <c r="AW15">
        <f t="shared" si="32"/>
        <v>0.41197604790419168</v>
      </c>
      <c r="AX15">
        <f t="shared" si="32"/>
        <v>0.40490883590462834</v>
      </c>
      <c r="AY15">
        <f t="shared" si="32"/>
        <v>0.45300859598853865</v>
      </c>
      <c r="AZ15">
        <f t="shared" si="32"/>
        <v>0.3282500000000001</v>
      </c>
      <c r="BA15">
        <f t="shared" si="32"/>
        <v>0.43982808022922643</v>
      </c>
      <c r="BB15">
        <f t="shared" si="32"/>
        <v>0.49966887417218553</v>
      </c>
      <c r="BC15">
        <f t="shared" si="32"/>
        <v>0.36900452488687785</v>
      </c>
      <c r="BD15">
        <f t="shared" si="32"/>
        <v>0.42507204610951016</v>
      </c>
      <c r="BE15">
        <f t="shared" si="32"/>
        <v>0.37248062015503847</v>
      </c>
      <c r="BF15">
        <f t="shared" si="32"/>
        <v>0.18010335917312661</v>
      </c>
      <c r="BG15">
        <f t="shared" si="32"/>
        <v>0.50233766233766231</v>
      </c>
      <c r="BH15">
        <f t="shared" si="32"/>
        <v>0.51659292035398219</v>
      </c>
      <c r="BI15">
        <f t="shared" si="32"/>
        <v>0.41277372262773715</v>
      </c>
      <c r="BJ15">
        <f t="shared" si="32"/>
        <v>0.46764705882352958</v>
      </c>
      <c r="BK15">
        <f t="shared" si="32"/>
        <v>0.46833333333333321</v>
      </c>
      <c r="BL15">
        <f t="shared" si="32"/>
        <v>0.49185393258426968</v>
      </c>
      <c r="BM15">
        <f t="shared" si="32"/>
        <v>0.46716417910447755</v>
      </c>
      <c r="BN15">
        <f t="shared" si="32"/>
        <v>0.36792452830188677</v>
      </c>
      <c r="BO15">
        <f t="shared" si="32"/>
        <v>0.48972602739726023</v>
      </c>
      <c r="BP15">
        <f t="shared" si="32"/>
        <v>0.59931506849315075</v>
      </c>
      <c r="BQ15">
        <f t="shared" si="32"/>
        <v>0.12456747404844315</v>
      </c>
      <c r="BR15">
        <f t="shared" si="32"/>
        <v>0.52641509433962275</v>
      </c>
      <c r="BS15">
        <f t="shared" ref="BS15:CO15" si="33">(BS11-BS14-BS6)/BS5</f>
        <v>0.56082160517306967</v>
      </c>
      <c r="BT15">
        <f t="shared" si="33"/>
        <v>0.2960238568588473</v>
      </c>
      <c r="BU15">
        <f t="shared" si="33"/>
        <v>6.487804878048789E-2</v>
      </c>
      <c r="BV15">
        <f t="shared" si="33"/>
        <v>0.62160065332788861</v>
      </c>
      <c r="BW15">
        <f t="shared" si="33"/>
        <v>0.55088495575221252</v>
      </c>
      <c r="BX15">
        <f t="shared" si="33"/>
        <v>0.34416788677403615</v>
      </c>
      <c r="BY15">
        <f t="shared" si="33"/>
        <v>0.56854838709677413</v>
      </c>
      <c r="BZ15">
        <f t="shared" si="33"/>
        <v>0.33615023474178396</v>
      </c>
      <c r="CA15">
        <f t="shared" si="33"/>
        <v>0.42186234817813717</v>
      </c>
      <c r="CB15">
        <f t="shared" si="33"/>
        <v>0.34152542372881334</v>
      </c>
      <c r="CC15">
        <f t="shared" si="33"/>
        <v>0.16355555555555579</v>
      </c>
      <c r="CD15">
        <f t="shared" si="33"/>
        <v>0.37983870967741901</v>
      </c>
      <c r="CE15">
        <f t="shared" si="33"/>
        <v>0.27356828193832589</v>
      </c>
      <c r="CF15">
        <f t="shared" si="33"/>
        <v>0.31927710843373491</v>
      </c>
      <c r="CG15">
        <f t="shared" si="33"/>
        <v>0.36828193832599132</v>
      </c>
      <c r="CH15">
        <f t="shared" si="33"/>
        <v>0.47366255144032926</v>
      </c>
      <c r="CI15">
        <f t="shared" si="33"/>
        <v>0.42704081632653074</v>
      </c>
      <c r="CJ15">
        <f t="shared" si="33"/>
        <v>0.4604938271604937</v>
      </c>
      <c r="CK15">
        <f t="shared" si="33"/>
        <v>0.55319148936170215</v>
      </c>
      <c r="CL15">
        <f t="shared" si="33"/>
        <v>0.39555555555555549</v>
      </c>
      <c r="CM15">
        <f t="shared" si="33"/>
        <v>0.5517241379310347</v>
      </c>
      <c r="CN15">
        <f t="shared" si="33"/>
        <v>0.59027777777777779</v>
      </c>
      <c r="CO15">
        <f t="shared" si="33"/>
        <v>0.59670781893004099</v>
      </c>
      <c r="CQ15">
        <f t="shared" ref="CQ15:DE15" si="34">(CQ11-CQ14-CQ6)/CQ5</f>
        <v>7.6923076923073675E-3</v>
      </c>
      <c r="CR15">
        <f t="shared" si="34"/>
        <v>0.4003775009437523</v>
      </c>
      <c r="CS15">
        <f t="shared" si="34"/>
        <v>0.84447640966628312</v>
      </c>
      <c r="CT15">
        <f t="shared" si="34"/>
        <v>0.42676794133053958</v>
      </c>
      <c r="CU15">
        <f t="shared" si="34"/>
        <v>0.54085937500000014</v>
      </c>
      <c r="CV15">
        <f t="shared" si="34"/>
        <v>0.55017779533781097</v>
      </c>
      <c r="CW15">
        <f t="shared" si="34"/>
        <v>0.48645833333333344</v>
      </c>
      <c r="CX15">
        <f t="shared" si="34"/>
        <v>0.48353510895883767</v>
      </c>
      <c r="CY15">
        <f t="shared" si="34"/>
        <v>0.53588235294117648</v>
      </c>
      <c r="CZ15">
        <f t="shared" si="34"/>
        <v>0.61199226305609278</v>
      </c>
      <c r="DA15">
        <f t="shared" si="34"/>
        <v>0.625</v>
      </c>
      <c r="DB15">
        <f t="shared" si="34"/>
        <v>0.69047619047619058</v>
      </c>
      <c r="DC15">
        <f t="shared" si="34"/>
        <v>0.29931880108991826</v>
      </c>
      <c r="DD15">
        <f t="shared" si="34"/>
        <v>0.45621079046424096</v>
      </c>
      <c r="DE15">
        <f t="shared" si="34"/>
        <v>0.23605957031250011</v>
      </c>
      <c r="DG15">
        <f t="shared" si="3"/>
        <v>13</v>
      </c>
      <c r="DH15">
        <f t="shared" ca="1" si="0"/>
        <v>61.88</v>
      </c>
      <c r="DI15">
        <f t="shared" ca="1" si="1"/>
        <v>33.200000000000003</v>
      </c>
      <c r="DJ15">
        <f t="shared" ca="1" si="2"/>
        <v>0.34928894634776969</v>
      </c>
    </row>
    <row r="16" spans="1:117" x14ac:dyDescent="0.25">
      <c r="A16" t="s">
        <v>24</v>
      </c>
      <c r="B16">
        <f t="shared" ref="B16:AL16" si="35">B15-((-0.00301*B5)+0.6121)</f>
        <v>5.4268863214837704E-2</v>
      </c>
      <c r="C16">
        <f t="shared" ref="C16" si="36">C15-((-0.00301*C5)+0.6121)</f>
        <v>0.17244170103092771</v>
      </c>
      <c r="D16">
        <f t="shared" ref="D16" si="37">D15-((-0.00301*D5)+0.6121)</f>
        <v>-0.31581346153846146</v>
      </c>
      <c r="E16">
        <f t="shared" ref="E16" si="38">E15-((-0.00301*E5)+0.6121)</f>
        <v>-0.19117319693654256</v>
      </c>
      <c r="F16">
        <f t="shared" ref="F16" si="39">F15-((-0.00301*F5)+0.6121)</f>
        <v>-3.7520742574257415E-2</v>
      </c>
      <c r="G16">
        <f t="shared" ref="G16" si="40">G15-((-0.00301*G5)+0.6121)</f>
        <v>-0.24199270588235255</v>
      </c>
      <c r="H16">
        <f t="shared" si="35"/>
        <v>0.1866587916613216</v>
      </c>
      <c r="I16">
        <f t="shared" si="35"/>
        <v>0.12817006340867443</v>
      </c>
      <c r="J16">
        <f t="shared" si="35"/>
        <v>0.30037589774505302</v>
      </c>
      <c r="K16">
        <f t="shared" si="35"/>
        <v>0.17472182389762581</v>
      </c>
      <c r="L16">
        <f t="shared" si="35"/>
        <v>0.18610292076630597</v>
      </c>
      <c r="M16">
        <f t="shared" si="35"/>
        <v>0.11775688456683864</v>
      </c>
      <c r="N16">
        <f t="shared" si="35"/>
        <v>0.15822728555783716</v>
      </c>
      <c r="O16">
        <f t="shared" si="35"/>
        <v>-7.6552253652230284E-2</v>
      </c>
      <c r="P16">
        <f t="shared" si="35"/>
        <v>-7.2254077558927821E-2</v>
      </c>
      <c r="Q16">
        <f t="shared" si="35"/>
        <v>-3.989217974549325E-2</v>
      </c>
      <c r="R16">
        <f t="shared" si="35"/>
        <v>-0.1840093914373086</v>
      </c>
      <c r="S16">
        <f t="shared" si="35"/>
        <v>-0.13125221468926546</v>
      </c>
      <c r="T16">
        <f t="shared" si="35"/>
        <v>-3.4054764705882201E-2</v>
      </c>
      <c r="U16">
        <f t="shared" si="35"/>
        <v>-0.1875594189466922</v>
      </c>
      <c r="V16">
        <f t="shared" si="35"/>
        <v>-4.3278350567595325E-2</v>
      </c>
      <c r="W16">
        <f t="shared" si="35"/>
        <v>1.4367839798125615E-2</v>
      </c>
      <c r="X16">
        <f t="shared" si="35"/>
        <v>2.6672706796116219E-2</v>
      </c>
      <c r="Y16">
        <f t="shared" si="35"/>
        <v>-0.30540872047853596</v>
      </c>
      <c r="Z16">
        <f t="shared" si="35"/>
        <v>-0.31703669354838704</v>
      </c>
      <c r="AA16">
        <f t="shared" si="35"/>
        <v>-0.14310051424211589</v>
      </c>
      <c r="AB16">
        <f t="shared" si="35"/>
        <v>5.9709132086851524E-2</v>
      </c>
      <c r="AC16">
        <f t="shared" si="35"/>
        <v>-3.7947432915079515E-2</v>
      </c>
      <c r="AD16">
        <f t="shared" si="35"/>
        <v>-7.0454141414139637E-3</v>
      </c>
      <c r="AE16">
        <f t="shared" si="35"/>
        <v>-0.15041646511627915</v>
      </c>
      <c r="AF16">
        <f t="shared" si="35"/>
        <v>0.12748569040414076</v>
      </c>
      <c r="AG16">
        <f t="shared" si="35"/>
        <v>-0.26979056410256391</v>
      </c>
      <c r="AH16">
        <f t="shared" si="35"/>
        <v>-0.13433874370709376</v>
      </c>
      <c r="AI16">
        <f t="shared" si="35"/>
        <v>-0.15218082649842263</v>
      </c>
      <c r="AJ16">
        <f t="shared" si="35"/>
        <v>-0.181139109589041</v>
      </c>
      <c r="AK16">
        <f t="shared" si="35"/>
        <v>-0.19264416253443539</v>
      </c>
      <c r="AL16">
        <f t="shared" si="35"/>
        <v>-0.15663676595744697</v>
      </c>
      <c r="AM16">
        <f t="shared" ref="AM16:BR16" si="41">AM15-((-0.00301*AM5)+0.6121)</f>
        <v>-0.25267373856209152</v>
      </c>
      <c r="AN16">
        <f t="shared" si="41"/>
        <v>-0.27763265753424649</v>
      </c>
      <c r="AO16">
        <f t="shared" si="41"/>
        <v>-0.22847493896713605</v>
      </c>
      <c r="AP16">
        <f t="shared" si="41"/>
        <v>-0.26853638007380071</v>
      </c>
      <c r="AQ16">
        <f t="shared" si="41"/>
        <v>-0.2444700512820514</v>
      </c>
      <c r="AR16">
        <f t="shared" si="41"/>
        <v>-7.291536588720765E-2</v>
      </c>
      <c r="AS16">
        <f t="shared" si="41"/>
        <v>-0.45083360223048347</v>
      </c>
      <c r="AT16">
        <f t="shared" si="41"/>
        <v>-3.8146883755588723E-2</v>
      </c>
      <c r="AU16">
        <f t="shared" si="41"/>
        <v>-0.17671765367965364</v>
      </c>
      <c r="AV16">
        <f t="shared" si="41"/>
        <v>-0.18052307748184016</v>
      </c>
      <c r="AW16">
        <f t="shared" si="41"/>
        <v>-9.9589952095808287E-2</v>
      </c>
      <c r="AX16">
        <f t="shared" si="41"/>
        <v>7.42183590462836E-3</v>
      </c>
      <c r="AY16">
        <f t="shared" si="41"/>
        <v>5.1006595988538683E-2</v>
      </c>
      <c r="AZ16">
        <f t="shared" si="41"/>
        <v>-0.16344999999999987</v>
      </c>
      <c r="BA16">
        <f t="shared" si="41"/>
        <v>-6.7222919770773493E-2</v>
      </c>
      <c r="BB16">
        <f t="shared" si="41"/>
        <v>-2.152912582781441E-2</v>
      </c>
      <c r="BC16">
        <f t="shared" si="41"/>
        <v>-0.11005347511312213</v>
      </c>
      <c r="BD16">
        <f t="shared" si="41"/>
        <v>2.1866046109510207E-2</v>
      </c>
      <c r="BE16">
        <f t="shared" si="41"/>
        <v>-0.16196137984496151</v>
      </c>
      <c r="BF16">
        <f t="shared" si="41"/>
        <v>-0.31550964082687338</v>
      </c>
      <c r="BG16">
        <f t="shared" si="41"/>
        <v>6.1226623376623435E-3</v>
      </c>
      <c r="BH16">
        <f t="shared" si="41"/>
        <v>4.0544920353982217E-2</v>
      </c>
      <c r="BI16">
        <f t="shared" si="41"/>
        <v>-0.11685227737226278</v>
      </c>
      <c r="BJ16">
        <f t="shared" si="41"/>
        <v>-2.1644941176470367E-2</v>
      </c>
      <c r="BK16">
        <f t="shared" si="41"/>
        <v>-3.5406666666666753E-2</v>
      </c>
      <c r="BL16">
        <f t="shared" si="41"/>
        <v>-1.3090067415730267E-2</v>
      </c>
      <c r="BM16">
        <f t="shared" si="41"/>
        <v>-4.4100820895522419E-2</v>
      </c>
      <c r="BN16">
        <f t="shared" si="41"/>
        <v>-0.14845747169811324</v>
      </c>
      <c r="BO16">
        <f t="shared" si="41"/>
        <v>5.3410027397260251E-2</v>
      </c>
      <c r="BP16">
        <f t="shared" si="41"/>
        <v>7.5107068493150742E-2</v>
      </c>
      <c r="BQ16">
        <f t="shared" si="41"/>
        <v>-0.40054352595155684</v>
      </c>
      <c r="BR16">
        <f t="shared" si="41"/>
        <v>-5.919905660377256E-3</v>
      </c>
      <c r="BS16">
        <f t="shared" ref="BS16:CO16" si="42">BS15-((-0.00301*BS5)+0.6121)</f>
        <v>2.7854505173069644E-2</v>
      </c>
      <c r="BT16">
        <f t="shared" si="42"/>
        <v>-0.2555149431411527</v>
      </c>
      <c r="BU16">
        <f t="shared" si="42"/>
        <v>-0.48551695121951211</v>
      </c>
      <c r="BV16">
        <f t="shared" si="42"/>
        <v>8.3215553327888658E-2</v>
      </c>
      <c r="BW16">
        <f t="shared" si="42"/>
        <v>6.8109557522125774E-3</v>
      </c>
      <c r="BX16">
        <f t="shared" si="42"/>
        <v>-0.20625721322596385</v>
      </c>
      <c r="BY16">
        <f t="shared" si="42"/>
        <v>3.1096387096774203E-2</v>
      </c>
      <c r="BZ16">
        <f t="shared" si="42"/>
        <v>-0.21183676525821604</v>
      </c>
      <c r="CA16">
        <f t="shared" si="42"/>
        <v>-0.11589065182186276</v>
      </c>
      <c r="CB16">
        <f t="shared" si="42"/>
        <v>-0.19953857627118665</v>
      </c>
      <c r="CC16">
        <f t="shared" si="42"/>
        <v>-0.38081944444444416</v>
      </c>
      <c r="CD16">
        <f t="shared" si="42"/>
        <v>-0.15761329032258092</v>
      </c>
      <c r="CE16">
        <f t="shared" si="42"/>
        <v>-0.27020471806167407</v>
      </c>
      <c r="CF16">
        <f t="shared" si="42"/>
        <v>-0.21787389156626502</v>
      </c>
      <c r="CG16">
        <f t="shared" si="42"/>
        <v>-0.17549106167400863</v>
      </c>
      <c r="CH16">
        <f t="shared" si="42"/>
        <v>-6.5294448559670759E-2</v>
      </c>
      <c r="CI16">
        <f t="shared" si="42"/>
        <v>-0.12606318367346919</v>
      </c>
      <c r="CJ16">
        <f t="shared" si="42"/>
        <v>-7.8463172839506323E-2</v>
      </c>
      <c r="CK16">
        <f t="shared" si="42"/>
        <v>1.1826489361702164E-2</v>
      </c>
      <c r="CL16">
        <f t="shared" si="42"/>
        <v>-0.14881944444444445</v>
      </c>
      <c r="CM16">
        <f t="shared" si="42"/>
        <v>9.4561379310347249E-3</v>
      </c>
      <c r="CN16">
        <f t="shared" si="42"/>
        <v>4.3193777777777775E-2</v>
      </c>
      <c r="CO16">
        <f t="shared" si="42"/>
        <v>5.775081893004097E-2</v>
      </c>
      <c r="CQ16">
        <f t="shared" ref="CQ16:DE16" si="43">CQ15-((-0.00301*CQ5)+0.6121)</f>
        <v>-0.53788669230769259</v>
      </c>
      <c r="CR16">
        <f t="shared" si="43"/>
        <v>-0.13198759905624774</v>
      </c>
      <c r="CS16">
        <f t="shared" si="43"/>
        <v>0.33700400966628319</v>
      </c>
      <c r="CT16">
        <f t="shared" si="43"/>
        <v>-1.2949358669460398E-2</v>
      </c>
      <c r="CU16">
        <f t="shared" si="43"/>
        <v>4.4343375000000185E-2</v>
      </c>
      <c r="CV16">
        <f t="shared" si="43"/>
        <v>1.4260895337811053E-2</v>
      </c>
      <c r="CW16">
        <f t="shared" si="43"/>
        <v>-1.005766666666652E-2</v>
      </c>
      <c r="CX16">
        <f t="shared" si="43"/>
        <v>-4.2518910411623034E-3</v>
      </c>
      <c r="CY16">
        <f t="shared" si="43"/>
        <v>2.6122352941176485E-2</v>
      </c>
      <c r="CZ16">
        <f t="shared" si="43"/>
        <v>0.15550926305609281</v>
      </c>
      <c r="DA16">
        <f t="shared" si="43"/>
        <v>0.14654400000000001</v>
      </c>
      <c r="DB16">
        <f t="shared" si="43"/>
        <v>0.18583319047619062</v>
      </c>
      <c r="DC16">
        <f t="shared" si="43"/>
        <v>-0.22440759891008166</v>
      </c>
      <c r="DD16">
        <f t="shared" si="43"/>
        <v>-3.5940709535759008E-2</v>
      </c>
      <c r="DE16">
        <f t="shared" si="43"/>
        <v>-0.25275082968749985</v>
      </c>
      <c r="DG16">
        <f t="shared" si="3"/>
        <v>14</v>
      </c>
      <c r="DH16">
        <f t="shared" ca="1" si="0"/>
        <v>61.94</v>
      </c>
      <c r="DI16">
        <f t="shared" ca="1" si="1"/>
        <v>35.200000000000003</v>
      </c>
      <c r="DJ16">
        <f t="shared" ca="1" si="2"/>
        <v>0.35340652244107212</v>
      </c>
    </row>
    <row r="17" spans="1:114" x14ac:dyDescent="0.25">
      <c r="A17" t="s">
        <v>27</v>
      </c>
      <c r="B17">
        <f t="shared" ref="B17:AL17" si="44">B5*-0.0081+0.8982+B11*0.0188-0.7434</f>
        <v>0.59344100000000022</v>
      </c>
      <c r="C17">
        <f t="shared" ref="C17" si="45">C5*-0.0081+0.8982+C11*0.0188-0.7434</f>
        <v>0.71698999999999991</v>
      </c>
      <c r="D17">
        <f t="shared" ref="D17" si="46">D5*-0.0081+0.8982+D11*0.0188-0.7434</f>
        <v>0.56647000000000014</v>
      </c>
      <c r="E17">
        <f t="shared" ref="E17" si="47">E5*-0.0081+0.8982+E11*0.0188-0.7434</f>
        <v>0.45955000000000001</v>
      </c>
      <c r="F17">
        <f t="shared" ref="F17" si="48">F5*-0.0081+0.8982+F11*0.0188-0.7434</f>
        <v>0.59738999999999998</v>
      </c>
      <c r="G17">
        <f t="shared" ref="G17" si="49">G5*-0.0081+0.8982+G11*0.0188-0.7434</f>
        <v>0.49096000000000017</v>
      </c>
      <c r="H17">
        <f t="shared" si="44"/>
        <v>0.67116200000000015</v>
      </c>
      <c r="I17">
        <f t="shared" si="44"/>
        <v>0.72413800000000006</v>
      </c>
      <c r="J17">
        <f t="shared" si="44"/>
        <v>0.70291800000000004</v>
      </c>
      <c r="K17">
        <f t="shared" si="44"/>
        <v>0.64693700000000021</v>
      </c>
      <c r="L17">
        <f t="shared" si="44"/>
        <v>0.77010900000000004</v>
      </c>
      <c r="M17">
        <f t="shared" si="44"/>
        <v>0.7118540000000001</v>
      </c>
      <c r="N17">
        <f t="shared" si="44"/>
        <v>0.54942200000000019</v>
      </c>
      <c r="O17">
        <f t="shared" si="44"/>
        <v>0.2777320000000002</v>
      </c>
      <c r="P17">
        <f t="shared" si="44"/>
        <v>0.31484600000000007</v>
      </c>
      <c r="Q17">
        <f t="shared" si="44"/>
        <v>0.47882500000000017</v>
      </c>
      <c r="R17">
        <f t="shared" si="44"/>
        <v>0.57989000000000013</v>
      </c>
      <c r="S17">
        <f t="shared" si="44"/>
        <v>0.58058000000000021</v>
      </c>
      <c r="T17">
        <f t="shared" si="44"/>
        <v>0.52927000000000002</v>
      </c>
      <c r="U17">
        <f t="shared" si="44"/>
        <v>0.49197700000000022</v>
      </c>
      <c r="V17">
        <f t="shared" si="44"/>
        <v>0.57376100000000008</v>
      </c>
      <c r="W17">
        <f t="shared" si="44"/>
        <v>0.7078620000000001</v>
      </c>
      <c r="X17">
        <f t="shared" si="44"/>
        <v>0.78044800000000014</v>
      </c>
      <c r="Y17">
        <f t="shared" si="44"/>
        <v>0.52318999999999993</v>
      </c>
      <c r="Z17">
        <f t="shared" si="44"/>
        <v>0.31261700000000003</v>
      </c>
      <c r="AA17">
        <f t="shared" si="44"/>
        <v>0.41374500000000036</v>
      </c>
      <c r="AB17">
        <f t="shared" si="44"/>
        <v>0.703407</v>
      </c>
      <c r="AC17">
        <f t="shared" si="44"/>
        <v>0.59210900000000011</v>
      </c>
      <c r="AD17">
        <f t="shared" si="44"/>
        <v>0.6480800000000001</v>
      </c>
      <c r="AE17">
        <f t="shared" si="44"/>
        <v>0.27284000000000008</v>
      </c>
      <c r="AF17">
        <f t="shared" si="44"/>
        <v>0.6672570000000001</v>
      </c>
      <c r="AG17">
        <f t="shared" si="44"/>
        <v>0.20476000000000016</v>
      </c>
      <c r="AH17">
        <f t="shared" si="44"/>
        <v>0.56411000000000022</v>
      </c>
      <c r="AI17">
        <f t="shared" si="44"/>
        <v>9.0579999999999994E-2</v>
      </c>
      <c r="AJ17">
        <f t="shared" si="44"/>
        <v>0.2595900000000001</v>
      </c>
      <c r="AK17">
        <f t="shared" si="44"/>
        <v>0.50937000000000021</v>
      </c>
      <c r="AL17">
        <f t="shared" si="44"/>
        <v>0.21495999999999993</v>
      </c>
      <c r="AM17">
        <f t="shared" ref="AM17:BR17" si="50">AM5*-0.0081+0.8982+AM11*0.0188-0.7434</f>
        <v>0.32430000000000014</v>
      </c>
      <c r="AN17">
        <f t="shared" si="50"/>
        <v>0.50296000000000018</v>
      </c>
      <c r="AO17">
        <f t="shared" si="50"/>
        <v>0.27973999999999999</v>
      </c>
      <c r="AP17">
        <f t="shared" si="50"/>
        <v>0.51245000000000018</v>
      </c>
      <c r="AQ17">
        <f t="shared" si="50"/>
        <v>0.43224000000000007</v>
      </c>
      <c r="AR17">
        <f t="shared" si="50"/>
        <v>0.15249000000000001</v>
      </c>
      <c r="AS17">
        <f t="shared" si="50"/>
        <v>0.31667000000000012</v>
      </c>
      <c r="AT17">
        <f t="shared" si="50"/>
        <v>0.30877000000000032</v>
      </c>
      <c r="AU17">
        <f t="shared" si="50"/>
        <v>0.25246000000000002</v>
      </c>
      <c r="AV17">
        <f t="shared" si="50"/>
        <v>0.40871000000000024</v>
      </c>
      <c r="AW17">
        <f t="shared" si="50"/>
        <v>0.54602000000000028</v>
      </c>
      <c r="AX17">
        <f t="shared" si="50"/>
        <v>0.31235000000000024</v>
      </c>
      <c r="AY17">
        <f t="shared" si="50"/>
        <v>0.42978000000000016</v>
      </c>
      <c r="AZ17">
        <f t="shared" si="50"/>
        <v>0.39668000000000025</v>
      </c>
      <c r="BA17">
        <f t="shared" si="50"/>
        <v>0.53387000000000018</v>
      </c>
      <c r="BB17">
        <f t="shared" si="50"/>
        <v>0.67346000000000028</v>
      </c>
      <c r="BC17">
        <f t="shared" si="50"/>
        <v>0.40401999999999993</v>
      </c>
      <c r="BD17">
        <f t="shared" si="50"/>
        <v>0.44242000000000015</v>
      </c>
      <c r="BE17">
        <f t="shared" si="50"/>
        <v>0.61886000000000008</v>
      </c>
      <c r="BF17">
        <f t="shared" si="50"/>
        <v>0.43353000000000008</v>
      </c>
      <c r="BG17">
        <f t="shared" si="50"/>
        <v>0.64759</v>
      </c>
      <c r="BH17">
        <f t="shared" si="50"/>
        <v>0.52564</v>
      </c>
      <c r="BI17">
        <f t="shared" si="50"/>
        <v>0.47054000000000007</v>
      </c>
      <c r="BJ17">
        <f t="shared" si="50"/>
        <v>0.72860000000000003</v>
      </c>
      <c r="BK17">
        <f t="shared" si="50"/>
        <v>0.51180000000000014</v>
      </c>
      <c r="BL17">
        <f t="shared" si="50"/>
        <v>0.70116000000000012</v>
      </c>
      <c r="BM17">
        <f t="shared" si="50"/>
        <v>0.7162900000000002</v>
      </c>
      <c r="BN17">
        <f t="shared" si="50"/>
        <v>0.53266000000000002</v>
      </c>
      <c r="BO17">
        <f t="shared" si="50"/>
        <v>0.58228000000000002</v>
      </c>
      <c r="BP17">
        <f t="shared" si="50"/>
        <v>0.63080000000000014</v>
      </c>
      <c r="BQ17">
        <f t="shared" si="50"/>
        <v>0.46779000000000004</v>
      </c>
      <c r="BR17">
        <f t="shared" si="50"/>
        <v>0.46278999999999992</v>
      </c>
      <c r="BS17">
        <f t="shared" ref="BS17:CO17" si="51">BS5*-0.0081+0.8982+BS11*0.0188-0.7434</f>
        <v>0.645347</v>
      </c>
      <c r="BT17">
        <f t="shared" si="51"/>
        <v>0.67182400000000009</v>
      </c>
      <c r="BU17">
        <f t="shared" si="51"/>
        <v>0.43994999999999995</v>
      </c>
      <c r="BV17">
        <f t="shared" si="51"/>
        <v>0.6730870000000001</v>
      </c>
      <c r="BW17">
        <f t="shared" si="51"/>
        <v>0.69742000000000004</v>
      </c>
      <c r="BX17">
        <f t="shared" si="51"/>
        <v>0.55602700000000016</v>
      </c>
      <c r="BY17">
        <f t="shared" si="51"/>
        <v>0.8450399999999999</v>
      </c>
      <c r="BZ17">
        <f t="shared" si="51"/>
        <v>0.54251000000000016</v>
      </c>
      <c r="CA17">
        <f t="shared" si="51"/>
        <v>0.73305000000000009</v>
      </c>
      <c r="CB17">
        <f t="shared" si="51"/>
        <v>0.58028000000000002</v>
      </c>
      <c r="CC17">
        <f t="shared" si="51"/>
        <v>0.48955000000000004</v>
      </c>
      <c r="CD17">
        <f t="shared" si="51"/>
        <v>0.75480000000000003</v>
      </c>
      <c r="CE17">
        <f t="shared" si="51"/>
        <v>0.71353000000000011</v>
      </c>
      <c r="CF17">
        <f t="shared" si="51"/>
        <v>0.56786999999999999</v>
      </c>
      <c r="CG17">
        <f t="shared" si="51"/>
        <v>0.54433000000000009</v>
      </c>
      <c r="CH17">
        <f t="shared" si="51"/>
        <v>0.7381700000000001</v>
      </c>
      <c r="CI17">
        <f t="shared" si="51"/>
        <v>0.65780000000000027</v>
      </c>
      <c r="CJ17">
        <f t="shared" si="51"/>
        <v>0.61973000000000023</v>
      </c>
      <c r="CK17">
        <f t="shared" si="51"/>
        <v>0.60553000000000023</v>
      </c>
      <c r="CL17">
        <f t="shared" si="51"/>
        <v>0.68131000000000019</v>
      </c>
      <c r="CM17">
        <f t="shared" si="51"/>
        <v>0.62487999999999999</v>
      </c>
      <c r="CN17">
        <f t="shared" si="51"/>
        <v>0.63971999999999996</v>
      </c>
      <c r="CO17">
        <f t="shared" si="51"/>
        <v>0.66861000000000004</v>
      </c>
      <c r="CQ17">
        <f t="shared" ref="CQ17:CY17" si="52">CQ5*-0.0081+0.8982+CQ11*0.0188-0.7434</f>
        <v>0.40631000000000006</v>
      </c>
      <c r="CR17">
        <f t="shared" si="52"/>
        <v>0.6606470000000001</v>
      </c>
      <c r="CS17">
        <f t="shared" si="52"/>
        <v>0.73052400000000006</v>
      </c>
      <c r="CT17">
        <f t="shared" si="52"/>
        <v>0.38256500000000015</v>
      </c>
      <c r="CU17">
        <f t="shared" si="52"/>
        <v>0.56342400000000026</v>
      </c>
      <c r="CV17">
        <f t="shared" si="52"/>
        <v>0.45550900000000005</v>
      </c>
      <c r="CW17">
        <f t="shared" si="52"/>
        <v>0.5299600000000001</v>
      </c>
      <c r="CX17">
        <f t="shared" si="52"/>
        <v>0.56851000000000018</v>
      </c>
      <c r="CY17">
        <f t="shared" si="52"/>
        <v>0.43024000000000007</v>
      </c>
      <c r="CZ17">
        <f t="shared" ref="CZ17:DE17" si="53">CZ5*-0.00268+0.045033+CZ11*0.01344</f>
        <v>0.488429</v>
      </c>
      <c r="DA17">
        <f t="shared" si="53"/>
        <v>0.42063299999999998</v>
      </c>
      <c r="DB17">
        <f t="shared" si="53"/>
        <v>0.53534100000000007</v>
      </c>
      <c r="DC17">
        <f t="shared" si="53"/>
        <v>0.40785220000000005</v>
      </c>
      <c r="DD17">
        <f t="shared" si="53"/>
        <v>0.51803660000000007</v>
      </c>
      <c r="DE17">
        <f t="shared" si="53"/>
        <v>0.41224580000000005</v>
      </c>
      <c r="DF17">
        <f>DF5*-0.00268+0.045033+DF11*0.01344</f>
        <v>0.46809220000000007</v>
      </c>
      <c r="DG17">
        <f t="shared" si="3"/>
        <v>15</v>
      </c>
      <c r="DH17">
        <f t="shared" ca="1" si="0"/>
        <v>47.15</v>
      </c>
      <c r="DI17">
        <f t="shared" ca="1" si="1"/>
        <v>37.549999999999997</v>
      </c>
      <c r="DJ17">
        <f t="shared" ca="1" si="2"/>
        <v>0.43028632025450669</v>
      </c>
    </row>
    <row r="18" spans="1:114" x14ac:dyDescent="0.25">
      <c r="A18" t="s">
        <v>145</v>
      </c>
      <c r="B18">
        <f t="shared" ref="B18:G18" si="54">B15-(0.0127*B11-0.034)</f>
        <v>0.12966636321483771</v>
      </c>
      <c r="C18">
        <f t="shared" si="54"/>
        <v>2.7396701030927728E-2</v>
      </c>
      <c r="D18">
        <f t="shared" si="54"/>
        <v>-0.22346846153846148</v>
      </c>
      <c r="E18">
        <f t="shared" si="54"/>
        <v>-0.13856019693654253</v>
      </c>
      <c r="F18">
        <f t="shared" si="54"/>
        <v>-0.1187357425742574</v>
      </c>
      <c r="G18">
        <f t="shared" si="54"/>
        <v>-5.3684705882352635E-2</v>
      </c>
      <c r="H18">
        <f t="shared" ref="H18:BS18" si="55">H15-(0.0127*H11-0.034)</f>
        <v>0.21947699166132162</v>
      </c>
      <c r="I18">
        <f t="shared" si="55"/>
        <v>0.11196966340867442</v>
      </c>
      <c r="J18">
        <f t="shared" si="55"/>
        <v>0.20758529774505297</v>
      </c>
      <c r="K18">
        <f t="shared" si="55"/>
        <v>0.21330252389762583</v>
      </c>
      <c r="L18">
        <f t="shared" si="55"/>
        <v>0.12654902076630603</v>
      </c>
      <c r="M18">
        <f t="shared" si="55"/>
        <v>9.1873284566838631E-2</v>
      </c>
      <c r="N18">
        <f t="shared" si="55"/>
        <v>0.28990908555783712</v>
      </c>
      <c r="O18">
        <f t="shared" si="55"/>
        <v>-3.8351053652230294E-2</v>
      </c>
      <c r="P18">
        <f t="shared" si="55"/>
        <v>-5.9633477558927839E-2</v>
      </c>
      <c r="Q18">
        <f t="shared" si="55"/>
        <v>-1.259867974549328E-2</v>
      </c>
      <c r="R18">
        <f t="shared" si="55"/>
        <v>-0.10242639143730864</v>
      </c>
      <c r="S18">
        <f t="shared" si="55"/>
        <v>-7.3036214689265522E-2</v>
      </c>
      <c r="T18">
        <f t="shared" si="55"/>
        <v>5.6278235294117795E-2</v>
      </c>
      <c r="U18">
        <f t="shared" si="55"/>
        <v>-0.16541851894669229</v>
      </c>
      <c r="V18">
        <f t="shared" si="55"/>
        <v>7.3233949432404688E-2</v>
      </c>
      <c r="W18">
        <f t="shared" si="55"/>
        <v>5.1571439798125618E-2</v>
      </c>
      <c r="X18">
        <f t="shared" si="55"/>
        <v>-2.9432893203883759E-2</v>
      </c>
      <c r="Y18">
        <f t="shared" si="55"/>
        <v>-0.14922092047853597</v>
      </c>
      <c r="Z18">
        <f t="shared" si="55"/>
        <v>-0.10621719354838705</v>
      </c>
      <c r="AA18">
        <f t="shared" si="55"/>
        <v>-8.8807014242115956E-2</v>
      </c>
      <c r="AB18">
        <f t="shared" si="55"/>
        <v>-1.6363367913148408E-2</v>
      </c>
      <c r="AC18">
        <f t="shared" si="55"/>
        <v>-6.5806732915079491E-2</v>
      </c>
      <c r="AD18">
        <f t="shared" si="55"/>
        <v>-3.0051414141413879E-2</v>
      </c>
      <c r="AE18">
        <f t="shared" si="55"/>
        <v>0.12416953488372087</v>
      </c>
      <c r="AF18">
        <f t="shared" si="55"/>
        <v>1.3633904041407963E-3</v>
      </c>
      <c r="AG18">
        <f t="shared" si="55"/>
        <v>7.7927435897436059E-2</v>
      </c>
      <c r="AH18">
        <f t="shared" si="55"/>
        <v>-0.13539574370709373</v>
      </c>
      <c r="AI18">
        <f t="shared" si="55"/>
        <v>-4.4482649842259026E-4</v>
      </c>
      <c r="AJ18">
        <f t="shared" si="55"/>
        <v>8.4585890410959014E-2</v>
      </c>
      <c r="AK18">
        <f t="shared" si="55"/>
        <v>-9.3957162534435423E-2</v>
      </c>
      <c r="AL18">
        <f t="shared" si="55"/>
        <v>0.12990723404255305</v>
      </c>
      <c r="AM18">
        <f t="shared" si="55"/>
        <v>1.9380261437908469E-2</v>
      </c>
      <c r="AN18">
        <f t="shared" si="55"/>
        <v>-0.11439465753424649</v>
      </c>
      <c r="AO18">
        <f t="shared" si="55"/>
        <v>-2.8100938967136058E-2</v>
      </c>
      <c r="AP18">
        <f t="shared" si="55"/>
        <v>-9.3897380073800607E-2</v>
      </c>
      <c r="AQ18">
        <f t="shared" si="55"/>
        <v>-5.0422051282051406E-2</v>
      </c>
      <c r="AR18">
        <f t="shared" si="55"/>
        <v>-4.1882365887207673E-2</v>
      </c>
      <c r="AS18">
        <f t="shared" si="55"/>
        <v>-0.14224260223048346</v>
      </c>
      <c r="AT18">
        <f t="shared" si="55"/>
        <v>-6.5187883755588705E-2</v>
      </c>
      <c r="AU18">
        <f t="shared" si="55"/>
        <v>1.155034632034635E-2</v>
      </c>
      <c r="AV18">
        <f t="shared" si="55"/>
        <v>-5.6246077481840184E-2</v>
      </c>
      <c r="AW18">
        <f t="shared" si="55"/>
        <v>-1.0639520958082849E-3</v>
      </c>
      <c r="AX18">
        <f t="shared" si="55"/>
        <v>-5.7661164095371698E-2</v>
      </c>
      <c r="AY18">
        <f t="shared" si="55"/>
        <v>-8.0681404011461344E-2</v>
      </c>
      <c r="AZ18">
        <f t="shared" si="55"/>
        <v>-2.0019999999999871E-2</v>
      </c>
      <c r="BA18">
        <f t="shared" si="55"/>
        <v>2.6788080229226463E-2</v>
      </c>
      <c r="BB18">
        <f t="shared" si="55"/>
        <v>1.8048874172185592E-2</v>
      </c>
      <c r="BC18">
        <f t="shared" si="55"/>
        <v>-7.205475113122084E-3</v>
      </c>
      <c r="BD18">
        <f t="shared" si="55"/>
        <v>-0.1149679538904898</v>
      </c>
      <c r="BE18">
        <f t="shared" si="55"/>
        <v>-4.8179379844961456E-2</v>
      </c>
      <c r="BF18">
        <f t="shared" si="55"/>
        <v>-0.18594664082687337</v>
      </c>
      <c r="BG18">
        <f t="shared" si="55"/>
        <v>-7.2223376623375968E-3</v>
      </c>
      <c r="BH18">
        <f t="shared" si="55"/>
        <v>5.2752920353982158E-2</v>
      </c>
      <c r="BI18">
        <f t="shared" si="55"/>
        <v>8.3553722627737192E-2</v>
      </c>
      <c r="BJ18">
        <f t="shared" si="55"/>
        <v>-0.10922294117647041</v>
      </c>
      <c r="BK18">
        <f t="shared" si="55"/>
        <v>6.4183333333333203E-2</v>
      </c>
      <c r="BL18">
        <f t="shared" si="55"/>
        <v>-3.8026067415730225E-2</v>
      </c>
      <c r="BM18">
        <f t="shared" si="55"/>
        <v>-6.1445820895522363E-2</v>
      </c>
      <c r="BN18">
        <f t="shared" si="55"/>
        <v>-2.7335471698113178E-2</v>
      </c>
      <c r="BO18">
        <f t="shared" si="55"/>
        <v>-8.4603972602739663E-2</v>
      </c>
      <c r="BP18">
        <f t="shared" si="55"/>
        <v>0.15198506849315074</v>
      </c>
      <c r="BQ18">
        <f t="shared" si="55"/>
        <v>-0.21100252595155689</v>
      </c>
      <c r="BR18">
        <f t="shared" si="55"/>
        <v>0.20735509433962274</v>
      </c>
      <c r="BS18">
        <f t="shared" si="55"/>
        <v>0.11958760517306966</v>
      </c>
      <c r="BT18">
        <f t="shared" ref="BT18:CO18" si="56">BT15-(0.0127*BT11-0.034)</f>
        <v>-0.12933514314115274</v>
      </c>
      <c r="BU18">
        <f t="shared" si="56"/>
        <v>-0.20592195121951204</v>
      </c>
      <c r="BV18">
        <f t="shared" si="56"/>
        <v>0.17147665332788864</v>
      </c>
      <c r="BW18">
        <f t="shared" si="56"/>
        <v>9.4664955752212565E-2</v>
      </c>
      <c r="BX18">
        <f t="shared" si="56"/>
        <v>-4.9911132259638502E-3</v>
      </c>
      <c r="BY18">
        <f t="shared" si="56"/>
        <v>5.6838709677420329E-4</v>
      </c>
      <c r="BZ18">
        <f t="shared" si="56"/>
        <v>-8.3097652582160286E-3</v>
      </c>
      <c r="CA18">
        <f t="shared" si="56"/>
        <v>-6.9917651821862714E-2</v>
      </c>
      <c r="CB18">
        <f t="shared" si="56"/>
        <v>-4.1034576271186562E-2</v>
      </c>
      <c r="CC18">
        <f t="shared" si="56"/>
        <v>-0.15169444444444424</v>
      </c>
      <c r="CD18">
        <f t="shared" si="56"/>
        <v>-0.12718129032258091</v>
      </c>
      <c r="CE18">
        <f t="shared" si="56"/>
        <v>-0.19408171806167401</v>
      </c>
      <c r="CF18">
        <f t="shared" si="56"/>
        <v>-6.2012891566265105E-2</v>
      </c>
      <c r="CG18">
        <f t="shared" si="56"/>
        <v>1.4931938325991378E-2</v>
      </c>
      <c r="CH18">
        <f t="shared" si="56"/>
        <v>-1.9387448559670728E-2</v>
      </c>
      <c r="CI18">
        <f t="shared" si="56"/>
        <v>1.4000816326530774E-2</v>
      </c>
      <c r="CJ18">
        <f t="shared" si="56"/>
        <v>4.7453827160493733E-2</v>
      </c>
      <c r="CK18">
        <f t="shared" si="56"/>
        <v>0.15412148936170211</v>
      </c>
      <c r="CL18">
        <f t="shared" si="56"/>
        <v>-4.9234444444444525E-2</v>
      </c>
      <c r="CM18">
        <f t="shared" si="56"/>
        <v>0.14122413793103472</v>
      </c>
      <c r="CN18">
        <f t="shared" si="56"/>
        <v>0.17850777777777782</v>
      </c>
      <c r="CO18">
        <f t="shared" si="56"/>
        <v>0.15064781893004109</v>
      </c>
      <c r="DG18">
        <f t="shared" si="3"/>
        <v>16</v>
      </c>
      <c r="DH18">
        <f t="shared" ca="1" si="0"/>
        <v>32.700000000000003</v>
      </c>
      <c r="DI18">
        <f t="shared" ca="1" si="1"/>
        <v>36.700000000000003</v>
      </c>
      <c r="DJ18">
        <f t="shared" ca="1" si="2"/>
        <v>0.32966360856269133</v>
      </c>
    </row>
    <row r="19" spans="1:114" x14ac:dyDescent="0.25">
      <c r="DG19">
        <f t="shared" si="3"/>
        <v>17</v>
      </c>
      <c r="DH19">
        <f t="shared" ca="1" si="0"/>
        <v>35.4</v>
      </c>
      <c r="DI19">
        <f t="shared" ca="1" si="1"/>
        <v>37.9</v>
      </c>
      <c r="DJ19">
        <f t="shared" ca="1" si="2"/>
        <v>0.37429378531073448</v>
      </c>
    </row>
    <row r="20" spans="1:114" x14ac:dyDescent="0.25">
      <c r="A20" t="s">
        <v>174</v>
      </c>
      <c r="B20">
        <f t="shared" ref="B20:G20" si="57">B10-B11</f>
        <v>14.119999999999997</v>
      </c>
      <c r="C20">
        <f t="shared" si="57"/>
        <v>16.299999999999997</v>
      </c>
      <c r="D20">
        <f t="shared" si="57"/>
        <v>22.4</v>
      </c>
      <c r="E20">
        <f t="shared" si="57"/>
        <v>27.200000000000003</v>
      </c>
      <c r="F20">
        <f t="shared" si="57"/>
        <v>30.100000000000009</v>
      </c>
      <c r="G20">
        <f t="shared" si="57"/>
        <v>17.399999999999999</v>
      </c>
      <c r="H20">
        <f t="shared" ref="H20:BS20" si="58">H10-H11</f>
        <v>9.3500000000000014</v>
      </c>
      <c r="I20">
        <f t="shared" si="58"/>
        <v>5.9500000000000028</v>
      </c>
      <c r="J20">
        <f t="shared" si="58"/>
        <v>9.36</v>
      </c>
      <c r="K20">
        <f t="shared" si="58"/>
        <v>8.5399999999999991</v>
      </c>
      <c r="L20">
        <f t="shared" si="58"/>
        <v>7.68</v>
      </c>
      <c r="M20">
        <f t="shared" si="58"/>
        <v>10.32</v>
      </c>
      <c r="N20">
        <f t="shared" si="58"/>
        <v>7.8999999999999986</v>
      </c>
      <c r="O20">
        <f t="shared" si="58"/>
        <v>38.319999999999993</v>
      </c>
      <c r="P20">
        <f t="shared" si="58"/>
        <v>39.129999999999995</v>
      </c>
      <c r="Q20">
        <f t="shared" si="58"/>
        <v>25.18</v>
      </c>
      <c r="R20">
        <f t="shared" si="58"/>
        <v>15.899999999999999</v>
      </c>
      <c r="S20">
        <f t="shared" si="58"/>
        <v>8</v>
      </c>
      <c r="T20">
        <f t="shared" si="58"/>
        <v>16.100000000000001</v>
      </c>
      <c r="U20">
        <f t="shared" si="58"/>
        <v>30.28</v>
      </c>
      <c r="V20">
        <f t="shared" si="58"/>
        <v>10.449999999999996</v>
      </c>
      <c r="W20">
        <f t="shared" si="58"/>
        <v>6.68</v>
      </c>
      <c r="X20">
        <f t="shared" si="58"/>
        <v>9.1200000000000045</v>
      </c>
      <c r="Y20">
        <f t="shared" si="58"/>
        <v>16.139999999999997</v>
      </c>
      <c r="Z20">
        <f t="shared" si="58"/>
        <v>28.45</v>
      </c>
      <c r="AA20">
        <f t="shared" si="58"/>
        <v>30.230000000000004</v>
      </c>
      <c r="AB20">
        <f t="shared" si="58"/>
        <v>14.730000000000004</v>
      </c>
      <c r="AC20">
        <f t="shared" si="58"/>
        <v>22.979999999999997</v>
      </c>
      <c r="AD20">
        <f t="shared" si="58"/>
        <v>14.800000000000004</v>
      </c>
      <c r="AE20">
        <f t="shared" si="58"/>
        <v>18.899999999999999</v>
      </c>
      <c r="AF20">
        <f t="shared" si="58"/>
        <v>22.339999999999996</v>
      </c>
      <c r="AG20">
        <f t="shared" si="58"/>
        <v>20.299999999999997</v>
      </c>
      <c r="AH20">
        <f t="shared" si="58"/>
        <v>24.300000000000004</v>
      </c>
      <c r="AI20">
        <f t="shared" si="58"/>
        <v>45.500000000000007</v>
      </c>
      <c r="AJ20">
        <f t="shared" si="58"/>
        <v>22.2</v>
      </c>
      <c r="AK20">
        <f t="shared" si="58"/>
        <v>18.600000000000001</v>
      </c>
      <c r="AL20">
        <f t="shared" si="58"/>
        <v>22.800000000000004</v>
      </c>
      <c r="AM20">
        <f t="shared" si="58"/>
        <v>17.500000000000004</v>
      </c>
      <c r="AN20">
        <f t="shared" si="58"/>
        <v>12.899999999999999</v>
      </c>
      <c r="AO20">
        <f t="shared" si="58"/>
        <v>25.9</v>
      </c>
      <c r="AP20">
        <f t="shared" si="58"/>
        <v>13.3</v>
      </c>
      <c r="AQ20">
        <f t="shared" si="58"/>
        <v>18.400000000000002</v>
      </c>
      <c r="AR20">
        <f t="shared" si="58"/>
        <v>49.099999999999994</v>
      </c>
      <c r="AS20">
        <f t="shared" si="58"/>
        <v>20.400000000000002</v>
      </c>
      <c r="AT20">
        <f t="shared" si="58"/>
        <v>41.1</v>
      </c>
      <c r="AU20">
        <f t="shared" si="58"/>
        <v>29.699999999999996</v>
      </c>
      <c r="AV20">
        <f t="shared" si="58"/>
        <v>23.7</v>
      </c>
      <c r="AW20">
        <f t="shared" si="58"/>
        <v>16.099999999999994</v>
      </c>
      <c r="AX20">
        <f t="shared" si="58"/>
        <v>43.300000000000004</v>
      </c>
      <c r="AY20">
        <f t="shared" si="58"/>
        <v>38.099999999999994</v>
      </c>
      <c r="AZ20">
        <f t="shared" si="58"/>
        <v>22.4</v>
      </c>
      <c r="BA20">
        <f t="shared" si="58"/>
        <v>13.799999999999997</v>
      </c>
      <c r="BB20">
        <f t="shared" si="58"/>
        <v>10.699999999999996</v>
      </c>
      <c r="BC20">
        <f t="shared" si="58"/>
        <v>27.1</v>
      </c>
      <c r="BD20">
        <f t="shared" si="58"/>
        <v>40</v>
      </c>
      <c r="BE20">
        <f t="shared" si="58"/>
        <v>9.6000000000000014</v>
      </c>
      <c r="BF20">
        <f t="shared" si="58"/>
        <v>28.799999999999997</v>
      </c>
      <c r="BG20">
        <f t="shared" si="58"/>
        <v>16.600000000000001</v>
      </c>
      <c r="BH20">
        <f t="shared" si="58"/>
        <v>19.599999999999994</v>
      </c>
      <c r="BI20">
        <f t="shared" si="58"/>
        <v>14.199999999999996</v>
      </c>
      <c r="BJ20">
        <f t="shared" si="58"/>
        <v>18.499999999999993</v>
      </c>
      <c r="BK20">
        <f t="shared" si="58"/>
        <v>15.899999999999999</v>
      </c>
      <c r="BL20">
        <f t="shared" si="58"/>
        <v>11.800000000000004</v>
      </c>
      <c r="BM20">
        <f t="shared" si="58"/>
        <v>17.800000000000004</v>
      </c>
      <c r="BN20">
        <f t="shared" si="58"/>
        <v>18.300000000000004</v>
      </c>
      <c r="BO20">
        <f t="shared" si="58"/>
        <v>28.699999999999996</v>
      </c>
      <c r="BP20">
        <f t="shared" si="58"/>
        <v>10</v>
      </c>
      <c r="BQ20">
        <f t="shared" si="58"/>
        <v>28.799999999999997</v>
      </c>
      <c r="BR20">
        <f t="shared" si="58"/>
        <v>11.999999999999996</v>
      </c>
      <c r="BS20">
        <f t="shared" si="58"/>
        <v>8.019999999999996</v>
      </c>
      <c r="BT20">
        <f t="shared" ref="BT20:DE20" si="59">BT10-BT11</f>
        <v>8.3299999999999983</v>
      </c>
      <c r="BU20">
        <f t="shared" si="59"/>
        <v>15.799999999999997</v>
      </c>
      <c r="BV20">
        <f t="shared" si="59"/>
        <v>5.0900000000000034</v>
      </c>
      <c r="BW20">
        <f t="shared" si="59"/>
        <v>8.6000000000000014</v>
      </c>
      <c r="BX20">
        <f t="shared" si="59"/>
        <v>8.89</v>
      </c>
      <c r="BY20">
        <f t="shared" si="59"/>
        <v>10.300000000000004</v>
      </c>
      <c r="BZ20">
        <f t="shared" si="59"/>
        <v>12.2</v>
      </c>
      <c r="CA20">
        <f t="shared" si="59"/>
        <v>7.3000000000000043</v>
      </c>
      <c r="CB20">
        <f t="shared" si="59"/>
        <v>5.5</v>
      </c>
      <c r="CC20">
        <f t="shared" si="59"/>
        <v>11</v>
      </c>
      <c r="CD20">
        <f t="shared" si="59"/>
        <v>7.1999999999999957</v>
      </c>
      <c r="CE20">
        <f t="shared" si="59"/>
        <v>10.520000000000003</v>
      </c>
      <c r="CF20">
        <f t="shared" si="59"/>
        <v>8.7999999999999972</v>
      </c>
      <c r="CG20">
        <f t="shared" si="59"/>
        <v>7.3999999999999986</v>
      </c>
      <c r="CH20">
        <f t="shared" si="59"/>
        <v>6.7000000000000028</v>
      </c>
      <c r="CI20">
        <f t="shared" si="59"/>
        <v>5.0999999999999943</v>
      </c>
      <c r="CJ20">
        <f t="shared" si="59"/>
        <v>5.0999999999999943</v>
      </c>
      <c r="CK20">
        <f t="shared" si="59"/>
        <v>8.6000000000000014</v>
      </c>
      <c r="CL20">
        <f t="shared" si="59"/>
        <v>12.399999999999999</v>
      </c>
      <c r="CM20">
        <f t="shared" si="59"/>
        <v>8.7000000000000028</v>
      </c>
      <c r="CN20">
        <f t="shared" si="59"/>
        <v>6.1999999999999957</v>
      </c>
      <c r="CO20">
        <f t="shared" si="59"/>
        <v>6.3000000000000043</v>
      </c>
      <c r="CQ20">
        <f t="shared" si="59"/>
        <v>15</v>
      </c>
      <c r="CR20">
        <f t="shared" si="59"/>
        <v>11.71</v>
      </c>
      <c r="CS20">
        <f t="shared" si="59"/>
        <v>9.2299999999999969</v>
      </c>
      <c r="CT20">
        <f t="shared" si="59"/>
        <v>34.21</v>
      </c>
      <c r="CU20">
        <f t="shared" si="59"/>
        <v>17.019999999999996</v>
      </c>
      <c r="CV20">
        <f t="shared" si="59"/>
        <v>11.04</v>
      </c>
      <c r="CW20">
        <f t="shared" si="59"/>
        <v>22.6</v>
      </c>
      <c r="CX20">
        <f t="shared" si="59"/>
        <v>21.900000000000006</v>
      </c>
      <c r="CY20">
        <f t="shared" si="59"/>
        <v>14.599999999999998</v>
      </c>
      <c r="CZ20">
        <f t="shared" si="59"/>
        <v>25.100000000000009</v>
      </c>
      <c r="DA20">
        <f t="shared" si="59"/>
        <v>19.800000000000004</v>
      </c>
      <c r="DB20">
        <f t="shared" si="59"/>
        <v>10.399999999999999</v>
      </c>
      <c r="DC20">
        <f t="shared" si="59"/>
        <v>19.339999999999996</v>
      </c>
      <c r="DD20">
        <f t="shared" si="59"/>
        <v>17.979999999999997</v>
      </c>
      <c r="DE20">
        <f t="shared" si="59"/>
        <v>27.839999999999996</v>
      </c>
      <c r="DG20">
        <f t="shared" ref="DG20:DG44" si="60">DG19+1</f>
        <v>18</v>
      </c>
      <c r="DH20">
        <f t="shared" ref="DH20:DH24" ca="1" si="61">OFFSET($B$5,0,DG20,1,1)</f>
        <v>35.700000000000003</v>
      </c>
      <c r="DI20">
        <f t="shared" ref="DI20:DI24" ca="1" si="62">OFFSET($B$11,0,DG20,1,1)</f>
        <v>35.299999999999997</v>
      </c>
      <c r="DJ20">
        <f t="shared" ref="DJ20:DJ24" ca="1" si="63">OFFSET($B$15,0,DG20,1,1)</f>
        <v>0.47058823529411775</v>
      </c>
    </row>
    <row r="21" spans="1:114" x14ac:dyDescent="0.25">
      <c r="A21" t="s">
        <v>175</v>
      </c>
      <c r="B21">
        <v>1</v>
      </c>
      <c r="C21">
        <v>2</v>
      </c>
      <c r="D21">
        <v>1</v>
      </c>
      <c r="E21">
        <v>1</v>
      </c>
      <c r="F21">
        <v>0</v>
      </c>
      <c r="G21">
        <v>1</v>
      </c>
      <c r="H21">
        <v>1</v>
      </c>
      <c r="I21">
        <v>1</v>
      </c>
      <c r="J21">
        <v>0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1</v>
      </c>
      <c r="AJ21">
        <v>1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1</v>
      </c>
      <c r="AS21">
        <v>0</v>
      </c>
      <c r="AT21">
        <v>1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1</v>
      </c>
      <c r="BD21">
        <v>1</v>
      </c>
      <c r="BE21">
        <v>1</v>
      </c>
      <c r="BF21">
        <v>1</v>
      </c>
      <c r="BG21">
        <v>0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0</v>
      </c>
      <c r="BO21">
        <v>1</v>
      </c>
      <c r="BP21">
        <v>0</v>
      </c>
      <c r="BQ21">
        <v>1</v>
      </c>
      <c r="BR21">
        <v>0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0</v>
      </c>
      <c r="CE21">
        <v>1</v>
      </c>
      <c r="CF21">
        <v>1</v>
      </c>
      <c r="CG21">
        <v>1</v>
      </c>
      <c r="CH21">
        <v>0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0</v>
      </c>
      <c r="CQ21">
        <v>0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G21">
        <f t="shared" si="60"/>
        <v>19</v>
      </c>
      <c r="DH21">
        <f t="shared" ca="1" si="61"/>
        <v>46.71</v>
      </c>
      <c r="DI21">
        <f t="shared" ca="1" si="62"/>
        <v>38.06</v>
      </c>
      <c r="DJ21">
        <f t="shared" ca="1" si="63"/>
        <v>0.28394348105330774</v>
      </c>
    </row>
    <row r="22" spans="1:114" x14ac:dyDescent="0.25">
      <c r="A22" t="s">
        <v>181</v>
      </c>
      <c r="B22">
        <v>0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  <c r="AP22">
        <v>1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</v>
      </c>
      <c r="BN22">
        <v>1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1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1</v>
      </c>
      <c r="CD22">
        <v>1</v>
      </c>
      <c r="CE22">
        <v>1</v>
      </c>
      <c r="CF22">
        <v>0</v>
      </c>
      <c r="CG22">
        <v>0</v>
      </c>
      <c r="CH22">
        <v>1</v>
      </c>
      <c r="CI22">
        <v>1</v>
      </c>
      <c r="CJ22">
        <v>1</v>
      </c>
      <c r="CK22">
        <v>0</v>
      </c>
      <c r="CL22">
        <v>1</v>
      </c>
      <c r="CM22">
        <v>0</v>
      </c>
      <c r="CN22">
        <v>0</v>
      </c>
      <c r="CO22">
        <v>1</v>
      </c>
      <c r="CQ22">
        <v>1</v>
      </c>
      <c r="CR22">
        <v>1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0</v>
      </c>
      <c r="DD22">
        <v>0</v>
      </c>
      <c r="DE22">
        <v>0</v>
      </c>
      <c r="DG22">
        <f t="shared" si="60"/>
        <v>20</v>
      </c>
      <c r="DH22">
        <f t="shared" ca="1" si="61"/>
        <v>29.07</v>
      </c>
      <c r="DI22">
        <f t="shared" ca="1" si="62"/>
        <v>34.81</v>
      </c>
      <c r="DJ22">
        <f t="shared" ca="1" si="63"/>
        <v>0.48132094943240467</v>
      </c>
    </row>
    <row r="23" spans="1:114" x14ac:dyDescent="0.25">
      <c r="B23" t="s">
        <v>183</v>
      </c>
      <c r="C23" t="s">
        <v>194</v>
      </c>
      <c r="D23" t="s">
        <v>182</v>
      </c>
      <c r="E23" t="s">
        <v>183</v>
      </c>
      <c r="F23" t="s">
        <v>182</v>
      </c>
      <c r="G23" t="s">
        <v>186</v>
      </c>
      <c r="I23" t="s">
        <v>186</v>
      </c>
      <c r="K23" t="s">
        <v>187</v>
      </c>
      <c r="L23" t="s">
        <v>183</v>
      </c>
      <c r="O23" t="s">
        <v>183</v>
      </c>
      <c r="P23" t="s">
        <v>183</v>
      </c>
      <c r="Q23" t="s">
        <v>187</v>
      </c>
      <c r="R23" t="s">
        <v>186</v>
      </c>
      <c r="U23" t="s">
        <v>183</v>
      </c>
      <c r="X23" t="s">
        <v>186</v>
      </c>
      <c r="Y23" t="s">
        <v>186</v>
      </c>
      <c r="Z23" t="s">
        <v>188</v>
      </c>
      <c r="AA23" t="s">
        <v>187</v>
      </c>
      <c r="AB23" t="s">
        <v>183</v>
      </c>
      <c r="AC23" t="s">
        <v>187</v>
      </c>
      <c r="AD23" t="s">
        <v>183</v>
      </c>
      <c r="AF23" t="s">
        <v>183</v>
      </c>
      <c r="AG23" t="s">
        <v>183</v>
      </c>
      <c r="AH23" t="s">
        <v>183</v>
      </c>
      <c r="AI23" t="s">
        <v>183</v>
      </c>
      <c r="AJ23" t="s">
        <v>183</v>
      </c>
      <c r="AK23" t="s">
        <v>183</v>
      </c>
      <c r="AL23" t="s">
        <v>183</v>
      </c>
      <c r="AN23" t="s">
        <v>186</v>
      </c>
      <c r="AO23" t="s">
        <v>183</v>
      </c>
      <c r="AP23" t="s">
        <v>182</v>
      </c>
      <c r="AQ23" t="s">
        <v>183</v>
      </c>
      <c r="AR23" t="s">
        <v>183</v>
      </c>
      <c r="AS23" t="s">
        <v>187</v>
      </c>
      <c r="AT23" t="s">
        <v>183</v>
      </c>
      <c r="AU23" t="s">
        <v>183</v>
      </c>
      <c r="AV23" t="s">
        <v>183</v>
      </c>
      <c r="AW23" t="s">
        <v>183</v>
      </c>
      <c r="AX23" t="s">
        <v>183</v>
      </c>
      <c r="AY23" t="s">
        <v>187</v>
      </c>
      <c r="AZ23" t="s">
        <v>189</v>
      </c>
      <c r="BB23" t="s">
        <v>183</v>
      </c>
      <c r="BD23" t="s">
        <v>183</v>
      </c>
      <c r="BE23" t="s">
        <v>186</v>
      </c>
      <c r="BF23" t="s">
        <v>182</v>
      </c>
      <c r="BG23" t="s">
        <v>183</v>
      </c>
      <c r="BH23" t="s">
        <v>183</v>
      </c>
      <c r="BI23" t="s">
        <v>183</v>
      </c>
      <c r="BJ23" t="s">
        <v>183</v>
      </c>
      <c r="BK23" t="s">
        <v>183</v>
      </c>
      <c r="BL23" t="s">
        <v>183</v>
      </c>
      <c r="BM23" t="s">
        <v>182</v>
      </c>
      <c r="BN23" t="s">
        <v>182</v>
      </c>
      <c r="BO23" t="s">
        <v>183</v>
      </c>
      <c r="BR23" t="s">
        <v>186</v>
      </c>
      <c r="BT23" t="s">
        <v>186</v>
      </c>
      <c r="BV23" t="s">
        <v>186</v>
      </c>
      <c r="CA23" t="s">
        <v>191</v>
      </c>
      <c r="CC23" t="s">
        <v>186</v>
      </c>
      <c r="CD23" t="s">
        <v>186</v>
      </c>
      <c r="CE23" t="s">
        <v>186</v>
      </c>
      <c r="CH23" t="s">
        <v>186</v>
      </c>
      <c r="CI23" t="s">
        <v>186</v>
      </c>
      <c r="CJ23" t="s">
        <v>186</v>
      </c>
      <c r="CL23" t="s">
        <v>186</v>
      </c>
      <c r="CO23" t="s">
        <v>186</v>
      </c>
      <c r="CQ23" t="s">
        <v>186</v>
      </c>
      <c r="CR23" t="s">
        <v>186</v>
      </c>
      <c r="CS23" t="s">
        <v>183</v>
      </c>
      <c r="CT23" t="s">
        <v>183</v>
      </c>
      <c r="CU23" t="s">
        <v>183</v>
      </c>
      <c r="CV23" t="s">
        <v>183</v>
      </c>
      <c r="CW23" t="s">
        <v>183</v>
      </c>
      <c r="CX23" t="s">
        <v>183</v>
      </c>
      <c r="CY23" t="s">
        <v>183</v>
      </c>
      <c r="CZ23" t="s">
        <v>183</v>
      </c>
      <c r="DA23" t="s">
        <v>183</v>
      </c>
      <c r="DB23" t="s">
        <v>187</v>
      </c>
      <c r="DC23" t="s">
        <v>183</v>
      </c>
      <c r="DD23" t="s">
        <v>183</v>
      </c>
      <c r="DE23" t="s">
        <v>183</v>
      </c>
      <c r="DG23">
        <f t="shared" si="60"/>
        <v>21</v>
      </c>
      <c r="DH23">
        <f t="shared" ca="1" si="61"/>
        <v>27.74</v>
      </c>
      <c r="DI23">
        <f t="shared" ca="1" si="62"/>
        <v>41.37</v>
      </c>
      <c r="DJ23">
        <f t="shared" ca="1" si="63"/>
        <v>0.54297043979812554</v>
      </c>
    </row>
    <row r="24" spans="1:114" x14ac:dyDescent="0.25">
      <c r="DG24">
        <f t="shared" si="60"/>
        <v>22</v>
      </c>
      <c r="DH24">
        <f t="shared" ca="1" si="61"/>
        <v>32.96</v>
      </c>
      <c r="DI24">
        <f t="shared" ca="1" si="62"/>
        <v>47.48</v>
      </c>
      <c r="DJ24">
        <f t="shared" ca="1" si="63"/>
        <v>0.53956310679611619</v>
      </c>
    </row>
    <row r="25" spans="1:114" x14ac:dyDescent="0.25">
      <c r="DG25">
        <f t="shared" si="60"/>
        <v>23</v>
      </c>
      <c r="DH25">
        <f t="shared" ref="DH25:DH34" ca="1" si="64">OFFSET($B$5,0,DG25,1,1)</f>
        <v>28.42</v>
      </c>
      <c r="DI25">
        <f t="shared" ref="DI25:DI66" ca="1" si="65">OFFSET($B$11,0,DG25,1,1)</f>
        <v>31.84</v>
      </c>
      <c r="DJ25">
        <f t="shared" ref="DJ25:DJ66" ca="1" si="66">OFFSET($B$15,0,DG25,1,1)</f>
        <v>0.22114707952146406</v>
      </c>
    </row>
    <row r="26" spans="1:114" x14ac:dyDescent="0.25">
      <c r="DG26">
        <f t="shared" si="60"/>
        <v>24</v>
      </c>
      <c r="DH26">
        <f t="shared" ca="1" si="64"/>
        <v>38.75</v>
      </c>
      <c r="DI26">
        <f t="shared" ca="1" si="65"/>
        <v>25.09</v>
      </c>
      <c r="DJ26">
        <f t="shared" ca="1" si="66"/>
        <v>0.17842580645161293</v>
      </c>
    </row>
    <row r="27" spans="1:114" x14ac:dyDescent="0.25">
      <c r="S27" t="s">
        <v>176</v>
      </c>
      <c r="DG27">
        <f t="shared" si="60"/>
        <v>25</v>
      </c>
      <c r="DH27">
        <f t="shared" ca="1" si="64"/>
        <v>49.15</v>
      </c>
      <c r="DI27">
        <f t="shared" ca="1" si="65"/>
        <v>34.950000000000003</v>
      </c>
      <c r="DJ27">
        <f t="shared" ca="1" si="66"/>
        <v>0.32105798575788408</v>
      </c>
    </row>
    <row r="28" spans="1:114" x14ac:dyDescent="0.25">
      <c r="S28" t="s">
        <v>177</v>
      </c>
      <c r="DG28">
        <f t="shared" si="60"/>
        <v>26</v>
      </c>
      <c r="DH28">
        <f t="shared" ca="1" si="64"/>
        <v>41.45</v>
      </c>
      <c r="DI28">
        <f t="shared" ca="1" si="65"/>
        <v>47.04</v>
      </c>
      <c r="DJ28">
        <f t="shared" ca="1" si="66"/>
        <v>0.5470446320868515</v>
      </c>
    </row>
    <row r="29" spans="1:114" x14ac:dyDescent="0.25">
      <c r="S29">
        <v>0</v>
      </c>
      <c r="T29">
        <v>10</v>
      </c>
      <c r="U29">
        <v>20</v>
      </c>
      <c r="V29">
        <v>30</v>
      </c>
      <c r="W29">
        <v>40</v>
      </c>
      <c r="X29">
        <v>50</v>
      </c>
      <c r="Y29">
        <v>60</v>
      </c>
      <c r="Z29">
        <v>70</v>
      </c>
      <c r="AA29">
        <v>80</v>
      </c>
      <c r="AB29">
        <v>90</v>
      </c>
      <c r="AC29">
        <v>100</v>
      </c>
      <c r="DG29">
        <f t="shared" si="60"/>
        <v>27</v>
      </c>
      <c r="DH29">
        <f t="shared" ca="1" si="64"/>
        <v>44.63</v>
      </c>
      <c r="DI29">
        <f t="shared" ca="1" si="65"/>
        <v>42.49</v>
      </c>
      <c r="DJ29">
        <f t="shared" ca="1" si="66"/>
        <v>0.43981626708492044</v>
      </c>
    </row>
    <row r="30" spans="1:114" x14ac:dyDescent="0.25">
      <c r="S30">
        <f>_xlfn.PERCENTILE.EXC($B$20:$CO$20,MAX(MIN(S$29*0.01,0.97),0.03))</f>
        <v>5.0999999999999943</v>
      </c>
      <c r="T30">
        <f>_xlfn.PERCENTILE.EXC($B$20:$CO$20,MAX(MIN(T$29*0.01,0.97),0.03))</f>
        <v>6.8500000000000014</v>
      </c>
      <c r="U30">
        <f>_xlfn.PERCENTILE.EXC($B$20:$CO$20,MAX(MIN(U$29*0.01,0.97),0.03))</f>
        <v>8.5760000000000005</v>
      </c>
      <c r="V30">
        <f>_xlfn.PERCENTILE.EXC($B$20:$CO$20,MAX(MIN(V$29*0.01,0.97),0.03))</f>
        <v>9.9599999999999991</v>
      </c>
      <c r="W30">
        <f>_xlfn.PERCENTILE.EXC($B$20:$CO$20,MAX(MIN(W$29*0.01,0.97),0.03))</f>
        <v>12.24</v>
      </c>
      <c r="X30">
        <f>_xlfn.PERCENTILE.EXC($B$20:$CO$20,MAX(MIN(X$29*0.01,0.97),0.03))</f>
        <v>15.849999999999998</v>
      </c>
      <c r="Y30">
        <f>_xlfn.PERCENTILE.EXC($B$20:$CO$20,MAX(MIN(Y$29*0.01,0.97),0.03))</f>
        <v>17.740000000000002</v>
      </c>
      <c r="Z30">
        <f>_xlfn.PERCENTILE.EXC($B$20:$CO$20,MAX(MIN(Z$29*0.01,0.97),0.03))</f>
        <v>22.213999999999999</v>
      </c>
      <c r="AA30">
        <f>_xlfn.PERCENTILE.EXC($B$20:$CO$20,MAX(MIN(AA$29*0.01,0.97),0.03))</f>
        <v>26.380000000000006</v>
      </c>
      <c r="AB30">
        <f>_xlfn.PERCENTILE.EXC($B$20:$CO$20,MAX(MIN(AB$29*0.01,0.97),0.03))</f>
        <v>30.265000000000001</v>
      </c>
      <c r="AC30">
        <f>_xlfn.PERCENTILE.EXC($B$20:$CO$20,MAX(MIN(AC$29*0.01,0.97),0.03))</f>
        <v>43.761999999999993</v>
      </c>
      <c r="DG30">
        <f t="shared" si="60"/>
        <v>28</v>
      </c>
      <c r="DH30">
        <f t="shared" ca="1" si="64"/>
        <v>39.6</v>
      </c>
      <c r="DI30">
        <f t="shared" ca="1" si="65"/>
        <v>43.3</v>
      </c>
      <c r="DJ30">
        <f t="shared" ca="1" si="66"/>
        <v>0.48585858585858599</v>
      </c>
    </row>
    <row r="31" spans="1:114" x14ac:dyDescent="0.25">
      <c r="DG31">
        <f t="shared" si="60"/>
        <v>29</v>
      </c>
      <c r="DH31">
        <f t="shared" ca="1" si="64"/>
        <v>34.4</v>
      </c>
      <c r="DI31">
        <f t="shared" ca="1" si="65"/>
        <v>21.1</v>
      </c>
      <c r="DJ31">
        <f t="shared" ca="1" si="66"/>
        <v>0.35813953488372086</v>
      </c>
    </row>
    <row r="32" spans="1:114" x14ac:dyDescent="0.25">
      <c r="DG32">
        <f t="shared" si="60"/>
        <v>30</v>
      </c>
      <c r="DH32">
        <f t="shared" ca="1" si="64"/>
        <v>50.23</v>
      </c>
      <c r="DI32">
        <f t="shared" ca="1" si="65"/>
        <v>48.9</v>
      </c>
      <c r="DJ32">
        <f t="shared" ca="1" si="66"/>
        <v>0.58839339040414074</v>
      </c>
    </row>
    <row r="33" spans="111:114" x14ac:dyDescent="0.25">
      <c r="DG33">
        <f t="shared" si="60"/>
        <v>31</v>
      </c>
      <c r="DH33">
        <f t="shared" ca="1" si="64"/>
        <v>31.2</v>
      </c>
      <c r="DI33">
        <f t="shared" ca="1" si="65"/>
        <v>16.100000000000001</v>
      </c>
      <c r="DJ33">
        <f t="shared" ca="1" si="66"/>
        <v>0.24839743589743607</v>
      </c>
    </row>
    <row r="34" spans="111:114" x14ac:dyDescent="0.25">
      <c r="DG34">
        <f t="shared" si="60"/>
        <v>32</v>
      </c>
      <c r="DH34">
        <f t="shared" ca="1" si="64"/>
        <v>43.7</v>
      </c>
      <c r="DI34">
        <f t="shared" ca="1" si="65"/>
        <v>40.6</v>
      </c>
      <c r="DJ34">
        <f t="shared" ca="1" si="66"/>
        <v>0.34622425629290621</v>
      </c>
    </row>
    <row r="35" spans="111:114" x14ac:dyDescent="0.25">
      <c r="DG35">
        <f t="shared" si="60"/>
        <v>33</v>
      </c>
      <c r="DH35">
        <f t="shared" ref="DH35:DH66" ca="1" si="67">OFFSET($B$5,0,DG35,1,1)</f>
        <v>63.4</v>
      </c>
      <c r="DI35">
        <f t="shared" ca="1" si="65"/>
        <v>23.9</v>
      </c>
      <c r="DJ35">
        <f t="shared" ca="1" si="66"/>
        <v>0.26908517350157735</v>
      </c>
    </row>
    <row r="36" spans="111:114" x14ac:dyDescent="0.25">
      <c r="DG36">
        <f t="shared" si="60"/>
        <v>34</v>
      </c>
      <c r="DH36">
        <f t="shared" ca="1" si="67"/>
        <v>36.5</v>
      </c>
      <c r="DI36">
        <f t="shared" ca="1" si="65"/>
        <v>21.3</v>
      </c>
      <c r="DJ36">
        <f t="shared" ca="1" si="66"/>
        <v>0.32109589041095898</v>
      </c>
    </row>
    <row r="37" spans="111:114" x14ac:dyDescent="0.25">
      <c r="DG37">
        <f t="shared" si="60"/>
        <v>35</v>
      </c>
      <c r="DH37">
        <f t="shared" ca="1" si="67"/>
        <v>36.299999999999997</v>
      </c>
      <c r="DI37">
        <f t="shared" ca="1" si="65"/>
        <v>34.5</v>
      </c>
      <c r="DJ37">
        <f t="shared" ca="1" si="66"/>
        <v>0.31019283746556459</v>
      </c>
    </row>
    <row r="38" spans="111:114" x14ac:dyDescent="0.25">
      <c r="DG38">
        <f t="shared" si="60"/>
        <v>36</v>
      </c>
      <c r="DH38">
        <f t="shared" ca="1" si="67"/>
        <v>37.6</v>
      </c>
      <c r="DI38">
        <f t="shared" ca="1" si="65"/>
        <v>19.399999999999999</v>
      </c>
      <c r="DJ38">
        <f t="shared" ca="1" si="66"/>
        <v>0.34228723404255301</v>
      </c>
    </row>
    <row r="39" spans="111:114" x14ac:dyDescent="0.25">
      <c r="DG39">
        <f t="shared" si="60"/>
        <v>37</v>
      </c>
      <c r="DH39">
        <f t="shared" ca="1" si="67"/>
        <v>30.6</v>
      </c>
      <c r="DI39">
        <f t="shared" ca="1" si="65"/>
        <v>22.2</v>
      </c>
      <c r="DJ39">
        <f t="shared" ca="1" si="66"/>
        <v>0.26732026143790844</v>
      </c>
    </row>
    <row r="40" spans="111:114" x14ac:dyDescent="0.25">
      <c r="DG40">
        <f t="shared" si="60"/>
        <v>38</v>
      </c>
      <c r="DH40">
        <f t="shared" ca="1" si="67"/>
        <v>29.2</v>
      </c>
      <c r="DI40">
        <f t="shared" ca="1" si="65"/>
        <v>31.1</v>
      </c>
      <c r="DJ40">
        <f t="shared" ca="1" si="66"/>
        <v>0.24657534246575352</v>
      </c>
    </row>
    <row r="41" spans="111:114" x14ac:dyDescent="0.25">
      <c r="DG41">
        <f t="shared" si="60"/>
        <v>39</v>
      </c>
      <c r="DH41">
        <f t="shared" ca="1" si="67"/>
        <v>42.6</v>
      </c>
      <c r="DI41">
        <f t="shared" ca="1" si="65"/>
        <v>25</v>
      </c>
      <c r="DJ41">
        <f t="shared" ca="1" si="66"/>
        <v>0.25539906103286392</v>
      </c>
    </row>
    <row r="42" spans="111:114" x14ac:dyDescent="0.25">
      <c r="DG42">
        <f t="shared" si="60"/>
        <v>40</v>
      </c>
      <c r="DH42">
        <f t="shared" ca="1" si="67"/>
        <v>27.1</v>
      </c>
      <c r="DI42">
        <f t="shared" ca="1" si="65"/>
        <v>30.7</v>
      </c>
      <c r="DJ42">
        <f t="shared" ca="1" si="66"/>
        <v>0.26199261992619932</v>
      </c>
    </row>
    <row r="43" spans="111:114" x14ac:dyDescent="0.25">
      <c r="DG43">
        <f t="shared" si="60"/>
        <v>41</v>
      </c>
      <c r="DH43">
        <f t="shared" ca="1" si="67"/>
        <v>31.2</v>
      </c>
      <c r="DI43">
        <f t="shared" ca="1" si="65"/>
        <v>28.2</v>
      </c>
      <c r="DJ43">
        <f t="shared" ca="1" si="66"/>
        <v>0.27371794871794858</v>
      </c>
    </row>
    <row r="44" spans="111:114" x14ac:dyDescent="0.25">
      <c r="DG44">
        <f t="shared" si="60"/>
        <v>42</v>
      </c>
      <c r="DH44">
        <f t="shared" ca="1" si="67"/>
        <v>72.7</v>
      </c>
      <c r="DI44">
        <f t="shared" ca="1" si="65"/>
        <v>31.2</v>
      </c>
      <c r="DJ44">
        <f t="shared" ca="1" si="66"/>
        <v>0.32035763411279233</v>
      </c>
    </row>
    <row r="45" spans="111:114" x14ac:dyDescent="0.25">
      <c r="DG45">
        <f t="shared" ref="DG45:DG59" si="68">DG44+1</f>
        <v>43</v>
      </c>
      <c r="DH45">
        <f t="shared" ca="1" si="67"/>
        <v>26.9</v>
      </c>
      <c r="DI45">
        <f t="shared" ca="1" si="65"/>
        <v>20.2</v>
      </c>
      <c r="DJ45">
        <f t="shared" ca="1" si="66"/>
        <v>8.029739776951654E-2</v>
      </c>
    </row>
    <row r="46" spans="111:114" x14ac:dyDescent="0.25">
      <c r="DG46">
        <f t="shared" si="68"/>
        <v>44</v>
      </c>
      <c r="DH46">
        <f t="shared" ca="1" si="67"/>
        <v>67.099999999999994</v>
      </c>
      <c r="DI46">
        <f t="shared" ca="1" si="65"/>
        <v>37.1</v>
      </c>
      <c r="DJ46">
        <f t="shared" ca="1" si="66"/>
        <v>0.37198211624441124</v>
      </c>
    </row>
    <row r="47" spans="111:114" x14ac:dyDescent="0.25">
      <c r="DG47">
        <f t="shared" si="68"/>
        <v>45</v>
      </c>
      <c r="DH47">
        <f t="shared" ca="1" si="67"/>
        <v>46.2</v>
      </c>
      <c r="DI47">
        <f t="shared" ca="1" si="65"/>
        <v>25.1</v>
      </c>
      <c r="DJ47">
        <f t="shared" ca="1" si="66"/>
        <v>0.29632034632034632</v>
      </c>
    </row>
    <row r="48" spans="111:114" x14ac:dyDescent="0.25">
      <c r="DG48">
        <f t="shared" si="68"/>
        <v>46</v>
      </c>
      <c r="DH48">
        <f t="shared" ca="1" si="67"/>
        <v>41.3</v>
      </c>
      <c r="DI48">
        <f t="shared" ca="1" si="65"/>
        <v>31.3</v>
      </c>
      <c r="DJ48">
        <f t="shared" ca="1" si="66"/>
        <v>0.30726392251815982</v>
      </c>
    </row>
    <row r="49" spans="111:114" x14ac:dyDescent="0.25">
      <c r="DG49">
        <f t="shared" si="68"/>
        <v>47</v>
      </c>
      <c r="DH49">
        <f t="shared" ca="1" si="67"/>
        <v>33.4</v>
      </c>
      <c r="DI49">
        <f t="shared" ca="1" si="65"/>
        <v>35.200000000000003</v>
      </c>
      <c r="DJ49">
        <f t="shared" ca="1" si="66"/>
        <v>0.41197604790419168</v>
      </c>
    </row>
    <row r="50" spans="111:114" x14ac:dyDescent="0.25">
      <c r="DG50">
        <f t="shared" si="68"/>
        <v>48</v>
      </c>
      <c r="DH50">
        <f t="shared" ca="1" si="67"/>
        <v>71.3</v>
      </c>
      <c r="DI50">
        <f t="shared" ca="1" si="65"/>
        <v>39.1</v>
      </c>
      <c r="DJ50">
        <f t="shared" ca="1" si="66"/>
        <v>0.40490883590462834</v>
      </c>
    </row>
    <row r="51" spans="111:114" x14ac:dyDescent="0.25">
      <c r="DG51">
        <f t="shared" si="68"/>
        <v>49</v>
      </c>
      <c r="DH51">
        <f t="shared" ca="1" si="67"/>
        <v>69.8</v>
      </c>
      <c r="DI51">
        <f t="shared" ca="1" si="65"/>
        <v>44.7</v>
      </c>
      <c r="DJ51">
        <f t="shared" ca="1" si="66"/>
        <v>0.45300859598853865</v>
      </c>
    </row>
    <row r="52" spans="111:114" x14ac:dyDescent="0.25">
      <c r="DG52">
        <f t="shared" si="68"/>
        <v>50</v>
      </c>
      <c r="DH52">
        <f t="shared" ca="1" si="67"/>
        <v>40</v>
      </c>
      <c r="DI52">
        <f t="shared" ca="1" si="65"/>
        <v>30.1</v>
      </c>
      <c r="DJ52">
        <f t="shared" ca="1" si="66"/>
        <v>0.3282500000000001</v>
      </c>
    </row>
    <row r="53" spans="111:114" x14ac:dyDescent="0.25">
      <c r="DG53">
        <f t="shared" si="68"/>
        <v>51</v>
      </c>
      <c r="DH53">
        <f t="shared" ca="1" si="67"/>
        <v>34.9</v>
      </c>
      <c r="DI53">
        <f t="shared" ca="1" si="65"/>
        <v>35.200000000000003</v>
      </c>
      <c r="DJ53">
        <f t="shared" ca="1" si="66"/>
        <v>0.43982808022922643</v>
      </c>
    </row>
    <row r="54" spans="111:114" x14ac:dyDescent="0.25">
      <c r="DG54">
        <f t="shared" si="68"/>
        <v>52</v>
      </c>
      <c r="DH54">
        <f t="shared" ca="1" si="67"/>
        <v>30.2</v>
      </c>
      <c r="DI54">
        <f t="shared" ca="1" si="65"/>
        <v>40.6</v>
      </c>
      <c r="DJ54">
        <f t="shared" ca="1" si="66"/>
        <v>0.49966887417218553</v>
      </c>
    </row>
    <row r="55" spans="111:114" x14ac:dyDescent="0.25">
      <c r="DG55">
        <f t="shared" si="68"/>
        <v>53</v>
      </c>
      <c r="DH55">
        <f t="shared" ca="1" si="67"/>
        <v>44.2</v>
      </c>
      <c r="DI55">
        <f t="shared" ca="1" si="65"/>
        <v>32.299999999999997</v>
      </c>
      <c r="DJ55">
        <f t="shared" ca="1" si="66"/>
        <v>0.36900452488687785</v>
      </c>
    </row>
    <row r="56" spans="111:114" x14ac:dyDescent="0.25">
      <c r="DG56">
        <f t="shared" si="68"/>
        <v>54</v>
      </c>
      <c r="DH56">
        <f t="shared" ca="1" si="67"/>
        <v>69.400000000000006</v>
      </c>
      <c r="DI56">
        <f t="shared" ca="1" si="65"/>
        <v>45.2</v>
      </c>
      <c r="DJ56">
        <f t="shared" ca="1" si="66"/>
        <v>0.42507204610951016</v>
      </c>
    </row>
    <row r="57" spans="111:114" x14ac:dyDescent="0.25">
      <c r="DG57">
        <f t="shared" si="68"/>
        <v>55</v>
      </c>
      <c r="DH57">
        <f t="shared" ca="1" si="67"/>
        <v>25.8</v>
      </c>
      <c r="DI57">
        <f t="shared" ca="1" si="65"/>
        <v>35.799999999999997</v>
      </c>
      <c r="DJ57">
        <f t="shared" ca="1" si="66"/>
        <v>0.37248062015503847</v>
      </c>
    </row>
    <row r="58" spans="111:114" x14ac:dyDescent="0.25">
      <c r="DG58">
        <f t="shared" si="68"/>
        <v>56</v>
      </c>
      <c r="DH58">
        <f t="shared" ca="1" si="67"/>
        <v>38.700000000000003</v>
      </c>
      <c r="DI58">
        <f t="shared" ca="1" si="65"/>
        <v>31.5</v>
      </c>
      <c r="DJ58">
        <f t="shared" ca="1" si="66"/>
        <v>0.18010335917312661</v>
      </c>
    </row>
    <row r="59" spans="111:114" x14ac:dyDescent="0.25">
      <c r="DG59">
        <f t="shared" si="68"/>
        <v>57</v>
      </c>
      <c r="DH59">
        <f t="shared" ca="1" si="67"/>
        <v>38.5</v>
      </c>
      <c r="DI59">
        <f t="shared" ca="1" si="65"/>
        <v>42.8</v>
      </c>
      <c r="DJ59">
        <f t="shared" ca="1" si="66"/>
        <v>0.50233766233766231</v>
      </c>
    </row>
    <row r="60" spans="111:114" x14ac:dyDescent="0.25">
      <c r="DG60">
        <f t="shared" ref="DG60:DG66" si="69">DG59+1</f>
        <v>58</v>
      </c>
      <c r="DH60">
        <f t="shared" ca="1" si="67"/>
        <v>45.2</v>
      </c>
      <c r="DI60">
        <f t="shared" ca="1" si="65"/>
        <v>39.200000000000003</v>
      </c>
      <c r="DJ60">
        <f t="shared" ca="1" si="66"/>
        <v>0.51659292035398219</v>
      </c>
    </row>
    <row r="61" spans="111:114" x14ac:dyDescent="0.25">
      <c r="DG61">
        <f t="shared" si="69"/>
        <v>59</v>
      </c>
      <c r="DH61">
        <f t="shared" ca="1" si="67"/>
        <v>27.4</v>
      </c>
      <c r="DI61">
        <f t="shared" ca="1" si="65"/>
        <v>28.6</v>
      </c>
      <c r="DJ61">
        <f t="shared" ca="1" si="66"/>
        <v>0.41277372262773715</v>
      </c>
    </row>
    <row r="62" spans="111:114" x14ac:dyDescent="0.25">
      <c r="DG62">
        <f t="shared" si="69"/>
        <v>60</v>
      </c>
      <c r="DH62">
        <f t="shared" ca="1" si="67"/>
        <v>40.799999999999997</v>
      </c>
      <c r="DI62">
        <f t="shared" ca="1" si="65"/>
        <v>48.1</v>
      </c>
      <c r="DJ62">
        <f t="shared" ca="1" si="66"/>
        <v>0.46764705882352958</v>
      </c>
    </row>
    <row r="63" spans="111:114" x14ac:dyDescent="0.25">
      <c r="DG63">
        <f t="shared" si="69"/>
        <v>61</v>
      </c>
      <c r="DH63">
        <f t="shared" ca="1" si="67"/>
        <v>36</v>
      </c>
      <c r="DI63">
        <f t="shared" ca="1" si="65"/>
        <v>34.5</v>
      </c>
      <c r="DJ63">
        <f t="shared" ca="1" si="66"/>
        <v>0.46833333333333321</v>
      </c>
    </row>
    <row r="64" spans="111:114" x14ac:dyDescent="0.25">
      <c r="DG64">
        <f t="shared" si="69"/>
        <v>62</v>
      </c>
      <c r="DH64">
        <f t="shared" ca="1" si="67"/>
        <v>35.6</v>
      </c>
      <c r="DI64">
        <f t="shared" ca="1" si="65"/>
        <v>44.4</v>
      </c>
      <c r="DJ64">
        <f t="shared" ca="1" si="66"/>
        <v>0.49185393258426968</v>
      </c>
    </row>
    <row r="65" spans="111:114" x14ac:dyDescent="0.25">
      <c r="DG65">
        <f t="shared" si="69"/>
        <v>63</v>
      </c>
      <c r="DH65">
        <f t="shared" ca="1" si="67"/>
        <v>33.5</v>
      </c>
      <c r="DI65">
        <f t="shared" ca="1" si="65"/>
        <v>44.3</v>
      </c>
      <c r="DJ65">
        <f t="shared" ca="1" si="66"/>
        <v>0.46716417910447755</v>
      </c>
    </row>
    <row r="66" spans="111:114" x14ac:dyDescent="0.25">
      <c r="DG66">
        <f t="shared" si="69"/>
        <v>64</v>
      </c>
      <c r="DH66">
        <f t="shared" ca="1" si="67"/>
        <v>31.8</v>
      </c>
      <c r="DI66">
        <f t="shared" ca="1" si="65"/>
        <v>33.799999999999997</v>
      </c>
      <c r="DJ66">
        <f t="shared" ca="1" si="66"/>
        <v>0.36792452830188677</v>
      </c>
    </row>
  </sheetData>
  <mergeCells count="3">
    <mergeCell ref="CR1:CT1"/>
    <mergeCell ref="B1:I1"/>
    <mergeCell ref="BT1:BV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5034-DF5C-4399-959D-FE713334FBF2}">
  <dimension ref="A1:AH29"/>
  <sheetViews>
    <sheetView topLeftCell="Q1" workbookViewId="0">
      <selection activeCell="AC2" sqref="AC2"/>
    </sheetView>
  </sheetViews>
  <sheetFormatPr defaultRowHeight="15" x14ac:dyDescent="0.25"/>
  <cols>
    <col min="1" max="1" width="22.5703125" customWidth="1"/>
    <col min="2" max="2" width="14" customWidth="1"/>
    <col min="3" max="3" width="12" customWidth="1"/>
    <col min="4" max="4" width="13" customWidth="1"/>
    <col min="6" max="6" width="13.140625" customWidth="1"/>
    <col min="8" max="8" width="12" customWidth="1"/>
    <col min="9" max="9" width="11" customWidth="1"/>
    <col min="10" max="11" width="12.28515625" customWidth="1"/>
    <col min="12" max="12" width="11.7109375" customWidth="1"/>
    <col min="13" max="13" width="12.7109375" customWidth="1"/>
    <col min="14" max="14" width="13.5703125" customWidth="1"/>
    <col min="15" max="15" width="14.7109375" customWidth="1"/>
    <col min="16" max="16" width="12.42578125" customWidth="1"/>
    <col min="17" max="17" width="12.140625" customWidth="1"/>
    <col min="20" max="20" width="12.42578125" customWidth="1"/>
    <col min="21" max="21" width="11.28515625" customWidth="1"/>
    <col min="23" max="23" width="11.28515625" customWidth="1"/>
    <col min="24" max="24" width="12.28515625" customWidth="1"/>
    <col min="25" max="25" width="11.42578125" customWidth="1"/>
    <col min="27" max="27" width="11.28515625" customWidth="1"/>
    <col min="28" max="28" width="12.5703125" customWidth="1"/>
    <col min="31" max="31" width="9.28515625" customWidth="1"/>
  </cols>
  <sheetData>
    <row r="1" spans="1:34" x14ac:dyDescent="0.25">
      <c r="AF1" t="s">
        <v>146</v>
      </c>
      <c r="AG1" t="s">
        <v>172</v>
      </c>
      <c r="AH1" t="s">
        <v>173</v>
      </c>
    </row>
    <row r="2" spans="1:34" x14ac:dyDescent="0.25">
      <c r="B2" t="s">
        <v>28</v>
      </c>
      <c r="C2" t="s">
        <v>36</v>
      </c>
      <c r="D2" t="s">
        <v>56</v>
      </c>
      <c r="E2" t="s">
        <v>55</v>
      </c>
      <c r="F2" t="s">
        <v>57</v>
      </c>
      <c r="G2" t="s">
        <v>58</v>
      </c>
      <c r="H2" t="s">
        <v>60</v>
      </c>
      <c r="I2" t="s">
        <v>62</v>
      </c>
      <c r="J2" t="s">
        <v>72</v>
      </c>
      <c r="K2" t="s">
        <v>75</v>
      </c>
      <c r="L2" t="s">
        <v>85</v>
      </c>
      <c r="M2" t="s">
        <v>90</v>
      </c>
      <c r="N2" t="s">
        <v>91</v>
      </c>
      <c r="O2" t="s">
        <v>93</v>
      </c>
      <c r="P2" t="s">
        <v>98</v>
      </c>
      <c r="Q2" t="s">
        <v>195</v>
      </c>
      <c r="R2" t="s">
        <v>106</v>
      </c>
      <c r="S2" t="s">
        <v>108</v>
      </c>
      <c r="T2" t="s">
        <v>114</v>
      </c>
      <c r="U2" t="s">
        <v>115</v>
      </c>
      <c r="V2" t="s">
        <v>116</v>
      </c>
      <c r="W2" t="s">
        <v>122</v>
      </c>
      <c r="X2" t="s">
        <v>127</v>
      </c>
      <c r="Y2" t="s">
        <v>129</v>
      </c>
      <c r="Z2" t="s">
        <v>196</v>
      </c>
      <c r="AA2" t="s">
        <v>139</v>
      </c>
      <c r="AB2" t="s">
        <v>143</v>
      </c>
      <c r="AC2" t="s">
        <v>144</v>
      </c>
      <c r="AE2">
        <v>0</v>
      </c>
      <c r="AF2">
        <f ca="1">OFFSET($B$5,0,AE2,1,1)</f>
        <v>24.67</v>
      </c>
      <c r="AG2">
        <f ca="1">OFFSET($B$11,0,AE2,1,1)</f>
        <v>39.86</v>
      </c>
      <c r="AH2">
        <f ca="1">OFFSET($B$15,0,AE2,1,1)</f>
        <v>0.61418727199027134</v>
      </c>
    </row>
    <row r="3" spans="1:34" x14ac:dyDescent="0.25">
      <c r="AE3">
        <f>AE2+1</f>
        <v>1</v>
      </c>
      <c r="AF3">
        <f t="shared" ref="AF3:AF29" ca="1" si="0">OFFSET($B$5,0,AE3,1,1)</f>
        <v>23.51</v>
      </c>
      <c r="AG3">
        <f t="shared" ref="AG3:AG29" ca="1" si="1">OFFSET($B$11,0,AE3,1,1)</f>
        <v>31.68</v>
      </c>
      <c r="AH3">
        <f t="shared" ref="AH3:AH29" ca="1" si="2">OFFSET($B$15,0,AE3,1,1)</f>
        <v>0.44564015312632915</v>
      </c>
    </row>
    <row r="4" spans="1:34" x14ac:dyDescent="0.25">
      <c r="A4" t="s">
        <v>0</v>
      </c>
      <c r="B4">
        <v>20.149999999999999</v>
      </c>
      <c r="C4">
        <v>11.42</v>
      </c>
      <c r="D4">
        <v>22.65</v>
      </c>
      <c r="E4">
        <v>23.23</v>
      </c>
      <c r="F4">
        <v>19.899999999999999</v>
      </c>
      <c r="G4">
        <v>17.37</v>
      </c>
      <c r="H4">
        <v>14.82</v>
      </c>
      <c r="I4">
        <v>15.46</v>
      </c>
      <c r="J4">
        <v>16.8</v>
      </c>
      <c r="K4">
        <v>21</v>
      </c>
      <c r="L4">
        <v>20.2</v>
      </c>
      <c r="M4">
        <v>19.5</v>
      </c>
      <c r="N4">
        <v>20.5</v>
      </c>
      <c r="O4">
        <v>9.8000000000000007</v>
      </c>
      <c r="P4">
        <v>21.6</v>
      </c>
      <c r="Q4">
        <v>21.3</v>
      </c>
      <c r="R4">
        <v>21.4</v>
      </c>
      <c r="S4">
        <v>11.2</v>
      </c>
      <c r="T4">
        <v>21</v>
      </c>
      <c r="U4">
        <v>38.299999999999997</v>
      </c>
      <c r="V4">
        <v>18.5</v>
      </c>
      <c r="W4">
        <v>19.2</v>
      </c>
      <c r="X4">
        <v>36.5</v>
      </c>
      <c r="Y4">
        <v>18.5</v>
      </c>
      <c r="Z4">
        <v>20.7</v>
      </c>
      <c r="AA4">
        <v>21.2</v>
      </c>
      <c r="AB4">
        <v>14.3</v>
      </c>
      <c r="AC4">
        <v>23.8</v>
      </c>
      <c r="AE4">
        <f t="shared" ref="AE4:AE29" si="3">AE3+1</f>
        <v>2</v>
      </c>
      <c r="AF4">
        <f t="shared" ca="1" si="0"/>
        <v>21.26</v>
      </c>
      <c r="AG4">
        <f t="shared" ca="1" si="1"/>
        <v>34.18</v>
      </c>
      <c r="AH4">
        <f t="shared" ca="1" si="2"/>
        <v>0.33273753527751637</v>
      </c>
    </row>
    <row r="5" spans="1:34" x14ac:dyDescent="0.25">
      <c r="A5" t="s">
        <v>2</v>
      </c>
      <c r="B5">
        <v>24.67</v>
      </c>
      <c r="C5">
        <v>23.51</v>
      </c>
      <c r="D5">
        <v>21.26</v>
      </c>
      <c r="E5">
        <v>38.08</v>
      </c>
      <c r="F5">
        <v>44.07</v>
      </c>
      <c r="G5">
        <v>50.05</v>
      </c>
      <c r="H5">
        <v>25.88</v>
      </c>
      <c r="I5">
        <v>53.53</v>
      </c>
      <c r="J5">
        <v>42.5</v>
      </c>
      <c r="K5">
        <v>20.399999999999999</v>
      </c>
      <c r="L5">
        <v>29.5</v>
      </c>
      <c r="M5">
        <v>30.3</v>
      </c>
      <c r="N5">
        <v>26.6</v>
      </c>
      <c r="O5">
        <v>24.1</v>
      </c>
      <c r="P5">
        <v>39.6</v>
      </c>
      <c r="Q5">
        <v>38.5</v>
      </c>
      <c r="R5">
        <v>37.299999999999997</v>
      </c>
      <c r="S5">
        <v>26.9</v>
      </c>
      <c r="T5">
        <v>30.6</v>
      </c>
      <c r="U5">
        <v>46</v>
      </c>
      <c r="V5">
        <v>25.9</v>
      </c>
      <c r="W5">
        <v>25.1</v>
      </c>
      <c r="X5">
        <v>37.700000000000003</v>
      </c>
      <c r="Y5">
        <v>45.2</v>
      </c>
      <c r="Z5">
        <v>24.6</v>
      </c>
      <c r="AA5">
        <v>22.7</v>
      </c>
      <c r="AB5">
        <v>21.4</v>
      </c>
      <c r="AC5">
        <v>24.1</v>
      </c>
      <c r="AD5">
        <v>16.16</v>
      </c>
      <c r="AE5">
        <f t="shared" si="3"/>
        <v>3</v>
      </c>
      <c r="AF5">
        <f t="shared" ca="1" si="0"/>
        <v>38.08</v>
      </c>
      <c r="AG5">
        <f t="shared" ca="1" si="1"/>
        <v>41.09</v>
      </c>
      <c r="AH5">
        <f t="shared" ca="1" si="2"/>
        <v>0.34837184873949606</v>
      </c>
    </row>
    <row r="6" spans="1:34" x14ac:dyDescent="0.25">
      <c r="A6" t="s">
        <v>1</v>
      </c>
      <c r="B6">
        <v>40.369999999999997</v>
      </c>
      <c r="C6">
        <v>37.74</v>
      </c>
      <c r="D6">
        <v>35.79</v>
      </c>
      <c r="E6">
        <v>24.75</v>
      </c>
      <c r="F6">
        <v>23.01</v>
      </c>
      <c r="G6">
        <v>20.22</v>
      </c>
      <c r="H6">
        <v>49.88</v>
      </c>
      <c r="I6">
        <v>21.43</v>
      </c>
      <c r="J6">
        <v>30.7</v>
      </c>
      <c r="K6">
        <v>40.4</v>
      </c>
      <c r="L6">
        <v>35.6</v>
      </c>
      <c r="M6">
        <v>40.5</v>
      </c>
      <c r="N6">
        <v>39.700000000000003</v>
      </c>
      <c r="O6">
        <v>31.2</v>
      </c>
      <c r="P6">
        <v>20</v>
      </c>
      <c r="Q6">
        <v>22.8</v>
      </c>
      <c r="R6">
        <v>31.9</v>
      </c>
      <c r="S6">
        <v>45.4</v>
      </c>
      <c r="T6">
        <v>32.799999999999997</v>
      </c>
      <c r="U6">
        <v>10</v>
      </c>
      <c r="V6">
        <v>47</v>
      </c>
      <c r="W6">
        <v>43.6</v>
      </c>
      <c r="X6">
        <v>18.5</v>
      </c>
      <c r="Y6">
        <v>26.4</v>
      </c>
      <c r="Z6">
        <v>41</v>
      </c>
      <c r="AA6">
        <v>56.1</v>
      </c>
      <c r="AB6">
        <v>45.3</v>
      </c>
      <c r="AC6">
        <v>43.8</v>
      </c>
      <c r="AE6">
        <f t="shared" si="3"/>
        <v>4</v>
      </c>
      <c r="AF6">
        <f t="shared" ca="1" si="0"/>
        <v>44.07</v>
      </c>
      <c r="AG6">
        <f t="shared" ca="1" si="1"/>
        <v>34.659999999999997</v>
      </c>
      <c r="AH6">
        <f t="shared" ca="1" si="2"/>
        <v>0.25936010891763095</v>
      </c>
    </row>
    <row r="7" spans="1:34" x14ac:dyDescent="0.25">
      <c r="A7" t="s">
        <v>3</v>
      </c>
      <c r="B7">
        <v>9.49</v>
      </c>
      <c r="C7">
        <v>12.94</v>
      </c>
      <c r="D7">
        <v>18.98</v>
      </c>
      <c r="E7">
        <v>7.92</v>
      </c>
      <c r="F7">
        <v>10.6</v>
      </c>
      <c r="G7">
        <v>9.57</v>
      </c>
      <c r="H7">
        <v>5.04</v>
      </c>
      <c r="I7">
        <v>5.03</v>
      </c>
      <c r="J7">
        <v>5</v>
      </c>
      <c r="K7">
        <v>9.5</v>
      </c>
      <c r="L7">
        <v>9.6</v>
      </c>
      <c r="M7">
        <v>5.7</v>
      </c>
      <c r="N7">
        <v>5</v>
      </c>
      <c r="O7">
        <v>11.2</v>
      </c>
      <c r="P7">
        <v>15.6</v>
      </c>
      <c r="Q7">
        <v>14.1</v>
      </c>
      <c r="R7">
        <v>5.9</v>
      </c>
      <c r="S7">
        <v>0</v>
      </c>
      <c r="T7">
        <v>4.8</v>
      </c>
      <c r="U7">
        <v>3</v>
      </c>
      <c r="V7">
        <v>3.6</v>
      </c>
      <c r="W7">
        <v>6.6</v>
      </c>
      <c r="X7">
        <v>3.1</v>
      </c>
      <c r="Y7">
        <v>3.4</v>
      </c>
      <c r="Z7">
        <v>3.4</v>
      </c>
      <c r="AA7">
        <v>0</v>
      </c>
      <c r="AB7">
        <v>5.6</v>
      </c>
      <c r="AC7">
        <v>6</v>
      </c>
      <c r="AE7">
        <f t="shared" si="3"/>
        <v>5</v>
      </c>
      <c r="AF7">
        <f t="shared" ca="1" si="0"/>
        <v>50.05</v>
      </c>
      <c r="AG7">
        <f t="shared" ca="1" si="1"/>
        <v>33.83</v>
      </c>
      <c r="AH7">
        <f t="shared" ca="1" si="2"/>
        <v>0.26275724275724277</v>
      </c>
    </row>
    <row r="8" spans="1:34" x14ac:dyDescent="0.25">
      <c r="A8" t="s">
        <v>4</v>
      </c>
      <c r="B8">
        <f t="shared" ref="B8:N8" si="4">100-SUM(B4:B7)</f>
        <v>5.3200000000000074</v>
      </c>
      <c r="C8">
        <f t="shared" si="4"/>
        <v>14.39</v>
      </c>
      <c r="D8">
        <f t="shared" si="4"/>
        <v>1.3200000000000074</v>
      </c>
      <c r="E8">
        <f t="shared" si="4"/>
        <v>6.019999999999996</v>
      </c>
      <c r="F8">
        <f t="shared" si="4"/>
        <v>2.4200000000000017</v>
      </c>
      <c r="G8">
        <f t="shared" si="4"/>
        <v>2.789999999999992</v>
      </c>
      <c r="H8">
        <f t="shared" si="4"/>
        <v>4.3799999999999812</v>
      </c>
      <c r="I8">
        <f t="shared" si="4"/>
        <v>4.5499999999999829</v>
      </c>
      <c r="J8">
        <f t="shared" si="4"/>
        <v>5</v>
      </c>
      <c r="K8">
        <f t="shared" si="4"/>
        <v>8.7000000000000028</v>
      </c>
      <c r="L8">
        <f t="shared" si="4"/>
        <v>5.0999999999999943</v>
      </c>
      <c r="M8">
        <f t="shared" si="4"/>
        <v>4</v>
      </c>
      <c r="N8">
        <f t="shared" si="4"/>
        <v>8.1999999999999886</v>
      </c>
      <c r="O8">
        <f t="shared" ref="O8:W8" si="5">100-SUM(O4:O7)</f>
        <v>23.699999999999989</v>
      </c>
      <c r="P8">
        <f t="shared" si="5"/>
        <v>3.2000000000000028</v>
      </c>
      <c r="Q8">
        <f t="shared" si="5"/>
        <v>3.3000000000000114</v>
      </c>
      <c r="R8">
        <f t="shared" si="5"/>
        <v>3.5</v>
      </c>
      <c r="S8">
        <f t="shared" si="5"/>
        <v>16.5</v>
      </c>
      <c r="T8">
        <f t="shared" si="5"/>
        <v>10.799999999999997</v>
      </c>
      <c r="U8">
        <f t="shared" si="5"/>
        <v>2.7000000000000028</v>
      </c>
      <c r="V8">
        <f t="shared" si="5"/>
        <v>5</v>
      </c>
      <c r="W8">
        <f t="shared" si="5"/>
        <v>5.5</v>
      </c>
      <c r="X8">
        <f t="shared" ref="X8:AC8" si="6">100-SUM(X4:X7)</f>
        <v>4.2000000000000028</v>
      </c>
      <c r="Y8">
        <f t="shared" si="6"/>
        <v>6.5</v>
      </c>
      <c r="Z8">
        <f t="shared" si="6"/>
        <v>10.299999999999997</v>
      </c>
      <c r="AA8">
        <f t="shared" si="6"/>
        <v>0</v>
      </c>
      <c r="AB8">
        <f t="shared" si="6"/>
        <v>13.400000000000006</v>
      </c>
      <c r="AC8">
        <f t="shared" si="6"/>
        <v>2.2999999999999972</v>
      </c>
      <c r="AE8">
        <f t="shared" si="3"/>
        <v>6</v>
      </c>
      <c r="AF8">
        <f t="shared" ca="1" si="0"/>
        <v>25.88</v>
      </c>
      <c r="AG8">
        <f t="shared" ca="1" si="1"/>
        <v>24.47</v>
      </c>
      <c r="AH8">
        <f t="shared" ca="1" si="2"/>
        <v>0.24930448222565724</v>
      </c>
    </row>
    <row r="9" spans="1:34" x14ac:dyDescent="0.25">
      <c r="AE9">
        <f t="shared" si="3"/>
        <v>7</v>
      </c>
      <c r="AF9">
        <f t="shared" ca="1" si="0"/>
        <v>53.53</v>
      </c>
      <c r="AG9">
        <f t="shared" ca="1" si="1"/>
        <v>42.63</v>
      </c>
      <c r="AH9">
        <f t="shared" ca="1" si="2"/>
        <v>0.4462731178778257</v>
      </c>
    </row>
    <row r="10" spans="1:34" x14ac:dyDescent="0.25">
      <c r="A10" t="s">
        <v>5</v>
      </c>
      <c r="B10">
        <v>43.77</v>
      </c>
      <c r="C10">
        <v>41.42</v>
      </c>
      <c r="D10">
        <v>51.21</v>
      </c>
      <c r="E10">
        <v>65.510000000000005</v>
      </c>
      <c r="F10">
        <v>67.78</v>
      </c>
      <c r="G10">
        <v>72.12</v>
      </c>
      <c r="H10">
        <v>37.130000000000003</v>
      </c>
      <c r="I10">
        <v>72.11</v>
      </c>
      <c r="J10">
        <v>60.7</v>
      </c>
      <c r="K10">
        <v>41.1</v>
      </c>
      <c r="L10">
        <v>49.1</v>
      </c>
      <c r="M10">
        <v>50.1</v>
      </c>
      <c r="N10">
        <v>48</v>
      </c>
      <c r="O10">
        <v>48.8</v>
      </c>
      <c r="P10">
        <v>66.599999999999994</v>
      </c>
      <c r="Q10">
        <v>64.7</v>
      </c>
      <c r="R10">
        <v>59.8</v>
      </c>
      <c r="S10">
        <v>42.1</v>
      </c>
      <c r="T10">
        <v>56.1</v>
      </c>
      <c r="U10">
        <v>58.2</v>
      </c>
      <c r="V10">
        <v>42.6</v>
      </c>
      <c r="W10">
        <v>42.6</v>
      </c>
      <c r="X10">
        <v>58.2</v>
      </c>
      <c r="Y10">
        <v>66.7</v>
      </c>
      <c r="Z10">
        <v>50.6</v>
      </c>
      <c r="AA10">
        <v>40.5</v>
      </c>
      <c r="AB10">
        <v>42.8</v>
      </c>
      <c r="AC10">
        <v>47.4</v>
      </c>
      <c r="AE10">
        <f t="shared" si="3"/>
        <v>8</v>
      </c>
      <c r="AF10">
        <f t="shared" ca="1" si="0"/>
        <v>42.5</v>
      </c>
      <c r="AG10">
        <f t="shared" ca="1" si="1"/>
        <v>36.799999999999997</v>
      </c>
      <c r="AH10">
        <f t="shared" ca="1" si="2"/>
        <v>0.38823529411764696</v>
      </c>
    </row>
    <row r="11" spans="1:34" x14ac:dyDescent="0.25">
      <c r="A11" t="s">
        <v>29</v>
      </c>
      <c r="B11">
        <v>39.86</v>
      </c>
      <c r="C11">
        <v>31.68</v>
      </c>
      <c r="D11">
        <v>34.18</v>
      </c>
      <c r="E11">
        <v>41.09</v>
      </c>
      <c r="F11">
        <v>34.659999999999997</v>
      </c>
      <c r="G11">
        <v>33.83</v>
      </c>
      <c r="H11">
        <v>24.47</v>
      </c>
      <c r="I11">
        <v>42.63</v>
      </c>
      <c r="J11">
        <v>36.799999999999997</v>
      </c>
      <c r="K11">
        <v>36.6</v>
      </c>
      <c r="L11">
        <v>41.1</v>
      </c>
      <c r="M11">
        <v>35</v>
      </c>
      <c r="N11">
        <v>40.299999999999997</v>
      </c>
      <c r="O11">
        <v>32.200000000000003</v>
      </c>
      <c r="P11">
        <v>43.1</v>
      </c>
      <c r="Q11">
        <v>39.1</v>
      </c>
      <c r="R11">
        <v>38.299999999999997</v>
      </c>
      <c r="S11">
        <v>27.9</v>
      </c>
      <c r="T11">
        <v>39</v>
      </c>
      <c r="U11">
        <v>38.9</v>
      </c>
      <c r="V11">
        <v>34.799999999999997</v>
      </c>
      <c r="W11">
        <v>34.799999999999997</v>
      </c>
      <c r="X11">
        <v>49.9</v>
      </c>
      <c r="Y11">
        <v>40.6</v>
      </c>
      <c r="Z11">
        <v>34.799999999999997</v>
      </c>
      <c r="AA11">
        <v>28.9</v>
      </c>
      <c r="AB11">
        <v>32.1</v>
      </c>
      <c r="AC11">
        <v>38.200000000000003</v>
      </c>
      <c r="AD11">
        <v>34.700000000000003</v>
      </c>
      <c r="AE11">
        <f t="shared" si="3"/>
        <v>9</v>
      </c>
      <c r="AF11">
        <f t="shared" ca="1" si="0"/>
        <v>20.399999999999999</v>
      </c>
      <c r="AG11">
        <f t="shared" ca="1" si="1"/>
        <v>36.6</v>
      </c>
      <c r="AH11">
        <f t="shared" ca="1" si="2"/>
        <v>0.45833333333333343</v>
      </c>
    </row>
    <row r="12" spans="1:34" x14ac:dyDescent="0.25">
      <c r="AE12">
        <f t="shared" si="3"/>
        <v>10</v>
      </c>
      <c r="AF12">
        <f t="shared" ca="1" si="0"/>
        <v>29.5</v>
      </c>
      <c r="AG12">
        <f t="shared" ca="1" si="1"/>
        <v>41.1</v>
      </c>
      <c r="AH12">
        <f t="shared" ca="1" si="2"/>
        <v>0.55694915254237298</v>
      </c>
    </row>
    <row r="13" spans="1:34" x14ac:dyDescent="0.25">
      <c r="A13" t="s">
        <v>21</v>
      </c>
      <c r="B13">
        <f t="shared" ref="B13:I13" si="7">(B10-B5)/SUM(B6:B8)</f>
        <v>0.34613990576295756</v>
      </c>
      <c r="C13">
        <f t="shared" si="7"/>
        <v>0.27524204702627941</v>
      </c>
      <c r="D13">
        <f t="shared" si="7"/>
        <v>0.53396327331075055</v>
      </c>
      <c r="E13">
        <f t="shared" si="7"/>
        <v>0.70896872576893277</v>
      </c>
      <c r="F13">
        <f t="shared" si="7"/>
        <v>0.65806272550652234</v>
      </c>
      <c r="G13">
        <f t="shared" si="7"/>
        <v>0.67740945365254801</v>
      </c>
      <c r="H13">
        <f t="shared" si="7"/>
        <v>0.18971332209106251</v>
      </c>
      <c r="I13">
        <f t="shared" si="7"/>
        <v>0.59916156078684324</v>
      </c>
      <c r="J13">
        <f t="shared" ref="J13:AC13" si="8">(J10-J5)/SUM(J6:J8)</f>
        <v>0.44717444717444721</v>
      </c>
      <c r="K13">
        <f t="shared" si="8"/>
        <v>0.35324232081911267</v>
      </c>
      <c r="L13">
        <f t="shared" si="8"/>
        <v>0.38966202783300202</v>
      </c>
      <c r="M13">
        <f t="shared" si="8"/>
        <v>0.39442231075697209</v>
      </c>
      <c r="N13">
        <f t="shared" si="8"/>
        <v>0.40453686200378075</v>
      </c>
      <c r="O13">
        <f t="shared" si="8"/>
        <v>0.37367624810892586</v>
      </c>
      <c r="P13">
        <f t="shared" si="8"/>
        <v>0.69587628865979356</v>
      </c>
      <c r="Q13">
        <f t="shared" si="8"/>
        <v>0.65174129353233823</v>
      </c>
      <c r="R13">
        <f t="shared" si="8"/>
        <v>0.5447941888619855</v>
      </c>
      <c r="S13">
        <f t="shared" si="8"/>
        <v>0.24555735056542816</v>
      </c>
      <c r="T13">
        <f t="shared" si="8"/>
        <v>0.52685950413223148</v>
      </c>
      <c r="U13">
        <f t="shared" si="8"/>
        <v>0.77707006369426757</v>
      </c>
      <c r="V13">
        <f t="shared" si="8"/>
        <v>0.30035971223021585</v>
      </c>
      <c r="W13">
        <f t="shared" si="8"/>
        <v>0.31418312387791741</v>
      </c>
      <c r="X13">
        <f t="shared" si="8"/>
        <v>0.79457364341085257</v>
      </c>
      <c r="Y13">
        <f t="shared" si="8"/>
        <v>0.59228650137741057</v>
      </c>
      <c r="Z13">
        <f t="shared" si="8"/>
        <v>0.47531992687385743</v>
      </c>
      <c r="AA13">
        <f t="shared" si="8"/>
        <v>0.31729055258467026</v>
      </c>
      <c r="AB13">
        <f t="shared" si="8"/>
        <v>0.33281493001555201</v>
      </c>
      <c r="AC13">
        <f t="shared" si="8"/>
        <v>0.44721689059500958</v>
      </c>
      <c r="AE13">
        <f t="shared" si="3"/>
        <v>11</v>
      </c>
      <c r="AF13">
        <f t="shared" ca="1" si="0"/>
        <v>30.3</v>
      </c>
      <c r="AG13">
        <f t="shared" ca="1" si="1"/>
        <v>35</v>
      </c>
      <c r="AH13">
        <f t="shared" ca="1" si="2"/>
        <v>0.40792079207920789</v>
      </c>
    </row>
    <row r="14" spans="1:34" x14ac:dyDescent="0.25">
      <c r="A14" t="s">
        <v>30</v>
      </c>
      <c r="B14">
        <f t="shared" ref="B14:I14" si="9">B7*0.2+B8*0.5</f>
        <v>4.5580000000000034</v>
      </c>
      <c r="C14">
        <f t="shared" si="9"/>
        <v>9.7830000000000013</v>
      </c>
      <c r="D14">
        <f t="shared" si="9"/>
        <v>4.456000000000004</v>
      </c>
      <c r="E14">
        <f t="shared" si="9"/>
        <v>4.5939999999999976</v>
      </c>
      <c r="F14">
        <f t="shared" si="9"/>
        <v>3.330000000000001</v>
      </c>
      <c r="G14">
        <f t="shared" si="9"/>
        <v>3.3089999999999962</v>
      </c>
      <c r="H14">
        <f t="shared" si="9"/>
        <v>3.1979999999999906</v>
      </c>
      <c r="I14">
        <f t="shared" si="9"/>
        <v>3.2809999999999917</v>
      </c>
      <c r="J14">
        <f t="shared" ref="J14:AC14" si="10">J7*0.2+J8*0.5</f>
        <v>3.5</v>
      </c>
      <c r="K14">
        <f t="shared" si="10"/>
        <v>6.2500000000000018</v>
      </c>
      <c r="L14">
        <f t="shared" si="10"/>
        <v>4.4699999999999971</v>
      </c>
      <c r="M14">
        <f t="shared" si="10"/>
        <v>3.14</v>
      </c>
      <c r="N14">
        <f t="shared" si="10"/>
        <v>5.0999999999999943</v>
      </c>
      <c r="O14">
        <f t="shared" si="10"/>
        <v>14.089999999999995</v>
      </c>
      <c r="P14">
        <f t="shared" si="10"/>
        <v>4.7200000000000015</v>
      </c>
      <c r="Q14">
        <f t="shared" si="10"/>
        <v>4.470000000000006</v>
      </c>
      <c r="R14">
        <f t="shared" si="10"/>
        <v>2.93</v>
      </c>
      <c r="S14">
        <f t="shared" si="10"/>
        <v>8.25</v>
      </c>
      <c r="T14">
        <f t="shared" si="10"/>
        <v>6.3599999999999985</v>
      </c>
      <c r="U14">
        <f t="shared" si="10"/>
        <v>1.9500000000000015</v>
      </c>
      <c r="V14">
        <f t="shared" si="10"/>
        <v>3.22</v>
      </c>
      <c r="W14">
        <f t="shared" si="10"/>
        <v>4.07</v>
      </c>
      <c r="X14">
        <f t="shared" si="10"/>
        <v>2.7200000000000015</v>
      </c>
      <c r="Y14">
        <f t="shared" si="10"/>
        <v>3.93</v>
      </c>
      <c r="Z14">
        <f t="shared" si="10"/>
        <v>5.8299999999999983</v>
      </c>
      <c r="AA14">
        <f t="shared" si="10"/>
        <v>0</v>
      </c>
      <c r="AB14">
        <f t="shared" si="10"/>
        <v>7.8200000000000029</v>
      </c>
      <c r="AC14">
        <f t="shared" si="10"/>
        <v>2.3499999999999988</v>
      </c>
      <c r="AE14">
        <f t="shared" si="3"/>
        <v>12</v>
      </c>
      <c r="AF14">
        <f t="shared" ca="1" si="0"/>
        <v>26.6</v>
      </c>
      <c r="AG14">
        <f t="shared" ca="1" si="1"/>
        <v>40.299999999999997</v>
      </c>
      <c r="AH14">
        <f t="shared" ca="1" si="2"/>
        <v>0.55263157894736847</v>
      </c>
    </row>
    <row r="15" spans="1:34" x14ac:dyDescent="0.25">
      <c r="A15" t="s">
        <v>31</v>
      </c>
      <c r="B15">
        <f t="shared" ref="B15:AC15" si="11">(B11-B14-B4)/B5</f>
        <v>0.61418727199027134</v>
      </c>
      <c r="C15">
        <f t="shared" si="11"/>
        <v>0.44564015312632915</v>
      </c>
      <c r="D15">
        <f t="shared" si="11"/>
        <v>0.33273753527751637</v>
      </c>
      <c r="E15">
        <f t="shared" si="11"/>
        <v>0.34837184873949606</v>
      </c>
      <c r="F15">
        <f t="shared" si="11"/>
        <v>0.25936010891763095</v>
      </c>
      <c r="G15">
        <f t="shared" si="11"/>
        <v>0.26275724275724277</v>
      </c>
      <c r="H15">
        <f t="shared" si="11"/>
        <v>0.24930448222565724</v>
      </c>
      <c r="I15">
        <f t="shared" si="11"/>
        <v>0.4462731178778257</v>
      </c>
      <c r="J15">
        <f t="shared" si="11"/>
        <v>0.38823529411764696</v>
      </c>
      <c r="K15">
        <f t="shared" si="11"/>
        <v>0.45833333333333343</v>
      </c>
      <c r="L15">
        <f t="shared" si="11"/>
        <v>0.55694915254237298</v>
      </c>
      <c r="M15">
        <f t="shared" si="11"/>
        <v>0.40792079207920789</v>
      </c>
      <c r="N15">
        <f t="shared" si="11"/>
        <v>0.55263157894736847</v>
      </c>
      <c r="O15">
        <f t="shared" si="11"/>
        <v>0.34481327800829897</v>
      </c>
      <c r="P15">
        <f t="shared" si="11"/>
        <v>0.42373737373737375</v>
      </c>
      <c r="Q15">
        <f t="shared" si="11"/>
        <v>0.34623376623376612</v>
      </c>
      <c r="R15">
        <f t="shared" si="11"/>
        <v>0.37453083109919572</v>
      </c>
      <c r="S15">
        <f t="shared" si="11"/>
        <v>0.31412639405204462</v>
      </c>
      <c r="T15">
        <f t="shared" si="11"/>
        <v>0.38039215686274508</v>
      </c>
      <c r="U15">
        <f t="shared" si="11"/>
        <v>-2.9347826086956554E-2</v>
      </c>
      <c r="V15">
        <f t="shared" si="11"/>
        <v>0.50501930501930503</v>
      </c>
      <c r="W15">
        <f t="shared" si="11"/>
        <v>0.45936254980079672</v>
      </c>
      <c r="X15">
        <f t="shared" si="11"/>
        <v>0.28328912466843498</v>
      </c>
      <c r="Y15">
        <f t="shared" si="11"/>
        <v>0.40199115044247791</v>
      </c>
      <c r="Z15">
        <f t="shared" si="11"/>
        <v>0.33617886178861783</v>
      </c>
      <c r="AA15">
        <f t="shared" si="11"/>
        <v>0.33920704845814975</v>
      </c>
      <c r="AB15">
        <f t="shared" si="11"/>
        <v>0.46635514018691576</v>
      </c>
      <c r="AC15">
        <f t="shared" si="11"/>
        <v>0.5</v>
      </c>
      <c r="AE15">
        <f t="shared" si="3"/>
        <v>13</v>
      </c>
      <c r="AF15">
        <f t="shared" ca="1" si="0"/>
        <v>24.1</v>
      </c>
      <c r="AG15">
        <f t="shared" ca="1" si="1"/>
        <v>32.200000000000003</v>
      </c>
      <c r="AH15">
        <f t="shared" ca="1" si="2"/>
        <v>0.34481327800829897</v>
      </c>
    </row>
    <row r="16" spans="1:34" x14ac:dyDescent="0.25">
      <c r="A16" t="s">
        <v>24</v>
      </c>
      <c r="B16">
        <f t="shared" ref="B16:AC16" si="12">B15-((-0.0066*B5)+0.8348)</f>
        <v>-5.779072800972862E-2</v>
      </c>
      <c r="C16">
        <f t="shared" si="12"/>
        <v>-0.23399384687367081</v>
      </c>
      <c r="D16">
        <f t="shared" si="12"/>
        <v>-0.36174646472248362</v>
      </c>
      <c r="E16">
        <f t="shared" si="12"/>
        <v>-0.23510015126050393</v>
      </c>
      <c r="F16">
        <f t="shared" si="12"/>
        <v>-0.28457789108236908</v>
      </c>
      <c r="G16">
        <f t="shared" si="12"/>
        <v>-0.2417127572427572</v>
      </c>
      <c r="H16">
        <f t="shared" si="12"/>
        <v>-0.41468751777434276</v>
      </c>
      <c r="I16">
        <f t="shared" si="12"/>
        <v>-3.5228882122174288E-2</v>
      </c>
      <c r="J16">
        <f t="shared" si="12"/>
        <v>-0.16606470588235306</v>
      </c>
      <c r="K16">
        <f t="shared" si="12"/>
        <v>-0.24182666666666658</v>
      </c>
      <c r="L16">
        <f t="shared" si="12"/>
        <v>-8.315084745762702E-2</v>
      </c>
      <c r="M16">
        <f t="shared" si="12"/>
        <v>-0.22689920792079205</v>
      </c>
      <c r="N16">
        <f t="shared" si="12"/>
        <v>-0.10660842105263146</v>
      </c>
      <c r="O16">
        <f t="shared" si="12"/>
        <v>-0.33092672199170103</v>
      </c>
      <c r="P16">
        <f t="shared" si="12"/>
        <v>-0.1497026262626262</v>
      </c>
      <c r="Q16">
        <f t="shared" si="12"/>
        <v>-0.23446623376623388</v>
      </c>
      <c r="R16">
        <f t="shared" si="12"/>
        <v>-0.21408916890080432</v>
      </c>
      <c r="S16">
        <f t="shared" si="12"/>
        <v>-0.34313360594795533</v>
      </c>
      <c r="T16">
        <f t="shared" si="12"/>
        <v>-0.25244784313725488</v>
      </c>
      <c r="U16">
        <f t="shared" si="12"/>
        <v>-0.56054782608695652</v>
      </c>
      <c r="V16">
        <f t="shared" si="12"/>
        <v>-0.15884069498069497</v>
      </c>
      <c r="W16">
        <f t="shared" si="12"/>
        <v>-0.20977745019920324</v>
      </c>
      <c r="X16">
        <f t="shared" si="12"/>
        <v>-0.30269087533156497</v>
      </c>
      <c r="Y16">
        <f t="shared" si="12"/>
        <v>-0.13448884955752205</v>
      </c>
      <c r="Z16">
        <f t="shared" si="12"/>
        <v>-0.33626113821138209</v>
      </c>
      <c r="AA16">
        <f t="shared" si="12"/>
        <v>-0.34577295154185028</v>
      </c>
      <c r="AB16">
        <f t="shared" si="12"/>
        <v>-0.22720485981308419</v>
      </c>
      <c r="AC16">
        <f t="shared" si="12"/>
        <v>-0.17574000000000001</v>
      </c>
      <c r="AE16">
        <f t="shared" si="3"/>
        <v>14</v>
      </c>
      <c r="AF16">
        <f t="shared" ca="1" si="0"/>
        <v>39.6</v>
      </c>
      <c r="AG16">
        <f t="shared" ca="1" si="1"/>
        <v>43.1</v>
      </c>
      <c r="AH16">
        <f t="shared" ca="1" si="2"/>
        <v>0.42373737373737375</v>
      </c>
    </row>
    <row r="17" spans="1:34" x14ac:dyDescent="0.25">
      <c r="A17" t="s">
        <v>27</v>
      </c>
      <c r="B17">
        <f>B5*-0.00788+0.243179+B11*0.010781</f>
        <v>0.47851006000000007</v>
      </c>
      <c r="C17">
        <f t="shared" ref="C17:AD17" si="13">C5*-0.00788+0.243179+C11*0.010781</f>
        <v>0.39946228000000006</v>
      </c>
      <c r="D17">
        <f t="shared" si="13"/>
        <v>0.44414478000000002</v>
      </c>
      <c r="E17">
        <f t="shared" si="13"/>
        <v>0.38609989000000011</v>
      </c>
      <c r="F17">
        <f t="shared" si="13"/>
        <v>0.26957686000000003</v>
      </c>
      <c r="G17">
        <f t="shared" si="13"/>
        <v>0.21350623000000005</v>
      </c>
      <c r="H17">
        <f t="shared" si="13"/>
        <v>0.30305567</v>
      </c>
      <c r="I17">
        <f t="shared" si="13"/>
        <v>0.28095663000000004</v>
      </c>
      <c r="J17">
        <f t="shared" si="13"/>
        <v>0.30501980000000006</v>
      </c>
      <c r="K17">
        <f t="shared" si="13"/>
        <v>0.47701160000000009</v>
      </c>
      <c r="L17">
        <f t="shared" si="13"/>
        <v>0.4538181</v>
      </c>
      <c r="M17">
        <f t="shared" si="13"/>
        <v>0.38175000000000003</v>
      </c>
      <c r="N17">
        <f t="shared" si="13"/>
        <v>0.4680453</v>
      </c>
      <c r="O17">
        <f t="shared" si="13"/>
        <v>0.40041920000000009</v>
      </c>
      <c r="P17">
        <f t="shared" si="13"/>
        <v>0.39579210000000009</v>
      </c>
      <c r="Q17">
        <f t="shared" si="13"/>
        <v>0.36133610000000005</v>
      </c>
      <c r="R17">
        <f t="shared" si="13"/>
        <v>0.36216730000000008</v>
      </c>
      <c r="S17">
        <f t="shared" si="13"/>
        <v>0.33199690000000004</v>
      </c>
      <c r="T17">
        <f t="shared" si="13"/>
        <v>0.42251000000000005</v>
      </c>
      <c r="U17">
        <f t="shared" si="13"/>
        <v>0.30007990000000007</v>
      </c>
      <c r="V17">
        <f t="shared" si="13"/>
        <v>0.41426580000000002</v>
      </c>
      <c r="W17">
        <f t="shared" si="13"/>
        <v>0.42056979999999999</v>
      </c>
      <c r="X17">
        <f t="shared" si="13"/>
        <v>0.48407490000000009</v>
      </c>
      <c r="Y17">
        <f t="shared" si="13"/>
        <v>0.3247116000000001</v>
      </c>
      <c r="Z17">
        <f t="shared" si="13"/>
        <v>0.42450979999999994</v>
      </c>
      <c r="AA17">
        <f t="shared" si="13"/>
        <v>0.37587389999999998</v>
      </c>
      <c r="AB17">
        <f t="shared" si="13"/>
        <v>0.42061710000000008</v>
      </c>
      <c r="AC17">
        <f t="shared" si="13"/>
        <v>0.4651052</v>
      </c>
      <c r="AD17">
        <f t="shared" si="13"/>
        <v>0.48993890000000007</v>
      </c>
      <c r="AE17">
        <f t="shared" si="3"/>
        <v>15</v>
      </c>
      <c r="AF17">
        <f t="shared" ca="1" si="0"/>
        <v>38.5</v>
      </c>
      <c r="AG17">
        <f t="shared" ca="1" si="1"/>
        <v>39.1</v>
      </c>
      <c r="AH17">
        <f t="shared" ca="1" si="2"/>
        <v>0.34623376623376612</v>
      </c>
    </row>
    <row r="18" spans="1:34" x14ac:dyDescent="0.25">
      <c r="A18" t="s">
        <v>145</v>
      </c>
      <c r="B18">
        <f t="shared" ref="B18:AC18" si="14">B15-(0.0127*B11-0.034)</f>
        <v>0.14196527199027142</v>
      </c>
      <c r="C18">
        <f t="shared" si="14"/>
        <v>7.7304153126329156E-2</v>
      </c>
      <c r="D18">
        <f t="shared" si="14"/>
        <v>-6.734846472248357E-2</v>
      </c>
      <c r="E18">
        <f t="shared" si="14"/>
        <v>-0.13947115126050397</v>
      </c>
      <c r="F18">
        <f t="shared" si="14"/>
        <v>-0.14682189108236898</v>
      </c>
      <c r="G18">
        <f t="shared" si="14"/>
        <v>-0.13288375724275714</v>
      </c>
      <c r="H18">
        <f t="shared" si="14"/>
        <v>-2.7464517774342695E-2</v>
      </c>
      <c r="I18">
        <f t="shared" si="14"/>
        <v>-6.1127882122174293E-2</v>
      </c>
      <c r="J18">
        <f t="shared" si="14"/>
        <v>-4.5124705882353011E-2</v>
      </c>
      <c r="K18">
        <f t="shared" si="14"/>
        <v>2.7513333333333445E-2</v>
      </c>
      <c r="L18">
        <f t="shared" si="14"/>
        <v>6.8979152542372968E-2</v>
      </c>
      <c r="M18">
        <f t="shared" si="14"/>
        <v>-2.5792079207920815E-3</v>
      </c>
      <c r="N18">
        <f t="shared" si="14"/>
        <v>7.4821578947368517E-2</v>
      </c>
      <c r="O18">
        <f t="shared" si="14"/>
        <v>-3.0126721991701078E-2</v>
      </c>
      <c r="P18">
        <f t="shared" si="14"/>
        <v>-8.9632626262626247E-2</v>
      </c>
      <c r="Q18">
        <f t="shared" si="14"/>
        <v>-0.11633623376623392</v>
      </c>
      <c r="R18">
        <f t="shared" si="14"/>
        <v>-7.7879168900804263E-2</v>
      </c>
      <c r="S18">
        <f t="shared" si="14"/>
        <v>-6.2036059479553818E-3</v>
      </c>
      <c r="T18">
        <f t="shared" si="14"/>
        <v>-8.0907843137254853E-2</v>
      </c>
      <c r="U18">
        <f t="shared" si="14"/>
        <v>-0.48937782608695651</v>
      </c>
      <c r="V18">
        <f t="shared" si="14"/>
        <v>9.7059305019305042E-2</v>
      </c>
      <c r="W18">
        <f t="shared" si="14"/>
        <v>5.1402549800796726E-2</v>
      </c>
      <c r="X18">
        <f t="shared" si="14"/>
        <v>-0.3164408753315649</v>
      </c>
      <c r="Y18">
        <f t="shared" si="14"/>
        <v>-7.962884955752203E-2</v>
      </c>
      <c r="Z18">
        <f t="shared" si="14"/>
        <v>-7.1781138211382156E-2</v>
      </c>
      <c r="AA18">
        <f t="shared" si="14"/>
        <v>6.1770484581498142E-3</v>
      </c>
      <c r="AB18">
        <f t="shared" si="14"/>
        <v>9.2685140186915815E-2</v>
      </c>
      <c r="AC18">
        <f t="shared" si="14"/>
        <v>4.8860000000000015E-2</v>
      </c>
      <c r="AE18">
        <f t="shared" si="3"/>
        <v>16</v>
      </c>
      <c r="AF18">
        <f t="shared" ca="1" si="0"/>
        <v>37.299999999999997</v>
      </c>
      <c r="AG18">
        <f t="shared" ca="1" si="1"/>
        <v>38.299999999999997</v>
      </c>
      <c r="AH18">
        <f t="shared" ca="1" si="2"/>
        <v>0.37453083109919572</v>
      </c>
    </row>
    <row r="19" spans="1:34" x14ac:dyDescent="0.25">
      <c r="AE19">
        <f t="shared" si="3"/>
        <v>17</v>
      </c>
      <c r="AF19">
        <f t="shared" ca="1" si="0"/>
        <v>26.9</v>
      </c>
      <c r="AG19">
        <f t="shared" ca="1" si="1"/>
        <v>27.9</v>
      </c>
      <c r="AH19">
        <f t="shared" ca="1" si="2"/>
        <v>0.31412639405204462</v>
      </c>
    </row>
    <row r="20" spans="1:34" x14ac:dyDescent="0.25">
      <c r="A20" t="s">
        <v>174</v>
      </c>
      <c r="B20">
        <f t="shared" ref="B20:AC20" si="15">B10-B11</f>
        <v>3.9100000000000037</v>
      </c>
      <c r="C20">
        <f t="shared" si="15"/>
        <v>9.740000000000002</v>
      </c>
      <c r="D20">
        <f t="shared" si="15"/>
        <v>17.03</v>
      </c>
      <c r="E20">
        <f t="shared" si="15"/>
        <v>24.42</v>
      </c>
      <c r="F20">
        <f t="shared" si="15"/>
        <v>33.120000000000005</v>
      </c>
      <c r="G20">
        <f t="shared" si="15"/>
        <v>38.290000000000006</v>
      </c>
      <c r="H20">
        <f t="shared" si="15"/>
        <v>12.660000000000004</v>
      </c>
      <c r="I20">
        <f t="shared" si="15"/>
        <v>29.479999999999997</v>
      </c>
      <c r="J20">
        <f t="shared" si="15"/>
        <v>23.900000000000006</v>
      </c>
      <c r="K20">
        <f t="shared" si="15"/>
        <v>4.5</v>
      </c>
      <c r="L20">
        <f t="shared" si="15"/>
        <v>8</v>
      </c>
      <c r="M20">
        <f t="shared" si="15"/>
        <v>15.100000000000001</v>
      </c>
      <c r="N20">
        <f t="shared" si="15"/>
        <v>7.7000000000000028</v>
      </c>
      <c r="O20">
        <f t="shared" si="15"/>
        <v>16.599999999999994</v>
      </c>
      <c r="P20">
        <f t="shared" si="15"/>
        <v>23.499999999999993</v>
      </c>
      <c r="Q20">
        <f t="shared" si="15"/>
        <v>25.6</v>
      </c>
      <c r="R20">
        <f t="shared" si="15"/>
        <v>21.5</v>
      </c>
      <c r="S20">
        <f t="shared" si="15"/>
        <v>14.200000000000003</v>
      </c>
      <c r="T20">
        <f t="shared" si="15"/>
        <v>17.100000000000001</v>
      </c>
      <c r="U20">
        <f t="shared" si="15"/>
        <v>19.300000000000004</v>
      </c>
      <c r="V20">
        <f t="shared" si="15"/>
        <v>7.8000000000000043</v>
      </c>
      <c r="W20">
        <f t="shared" si="15"/>
        <v>7.8000000000000043</v>
      </c>
      <c r="X20">
        <f t="shared" si="15"/>
        <v>8.3000000000000043</v>
      </c>
      <c r="Y20">
        <f t="shared" si="15"/>
        <v>26.1</v>
      </c>
      <c r="Z20">
        <f t="shared" si="15"/>
        <v>15.800000000000004</v>
      </c>
      <c r="AA20">
        <f t="shared" si="15"/>
        <v>11.600000000000001</v>
      </c>
      <c r="AB20">
        <f t="shared" si="15"/>
        <v>10.699999999999996</v>
      </c>
      <c r="AC20">
        <f t="shared" si="15"/>
        <v>9.1999999999999957</v>
      </c>
      <c r="AE20">
        <f t="shared" si="3"/>
        <v>18</v>
      </c>
      <c r="AF20">
        <f t="shared" ca="1" si="0"/>
        <v>30.6</v>
      </c>
      <c r="AG20">
        <f t="shared" ca="1" si="1"/>
        <v>39</v>
      </c>
      <c r="AH20">
        <f t="shared" ca="1" si="2"/>
        <v>0.38039215686274508</v>
      </c>
    </row>
    <row r="21" spans="1:34" x14ac:dyDescent="0.25">
      <c r="A21" t="s">
        <v>193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E21">
        <f t="shared" si="3"/>
        <v>19</v>
      </c>
      <c r="AF21">
        <f t="shared" ca="1" si="0"/>
        <v>46</v>
      </c>
      <c r="AG21">
        <f t="shared" ca="1" si="1"/>
        <v>38.9</v>
      </c>
      <c r="AH21">
        <f t="shared" ca="1" si="2"/>
        <v>-2.9347826086956554E-2</v>
      </c>
    </row>
    <row r="22" spans="1:34" x14ac:dyDescent="0.25">
      <c r="A22" t="s">
        <v>181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1</v>
      </c>
      <c r="T22">
        <v>1</v>
      </c>
      <c r="U22">
        <v>0</v>
      </c>
      <c r="V22">
        <v>0</v>
      </c>
      <c r="W22">
        <v>1</v>
      </c>
      <c r="X22">
        <v>0</v>
      </c>
      <c r="Y22">
        <v>0</v>
      </c>
      <c r="Z22">
        <v>1</v>
      </c>
      <c r="AA22">
        <v>0</v>
      </c>
      <c r="AB22">
        <v>1</v>
      </c>
      <c r="AC22">
        <v>0</v>
      </c>
      <c r="AE22">
        <f t="shared" si="3"/>
        <v>20</v>
      </c>
      <c r="AF22">
        <f t="shared" ca="1" si="0"/>
        <v>25.9</v>
      </c>
      <c r="AG22">
        <f t="shared" ca="1" si="1"/>
        <v>34.799999999999997</v>
      </c>
      <c r="AH22">
        <f t="shared" ca="1" si="2"/>
        <v>0.50501930501930503</v>
      </c>
    </row>
    <row r="23" spans="1:34" x14ac:dyDescent="0.25">
      <c r="D23" t="s">
        <v>186</v>
      </c>
      <c r="E23" t="s">
        <v>183</v>
      </c>
      <c r="F23" t="s">
        <v>183</v>
      </c>
      <c r="G23" t="s">
        <v>183</v>
      </c>
      <c r="I23" t="s">
        <v>183</v>
      </c>
      <c r="J23" t="s">
        <v>183</v>
      </c>
      <c r="N23" t="s">
        <v>186</v>
      </c>
      <c r="O23" t="s">
        <v>194</v>
      </c>
      <c r="P23" t="s">
        <v>183</v>
      </c>
      <c r="Q23" t="s">
        <v>183</v>
      </c>
      <c r="R23" t="s">
        <v>183</v>
      </c>
      <c r="S23" t="s">
        <v>186</v>
      </c>
      <c r="T23" t="s">
        <v>182</v>
      </c>
      <c r="U23" t="s">
        <v>183</v>
      </c>
      <c r="W23" t="s">
        <v>186</v>
      </c>
      <c r="X23" t="s">
        <v>183</v>
      </c>
      <c r="Y23" t="s">
        <v>183</v>
      </c>
      <c r="Z23" t="s">
        <v>182</v>
      </c>
      <c r="AB23" t="s">
        <v>197</v>
      </c>
      <c r="AE23">
        <f t="shared" si="3"/>
        <v>21</v>
      </c>
      <c r="AF23">
        <f t="shared" ca="1" si="0"/>
        <v>25.1</v>
      </c>
      <c r="AG23">
        <f t="shared" ca="1" si="1"/>
        <v>34.799999999999997</v>
      </c>
      <c r="AH23">
        <f t="shared" ca="1" si="2"/>
        <v>0.45936254980079672</v>
      </c>
    </row>
    <row r="24" spans="1:34" x14ac:dyDescent="0.25">
      <c r="AE24">
        <f t="shared" si="3"/>
        <v>22</v>
      </c>
      <c r="AF24">
        <f t="shared" ca="1" si="0"/>
        <v>37.700000000000003</v>
      </c>
      <c r="AG24">
        <f t="shared" ca="1" si="1"/>
        <v>49.9</v>
      </c>
      <c r="AH24">
        <f t="shared" ca="1" si="2"/>
        <v>0.28328912466843498</v>
      </c>
    </row>
    <row r="25" spans="1:34" x14ac:dyDescent="0.25">
      <c r="AE25">
        <f t="shared" si="3"/>
        <v>23</v>
      </c>
      <c r="AF25">
        <f t="shared" ca="1" si="0"/>
        <v>45.2</v>
      </c>
      <c r="AG25">
        <f t="shared" ca="1" si="1"/>
        <v>40.6</v>
      </c>
      <c r="AH25">
        <f t="shared" ca="1" si="2"/>
        <v>0.40199115044247791</v>
      </c>
    </row>
    <row r="26" spans="1:34" x14ac:dyDescent="0.25">
      <c r="AE26">
        <f t="shared" si="3"/>
        <v>24</v>
      </c>
      <c r="AF26">
        <f t="shared" ca="1" si="0"/>
        <v>24.6</v>
      </c>
      <c r="AG26">
        <f t="shared" ca="1" si="1"/>
        <v>34.799999999999997</v>
      </c>
      <c r="AH26">
        <f t="shared" ca="1" si="2"/>
        <v>0.33617886178861783</v>
      </c>
    </row>
    <row r="27" spans="1:34" x14ac:dyDescent="0.25">
      <c r="AE27">
        <f t="shared" si="3"/>
        <v>25</v>
      </c>
      <c r="AF27">
        <f t="shared" ca="1" si="0"/>
        <v>22.7</v>
      </c>
      <c r="AG27">
        <f t="shared" ca="1" si="1"/>
        <v>28.9</v>
      </c>
      <c r="AH27">
        <f t="shared" ca="1" si="2"/>
        <v>0.33920704845814975</v>
      </c>
    </row>
    <row r="28" spans="1:34" x14ac:dyDescent="0.25">
      <c r="AE28">
        <f t="shared" si="3"/>
        <v>26</v>
      </c>
      <c r="AF28">
        <f t="shared" ca="1" si="0"/>
        <v>21.4</v>
      </c>
      <c r="AG28">
        <f t="shared" ca="1" si="1"/>
        <v>32.1</v>
      </c>
      <c r="AH28">
        <f t="shared" ca="1" si="2"/>
        <v>0.46635514018691576</v>
      </c>
    </row>
    <row r="29" spans="1:34" x14ac:dyDescent="0.25">
      <c r="AE29">
        <f t="shared" si="3"/>
        <v>27</v>
      </c>
      <c r="AF29">
        <f t="shared" ca="1" si="0"/>
        <v>24.1</v>
      </c>
      <c r="AG29">
        <f t="shared" ca="1" si="1"/>
        <v>38.200000000000003</v>
      </c>
      <c r="AH29">
        <f t="shared" ca="1" si="2"/>
        <v>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1DF5-CC33-4002-9248-B0BC06FCC9D2}">
  <dimension ref="A1:D39"/>
  <sheetViews>
    <sheetView tabSelected="1" topLeftCell="A13" workbookViewId="0">
      <selection activeCell="F24" sqref="F24"/>
    </sheetView>
  </sheetViews>
  <sheetFormatPr defaultRowHeight="15" x14ac:dyDescent="0.25"/>
  <cols>
    <col min="1" max="1" width="17.85546875" customWidth="1"/>
    <col min="3" max="3" width="16.7109375" customWidth="1"/>
  </cols>
  <sheetData>
    <row r="1" spans="1:4" x14ac:dyDescent="0.25">
      <c r="A1" s="4" t="s">
        <v>186</v>
      </c>
      <c r="B1" s="4"/>
      <c r="C1" s="4" t="s">
        <v>198</v>
      </c>
      <c r="D1" s="4"/>
    </row>
    <row r="2" spans="1:4" x14ac:dyDescent="0.25">
      <c r="A2" t="s">
        <v>199</v>
      </c>
      <c r="B2">
        <v>27.2</v>
      </c>
      <c r="C2" t="s">
        <v>9</v>
      </c>
      <c r="D2">
        <v>31.18</v>
      </c>
    </row>
    <row r="3" spans="1:4" x14ac:dyDescent="0.25">
      <c r="A3" t="s">
        <v>34</v>
      </c>
      <c r="B3">
        <v>32.74</v>
      </c>
      <c r="C3" t="s">
        <v>201</v>
      </c>
      <c r="D3">
        <v>43.46</v>
      </c>
    </row>
    <row r="4" spans="1:4" x14ac:dyDescent="0.25">
      <c r="A4" t="s">
        <v>200</v>
      </c>
      <c r="B4">
        <v>32.700000000000003</v>
      </c>
      <c r="C4" t="s">
        <v>12</v>
      </c>
      <c r="D4">
        <v>34.86</v>
      </c>
    </row>
    <row r="5" spans="1:4" x14ac:dyDescent="0.25">
      <c r="A5" t="s">
        <v>59</v>
      </c>
      <c r="B5">
        <v>32.96</v>
      </c>
      <c r="C5" t="s">
        <v>202</v>
      </c>
      <c r="D5">
        <v>29.22</v>
      </c>
    </row>
    <row r="6" spans="1:4" x14ac:dyDescent="0.25">
      <c r="A6" t="s">
        <v>61</v>
      </c>
      <c r="B6">
        <v>28.42</v>
      </c>
      <c r="C6" t="s">
        <v>203</v>
      </c>
      <c r="D6">
        <v>35.4</v>
      </c>
    </row>
    <row r="7" spans="1:4" x14ac:dyDescent="0.25">
      <c r="A7" t="s">
        <v>86</v>
      </c>
      <c r="B7">
        <v>29.2</v>
      </c>
      <c r="C7" t="s">
        <v>50</v>
      </c>
      <c r="D7">
        <v>35.700000000000003</v>
      </c>
    </row>
    <row r="8" spans="1:4" x14ac:dyDescent="0.25">
      <c r="A8" t="s">
        <v>113</v>
      </c>
      <c r="B8">
        <v>25.8</v>
      </c>
      <c r="C8" t="s">
        <v>53</v>
      </c>
      <c r="D8">
        <v>29.07</v>
      </c>
    </row>
    <row r="9" spans="1:4" x14ac:dyDescent="0.25">
      <c r="A9" t="s">
        <v>142</v>
      </c>
      <c r="B9">
        <v>26.5</v>
      </c>
      <c r="C9" t="s">
        <v>54</v>
      </c>
      <c r="D9">
        <v>27.74</v>
      </c>
    </row>
    <row r="10" spans="1:4" x14ac:dyDescent="0.25">
      <c r="A10" t="s">
        <v>67</v>
      </c>
      <c r="B10">
        <v>20.12</v>
      </c>
      <c r="C10" t="s">
        <v>74</v>
      </c>
      <c r="D10">
        <v>34.4</v>
      </c>
    </row>
    <row r="11" spans="1:4" x14ac:dyDescent="0.25">
      <c r="A11" t="s">
        <v>18</v>
      </c>
      <c r="B11">
        <v>24.49</v>
      </c>
      <c r="C11" t="s">
        <v>84</v>
      </c>
      <c r="D11">
        <v>30.6</v>
      </c>
    </row>
    <row r="12" spans="1:4" x14ac:dyDescent="0.25">
      <c r="A12" t="s">
        <v>100</v>
      </c>
      <c r="B12">
        <v>22.5</v>
      </c>
      <c r="C12" t="s">
        <v>105</v>
      </c>
      <c r="D12">
        <v>34.9</v>
      </c>
    </row>
    <row r="13" spans="1:4" x14ac:dyDescent="0.25">
      <c r="A13" t="s">
        <v>192</v>
      </c>
      <c r="B13">
        <v>24.8</v>
      </c>
      <c r="C13" t="s">
        <v>110</v>
      </c>
      <c r="D13">
        <v>44.2</v>
      </c>
    </row>
    <row r="14" spans="1:4" x14ac:dyDescent="0.25">
      <c r="A14" t="s">
        <v>107</v>
      </c>
      <c r="B14">
        <v>22.7</v>
      </c>
      <c r="C14" t="s">
        <v>135</v>
      </c>
      <c r="D14">
        <v>29.2</v>
      </c>
    </row>
    <row r="15" spans="1:4" x14ac:dyDescent="0.25">
      <c r="A15" t="s">
        <v>118</v>
      </c>
      <c r="B15">
        <v>24.3</v>
      </c>
      <c r="C15" t="s">
        <v>138</v>
      </c>
      <c r="D15">
        <v>28.9</v>
      </c>
    </row>
    <row r="16" spans="1:4" x14ac:dyDescent="0.25">
      <c r="A16" t="s">
        <v>119</v>
      </c>
      <c r="B16">
        <v>19.600000000000001</v>
      </c>
      <c r="C16" t="s">
        <v>19</v>
      </c>
      <c r="D16">
        <v>26.29</v>
      </c>
    </row>
    <row r="17" spans="1:4" x14ac:dyDescent="0.25">
      <c r="A17" t="s">
        <v>121</v>
      </c>
      <c r="B17">
        <v>24.3</v>
      </c>
      <c r="C17" t="s">
        <v>39</v>
      </c>
      <c r="D17">
        <v>20.5</v>
      </c>
    </row>
    <row r="18" spans="1:4" x14ac:dyDescent="0.25">
      <c r="A18" t="s">
        <v>136</v>
      </c>
      <c r="B18">
        <v>22.5</v>
      </c>
      <c r="C18" t="s">
        <v>49</v>
      </c>
      <c r="D18">
        <v>22.6</v>
      </c>
    </row>
    <row r="19" spans="1:4" x14ac:dyDescent="0.25">
      <c r="A19" t="s">
        <v>141</v>
      </c>
      <c r="B19">
        <v>24.3</v>
      </c>
      <c r="C19" t="s">
        <v>51</v>
      </c>
      <c r="D19">
        <v>20.49</v>
      </c>
    </row>
    <row r="20" spans="1:4" x14ac:dyDescent="0.25">
      <c r="A20" t="s">
        <v>78</v>
      </c>
      <c r="B20">
        <v>22.1</v>
      </c>
      <c r="C20" t="s">
        <v>44</v>
      </c>
      <c r="D20">
        <v>24.8</v>
      </c>
    </row>
    <row r="21" spans="1:4" x14ac:dyDescent="0.25">
      <c r="A21" t="s">
        <v>20</v>
      </c>
      <c r="B21">
        <v>26.49</v>
      </c>
      <c r="C21" t="s">
        <v>37</v>
      </c>
      <c r="D21">
        <v>21.3</v>
      </c>
    </row>
    <row r="22" spans="1:4" x14ac:dyDescent="0.25">
      <c r="A22" t="s">
        <v>56</v>
      </c>
      <c r="B22">
        <v>21.26</v>
      </c>
      <c r="C22" t="s">
        <v>95</v>
      </c>
      <c r="D22">
        <v>23.6</v>
      </c>
    </row>
    <row r="23" spans="1:4" x14ac:dyDescent="0.25">
      <c r="A23" t="s">
        <v>91</v>
      </c>
      <c r="B23">
        <v>26.6</v>
      </c>
      <c r="C23" t="s">
        <v>111</v>
      </c>
      <c r="D23">
        <v>24.9</v>
      </c>
    </row>
    <row r="24" spans="1:4" x14ac:dyDescent="0.25">
      <c r="A24" t="s">
        <v>108</v>
      </c>
      <c r="B24">
        <v>26.9</v>
      </c>
      <c r="C24" t="s">
        <v>117</v>
      </c>
      <c r="D24">
        <v>22.7</v>
      </c>
    </row>
    <row r="25" spans="1:4" x14ac:dyDescent="0.25">
      <c r="A25" t="s">
        <v>122</v>
      </c>
      <c r="B25">
        <v>25.1</v>
      </c>
      <c r="C25" t="s">
        <v>134</v>
      </c>
      <c r="D25">
        <v>23.5</v>
      </c>
    </row>
    <row r="26" spans="1:4" x14ac:dyDescent="0.25">
      <c r="C26" t="s">
        <v>137</v>
      </c>
      <c r="D26">
        <v>23.2</v>
      </c>
    </row>
    <row r="27" spans="1:4" x14ac:dyDescent="0.25">
      <c r="C27" t="s">
        <v>140</v>
      </c>
      <c r="D27">
        <v>21.6</v>
      </c>
    </row>
    <row r="28" spans="1:4" x14ac:dyDescent="0.25">
      <c r="C28" t="s">
        <v>28</v>
      </c>
      <c r="D28">
        <v>24.67</v>
      </c>
    </row>
    <row r="29" spans="1:4" x14ac:dyDescent="0.25">
      <c r="C29" t="s">
        <v>36</v>
      </c>
      <c r="D29">
        <v>23.51</v>
      </c>
    </row>
    <row r="30" spans="1:4" x14ac:dyDescent="0.25">
      <c r="C30" t="s">
        <v>60</v>
      </c>
      <c r="D30">
        <v>25.88</v>
      </c>
    </row>
    <row r="31" spans="1:4" x14ac:dyDescent="0.25">
      <c r="C31" t="s">
        <v>75</v>
      </c>
      <c r="D31">
        <v>20.399999999999999</v>
      </c>
    </row>
    <row r="32" spans="1:4" x14ac:dyDescent="0.25">
      <c r="C32" t="s">
        <v>85</v>
      </c>
      <c r="D32">
        <v>29.5</v>
      </c>
    </row>
    <row r="33" spans="1:4" x14ac:dyDescent="0.25">
      <c r="C33" t="s">
        <v>90</v>
      </c>
      <c r="D33">
        <v>30.3</v>
      </c>
    </row>
    <row r="34" spans="1:4" x14ac:dyDescent="0.25">
      <c r="C34" t="s">
        <v>116</v>
      </c>
      <c r="D34">
        <v>25.9</v>
      </c>
    </row>
    <row r="35" spans="1:4" x14ac:dyDescent="0.25">
      <c r="C35" t="s">
        <v>139</v>
      </c>
      <c r="D35">
        <v>22.7</v>
      </c>
    </row>
    <row r="36" spans="1:4" x14ac:dyDescent="0.25">
      <c r="C36" t="s">
        <v>144</v>
      </c>
      <c r="D36">
        <v>24.1</v>
      </c>
    </row>
    <row r="38" spans="1:4" x14ac:dyDescent="0.25">
      <c r="A38" t="s">
        <v>204</v>
      </c>
      <c r="B38">
        <f>AVERAGE(B2:B25)</f>
        <v>25.565833333333334</v>
      </c>
      <c r="D38">
        <f>AVERAGE(D2:D36)</f>
        <v>27.750571428571426</v>
      </c>
    </row>
    <row r="39" spans="1:4" x14ac:dyDescent="0.25">
      <c r="A39" t="s">
        <v>205</v>
      </c>
      <c r="B39">
        <f>MEDIAN(B2:B25)</f>
        <v>24.950000000000003</v>
      </c>
      <c r="C39" t="s">
        <v>205</v>
      </c>
      <c r="D39">
        <f>MEDIAN(D2:D36)</f>
        <v>25.9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LNP seat regression</vt:lpstr>
      <vt:lpstr>ALP seat regression (fixed)</vt:lpstr>
      <vt:lpstr>Ind-LNP pref flows</vt:lpstr>
      <vt:lpstr>Ind-ALP pref flows</vt:lpstr>
      <vt:lpstr>Ind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Daniel Hirst</cp:lastModifiedBy>
  <dcterms:created xsi:type="dcterms:W3CDTF">2022-01-12T08:27:47Z</dcterms:created>
  <dcterms:modified xsi:type="dcterms:W3CDTF">2025-01-01T23:33:47Z</dcterms:modified>
</cp:coreProperties>
</file>