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EB84B1DF-ACFF-4307-8272-07673FCC649E}" xr6:coauthVersionLast="47" xr6:coauthVersionMax="47" xr10:uidLastSave="{00000000-0000-0000-0000-000000000000}"/>
  <bookViews>
    <workbookView xWindow="17595" yWindow="4410" windowWidth="20910" windowHeight="1701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F7" i="1"/>
  <c r="D7" i="1"/>
  <c r="C7" i="1"/>
  <c r="I24" i="1" l="1"/>
  <c r="I28" i="1"/>
  <c r="K2" i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<sst xmlns="http://schemas.openxmlformats.org/spreadsheetml/2006/main" count="25" uniqueCount="14">
  <si>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</si>
  <si>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</si>
  <si>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</si>
  <si>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</si>
  <si>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</si>
  <si>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</si>
  <si>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</si>
  <si>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</si>
  <si>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</si>
  <si>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</si>
  <si>
    <t>OPV</t>
  </si>
  <si>
    <t>&lt;- pref flow</t>
  </si>
  <si>
    <t>&lt;- survival</t>
  </si>
  <si>
    <t>fed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</si>
</sst>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M28"/>
  <sheetViews>
    <sheetView tabSelected="1" workbookViewId="0">
      <selection activeCell="B11" sqref="B1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3" x14ac:dyDescent="0.25">
      <c r="A2">
        <v>34</v>
      </c>
      <c r="B2">
        <v>30</v>
      </c>
      <c r="C2">
        <v>12</v>
      </c>
      <c r="D2">
        <v>9</v>
      </c>
      <c r="E2" t="e">
        <v>#N/A</v>
      </c>
      <c r="F2">
        <v>2</v>
      </c>
      <c r="G2" t="e">
        <v>#N/A</v>
      </c>
      <c r="H2" t="e">
        <v>#N/A</v>
      </c>
      <c r="I2">
        <v>8</v>
      </c>
      <c r="K2">
        <f>SUMIF(A2:I2,"&gt;0")</f>
        <v>95</v>
      </c>
    </row>
    <row r="4" spans="1:13" x14ac:dyDescent="0.25">
      <c r="A4">
        <f>A2*100/$K$2</f>
        <v>35.789473684210527</v>
      </c>
      <c r="B4">
        <f t="shared" ref="B4:I4" si="0">B2*100/$K$2</f>
        <v>31.578947368421051</v>
      </c>
      <c r="C4">
        <f t="shared" si="0"/>
        <v>12.631578947368421</v>
      </c>
      <c r="D4">
        <f t="shared" si="0"/>
        <v>9.473684210526315</v>
      </c>
      <c r="E4" t="e">
        <f t="shared" si="0"/>
        <v>#N/A</v>
      </c>
      <c r="F4">
        <f t="shared" si="0"/>
        <v>2.1052631578947367</v>
      </c>
      <c r="G4" t="e">
        <f t="shared" si="0"/>
        <v>#N/A</v>
      </c>
      <c r="H4" t="e">
        <f t="shared" si="0"/>
        <v>#N/A</v>
      </c>
      <c r="I4">
        <f t="shared" si="0"/>
        <v>8.4210526315789469</v>
      </c>
    </row>
    <row r="5" spans="1:13" x14ac:dyDescent="0.25">
      <c r="M5" t="s">
        <v>13</v>
      </c>
    </row>
    <row r="6" spans="1:13" x14ac:dyDescent="0.25">
      <c r="A6" s="1">
        <f>_xlfn.IFNA(A4,0)</f>
        <v>35.789473684210527</v>
      </c>
      <c r="B6" s="1">
        <f t="shared" ref="B6:I6" si="1">_xlfn.IFNA(B4,0)</f>
        <v>31.578947368421051</v>
      </c>
      <c r="C6" s="1">
        <f t="shared" si="1"/>
        <v>12.631578947368421</v>
      </c>
      <c r="D6" s="1">
        <f t="shared" si="1"/>
        <v>9.473684210526315</v>
      </c>
      <c r="E6" s="1">
        <f t="shared" si="1"/>
        <v>0</v>
      </c>
      <c r="F6" s="1">
        <f t="shared" si="1"/>
        <v>2.1052631578947367</v>
      </c>
      <c r="G6" s="1">
        <f t="shared" si="1"/>
        <v>0</v>
      </c>
      <c r="H6" s="1">
        <f t="shared" si="1"/>
        <v>0</v>
      </c>
      <c r="I6" s="1">
        <f t="shared" si="1"/>
        <v>8.4210526315789469</v>
      </c>
    </row>
    <row r="7" spans="1:13" x14ac:dyDescent="0.25">
      <c r="A7" s="1">
        <v>0</v>
      </c>
      <c r="B7" s="1">
        <v>1</v>
      </c>
      <c r="C7" s="1">
        <f>IF($M$5="qld",0.801,0.85755)</f>
        <v>0.85755000000000003</v>
      </c>
      <c r="D7" s="1">
        <f>IF($M$5="qld",0.338,0.357)</f>
        <v>0.35699999999999998</v>
      </c>
      <c r="E7" s="1">
        <v>0.5</v>
      </c>
      <c r="F7" s="1">
        <f>IF($M$5="qld",0.474,0.381)</f>
        <v>0.38100000000000001</v>
      </c>
      <c r="G7" s="1">
        <v>0</v>
      </c>
      <c r="H7" s="1">
        <v>0</v>
      </c>
      <c r="I7" s="1">
        <f>IF($M$5="qld",0.45,0.55)</f>
        <v>0.55000000000000004</v>
      </c>
    </row>
    <row r="8" spans="1:13" x14ac:dyDescent="0.25">
      <c r="K8">
        <f>SUMPRODUCT(A6:I6,A7:I7)</f>
        <v>51.226947368421065</v>
      </c>
    </row>
    <row r="9" spans="1:13" x14ac:dyDescent="0.25">
      <c r="A9" t="s">
        <v>0</v>
      </c>
      <c r="B9" t="s">
        <v>1</v>
      </c>
      <c r="D9">
        <f>SUM(A10:B10)</f>
        <v>95</v>
      </c>
    </row>
    <row r="10" spans="1:13" x14ac:dyDescent="0.25">
      <c r="A10">
        <v>47</v>
      </c>
      <c r="B10">
        <v>48</v>
      </c>
    </row>
    <row r="11" spans="1:13" x14ac:dyDescent="0.25">
      <c r="A11">
        <f>A10*100/D9</f>
        <v>49.473684210526315</v>
      </c>
      <c r="B11">
        <f>B10*100/D9</f>
        <v>50.526315789473685</v>
      </c>
    </row>
    <row r="13" spans="1:13" x14ac:dyDescent="0.25">
      <c r="B13" t="s">
        <v>7</v>
      </c>
    </row>
    <row r="22" spans="1:10" x14ac:dyDescent="0.25">
      <c r="A22" t="s">
        <v>10</v>
      </c>
    </row>
    <row r="23" spans="1:10" x14ac:dyDescent="0.25">
      <c r="A23" t="s">
        <v>0</v>
      </c>
      <c r="B23" t="s">
        <v>1</v>
      </c>
      <c r="C23" t="s">
        <v>2</v>
      </c>
      <c r="D23" t="s">
        <v>3</v>
      </c>
      <c r="E23" t="s">
        <v>4</v>
      </c>
      <c r="F23" t="s">
        <v>5</v>
      </c>
      <c r="G23" t="s">
        <v>8</v>
      </c>
      <c r="H23" t="s">
        <v>9</v>
      </c>
      <c r="I23" t="s">
        <v>6</v>
      </c>
    </row>
    <row r="24" spans="1:10" x14ac:dyDescent="0.25">
      <c r="A24">
        <v>37.92</v>
      </c>
      <c r="B24">
        <v>46.92</v>
      </c>
      <c r="C24">
        <v>7.99</v>
      </c>
      <c r="D24">
        <v>0</v>
      </c>
      <c r="E24">
        <v>0</v>
      </c>
      <c r="F24">
        <v>0</v>
      </c>
      <c r="G24">
        <v>0</v>
      </c>
      <c r="H24">
        <v>0</v>
      </c>
      <c r="I24">
        <f>1.89+0.6+4.68</f>
        <v>7.17</v>
      </c>
    </row>
    <row r="25" spans="1:10" x14ac:dyDescent="0.25">
      <c r="A25">
        <v>100</v>
      </c>
      <c r="B25">
        <v>100</v>
      </c>
      <c r="C25">
        <v>51</v>
      </c>
      <c r="D25">
        <v>0</v>
      </c>
      <c r="E25">
        <v>0</v>
      </c>
      <c r="F25">
        <v>0</v>
      </c>
      <c r="G25">
        <v>0</v>
      </c>
      <c r="H25">
        <v>0</v>
      </c>
      <c r="I25">
        <v>51</v>
      </c>
      <c r="J25" t="s">
        <v>12</v>
      </c>
    </row>
    <row r="26" spans="1:10" x14ac:dyDescent="0.25">
      <c r="A26">
        <v>0</v>
      </c>
      <c r="B26">
        <v>100</v>
      </c>
      <c r="C26">
        <v>60.8</v>
      </c>
      <c r="D26">
        <v>0</v>
      </c>
      <c r="E26">
        <v>0</v>
      </c>
      <c r="F26">
        <v>0</v>
      </c>
      <c r="G26">
        <v>0</v>
      </c>
      <c r="H26">
        <v>0</v>
      </c>
      <c r="I26">
        <v>44.62</v>
      </c>
      <c r="J26" t="s">
        <v>11</v>
      </c>
    </row>
    <row r="28" spans="1:10" x14ac:dyDescent="0.25">
      <c r="I28">
        <f>SUMPRODUCT(A24:I24,A25:I25,A26:I26)/(SUMPRODUCT(A24:I24,A25:I25))</f>
        <v>55.123989150020094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2025-04-12T23:40:49Z</dcterms:modified>
</cp:coreProperties>
</file>