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2526/Dropbox (Personal)/Studying/Accounting/Financial Accounting/2024 Fall EMBA/Final/"/>
    </mc:Choice>
  </mc:AlternateContent>
  <xr:revisionPtr revIDLastSave="0" documentId="13_ncr:1_{043292CB-7761-E54B-A2DB-ED901E0E50E5}" xr6:coauthVersionLast="47" xr6:coauthVersionMax="47" xr10:uidLastSave="{00000000-0000-0000-0000-000000000000}"/>
  <bookViews>
    <workbookView xWindow="40700" yWindow="4100" windowWidth="28040" windowHeight="22600" xr2:uid="{20DCAE32-6660-D144-B8F9-C5866DEA5B20}"/>
  </bookViews>
  <sheets>
    <sheet name="Final Q2" sheetId="1" r:id="rId1"/>
    <sheet name="Final Q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C29" i="2" s="1"/>
  <c r="G32" i="2" s="1"/>
  <c r="C42" i="2"/>
  <c r="E42" i="2"/>
  <c r="E46" i="2" s="1"/>
  <c r="I42" i="2"/>
  <c r="E32" i="2"/>
  <c r="D11" i="1"/>
  <c r="D15" i="1"/>
  <c r="D14" i="1"/>
  <c r="D22" i="1"/>
  <c r="D21" i="1"/>
  <c r="F23" i="1" s="1"/>
  <c r="D13" i="1"/>
  <c r="K48" i="1"/>
  <c r="D12" i="1" s="1"/>
  <c r="O46" i="1"/>
  <c r="O52" i="1" s="1"/>
  <c r="M53" i="1" s="1"/>
  <c r="D29" i="1" s="1"/>
  <c r="F31" i="1" s="1"/>
  <c r="D8" i="1"/>
  <c r="D10" i="1"/>
  <c r="D7" i="1"/>
  <c r="D6" i="1"/>
  <c r="F18" i="1" s="1"/>
  <c r="D9" i="1"/>
  <c r="G43" i="2" l="1"/>
  <c r="C46" i="2" s="1"/>
  <c r="G47" i="2" s="1"/>
  <c r="C33" i="2"/>
  <c r="E36" i="2" s="1"/>
  <c r="G37" i="2" s="1"/>
</calcChain>
</file>

<file path=xl/sharedStrings.xml><?xml version="1.0" encoding="utf-8"?>
<sst xmlns="http://schemas.openxmlformats.org/spreadsheetml/2006/main" count="143" uniqueCount="110">
  <si>
    <t>net income</t>
  </si>
  <si>
    <t>operating</t>
  </si>
  <si>
    <t>financing</t>
  </si>
  <si>
    <t>investing</t>
  </si>
  <si>
    <t>- change in A/R (net)</t>
  </si>
  <si>
    <t>+ change in advs</t>
  </si>
  <si>
    <t>1. Net income for 2023 is $90,000.</t>
  </si>
  <si>
    <t>2. Beginning and ending balances in three accounts relating to the firm’s customers were as follows:</t>
  </si>
  <si>
    <r>
      <t xml:space="preserve">On November 1, 2023, a customer gave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a six-month, 8 percent, $15,000 note in</t>
    </r>
  </si>
  <si>
    <t>satisfaction of an account receivable of $15,000. Interest is payable at maturity. This was the only</t>
  </si>
  <si>
    <r>
      <t xml:space="preserve">note receivable held by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during 2023.</t>
    </r>
  </si>
  <si>
    <t>3. The balances in Merchandise Inventory and Accounts Payable were as follows:</t>
  </si>
  <si>
    <r>
      <t xml:space="preserve">4. During 2023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 xml:space="preserve">sold, for $25,000 cash, equipment with a net book value of $38,000. </t>
    </r>
    <r>
      <rPr>
        <i/>
        <sz val="12"/>
        <color rgb="FF3366FF"/>
        <rFont val="Helvetica"/>
        <family val="2"/>
      </rPr>
      <t>Cervelo</t>
    </r>
  </si>
  <si>
    <t>also purchased equipment for cash. Depreciation expense for 2023 was $42,000. The balance in</t>
  </si>
  <si>
    <t>the Equipment account at acquisition cost decreased $26,000 between the beginning and the end of</t>
  </si>
  <si>
    <t>2023. The balance in the Accumulated Depreciation account increased $11,000 between the</t>
  </si>
  <si>
    <t>beginning and the end of 2023.</t>
  </si>
  <si>
    <t>5. The balances in the Leasehold Asset and Lease Liability accounts were as follows on various dates:</t>
  </si>
  <si>
    <r>
      <t xml:space="preserve">On December 31, 2022,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signed a long-term lease, which, by its terms, qualified as a</t>
    </r>
  </si>
  <si>
    <r>
      <t xml:space="preserve">finance </t>
    </r>
    <r>
      <rPr>
        <i/>
        <sz val="12"/>
        <color theme="1"/>
        <rFont val="Helvetica"/>
        <family val="2"/>
      </rPr>
      <t xml:space="preserve">lease. (This means that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recorded an asset in the amount of $76,000, amortized</t>
    </r>
  </si>
  <si>
    <t>over the lease life, and a liability, in the same amount, which is treated, accounting wise, like a</t>
  </si>
  <si>
    <r>
      <t xml:space="preserve">bond.)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made a payment under the lease of $10,000 on December 31, 2023.</t>
    </r>
  </si>
  <si>
    <t>A/R (gross)</t>
  </si>
  <si>
    <t>allowance</t>
  </si>
  <si>
    <t>adv</t>
  </si>
  <si>
    <t>- change in N/R</t>
  </si>
  <si>
    <t>- change in mer inv</t>
  </si>
  <si>
    <t>A/P</t>
  </si>
  <si>
    <t>merch inv</t>
  </si>
  <si>
    <t>+ change in A/P</t>
  </si>
  <si>
    <t>sale of PPE</t>
  </si>
  <si>
    <t>purchase of PPE</t>
  </si>
  <si>
    <t>gain/loss</t>
  </si>
  <si>
    <t>+ dep expense</t>
  </si>
  <si>
    <t>acc dep eb</t>
  </si>
  <si>
    <t>=</t>
  </si>
  <si>
    <t>acc dep bb</t>
  </si>
  <si>
    <t>+</t>
  </si>
  <si>
    <t>dep exp</t>
  </si>
  <si>
    <t>-</t>
  </si>
  <si>
    <t>acc dep related to sale</t>
  </si>
  <si>
    <t>?</t>
  </si>
  <si>
    <t>eb-bb</t>
  </si>
  <si>
    <t>loss on sale PPE</t>
  </si>
  <si>
    <t>&lt;- reverse it</t>
  </si>
  <si>
    <t>eb ppe</t>
  </si>
  <si>
    <t>bb ppe</t>
  </si>
  <si>
    <t xml:space="preserve">+ </t>
  </si>
  <si>
    <t>purchase</t>
  </si>
  <si>
    <t>sale</t>
  </si>
  <si>
    <t>eb -bb</t>
  </si>
  <si>
    <t>lease A</t>
  </si>
  <si>
    <t>lease L</t>
  </si>
  <si>
    <t>+ change in lease L</t>
  </si>
  <si>
    <t>dividends</t>
  </si>
  <si>
    <t>sales of securities</t>
  </si>
  <si>
    <t>gain on sale of securities</t>
  </si>
  <si>
    <t>loss on conversion</t>
  </si>
  <si>
    <t>bond premium amortization</t>
  </si>
  <si>
    <r>
      <t xml:space="preserve">6.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declared cash dividends during 2023 of $26,000, of which $10,000 remains unpaid on</t>
    </r>
  </si>
  <si>
    <r>
      <t xml:space="preserve">December 31, 2023. During 2023,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paid $8,000 cash for dividends declared during 2022.</t>
    </r>
  </si>
  <si>
    <r>
      <t xml:space="preserve">7. During 2023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sold securities that had originally cost $4,500, for $9,100 cash.</t>
    </r>
  </si>
  <si>
    <r>
      <t xml:space="preserve">8. Investors in $100,000 face value of convertible bonds of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converted them into 8,000 shares</t>
    </r>
  </si>
  <si>
    <r>
      <t xml:space="preserve">of </t>
    </r>
    <r>
      <rPr>
        <i/>
        <sz val="12"/>
        <color rgb="FF3366FF"/>
        <rFont val="Helvetica"/>
        <family val="2"/>
      </rPr>
      <t xml:space="preserve">Cervelo Inc. </t>
    </r>
    <r>
      <rPr>
        <i/>
        <sz val="12"/>
        <color theme="1"/>
        <rFont val="Helvetica"/>
        <family val="2"/>
      </rPr>
      <t>common stock during 2023. The common stock had a market value of $15 per</t>
    </r>
  </si>
  <si>
    <r>
      <t xml:space="preserve">share on the conversion date.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had originally issued the bonds at a premium. Their book</t>
    </r>
  </si>
  <si>
    <r>
      <t xml:space="preserve">value on the date of the conversion was $105,000.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chose to record the issuance of the</t>
    </r>
  </si>
  <si>
    <t>common stock at market value and recognized a loss of $15,000 (acceptable under GAAP – but not</t>
  </si>
  <si>
    <r>
      <t xml:space="preserve">the most common approach). </t>
    </r>
    <r>
      <rPr>
        <i/>
        <sz val="12"/>
        <color rgb="FF3366FF"/>
        <rFont val="Helvetica"/>
        <family val="2"/>
      </rPr>
      <t xml:space="preserve">Cervelo </t>
    </r>
    <r>
      <rPr>
        <i/>
        <sz val="12"/>
        <color theme="1"/>
        <rFont val="Helvetica"/>
        <family val="2"/>
      </rPr>
      <t>amortized $1,500 of the bond premium between January 1,</t>
    </r>
  </si>
  <si>
    <t>2023 and the date of the conversion.</t>
  </si>
  <si>
    <t>cfo</t>
  </si>
  <si>
    <t>- change in Int/R</t>
  </si>
  <si>
    <t>cff</t>
  </si>
  <si>
    <t>cfi</t>
  </si>
  <si>
    <t>Question 6 (50 Points)</t>
  </si>
  <si>
    <r>
      <t xml:space="preserve">The account “Bonds payable (net)” of the </t>
    </r>
    <r>
      <rPr>
        <i/>
        <sz val="12"/>
        <color rgb="FF3366FF"/>
        <rFont val="Helvetica"/>
        <family val="2"/>
      </rPr>
      <t xml:space="preserve">Cannondale Company </t>
    </r>
    <r>
      <rPr>
        <i/>
        <sz val="12"/>
        <color theme="1"/>
        <rFont val="Helvetica"/>
        <family val="2"/>
      </rPr>
      <t>showed balances of $751,314.80 on</t>
    </r>
  </si>
  <si>
    <t>December 31, 2022, and $1,035,665.29 on December 31, 2023.</t>
  </si>
  <si>
    <t>A note to the 2023 Financial Statements disclosed that the bonds outstanding on December 31, 2022,</t>
  </si>
  <si>
    <t>were zero coupon bonds that were issued a few years ago when the market effective interest rate was</t>
  </si>
  <si>
    <t>10% (compounded annually). These bonds were called and retired on the last day of 2023, resulting in</t>
  </si>
  <si>
    <t>a loss of $23,553.72.</t>
  </si>
  <si>
    <t>The bonds outstanding on December 31, 2023, were $1,000,000 of 10% coupon bonds (interest is paid,</t>
  </si>
  <si>
    <t>in cash, annually, on the last day of the year) that were issued on January 1, 2023, for $1,051,541.94.</t>
  </si>
  <si>
    <t>Required:</t>
  </si>
  <si>
    <r>
      <t xml:space="preserve">a. </t>
    </r>
    <r>
      <rPr>
        <i/>
        <sz val="12"/>
        <color theme="1"/>
        <rFont val="Helvetica"/>
        <family val="2"/>
      </rPr>
      <t xml:space="preserve">What was: (i) the 2023 </t>
    </r>
    <r>
      <rPr>
        <i/>
        <sz val="12"/>
        <color rgb="FF3366FF"/>
        <rFont val="Helvetica"/>
        <family val="2"/>
      </rPr>
      <t xml:space="preserve">interest expense </t>
    </r>
    <r>
      <rPr>
        <i/>
        <sz val="12"/>
        <color theme="1"/>
        <rFont val="Helvetica"/>
        <family val="2"/>
      </rPr>
      <t xml:space="preserve">related to the zero-coupon bonds; (ii) the </t>
    </r>
    <r>
      <rPr>
        <i/>
        <sz val="12"/>
        <color rgb="FF3366FF"/>
        <rFont val="Helvetica"/>
        <family val="2"/>
      </rPr>
      <t>net book value</t>
    </r>
  </si>
  <si>
    <r>
      <t xml:space="preserve">(or carrying value) of the zero-coupon bonds at the time of retirement; and (iii) the </t>
    </r>
    <r>
      <rPr>
        <i/>
        <sz val="12"/>
        <color rgb="FF3366FF"/>
        <rFont val="Helvetica"/>
        <family val="2"/>
      </rPr>
      <t>cash outlay</t>
    </r>
  </si>
  <si>
    <t>made for the retirement of the zero-coupon bonds?</t>
  </si>
  <si>
    <r>
      <t xml:space="preserve">b. </t>
    </r>
    <r>
      <rPr>
        <i/>
        <sz val="12"/>
        <color theme="1"/>
        <rFont val="Helvetica"/>
        <family val="2"/>
      </rPr>
      <t xml:space="preserve">What was: (i) the 2023 </t>
    </r>
    <r>
      <rPr>
        <i/>
        <sz val="12"/>
        <color rgb="FF3366FF"/>
        <rFont val="Helvetica"/>
        <family val="2"/>
      </rPr>
      <t xml:space="preserve">interest expense </t>
    </r>
    <r>
      <rPr>
        <i/>
        <sz val="12"/>
        <color theme="1"/>
        <rFont val="Helvetica"/>
        <family val="2"/>
      </rPr>
      <t xml:space="preserve">for the 10% bonds; and (ii) the </t>
    </r>
    <r>
      <rPr>
        <i/>
        <sz val="12"/>
        <color rgb="FF3366FF"/>
        <rFont val="Helvetica"/>
        <family val="2"/>
      </rPr>
      <t xml:space="preserve">effective market rate </t>
    </r>
    <r>
      <rPr>
        <i/>
        <sz val="12"/>
        <color theme="1"/>
        <rFont val="Helvetica"/>
        <family val="2"/>
      </rPr>
      <t>of</t>
    </r>
  </si>
  <si>
    <t>interest for the 10% bonds on January 1, 2023 (issue date)?</t>
  </si>
  <si>
    <r>
      <t xml:space="preserve">c. </t>
    </r>
    <r>
      <rPr>
        <i/>
        <sz val="12"/>
        <color theme="1"/>
        <rFont val="Helvetica"/>
        <family val="2"/>
      </rPr>
      <t>How does the amortization of bonds’ discounts and premiums affect the cash flow from operating</t>
    </r>
  </si>
  <si>
    <t>activities (prepared using the indirect method)? (A qualitative answer is sufficient.)</t>
  </si>
  <si>
    <t>a.</t>
  </si>
  <si>
    <t>(i)</t>
  </si>
  <si>
    <t>int exp</t>
  </si>
  <si>
    <t>(ii)</t>
  </si>
  <si>
    <t>eb bv</t>
  </si>
  <si>
    <t>bb bv</t>
  </si>
  <si>
    <t>(iii)</t>
  </si>
  <si>
    <t xml:space="preserve">proceeds </t>
  </si>
  <si>
    <t>bv</t>
  </si>
  <si>
    <t>b.</t>
  </si>
  <si>
    <t>zcb</t>
  </si>
  <si>
    <t>coupon bond</t>
  </si>
  <si>
    <t>coupon payment</t>
  </si>
  <si>
    <t xml:space="preserve">&lt;- issued at: </t>
  </si>
  <si>
    <t xml:space="preserve">int exp </t>
  </si>
  <si>
    <t>*</t>
  </si>
  <si>
    <t>market yield</t>
  </si>
  <si>
    <t>&lt;- bv bond = bond payable +prem/-disc</t>
  </si>
  <si>
    <t>&lt;- amortize prem results in decrease in bv bond (L)</t>
  </si>
  <si>
    <t>+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</si>
</sst>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i/>
      <sz val="12"/>
      <color theme="1"/>
      <name val="Helvetica"/>
      <family val="2"/>
    </font>
    <font>
      <i/>
      <sz val="12"/>
      <color rgb="FF3366FF"/>
      <name val="Helvetica"/>
      <family val="2"/>
    </font>
    <font>
      <i/>
      <sz val="12"/>
      <color rgb="FFFF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2" borderId="0" xfId="0" quotePrefix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19C7-1A81-4D47-A288-5C0EE80D0152}">
  <dimension ref="A2:O53"/>
  <sheetViews>
    <sheetView tabSelected="1" workbookViewId="0">
      <selection activeCell="C47" sqref="C47"/>
    </sheetView>
  </sheetViews>
  <sheetFormatPr baseColWidth="10" defaultRowHeight="16"/>
  <cols>
    <col min="2" max="2" width="16.5" bestFit="1" customWidth="1"/>
  </cols>
  <sheetData>
    <row r="2" spans="1:14">
      <c r="K2" s="3" t="s">
        <v>6</v>
      </c>
    </row>
    <row r="3" spans="1:14">
      <c r="A3" t="s">
        <v>1</v>
      </c>
      <c r="K3" s="3" t="s">
        <v>7</v>
      </c>
    </row>
    <row r="4" spans="1:14">
      <c r="A4">
        <v>1</v>
      </c>
      <c r="B4" t="s">
        <v>0</v>
      </c>
      <c r="D4" s="1">
        <v>90000</v>
      </c>
      <c r="K4" s="4"/>
      <c r="M4">
        <v>2022</v>
      </c>
      <c r="N4">
        <v>2023</v>
      </c>
    </row>
    <row r="5" spans="1:14">
      <c r="A5">
        <v>4</v>
      </c>
      <c r="B5" s="8" t="s">
        <v>33</v>
      </c>
      <c r="D5">
        <v>42000</v>
      </c>
      <c r="F5" t="s">
        <v>44</v>
      </c>
      <c r="K5" s="3"/>
      <c r="L5" t="s">
        <v>22</v>
      </c>
      <c r="M5">
        <v>41000</v>
      </c>
      <c r="N5">
        <v>53000</v>
      </c>
    </row>
    <row r="6" spans="1:14">
      <c r="A6">
        <v>2</v>
      </c>
      <c r="B6" s="7" t="s">
        <v>4</v>
      </c>
      <c r="D6">
        <f>-((N5-N6)-(M5-M6))</f>
        <v>-10600</v>
      </c>
      <c r="K6" s="3"/>
      <c r="L6" t="s">
        <v>23</v>
      </c>
      <c r="M6">
        <v>1800</v>
      </c>
      <c r="N6">
        <v>3200</v>
      </c>
    </row>
    <row r="7" spans="1:14">
      <c r="A7">
        <v>2</v>
      </c>
      <c r="B7" s="7" t="s">
        <v>25</v>
      </c>
      <c r="D7">
        <f>-15000</f>
        <v>-15000</v>
      </c>
      <c r="K7" s="3"/>
      <c r="L7" t="s">
        <v>24</v>
      </c>
      <c r="M7">
        <v>3700</v>
      </c>
      <c r="N7">
        <v>1000</v>
      </c>
    </row>
    <row r="8" spans="1:14">
      <c r="A8">
        <v>3</v>
      </c>
      <c r="B8" s="7" t="s">
        <v>26</v>
      </c>
      <c r="D8">
        <f>-(N14-M14)</f>
        <v>4000</v>
      </c>
      <c r="K8" s="3" t="s">
        <v>8</v>
      </c>
    </row>
    <row r="9" spans="1:14">
      <c r="A9">
        <v>2</v>
      </c>
      <c r="B9" s="8" t="s">
        <v>5</v>
      </c>
      <c r="D9">
        <f>N7-M7</f>
        <v>-2700</v>
      </c>
      <c r="K9" s="3" t="s">
        <v>9</v>
      </c>
    </row>
    <row r="10" spans="1:14">
      <c r="A10">
        <v>3</v>
      </c>
      <c r="B10" s="8" t="s">
        <v>29</v>
      </c>
      <c r="D10">
        <f>N13-M13</f>
        <v>12000</v>
      </c>
      <c r="K10" s="3" t="s">
        <v>10</v>
      </c>
    </row>
    <row r="11" spans="1:14">
      <c r="A11">
        <v>2</v>
      </c>
      <c r="B11" s="7" t="s">
        <v>70</v>
      </c>
      <c r="D11">
        <f>-15000*0.08/12*2</f>
        <v>-200</v>
      </c>
      <c r="K11" s="3" t="s">
        <v>11</v>
      </c>
    </row>
    <row r="12" spans="1:14">
      <c r="A12">
        <v>4</v>
      </c>
      <c r="B12" t="s">
        <v>43</v>
      </c>
      <c r="D12">
        <f>-K48</f>
        <v>13000</v>
      </c>
      <c r="F12" t="s">
        <v>44</v>
      </c>
      <c r="K12" s="4"/>
      <c r="M12">
        <v>2022</v>
      </c>
      <c r="N12">
        <v>2023</v>
      </c>
    </row>
    <row r="13" spans="1:14">
      <c r="A13">
        <v>5</v>
      </c>
      <c r="B13" s="2" t="s">
        <v>109</v>
      </c>
      <c r="D13">
        <f>N22-O22</f>
        <v>5000</v>
      </c>
      <c r="F13" t="s">
        <v>44</v>
      </c>
      <c r="K13" s="3"/>
      <c r="L13" t="s">
        <v>27</v>
      </c>
      <c r="M13">
        <v>27000</v>
      </c>
      <c r="N13">
        <v>39000</v>
      </c>
    </row>
    <row r="14" spans="1:14">
      <c r="A14">
        <v>7</v>
      </c>
      <c r="B14" t="s">
        <v>56</v>
      </c>
      <c r="D14">
        <f>-(9100-4500)</f>
        <v>-4600</v>
      </c>
      <c r="F14" t="s">
        <v>44</v>
      </c>
      <c r="K14" s="3"/>
      <c r="L14" t="s">
        <v>28</v>
      </c>
      <c r="M14">
        <v>47000</v>
      </c>
      <c r="N14">
        <v>43000</v>
      </c>
    </row>
    <row r="15" spans="1:14">
      <c r="A15">
        <v>8</v>
      </c>
      <c r="B15" t="s">
        <v>57</v>
      </c>
      <c r="D15">
        <f>8000*15-105000</f>
        <v>15000</v>
      </c>
      <c r="K15" s="3" t="s">
        <v>12</v>
      </c>
    </row>
    <row r="16" spans="1:14">
      <c r="A16">
        <v>8</v>
      </c>
      <c r="B16" t="s">
        <v>58</v>
      </c>
      <c r="D16">
        <v>-1500</v>
      </c>
      <c r="F16" t="s">
        <v>107</v>
      </c>
      <c r="K16" s="3" t="s">
        <v>13</v>
      </c>
    </row>
    <row r="17" spans="1:15">
      <c r="F17" t="s">
        <v>108</v>
      </c>
      <c r="K17" s="3" t="s">
        <v>14</v>
      </c>
    </row>
    <row r="18" spans="1:15">
      <c r="E18" t="s">
        <v>69</v>
      </c>
      <c r="F18" s="1">
        <f>SUM(D4:D16)</f>
        <v>146400</v>
      </c>
      <c r="K18" s="3" t="s">
        <v>15</v>
      </c>
    </row>
    <row r="19" spans="1:15">
      <c r="K19" s="3" t="s">
        <v>16</v>
      </c>
    </row>
    <row r="20" spans="1:15">
      <c r="A20" t="s">
        <v>2</v>
      </c>
      <c r="K20" s="3" t="s">
        <v>17</v>
      </c>
    </row>
    <row r="21" spans="1:15">
      <c r="A21">
        <v>5</v>
      </c>
      <c r="B21" s="2" t="s">
        <v>53</v>
      </c>
      <c r="D21">
        <f>O23-N23</f>
        <v>-2400</v>
      </c>
      <c r="K21" s="4"/>
      <c r="M21">
        <v>2021</v>
      </c>
      <c r="N21">
        <v>2022</v>
      </c>
      <c r="O21">
        <v>2023</v>
      </c>
    </row>
    <row r="22" spans="1:15">
      <c r="A22">
        <v>6</v>
      </c>
      <c r="B22" t="s">
        <v>54</v>
      </c>
      <c r="D22">
        <f>-(26000-10000)-8000</f>
        <v>-24000</v>
      </c>
      <c r="K22" s="3"/>
      <c r="L22" t="s">
        <v>51</v>
      </c>
      <c r="M22">
        <v>0</v>
      </c>
      <c r="N22">
        <v>76000</v>
      </c>
      <c r="O22">
        <v>71000</v>
      </c>
    </row>
    <row r="23" spans="1:15">
      <c r="E23" t="s">
        <v>71</v>
      </c>
      <c r="F23">
        <f>SUM(D21:D22)</f>
        <v>-26400</v>
      </c>
      <c r="K23" s="3"/>
      <c r="L23" t="s">
        <v>52</v>
      </c>
      <c r="M23">
        <v>0</v>
      </c>
      <c r="N23">
        <v>76000</v>
      </c>
      <c r="O23">
        <v>73600</v>
      </c>
    </row>
    <row r="24" spans="1:15">
      <c r="K24" s="3" t="s">
        <v>18</v>
      </c>
    </row>
    <row r="25" spans="1:15">
      <c r="K25" s="4" t="s">
        <v>19</v>
      </c>
    </row>
    <row r="26" spans="1:15">
      <c r="K26" s="3" t="s">
        <v>20</v>
      </c>
    </row>
    <row r="27" spans="1:15">
      <c r="A27" t="s">
        <v>3</v>
      </c>
      <c r="K27" s="3" t="s">
        <v>21</v>
      </c>
    </row>
    <row r="28" spans="1:15">
      <c r="A28">
        <v>4</v>
      </c>
      <c r="B28" t="s">
        <v>30</v>
      </c>
      <c r="D28">
        <v>25000</v>
      </c>
      <c r="K28" s="3" t="s">
        <v>59</v>
      </c>
    </row>
    <row r="29" spans="1:15">
      <c r="A29">
        <v>4</v>
      </c>
      <c r="B29" t="s">
        <v>31</v>
      </c>
      <c r="D29">
        <f>-M53</f>
        <v>-43000</v>
      </c>
      <c r="K29" s="3" t="s">
        <v>60</v>
      </c>
    </row>
    <row r="30" spans="1:15">
      <c r="A30">
        <v>7</v>
      </c>
      <c r="B30" t="s">
        <v>55</v>
      </c>
      <c r="D30">
        <v>9100</v>
      </c>
      <c r="K30" s="3" t="s">
        <v>61</v>
      </c>
    </row>
    <row r="31" spans="1:15">
      <c r="E31" t="s">
        <v>72</v>
      </c>
      <c r="F31">
        <f>SUM(D28:D30)</f>
        <v>-8900</v>
      </c>
      <c r="K31" s="3" t="s">
        <v>62</v>
      </c>
    </row>
    <row r="32" spans="1:15">
      <c r="K32" s="3" t="s">
        <v>63</v>
      </c>
    </row>
    <row r="33" spans="9:15">
      <c r="K33" s="3" t="s">
        <v>64</v>
      </c>
    </row>
    <row r="34" spans="9:15">
      <c r="K34" s="3" t="s">
        <v>65</v>
      </c>
    </row>
    <row r="35" spans="9:15">
      <c r="K35" s="3" t="s">
        <v>66</v>
      </c>
    </row>
    <row r="36" spans="9:15">
      <c r="K36" s="3" t="s">
        <v>67</v>
      </c>
    </row>
    <row r="37" spans="9:15">
      <c r="K37" s="3" t="s">
        <v>68</v>
      </c>
    </row>
    <row r="43" spans="9:15">
      <c r="I43" t="s">
        <v>34</v>
      </c>
      <c r="J43" s="2" t="s">
        <v>35</v>
      </c>
      <c r="K43" t="s">
        <v>36</v>
      </c>
      <c r="L43" s="2" t="s">
        <v>37</v>
      </c>
      <c r="M43" t="s">
        <v>38</v>
      </c>
      <c r="N43" s="2" t="s">
        <v>39</v>
      </c>
      <c r="O43" t="s">
        <v>40</v>
      </c>
    </row>
    <row r="44" spans="9:15">
      <c r="I44" t="s">
        <v>42</v>
      </c>
    </row>
    <row r="45" spans="9:15">
      <c r="I45">
        <v>11000</v>
      </c>
      <c r="M45">
        <v>42000</v>
      </c>
      <c r="O45" t="s">
        <v>41</v>
      </c>
    </row>
    <row r="46" spans="9:15">
      <c r="O46">
        <f>M45-I45</f>
        <v>31000</v>
      </c>
    </row>
    <row r="48" spans="9:15">
      <c r="I48" t="s">
        <v>32</v>
      </c>
      <c r="J48" s="2" t="s">
        <v>35</v>
      </c>
      <c r="K48">
        <f>25000-38000</f>
        <v>-13000</v>
      </c>
    </row>
    <row r="50" spans="9:15">
      <c r="I50" t="s">
        <v>45</v>
      </c>
      <c r="J50" s="2" t="s">
        <v>35</v>
      </c>
      <c r="K50" t="s">
        <v>46</v>
      </c>
      <c r="L50" s="2" t="s">
        <v>47</v>
      </c>
      <c r="M50" t="s">
        <v>48</v>
      </c>
      <c r="N50" s="2" t="s">
        <v>39</v>
      </c>
      <c r="O50" t="s">
        <v>49</v>
      </c>
    </row>
    <row r="51" spans="9:15">
      <c r="I51" t="s">
        <v>50</v>
      </c>
    </row>
    <row r="52" spans="9:15">
      <c r="I52">
        <v>-26000</v>
      </c>
      <c r="M52" t="s">
        <v>41</v>
      </c>
      <c r="O52">
        <f>38000+O46</f>
        <v>69000</v>
      </c>
    </row>
    <row r="53" spans="9:15">
      <c r="M53">
        <f>I52+O52</f>
        <v>43000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E8DE-8CF9-C344-A168-62AA1830CE62}">
  <dimension ref="A1:I47"/>
  <sheetViews>
    <sheetView workbookViewId="0">
      <selection activeCell="C42" sqref="C42"/>
    </sheetView>
  </sheetViews>
  <sheetFormatPr baseColWidth="10" defaultRowHeight="16"/>
  <sheetData>
    <row r="1" spans="1:1">
      <c r="A1" s="5" t="s">
        <v>73</v>
      </c>
    </row>
    <row r="2" spans="1:1">
      <c r="A2" s="3" t="s">
        <v>74</v>
      </c>
    </row>
    <row r="3" spans="1:1">
      <c r="A3" s="3" t="s">
        <v>75</v>
      </c>
    </row>
    <row r="4" spans="1:1">
      <c r="A4" s="3" t="s">
        <v>76</v>
      </c>
    </row>
    <row r="5" spans="1:1">
      <c r="A5" s="3" t="s">
        <v>77</v>
      </c>
    </row>
    <row r="6" spans="1:1">
      <c r="A6" s="3" t="s">
        <v>78</v>
      </c>
    </row>
    <row r="7" spans="1:1">
      <c r="A7" s="3" t="s">
        <v>79</v>
      </c>
    </row>
    <row r="8" spans="1:1">
      <c r="A8" s="3" t="s">
        <v>80</v>
      </c>
    </row>
    <row r="9" spans="1:1">
      <c r="A9" s="3" t="s">
        <v>81</v>
      </c>
    </row>
    <row r="10" spans="1:1">
      <c r="A10" s="5" t="s">
        <v>82</v>
      </c>
    </row>
    <row r="11" spans="1:1">
      <c r="A11" s="5" t="s">
        <v>83</v>
      </c>
    </row>
    <row r="12" spans="1:1">
      <c r="A12" s="3" t="s">
        <v>84</v>
      </c>
    </row>
    <row r="13" spans="1:1">
      <c r="A13" s="3" t="s">
        <v>85</v>
      </c>
    </row>
    <row r="14" spans="1:1">
      <c r="A14" s="5" t="s">
        <v>86</v>
      </c>
    </row>
    <row r="15" spans="1:1">
      <c r="A15" s="3" t="s">
        <v>87</v>
      </c>
    </row>
    <row r="16" spans="1:1">
      <c r="A16" s="5" t="s">
        <v>88</v>
      </c>
    </row>
    <row r="17" spans="1:9">
      <c r="A17" s="3" t="s">
        <v>89</v>
      </c>
    </row>
    <row r="21" spans="1:9">
      <c r="B21">
        <v>2022</v>
      </c>
      <c r="C21">
        <v>2023</v>
      </c>
    </row>
    <row r="22" spans="1:9">
      <c r="B22">
        <v>751314.8</v>
      </c>
      <c r="C22">
        <v>1035665.29</v>
      </c>
      <c r="D22" t="s">
        <v>103</v>
      </c>
      <c r="E22">
        <v>1051541.94</v>
      </c>
    </row>
    <row r="23" spans="1:9">
      <c r="B23" t="s">
        <v>100</v>
      </c>
      <c r="C23" t="s">
        <v>101</v>
      </c>
    </row>
    <row r="25" spans="1:9">
      <c r="A25" t="s">
        <v>90</v>
      </c>
    </row>
    <row r="26" spans="1:9">
      <c r="B26" t="s">
        <v>91</v>
      </c>
    </row>
    <row r="27" spans="1:9">
      <c r="C27" t="s">
        <v>104</v>
      </c>
      <c r="D27" s="2" t="s">
        <v>35</v>
      </c>
      <c r="E27" t="s">
        <v>95</v>
      </c>
      <c r="F27" s="2" t="s">
        <v>105</v>
      </c>
      <c r="G27" t="s">
        <v>106</v>
      </c>
    </row>
    <row r="28" spans="1:9">
      <c r="C28" t="s">
        <v>41</v>
      </c>
      <c r="D28" s="2"/>
      <c r="E28">
        <f>B22</f>
        <v>751314.8</v>
      </c>
      <c r="F28" s="2"/>
      <c r="G28" s="6">
        <v>0.1</v>
      </c>
    </row>
    <row r="29" spans="1:9">
      <c r="C29">
        <f>E28*G28</f>
        <v>75131.48000000001</v>
      </c>
    </row>
    <row r="30" spans="1:9">
      <c r="B30" t="s">
        <v>93</v>
      </c>
    </row>
    <row r="31" spans="1:9">
      <c r="C31" t="s">
        <v>94</v>
      </c>
      <c r="D31" s="2" t="s">
        <v>35</v>
      </c>
      <c r="E31" t="s">
        <v>95</v>
      </c>
      <c r="F31" s="2" t="s">
        <v>37</v>
      </c>
      <c r="G31" t="s">
        <v>92</v>
      </c>
      <c r="H31" s="2" t="s">
        <v>39</v>
      </c>
      <c r="I31" t="s">
        <v>102</v>
      </c>
    </row>
    <row r="32" spans="1:9">
      <c r="C32" t="s">
        <v>41</v>
      </c>
      <c r="E32">
        <f>B22</f>
        <v>751314.8</v>
      </c>
      <c r="G32">
        <f>C29</f>
        <v>75131.48000000001</v>
      </c>
      <c r="I32">
        <v>0</v>
      </c>
    </row>
    <row r="33" spans="1:9">
      <c r="C33">
        <f>E32+G32</f>
        <v>826446.28</v>
      </c>
    </row>
    <row r="34" spans="1:9">
      <c r="B34" t="s">
        <v>96</v>
      </c>
    </row>
    <row r="35" spans="1:9">
      <c r="C35" t="s">
        <v>32</v>
      </c>
      <c r="D35" s="2" t="s">
        <v>35</v>
      </c>
      <c r="E35" t="s">
        <v>98</v>
      </c>
      <c r="F35" t="s">
        <v>39</v>
      </c>
      <c r="G35" t="s">
        <v>97</v>
      </c>
    </row>
    <row r="36" spans="1:9">
      <c r="C36">
        <v>-23553.72</v>
      </c>
      <c r="E36">
        <f>C33</f>
        <v>826446.28</v>
      </c>
      <c r="G36" t="s">
        <v>41</v>
      </c>
    </row>
    <row r="37" spans="1:9">
      <c r="G37">
        <f>E36-C36</f>
        <v>850000</v>
      </c>
    </row>
    <row r="39" spans="1:9">
      <c r="A39" t="s">
        <v>99</v>
      </c>
    </row>
    <row r="40" spans="1:9">
      <c r="B40" t="s">
        <v>91</v>
      </c>
    </row>
    <row r="41" spans="1:9">
      <c r="C41" t="s">
        <v>94</v>
      </c>
      <c r="D41" s="2" t="s">
        <v>35</v>
      </c>
      <c r="E41" t="s">
        <v>95</v>
      </c>
      <c r="F41" s="2" t="s">
        <v>37</v>
      </c>
      <c r="G41" t="s">
        <v>92</v>
      </c>
      <c r="H41" s="2" t="s">
        <v>39</v>
      </c>
      <c r="I41" t="s">
        <v>102</v>
      </c>
    </row>
    <row r="42" spans="1:9">
      <c r="C42">
        <f>C22</f>
        <v>1035665.29</v>
      </c>
      <c r="E42">
        <f>E22</f>
        <v>1051541.94</v>
      </c>
      <c r="G42" t="s">
        <v>41</v>
      </c>
      <c r="I42">
        <f>1000000*0.1</f>
        <v>100000</v>
      </c>
    </row>
    <row r="43" spans="1:9">
      <c r="G43">
        <f>C42-E42+I42</f>
        <v>84123.350000000093</v>
      </c>
    </row>
    <row r="45" spans="1:9">
      <c r="C45" t="s">
        <v>104</v>
      </c>
      <c r="D45" s="2" t="s">
        <v>35</v>
      </c>
      <c r="E45" t="s">
        <v>95</v>
      </c>
      <c r="F45" s="2" t="s">
        <v>105</v>
      </c>
      <c r="G45" t="s">
        <v>106</v>
      </c>
    </row>
    <row r="46" spans="1:9">
      <c r="C46">
        <f>G43</f>
        <v>84123.350000000093</v>
      </c>
      <c r="E46">
        <f>E42</f>
        <v>1051541.94</v>
      </c>
      <c r="G46" t="s">
        <v>41</v>
      </c>
    </row>
    <row r="47" spans="1:9">
      <c r="G47">
        <f>C46/E46</f>
        <v>7.9999995054881118E-2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Q2</vt:lpstr>
      <vt:lpstr>Final 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Jiao, Dian</dc:creator>
  <cp:lastModifiedBy>Jiao, Dian</cp:lastModifiedBy>
  <dcterms:created xsi:type="dcterms:W3CDTF">2024-12-05T20:11:15Z</dcterms:created>
  <dcterms:modified xsi:type="dcterms:W3CDTF">2024-12-06T02:23:03Z</dcterms:modified>
</cp:coreProperties>
</file>