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d.docs.live.net/d900d787885a4dc1/Studying/Accounting/Financial Accounting/2023 Fall MBA/"/>
    </mc:Choice>
  </mc:AlternateContent>
  <xr:revisionPtr revIDLastSave="162" documentId="8_{60E59FE5-C40A-F146-B1D2-2B5FE4C04578}" xr6:coauthVersionLast="47" xr6:coauthVersionMax="47" xr10:uidLastSave="{887E542F-67C9-6045-BB40-1228378FFE73}"/>
  <bookViews>
    <workbookView xWindow="0" yWindow="500" windowWidth="33600" windowHeight="19260" xr2:uid="{E73423B0-015D-9348-9E74-12675E0F2EBF}"/>
  </bookViews>
  <sheets>
    <sheet name="Quesiton 1" sheetId="1" r:id="rId1"/>
    <sheet name="Question 2" sheetId="2" r:id="rId2"/>
    <sheet name="Question 3" sheetId="3" r:id="rId3"/>
    <sheet name="Question 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X40" i="1" l="1"/>
  <c r="T40" i="1"/>
  <c r="S40" i="1"/>
  <c r="S41" i="1" s="1"/>
  <c r="R40" i="1"/>
  <c r="Q40" i="1"/>
  <c r="P40" i="1"/>
  <c r="O40" i="1"/>
  <c r="N40" i="1"/>
  <c r="M40" i="1"/>
  <c r="M41" i="1" s="1"/>
  <c r="L40" i="1"/>
  <c r="K40" i="1"/>
  <c r="J40" i="1"/>
  <c r="I40" i="1"/>
  <c r="H40" i="1"/>
  <c r="G40" i="1"/>
  <c r="F40" i="1"/>
  <c r="E40" i="1"/>
  <c r="D40" i="1"/>
  <c r="C40" i="1"/>
  <c r="B40" i="1"/>
  <c r="B41" i="1" s="1"/>
  <c r="U39" i="1"/>
  <c r="U38" i="1"/>
  <c r="U37" i="1"/>
  <c r="U36" i="1"/>
  <c r="U35" i="1"/>
  <c r="U34" i="1"/>
  <c r="U33" i="1"/>
  <c r="U32" i="1"/>
  <c r="U31" i="1"/>
  <c r="U30" i="1"/>
  <c r="U29" i="1"/>
  <c r="U28" i="1"/>
  <c r="U27" i="1"/>
  <c r="U26" i="1"/>
  <c r="U25" i="1"/>
  <c r="U24" i="1"/>
  <c r="U23" i="1"/>
  <c r="U22" i="1"/>
  <c r="AB21" i="1"/>
  <c r="AC21" i="1" s="1"/>
  <c r="AA21" i="1"/>
  <c r="U40" i="1" l="1"/>
  <c r="E13" i="3" l="1"/>
  <c r="C9" i="3"/>
  <c r="C8" i="3"/>
  <c r="B5" i="3"/>
  <c r="B4" i="3"/>
  <c r="D10" i="3" s="1"/>
  <c r="C54" i="2"/>
  <c r="C55" i="2"/>
  <c r="C56" i="2" s="1"/>
  <c r="C59" i="2" s="1"/>
  <c r="C58" i="2"/>
  <c r="C57" i="2"/>
  <c r="C50" i="2"/>
  <c r="C47" i="2"/>
  <c r="C40" i="2"/>
  <c r="C46" i="2"/>
  <c r="C45" i="2"/>
  <c r="C44" i="2"/>
  <c r="C43" i="2"/>
  <c r="C42" i="2"/>
  <c r="C41" i="2"/>
  <c r="C39" i="2"/>
  <c r="C38" i="2"/>
  <c r="C10" i="3" l="1"/>
  <c r="E165" i="1"/>
  <c r="C165" i="1"/>
  <c r="C164" i="1"/>
  <c r="F164" i="1" s="1"/>
  <c r="C161" i="1"/>
  <c r="D159" i="1"/>
  <c r="F159" i="1" s="1"/>
  <c r="D158" i="1"/>
  <c r="C158" i="1"/>
  <c r="D157" i="1"/>
  <c r="F157" i="1" s="1"/>
  <c r="E156" i="1"/>
  <c r="C156" i="1"/>
  <c r="D155" i="1"/>
  <c r="C155" i="1"/>
  <c r="D151" i="1"/>
  <c r="C151" i="1"/>
  <c r="F158" i="1"/>
  <c r="F161" i="1"/>
  <c r="D150" i="1"/>
  <c r="C150" i="1"/>
  <c r="F150" i="1" s="1"/>
  <c r="F147" i="1"/>
  <c r="E147" i="1"/>
  <c r="D147" i="1"/>
  <c r="C147" i="1"/>
  <c r="D146" i="1"/>
  <c r="C146" i="1"/>
  <c r="C140" i="1"/>
  <c r="C139" i="1"/>
  <c r="C137" i="1"/>
  <c r="C136" i="1"/>
  <c r="C135" i="1"/>
  <c r="C134" i="1"/>
  <c r="C133" i="1"/>
  <c r="C138" i="1" s="1"/>
  <c r="C141" i="1" s="1"/>
  <c r="D165" i="1" s="1"/>
  <c r="C132" i="1"/>
  <c r="C131" i="1"/>
  <c r="F156" i="1" l="1"/>
  <c r="F151" i="1"/>
  <c r="F152" i="1" s="1"/>
  <c r="F155" i="1"/>
  <c r="F160" i="1" s="1"/>
  <c r="F162" i="1" s="1"/>
  <c r="D8" i="3"/>
  <c r="D7" i="3"/>
  <c r="D9" i="3"/>
  <c r="F165" i="1"/>
  <c r="F166" i="1" s="1"/>
  <c r="F167" i="1" s="1"/>
  <c r="C73" i="1"/>
  <c r="D75" i="1" s="1"/>
  <c r="E146" i="1" s="1"/>
  <c r="F146" i="1" s="1"/>
  <c r="F149" i="1" s="1"/>
  <c r="E50" i="1"/>
  <c r="E6" i="1"/>
  <c r="E13" i="1"/>
  <c r="F153" i="1" l="1"/>
  <c r="F168" i="1" s="1"/>
  <c r="F15" i="3"/>
  <c r="F14" i="3" s="1"/>
  <c r="E8" i="3"/>
  <c r="E15" i="1"/>
  <c r="B15" i="1" s="1"/>
  <c r="B9" i="1" s="1"/>
  <c r="B8" i="1" s="1"/>
  <c r="F12" i="3" l="1"/>
  <c r="E11" i="3"/>
</calcChain>
</file>

<file path=xl/sharedStrings.xml><?xml version="1.0" encoding="utf-8"?>
<sst xmlns="http://schemas.openxmlformats.org/spreadsheetml/2006/main" count="291" uniqueCount="251">
  <si>
    <t>1. Cash sales were $800, credit sales were $1,200 and the ending balance of accounts receivable was $210. </t>
  </si>
  <si>
    <r>
      <t xml:space="preserve">2. </t>
    </r>
    <r>
      <rPr>
        <i/>
        <sz val="12"/>
        <color theme="1"/>
        <rFont val="Times New Roman"/>
        <family val="1"/>
      </rPr>
      <t xml:space="preserve">NoP </t>
    </r>
    <r>
      <rPr>
        <sz val="12"/>
        <color theme="1"/>
        <rFont val="Times New Roman"/>
        <family val="1"/>
      </rPr>
      <t>purchased $1,706 worth of inventory, and paid its suppliers $1,607. </t>
    </r>
  </si>
  <si>
    <t>3. Do you know that wearing a helmet while biking could save your life? </t>
  </si>
  <si>
    <t>4. A new machine was purchased, in cash, for $200. Depreciation expense for the year was $80. </t>
  </si>
  <si>
    <r>
      <t xml:space="preserve">6. </t>
    </r>
    <r>
      <rPr>
        <i/>
        <sz val="12"/>
        <color theme="1"/>
        <rFont val="Times New Roman"/>
        <family val="1"/>
      </rPr>
      <t xml:space="preserve">NoP </t>
    </r>
    <r>
      <rPr>
        <sz val="12"/>
        <color theme="1"/>
        <rFont val="Times New Roman"/>
        <family val="1"/>
      </rPr>
      <t>declared a dividend of $75, and paid in cash $60. </t>
    </r>
  </si>
  <si>
    <r>
      <t xml:space="preserve">7. GalGalatz paid </t>
    </r>
    <r>
      <rPr>
        <i/>
        <sz val="12"/>
        <color theme="1"/>
        <rFont val="Times New Roman"/>
        <family val="1"/>
      </rPr>
      <t xml:space="preserve">NoP </t>
    </r>
    <r>
      <rPr>
        <sz val="12"/>
        <color theme="1"/>
        <rFont val="Times New Roman"/>
        <family val="1"/>
      </rPr>
      <t>$37: $5 for the interest related to last year (recorded as interest receivable in 2021), $7 for interest related to the year 2022, and the rest ($25) against the loan principal. </t>
    </r>
  </si>
  <si>
    <r>
      <t xml:space="preserve">8. On the first day of the year, </t>
    </r>
    <r>
      <rPr>
        <i/>
        <sz val="12"/>
        <color theme="1"/>
        <rFont val="Times New Roman"/>
        <family val="1"/>
      </rPr>
      <t xml:space="preserve">NoP </t>
    </r>
    <r>
      <rPr>
        <sz val="12"/>
        <color theme="1"/>
        <rFont val="Times New Roman"/>
        <family val="1"/>
      </rPr>
      <t xml:space="preserve">sold to </t>
    </r>
    <r>
      <rPr>
        <i/>
        <sz val="12"/>
        <color theme="1"/>
        <rFont val="Times New Roman"/>
        <family val="1"/>
      </rPr>
      <t>JonahR</t>
    </r>
    <r>
      <rPr>
        <sz val="12"/>
        <color theme="1"/>
        <rFont val="Times New Roman"/>
        <family val="1"/>
      </rPr>
      <t xml:space="preserve">, for $195 cash (i.e., neither a gain nor a loss), the right to use the trade name </t>
    </r>
    <r>
      <rPr>
        <i/>
        <sz val="12"/>
        <color theme="1"/>
        <rFont val="Times New Roman"/>
        <family val="1"/>
      </rPr>
      <t>ColumbiaCoreCulture</t>
    </r>
    <r>
      <rPr>
        <sz val="12"/>
        <color theme="1"/>
        <rFont val="Times New Roman"/>
        <family val="1"/>
      </rPr>
      <t>. </t>
    </r>
  </si>
  <si>
    <r>
      <t xml:space="preserve">9. Ending inventory, including the remaining units of </t>
    </r>
    <r>
      <rPr>
        <i/>
        <sz val="12"/>
        <color theme="1"/>
        <rFont val="Times New Roman"/>
        <family val="1"/>
      </rPr>
      <t>HP Protector</t>
    </r>
    <r>
      <rPr>
        <sz val="12"/>
        <color theme="1"/>
        <rFont val="Times New Roman"/>
        <family val="1"/>
      </rPr>
      <t>, was $106. </t>
    </r>
  </si>
  <si>
    <r>
      <t xml:space="preserve">10. The employees of </t>
    </r>
    <r>
      <rPr>
        <i/>
        <sz val="12"/>
        <color theme="1"/>
        <rFont val="Times New Roman"/>
        <family val="1"/>
      </rPr>
      <t xml:space="preserve">NoP </t>
    </r>
    <r>
      <rPr>
        <sz val="12"/>
        <color theme="1"/>
        <rFont val="Times New Roman"/>
        <family val="1"/>
      </rPr>
      <t>earned $75, and were paid $80 as wages. </t>
    </r>
  </si>
  <si>
    <t>11. Rent expense for 2022 was $150, while rent payments were $136. The expense and payments are for the same building the prepaid rent balance on the balance sheet relates to. </t>
  </si>
  <si>
    <r>
      <t xml:space="preserve">12. </t>
    </r>
    <r>
      <rPr>
        <i/>
        <sz val="12"/>
        <color theme="1"/>
        <rFont val="Times New Roman"/>
        <family val="1"/>
      </rPr>
      <t xml:space="preserve">NoP </t>
    </r>
    <r>
      <rPr>
        <sz val="12"/>
        <color theme="1"/>
        <rFont val="Times New Roman"/>
        <family val="1"/>
      </rPr>
      <t>accrued interest of $8 on its loan from the bank. No payments were made during the year. </t>
    </r>
  </si>
  <si>
    <r>
      <t xml:space="preserve">13. The CFO of </t>
    </r>
    <r>
      <rPr>
        <i/>
        <sz val="12"/>
        <color theme="1"/>
        <rFont val="Times New Roman"/>
        <family val="1"/>
      </rPr>
      <t xml:space="preserve">NoP </t>
    </r>
    <r>
      <rPr>
        <sz val="12"/>
        <color theme="1"/>
        <rFont val="Times New Roman"/>
        <family val="1"/>
      </rPr>
      <t xml:space="preserve">was invited to a dinner at the BSAF. It is believed that the knowledge generated during the dinner, the secrets of </t>
    </r>
    <r>
      <rPr>
        <i/>
        <sz val="12"/>
        <color theme="1"/>
        <rFont val="Times New Roman"/>
        <family val="1"/>
      </rPr>
      <t>How to Gain an H in Life</t>
    </r>
    <r>
      <rPr>
        <sz val="12"/>
        <color theme="1"/>
        <rFont val="Times New Roman"/>
        <family val="1"/>
      </rPr>
      <t>, will reduce expenses next year by $150. </t>
    </r>
  </si>
  <si>
    <t>14. The prepaid advertising was used, in full, during the year. </t>
  </si>
  <si>
    <t>a</t>
  </si>
  <si>
    <t>Paid in capital </t>
  </si>
  <si>
    <t>Loan from bank </t>
  </si>
  <si>
    <t>Prepaid advertising </t>
  </si>
  <si>
    <t>PP&amp;E </t>
  </si>
  <si>
    <t>Interest receivable </t>
  </si>
  <si>
    <t>Cash </t>
  </si>
  <si>
    <t>Wages payable </t>
  </si>
  <si>
    <t>Accounts payable </t>
  </si>
  <si>
    <t>Loan to GalGalatz </t>
  </si>
  <si>
    <t>Accumulated depreciation </t>
  </si>
  <si>
    <t>Accounts receivable </t>
  </si>
  <si>
    <t>Retained earnings </t>
  </si>
  <si>
    <t>Trademark </t>
  </si>
  <si>
    <t>Prepaid rent </t>
  </si>
  <si>
    <t>Advances to a supplier </t>
  </si>
  <si>
    <t>Owner’s Equity </t>
  </si>
  <si>
    <t>Assets</t>
  </si>
  <si>
    <t>Current assets</t>
  </si>
  <si>
    <t>Total Assets</t>
  </si>
  <si>
    <t>Total Owner’s Equity</t>
  </si>
  <si>
    <t>Total Liabilities and Equity </t>
  </si>
  <si>
    <t>Liabilities</t>
  </si>
  <si>
    <t>Total liabilities</t>
  </si>
  <si>
    <t>b</t>
  </si>
  <si>
    <t>Dr</t>
  </si>
  <si>
    <t>Cr</t>
  </si>
  <si>
    <t>cash</t>
  </si>
  <si>
    <t>revenue</t>
  </si>
  <si>
    <t>accounts receivable</t>
  </si>
  <si>
    <t>inventory</t>
  </si>
  <si>
    <t>accounts payable</t>
  </si>
  <si>
    <t>YESSSSSSSSSSSSSSSSSS</t>
  </si>
  <si>
    <t>PP&amp;E</t>
  </si>
  <si>
    <t>Dep Exp</t>
  </si>
  <si>
    <t>Acc Dep</t>
  </si>
  <si>
    <r>
      <t xml:space="preserve">5. </t>
    </r>
    <r>
      <rPr>
        <b/>
        <sz val="12"/>
        <color theme="1"/>
        <rFont val="Times New Roman"/>
        <family val="1"/>
      </rPr>
      <t xml:space="preserve">In addition </t>
    </r>
    <r>
      <rPr>
        <sz val="12"/>
        <color theme="1"/>
        <rFont val="Times New Roman"/>
        <family val="1"/>
      </rPr>
      <t xml:space="preserve">to the transactions in item 2 above, </t>
    </r>
    <r>
      <rPr>
        <i/>
        <sz val="12"/>
        <color theme="1"/>
        <rFont val="Times New Roman"/>
        <family val="1"/>
      </rPr>
      <t xml:space="preserve">NoP </t>
    </r>
    <r>
      <rPr>
        <sz val="12"/>
        <color theme="1"/>
        <rFont val="Times New Roman"/>
        <family val="1"/>
      </rPr>
      <t xml:space="preserve">purchased, from the supplier it had advances with on December 31, 2021, </t>
    </r>
    <r>
      <rPr>
        <i/>
        <sz val="12"/>
        <color theme="1"/>
        <rFont val="Times New Roman"/>
        <family val="1"/>
      </rPr>
      <t>Reshet LTD</t>
    </r>
    <r>
      <rPr>
        <sz val="12"/>
        <color theme="1"/>
        <rFont val="Times New Roman"/>
        <family val="1"/>
      </rPr>
      <t xml:space="preserve">, 120 units of an </t>
    </r>
    <r>
      <rPr>
        <i/>
        <sz val="12"/>
        <color theme="1"/>
        <rFont val="Times New Roman"/>
        <family val="1"/>
      </rPr>
      <t>HP Protector</t>
    </r>
    <r>
      <rPr>
        <sz val="12"/>
        <color theme="1"/>
        <rFont val="Times New Roman"/>
        <family val="1"/>
      </rPr>
      <t xml:space="preserve">, </t>
    </r>
  </si>
  <si>
    <t>at $2.50 per unit (and placed those units in its inventory). By the end of the year, NoP settled the account and paid Reshet LTD in full. </t>
  </si>
  <si>
    <t>adv to suppliers</t>
  </si>
  <si>
    <t>retained earnings</t>
  </si>
  <si>
    <t>dividends payable</t>
  </si>
  <si>
    <t>interest receivable</t>
  </si>
  <si>
    <t>interest revenue</t>
  </si>
  <si>
    <t>loan to galgalatz</t>
  </si>
  <si>
    <t>trademark</t>
  </si>
  <si>
    <t>cogs</t>
  </si>
  <si>
    <t>beginning inv</t>
  </si>
  <si>
    <t>ending inv=</t>
  </si>
  <si>
    <t>+purchase</t>
  </si>
  <si>
    <t>-cogs</t>
  </si>
  <si>
    <t>wages payable</t>
  </si>
  <si>
    <t>wage expense</t>
  </si>
  <si>
    <t>rent expense</t>
  </si>
  <si>
    <t>rent payable</t>
  </si>
  <si>
    <t>interest expense</t>
  </si>
  <si>
    <t>interest payable</t>
  </si>
  <si>
    <t>NO</t>
  </si>
  <si>
    <t>advertising expense</t>
  </si>
  <si>
    <t>prepaid advertising</t>
  </si>
  <si>
    <t>C</t>
  </si>
  <si>
    <t>Sales </t>
  </si>
  <si>
    <t>COGS </t>
  </si>
  <si>
    <t>Gross income </t>
  </si>
  <si>
    <t>100 </t>
  </si>
  <si>
    <t>Depreciation and amortization </t>
  </si>
  <si>
    <t>Rent expense </t>
  </si>
  <si>
    <t>Wage expense </t>
  </si>
  <si>
    <t>Advertising expense </t>
  </si>
  <si>
    <t>Operating income </t>
  </si>
  <si>
    <t>Interest revenues </t>
  </si>
  <si>
    <t>7 </t>
  </si>
  <si>
    <t>Interest expense </t>
  </si>
  <si>
    <t>8 </t>
  </si>
  <si>
    <t>Net income (loss) </t>
  </si>
  <si>
    <t>d</t>
  </si>
  <si>
    <t>Assets </t>
  </si>
  <si>
    <t>452 </t>
  </si>
  <si>
    <t>210 </t>
  </si>
  <si>
    <t>Inventory </t>
  </si>
  <si>
    <t>106 </t>
  </si>
  <si>
    <t>Current assets </t>
  </si>
  <si>
    <t>768 </t>
  </si>
  <si>
    <t>PP&amp;E (gross) </t>
  </si>
  <si>
    <t>610 </t>
  </si>
  <si>
    <t>(225) </t>
  </si>
  <si>
    <t>PP&amp;E (net) </t>
  </si>
  <si>
    <t>385 </t>
  </si>
  <si>
    <t>Total Assets </t>
  </si>
  <si>
    <t>1,153 </t>
  </si>
  <si>
    <t>Liabilities </t>
  </si>
  <si>
    <t>5 </t>
  </si>
  <si>
    <t>Rent payable </t>
  </si>
  <si>
    <t>Interest payable </t>
  </si>
  <si>
    <t>Dividend payable </t>
  </si>
  <si>
    <t>15 </t>
  </si>
  <si>
    <t>Current liabilities </t>
  </si>
  <si>
    <t>135 </t>
  </si>
  <si>
    <t>28 </t>
  </si>
  <si>
    <t>Total Liabilities </t>
  </si>
  <si>
    <t>163 </t>
  </si>
  <si>
    <t>500 </t>
  </si>
  <si>
    <t>490 </t>
  </si>
  <si>
    <t>Total Owner’s Equity </t>
  </si>
  <si>
    <t>990 </t>
  </si>
  <si>
    <t>Beginning</t>
  </si>
  <si>
    <t>ending</t>
  </si>
  <si>
    <t>inflow</t>
  </si>
  <si>
    <t>outflow</t>
  </si>
  <si>
    <t>check</t>
  </si>
  <si>
    <t>prepaid rent ---&gt;</t>
  </si>
  <si>
    <t>interest receivable ---&gt;</t>
  </si>
  <si>
    <t>Dairy Company</t>
  </si>
  <si>
    <t>Consolidated Balance Sheets</t>
  </si>
  <si>
    <t>Dec. 31, 2020</t>
  </si>
  <si>
    <t>Dec. 31, 2021</t>
  </si>
  <si>
    <t>ASSETS</t>
  </si>
  <si>
    <t>Current Assets</t>
  </si>
  <si>
    <t>Cash</t>
  </si>
  <si>
    <t>Accounts Receivable</t>
  </si>
  <si>
    <t>Inventory</t>
  </si>
  <si>
    <t>Prepaid Expense</t>
  </si>
  <si>
    <t>Total Current Assets</t>
  </si>
  <si>
    <t>Noncurrent Assets</t>
  </si>
  <si>
    <t>PP&amp;E, gross</t>
  </si>
  <si>
    <t>Less Accumulated Depreciation</t>
  </si>
  <si>
    <t>Intangible Assets, net</t>
  </si>
  <si>
    <t>Total Noncurrent Assets</t>
  </si>
  <si>
    <t>LIABILITY AND SHAREHOLDERS' EQUITY</t>
  </si>
  <si>
    <t>Current Liabilities</t>
  </si>
  <si>
    <t>Accounts Payable</t>
  </si>
  <si>
    <t>Interest Payable</t>
  </si>
  <si>
    <t>Income Tax Payable</t>
  </si>
  <si>
    <t>Total Current Liabilities</t>
  </si>
  <si>
    <t>Noncurrent Liabilities</t>
  </si>
  <si>
    <t>Bonds Payable</t>
  </si>
  <si>
    <t>Total Liabilities</t>
  </si>
  <si>
    <t>Shareholders' Equity</t>
  </si>
  <si>
    <t>Common Stock</t>
  </si>
  <si>
    <t>Retained Earnings</t>
  </si>
  <si>
    <t>Total Shareholders' Equity</t>
  </si>
  <si>
    <t>Total Liabilities and Shareholders' Equity</t>
  </si>
  <si>
    <t>Operating activities </t>
  </si>
  <si>
    <t>Account </t>
  </si>
  <si>
    <t>Net income </t>
  </si>
  <si>
    <t>+ Stock-based compensation </t>
  </si>
  <si>
    <t>+ Depreciation expense </t>
  </si>
  <si>
    <t>+ Amortization expense </t>
  </si>
  <si>
    <t>+ Loss on bond retirement </t>
  </si>
  <si>
    <t>- Change in accounts receivable </t>
  </si>
  <si>
    <t>- Change in inventory </t>
  </si>
  <si>
    <t>- Change in prepaid expense </t>
  </si>
  <si>
    <t>+ Change in accounts payable </t>
  </si>
  <si>
    <t>+ Change in interest payable </t>
  </si>
  <si>
    <t>+ Change in income tax payable </t>
  </si>
  <si>
    <t>Cash flow from operating activities </t>
  </si>
  <si>
    <t>Investing activities </t>
  </si>
  <si>
    <t>Disposal of PP&amp;E </t>
  </si>
  <si>
    <t>Cash flow from investing activities </t>
  </si>
  <si>
    <t>Financing activities </t>
  </si>
  <si>
    <t>Retirement of Bonds </t>
  </si>
  <si>
    <t>Dividends paid </t>
  </si>
  <si>
    <t>Issuance of Common Stock </t>
  </si>
  <si>
    <t>Cash flow from financing activities </t>
  </si>
  <si>
    <t>Increase/decrease in cash and cash equivalents </t>
  </si>
  <si>
    <t>Cash and cash equivalents, beginning of year </t>
  </si>
  <si>
    <t>Cash and cash equivalents, end of year </t>
  </si>
  <si>
    <t>Note: the balance is in positive terms</t>
  </si>
  <si>
    <t>=Ending Acc Dep-Beginning+Sale </t>
  </si>
  <si>
    <t>=Beginning Intangible-Ending</t>
  </si>
  <si>
    <t>=Cash paid - Retired amount </t>
  </si>
  <si>
    <t>=Ending-Beginning-Stock-based compensation - outflow, such as buyback (0)</t>
  </si>
  <si>
    <t>Note: in this case, inflow=compensation + issuance</t>
  </si>
  <si>
    <t>step 1</t>
  </si>
  <si>
    <t>step 2</t>
  </si>
  <si>
    <t>step 3</t>
  </si>
  <si>
    <t>step 4</t>
  </si>
  <si>
    <t>step 5</t>
  </si>
  <si>
    <t>Network service ($85 monthly), hardware ($42 less trade-in $32 monthly), and content service ($0); billed monthly, paid in cash. </t>
  </si>
  <si>
    <t>the aforementioned three parts</t>
  </si>
  <si>
    <t>per month</t>
  </si>
  <si>
    <t>=85+42-32</t>
  </si>
  <si>
    <t xml:space="preserve">in total </t>
  </si>
  <si>
    <t>Note: a typo in the solution…</t>
  </si>
  <si>
    <t>network</t>
  </si>
  <si>
    <t>hardware</t>
  </si>
  <si>
    <t>content</t>
  </si>
  <si>
    <t>standardalone price</t>
  </si>
  <si>
    <t>allocated prices</t>
  </si>
  <si>
    <t>At sale</t>
  </si>
  <si>
    <t>At year end</t>
  </si>
  <si>
    <t>sum</t>
  </si>
  <si>
    <t>The hardware revenue should be fully recognized at the time of delivery (recognition at a point in time) while the network and the content services are recognized over time. </t>
  </si>
  <si>
    <t>more account receivable…</t>
  </si>
  <si>
    <t>a. Which current asset item increased or decreased the most from 2020 to 2021 (in dollars)? Explain the main driver of the change. </t>
  </si>
  <si>
    <r>
      <t xml:space="preserve">b. What is the ending balance of retained earnings in 2021? How many dividends did </t>
    </r>
    <r>
      <rPr>
        <i/>
        <sz val="12"/>
        <color theme="1"/>
        <rFont val="Times New Roman"/>
        <family val="1"/>
      </rPr>
      <t xml:space="preserve">McDonald’s </t>
    </r>
    <r>
      <rPr>
        <sz val="12"/>
        <color theme="1"/>
        <rFont val="Times New Roman"/>
        <family val="1"/>
      </rPr>
      <t xml:space="preserve">pay in 2021? How can retained earnings increase between 2020 and 2021, given that </t>
    </r>
    <r>
      <rPr>
        <i/>
        <sz val="12"/>
        <color theme="1"/>
        <rFont val="Times New Roman"/>
        <family val="1"/>
      </rPr>
      <t xml:space="preserve">McDonald’s </t>
    </r>
    <r>
      <rPr>
        <sz val="12"/>
        <color theme="1"/>
        <rFont val="Times New Roman"/>
        <family val="1"/>
      </rPr>
      <t>paid dividends in 2021? </t>
    </r>
  </si>
  <si>
    <r>
      <t xml:space="preserve">c. By how much did </t>
    </r>
    <r>
      <rPr>
        <i/>
        <sz val="12"/>
        <color theme="1"/>
        <rFont val="Times New Roman"/>
        <family val="1"/>
      </rPr>
      <t xml:space="preserve">McDonald’s </t>
    </r>
    <r>
      <rPr>
        <sz val="12"/>
        <color theme="1"/>
        <rFont val="Times New Roman"/>
        <family val="1"/>
      </rPr>
      <t>total franchise revenue increase or decrease between 2020 and 2021 (in dollars and percentages)? </t>
    </r>
  </si>
  <si>
    <r>
      <t xml:space="preserve">d. The </t>
    </r>
    <r>
      <rPr>
        <i/>
        <sz val="12"/>
        <color theme="1"/>
        <rFont val="Times New Roman"/>
        <family val="1"/>
      </rPr>
      <t xml:space="preserve">McDonald’s </t>
    </r>
    <r>
      <rPr>
        <sz val="12"/>
        <color theme="1"/>
        <rFont val="Times New Roman"/>
        <family val="1"/>
      </rPr>
      <t>Golden Arches and Brand are known world-wide and are worth billions of dollars. Which asset on the balance sheet reflects such value? Please explain why. </t>
    </r>
  </si>
  <si>
    <r>
      <t xml:space="preserve">e. What is </t>
    </r>
    <r>
      <rPr>
        <i/>
        <sz val="12"/>
        <color theme="1"/>
        <rFont val="Times New Roman"/>
        <family val="1"/>
      </rPr>
      <t xml:space="preserve">McDonald’s </t>
    </r>
    <r>
      <rPr>
        <sz val="12"/>
        <color theme="1"/>
        <rFont val="Times New Roman"/>
        <family val="1"/>
      </rPr>
      <t>largest source of operating expense in 2021? Has it increased, decreased, or stayed the same as a percentage of total revenue between 2020 and 2021? </t>
    </r>
  </si>
  <si>
    <r>
      <t xml:space="preserve">f. What was </t>
    </r>
    <r>
      <rPr>
        <i/>
        <sz val="12"/>
        <color theme="1"/>
        <rFont val="Times New Roman"/>
        <family val="1"/>
      </rPr>
      <t xml:space="preserve">McDonald’s </t>
    </r>
    <r>
      <rPr>
        <sz val="12"/>
        <color theme="1"/>
        <rFont val="Times New Roman"/>
        <family val="1"/>
      </rPr>
      <t xml:space="preserve">operating margin (operating income/total revenue) in 2020 and 2021? Can you identify any major reason related to </t>
    </r>
    <r>
      <rPr>
        <i/>
        <sz val="12"/>
        <color theme="1"/>
        <rFont val="Times New Roman"/>
        <family val="1"/>
      </rPr>
      <t xml:space="preserve">McDonald’s </t>
    </r>
    <r>
      <rPr>
        <sz val="12"/>
        <color theme="1"/>
        <rFont val="Times New Roman"/>
        <family val="1"/>
      </rPr>
      <t>operations that drove the change from 2020 to 2021? </t>
    </r>
  </si>
  <si>
    <r>
      <t xml:space="preserve">g. Explain what “deferred revenue” is. Does </t>
    </r>
    <r>
      <rPr>
        <i/>
        <sz val="12"/>
        <color theme="1"/>
        <rFont val="Times New Roman"/>
        <family val="1"/>
      </rPr>
      <t xml:space="preserve">McDonald’s </t>
    </r>
    <r>
      <rPr>
        <sz val="12"/>
        <color theme="1"/>
        <rFont val="Times New Roman"/>
        <family val="1"/>
      </rPr>
      <t>classify deferred revenue as long term or short term on its balance sheet? Why is it classified this way? </t>
    </r>
  </si>
  <si>
    <r>
      <t xml:space="preserve">h. How much cash did </t>
    </r>
    <r>
      <rPr>
        <i/>
        <sz val="12"/>
        <color theme="1"/>
        <rFont val="Times New Roman"/>
        <family val="1"/>
      </rPr>
      <t xml:space="preserve">McDonald’s </t>
    </r>
    <r>
      <rPr>
        <sz val="12"/>
        <color theme="1"/>
        <rFont val="Times New Roman"/>
        <family val="1"/>
      </rPr>
      <t>spend on capital expenditures in 2021? </t>
    </r>
  </si>
  <si>
    <t>i. In the operating section of the cash flow statement, depreciation and amortization were added to net income to compute cash provided by operations during 2021. Briefly explain the rationale for this adjustment. </t>
  </si>
  <si>
    <t>the solutions are pretty self-explanatory and straight-forward...</t>
  </si>
  <si>
    <t>Asset</t>
  </si>
  <si>
    <t>Equity</t>
  </si>
  <si>
    <t>L+E</t>
  </si>
  <si>
    <t>A/R</t>
  </si>
  <si>
    <t>Interest receivable</t>
  </si>
  <si>
    <t>Prepaid. Rent</t>
  </si>
  <si>
    <t>Prepaid. Ad.</t>
  </si>
  <si>
    <t>Advances to R</t>
  </si>
  <si>
    <t>Loan to G</t>
  </si>
  <si>
    <t>PP&amp;E (Gross)</t>
  </si>
  <si>
    <t>Acc. Dep.</t>
  </si>
  <si>
    <t>Trademark</t>
  </si>
  <si>
    <t>A/P</t>
  </si>
  <si>
    <t>W/P</t>
  </si>
  <si>
    <t>D/P</t>
  </si>
  <si>
    <t>R/P</t>
  </si>
  <si>
    <t>I/P</t>
  </si>
  <si>
    <t>Loan from bank</t>
  </si>
  <si>
    <t>Paid in capital</t>
  </si>
  <si>
    <t>R/E</t>
  </si>
  <si>
    <t>Rev</t>
  </si>
  <si>
    <t>Exp</t>
  </si>
  <si>
    <t>Note</t>
  </si>
  <si>
    <t>BB</t>
  </si>
  <si>
    <t>Sales Revenue</t>
  </si>
  <si>
    <t>Depreciation expense</t>
  </si>
  <si>
    <t>Interest revenue</t>
  </si>
  <si>
    <t>COGS</t>
  </si>
  <si>
    <t>Wage expense</t>
  </si>
  <si>
    <t>Rent expense</t>
  </si>
  <si>
    <t>Interest expense</t>
  </si>
  <si>
    <t>Advertising expense</t>
  </si>
  <si>
    <t>EB</t>
  </si>
  <si>
    <t>NI</t>
  </si>
  <si>
    <t>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</si>
</sst>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sz val="12"/>
      <color theme="1"/>
      <name val="Times New Roman"/>
      <family val="1"/>
    </font>
    <font>
      <i/>
      <sz val="12"/>
      <color theme="1"/>
      <name val="Times New Roman"/>
      <family val="1"/>
    </font>
    <font>
      <b/>
      <sz val="12"/>
      <color theme="1"/>
      <name val="Times New Roman"/>
      <family val="1"/>
    </font>
    <font>
      <i/>
      <sz val="12"/>
      <color theme="1"/>
      <name val="Calibri"/>
      <family val="2"/>
      <scheme val="minor"/>
    </font>
    <font>
      <sz val="12"/>
      <color rgb="FF000000"/>
      <name val="Times New Roman"/>
      <family val="1"/>
    </font>
    <font>
      <b/>
      <sz val="12"/>
      <color rgb="FF000000"/>
      <name val="Times New Roman"/>
      <family val="1"/>
    </font>
    <font>
      <u/>
      <sz val="12"/>
      <color rgb="FF000000"/>
      <name val="Times New Roman"/>
      <family val="1"/>
    </font>
    <font>
      <u val="double"/>
      <sz val="12"/>
      <color rgb="FF000000"/>
      <name val="Times New Roman"/>
      <family val="1"/>
    </font>
    <font>
      <sz val="8"/>
      <name val="Calibri"/>
      <family val="2"/>
      <scheme val="minor"/>
    </font>
    <font>
      <b/>
      <i/>
      <sz val="12"/>
      <color theme="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1">
    <xf numFmtId="0" fontId="0" fillId="0" borderId="0"/>
  </cellStyleXfs>
  <cellXfs count="38">
    <xf numFmtId="0" fontId="0" fillId="0" borderId="0" xfId="0"/>
    <xf numFmtId="0" fontId="2" fillId="0" borderId="0" xfId="0" applyFont="1"/>
    <xf numFmtId="0" fontId="0" fillId="2" borderId="0" xfId="0" applyFill="1"/>
    <xf numFmtId="0" fontId="1" fillId="0" borderId="0" xfId="0" applyFont="1"/>
    <xf numFmtId="0" fontId="0" fillId="0" borderId="0" xfId="0" quotePrefix="1"/>
    <xf numFmtId="0" fontId="3" fillId="0" borderId="0" xfId="0" applyFont="1"/>
    <xf numFmtId="0" fontId="4" fillId="0" borderId="0" xfId="0" applyFont="1"/>
    <xf numFmtId="0" fontId="6" fillId="0" borderId="0" xfId="0" applyFont="1"/>
    <xf numFmtId="0" fontId="6" fillId="0" borderId="1" xfId="0" applyFont="1" applyBorder="1"/>
    <xf numFmtId="16" fontId="6" fillId="0" borderId="1" xfId="0" applyNumberFormat="1" applyFont="1" applyBorder="1"/>
    <xf numFmtId="0" fontId="7" fillId="0" borderId="0" xfId="0" applyFont="1"/>
    <xf numFmtId="37" fontId="6" fillId="0" borderId="0" xfId="0" applyNumberFormat="1" applyFont="1"/>
    <xf numFmtId="0" fontId="6" fillId="0" borderId="0" xfId="0" applyFont="1" applyAlignment="1">
      <alignment horizontal="left" indent="1"/>
    </xf>
    <xf numFmtId="37" fontId="8" fillId="0" borderId="0" xfId="0" applyNumberFormat="1" applyFont="1"/>
    <xf numFmtId="37" fontId="9" fillId="0" borderId="0" xfId="0" applyNumberFormat="1" applyFont="1"/>
    <xf numFmtId="37" fontId="0" fillId="0" borderId="0" xfId="0" applyNumberFormat="1"/>
    <xf numFmtId="37" fontId="1" fillId="0" borderId="0" xfId="0" applyNumberFormat="1" applyFont="1"/>
    <xf numFmtId="0" fontId="0" fillId="2" borderId="0" xfId="0" quotePrefix="1" applyFill="1"/>
    <xf numFmtId="2" fontId="0" fillId="0" borderId="0" xfId="0" applyNumberFormat="1"/>
    <xf numFmtId="0" fontId="5" fillId="0" borderId="0" xfId="0" applyFont="1"/>
    <xf numFmtId="0" fontId="11" fillId="0" borderId="0" xfId="0" applyFont="1"/>
    <xf numFmtId="0" fontId="6" fillId="0" borderId="0" xfId="0" applyFont="1" applyAlignment="1">
      <alignment horizontal="center"/>
    </xf>
    <xf numFmtId="0" fontId="0" fillId="0" borderId="1" xfId="0" applyBorder="1"/>
    <xf numFmtId="0" fontId="0" fillId="0" borderId="2" xfId="0" applyBorder="1"/>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4" xfId="0" applyBorder="1"/>
    <xf numFmtId="0" fontId="0" fillId="0" borderId="5" xfId="0" applyBorder="1" applyAlignment="1">
      <alignment wrapText="1"/>
    </xf>
    <xf numFmtId="0" fontId="0" fillId="0" borderId="1" xfId="0" applyBorder="1" applyAlignment="1">
      <alignment wrapText="1"/>
    </xf>
    <xf numFmtId="0" fontId="0" fillId="0" borderId="4" xfId="0" applyBorder="1" applyAlignment="1">
      <alignment wrapText="1"/>
    </xf>
    <xf numFmtId="0" fontId="0" fillId="0" borderId="6" xfId="0"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7" xfId="0" applyBorder="1"/>
    <xf numFmtId="0" fontId="0" fillId="0" borderId="8" xfId="0" applyBorder="1"/>
    <xf numFmtId="0" fontId="0" fillId="0" borderId="6" xfId="0" applyBorder="1"/>
    <xf numFmtId="0" fontId="0" fillId="0" borderId="5"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microsoft.com/office/2017/10/relationships/person" Target="persons/person0.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F4BBF-93E4-3647-ACA4-BA6025AE5046}">
  <dimension ref="A1:AC168"/>
  <sheetViews>
    <sheetView tabSelected="1" workbookViewId="0">
      <selection activeCell="G21" sqref="G21"/>
    </sheetView>
  </sheetViews>
  <sheetFormatPr baseColWidth="10" defaultRowHeight="16" x14ac:dyDescent="0.2"/>
  <cols>
    <col min="1" max="1" width="27" customWidth="1"/>
    <col min="2" max="2" width="20" customWidth="1"/>
    <col min="4" max="4" width="24.5" customWidth="1"/>
    <col min="7" max="7" width="15.83203125" customWidth="1"/>
  </cols>
  <sheetData>
    <row r="1" spans="1:5" x14ac:dyDescent="0.2">
      <c r="A1" s="3" t="s">
        <v>13</v>
      </c>
    </row>
    <row r="2" spans="1:5" x14ac:dyDescent="0.2">
      <c r="A2" t="s">
        <v>30</v>
      </c>
      <c r="D2" t="s">
        <v>35</v>
      </c>
    </row>
    <row r="3" spans="1:5" x14ac:dyDescent="0.2">
      <c r="A3" t="s">
        <v>16</v>
      </c>
      <c r="B3">
        <v>10</v>
      </c>
      <c r="D3" t="s">
        <v>15</v>
      </c>
      <c r="E3">
        <v>28</v>
      </c>
    </row>
    <row r="4" spans="1:5" x14ac:dyDescent="0.2">
      <c r="A4" t="s">
        <v>18</v>
      </c>
      <c r="B4">
        <v>5</v>
      </c>
      <c r="D4" t="s">
        <v>20</v>
      </c>
      <c r="E4">
        <v>10</v>
      </c>
    </row>
    <row r="5" spans="1:5" x14ac:dyDescent="0.2">
      <c r="A5" t="s">
        <v>19</v>
      </c>
      <c r="B5">
        <v>618</v>
      </c>
      <c r="D5" t="s">
        <v>21</v>
      </c>
      <c r="E5">
        <v>1</v>
      </c>
    </row>
    <row r="6" spans="1:5" x14ac:dyDescent="0.2">
      <c r="A6" t="s">
        <v>24</v>
      </c>
      <c r="B6">
        <v>120</v>
      </c>
      <c r="D6" t="s">
        <v>36</v>
      </c>
      <c r="E6">
        <f>SUM(E3:E5)</f>
        <v>39</v>
      </c>
    </row>
    <row r="7" spans="1:5" x14ac:dyDescent="0.2">
      <c r="A7" t="s">
        <v>27</v>
      </c>
      <c r="B7">
        <v>7</v>
      </c>
    </row>
    <row r="8" spans="1:5" x14ac:dyDescent="0.2">
      <c r="A8" s="3" t="s">
        <v>28</v>
      </c>
      <c r="B8" s="3">
        <f>B9-SUM(B3:B7)</f>
        <v>75</v>
      </c>
    </row>
    <row r="9" spans="1:5" x14ac:dyDescent="0.2">
      <c r="A9" t="s">
        <v>31</v>
      </c>
      <c r="B9">
        <f>B15-SUM(B11:B14)</f>
        <v>835</v>
      </c>
    </row>
    <row r="10" spans="1:5" x14ac:dyDescent="0.2">
      <c r="D10" t="s">
        <v>29</v>
      </c>
    </row>
    <row r="11" spans="1:5" x14ac:dyDescent="0.2">
      <c r="A11" t="s">
        <v>26</v>
      </c>
      <c r="B11">
        <v>195</v>
      </c>
      <c r="D11" t="s">
        <v>14</v>
      </c>
      <c r="E11">
        <v>500</v>
      </c>
    </row>
    <row r="12" spans="1:5" x14ac:dyDescent="0.2">
      <c r="A12" t="s">
        <v>22</v>
      </c>
      <c r="B12">
        <v>25</v>
      </c>
      <c r="D12" t="s">
        <v>25</v>
      </c>
      <c r="E12">
        <v>781</v>
      </c>
    </row>
    <row r="13" spans="1:5" x14ac:dyDescent="0.2">
      <c r="A13" t="s">
        <v>17</v>
      </c>
      <c r="B13">
        <v>410</v>
      </c>
      <c r="D13" t="s">
        <v>33</v>
      </c>
      <c r="E13">
        <f>E12+E11</f>
        <v>1281</v>
      </c>
    </row>
    <row r="14" spans="1:5" x14ac:dyDescent="0.2">
      <c r="A14" t="s">
        <v>23</v>
      </c>
      <c r="B14">
        <v>-145</v>
      </c>
    </row>
    <row r="15" spans="1:5" x14ac:dyDescent="0.2">
      <c r="A15" t="s">
        <v>32</v>
      </c>
      <c r="B15">
        <f>E15</f>
        <v>1320</v>
      </c>
      <c r="D15" t="s">
        <v>34</v>
      </c>
      <c r="E15">
        <f>E13+E6</f>
        <v>1320</v>
      </c>
    </row>
    <row r="18" spans="1:29" x14ac:dyDescent="0.2">
      <c r="A18" s="3" t="s">
        <v>37</v>
      </c>
    </row>
    <row r="19" spans="1:29" ht="15" x14ac:dyDescent="0.2">
      <c r="A19" s="22"/>
      <c r="B19" s="22"/>
      <c r="C19" s="22"/>
      <c r="D19" s="22"/>
      <c r="E19" s="22"/>
      <c r="F19" s="22"/>
      <c r="G19" s="22"/>
      <c r="H19" s="22"/>
      <c r="I19" s="22"/>
      <c r="J19" s="22"/>
      <c r="K19" s="22"/>
      <c r="L19" s="22"/>
      <c r="M19" s="22"/>
      <c r="N19" s="22"/>
      <c r="O19" s="22"/>
      <c r="P19" s="22"/>
      <c r="Q19" s="22"/>
      <c r="R19" s="22"/>
      <c r="S19" s="22"/>
      <c r="T19" s="22"/>
    </row>
    <row r="20" spans="1:29" ht="15" x14ac:dyDescent="0.2">
      <c r="A20" s="23"/>
      <c r="B20" s="24" t="s">
        <v>216</v>
      </c>
      <c r="C20" s="25"/>
      <c r="D20" s="25"/>
      <c r="E20" s="25"/>
      <c r="F20" s="25"/>
      <c r="G20" s="25"/>
      <c r="H20" s="25"/>
      <c r="I20" s="25"/>
      <c r="J20" s="25"/>
      <c r="K20" s="25"/>
      <c r="L20" s="26"/>
      <c r="M20" s="24" t="s">
        <v>35</v>
      </c>
      <c r="N20" s="25"/>
      <c r="O20" s="25"/>
      <c r="P20" s="25"/>
      <c r="Q20" s="25"/>
      <c r="R20" s="26"/>
      <c r="S20" s="24" t="s">
        <v>217</v>
      </c>
      <c r="T20" s="26"/>
      <c r="W20" s="23"/>
      <c r="X20" s="27"/>
      <c r="AA20" t="s">
        <v>216</v>
      </c>
      <c r="AB20" t="s">
        <v>218</v>
      </c>
    </row>
    <row r="21" spans="1:29" ht="34" x14ac:dyDescent="0.2">
      <c r="A21" s="23"/>
      <c r="B21" s="28" t="s">
        <v>130</v>
      </c>
      <c r="C21" s="29" t="s">
        <v>219</v>
      </c>
      <c r="D21" s="29" t="s">
        <v>132</v>
      </c>
      <c r="E21" s="29" t="s">
        <v>220</v>
      </c>
      <c r="F21" s="29" t="s">
        <v>221</v>
      </c>
      <c r="G21" s="29" t="s">
        <v>222</v>
      </c>
      <c r="H21" s="29" t="s">
        <v>223</v>
      </c>
      <c r="I21" s="29" t="s">
        <v>224</v>
      </c>
      <c r="J21" s="29" t="s">
        <v>225</v>
      </c>
      <c r="K21" s="30" t="s">
        <v>226</v>
      </c>
      <c r="L21" s="31" t="s">
        <v>227</v>
      </c>
      <c r="M21" s="30" t="s">
        <v>228</v>
      </c>
      <c r="N21" s="30" t="s">
        <v>229</v>
      </c>
      <c r="O21" s="30" t="s">
        <v>230</v>
      </c>
      <c r="P21" s="30" t="s">
        <v>231</v>
      </c>
      <c r="Q21" s="30" t="s">
        <v>232</v>
      </c>
      <c r="R21" s="32" t="s">
        <v>233</v>
      </c>
      <c r="S21" s="33" t="s">
        <v>234</v>
      </c>
      <c r="T21" s="32" t="s">
        <v>235</v>
      </c>
      <c r="W21" s="23" t="s">
        <v>236</v>
      </c>
      <c r="X21" s="27" t="s">
        <v>237</v>
      </c>
      <c r="Z21" t="s">
        <v>238</v>
      </c>
      <c r="AA21">
        <f>SUM(B22:L22)</f>
        <v>1320</v>
      </c>
      <c r="AB21">
        <f>SUM(M22:T22)</f>
        <v>1320</v>
      </c>
      <c r="AC21">
        <f>AB21-AA21</f>
        <v>0</v>
      </c>
    </row>
    <row r="22" spans="1:29" ht="15" x14ac:dyDescent="0.2">
      <c r="A22" s="34" t="s">
        <v>239</v>
      </c>
      <c r="B22" s="35">
        <v>618</v>
      </c>
      <c r="C22">
        <v>120</v>
      </c>
      <c r="D22">
        <v>0</v>
      </c>
      <c r="E22">
        <v>5</v>
      </c>
      <c r="F22">
        <v>7</v>
      </c>
      <c r="G22">
        <v>10</v>
      </c>
      <c r="H22">
        <v>75</v>
      </c>
      <c r="I22">
        <v>25</v>
      </c>
      <c r="J22">
        <v>410</v>
      </c>
      <c r="K22">
        <v>-145</v>
      </c>
      <c r="L22" s="34">
        <v>195</v>
      </c>
      <c r="M22">
        <v>1</v>
      </c>
      <c r="N22">
        <v>10</v>
      </c>
      <c r="R22" s="34">
        <v>28</v>
      </c>
      <c r="S22" s="35">
        <v>500</v>
      </c>
      <c r="T22" s="34">
        <v>781</v>
      </c>
      <c r="U22" t="str">
        <f t="shared" ref="U22:U40" si="0">IF(SUM(B22:L22)=SUM(M22:T22),"T","F")</f>
        <v>T</v>
      </c>
      <c r="W22" s="34"/>
    </row>
    <row r="23" spans="1:29" ht="15" x14ac:dyDescent="0.2">
      <c r="A23" s="34">
        <v>1</v>
      </c>
      <c r="B23" s="35">
        <v>800</v>
      </c>
      <c r="C23">
        <v>1200</v>
      </c>
      <c r="L23" s="34"/>
      <c r="R23" s="34"/>
      <c r="S23" s="35"/>
      <c r="T23" s="34">
        <v>2000</v>
      </c>
      <c r="U23" t="str">
        <f t="shared" si="0"/>
        <v>T</v>
      </c>
      <c r="W23" s="34">
        <v>2000</v>
      </c>
      <c r="Z23" t="s">
        <v>240</v>
      </c>
    </row>
    <row r="24" spans="1:29" ht="15" x14ac:dyDescent="0.2">
      <c r="A24" s="34"/>
      <c r="B24" s="35">
        <v>1110</v>
      </c>
      <c r="C24">
        <v>-1110</v>
      </c>
      <c r="L24" s="34"/>
      <c r="R24" s="34"/>
      <c r="S24" s="35"/>
      <c r="T24" s="34"/>
      <c r="U24" t="str">
        <f t="shared" si="0"/>
        <v>T</v>
      </c>
      <c r="W24" s="34"/>
    </row>
    <row r="25" spans="1:29" ht="15" x14ac:dyDescent="0.2">
      <c r="A25" s="34">
        <v>2</v>
      </c>
      <c r="B25" s="35"/>
      <c r="D25">
        <v>1706</v>
      </c>
      <c r="L25" s="34"/>
      <c r="M25">
        <v>1706</v>
      </c>
      <c r="R25" s="34"/>
      <c r="S25" s="35"/>
      <c r="T25" s="34"/>
      <c r="U25" t="str">
        <f t="shared" si="0"/>
        <v>T</v>
      </c>
      <c r="W25" s="34"/>
    </row>
    <row r="26" spans="1:29" ht="15" x14ac:dyDescent="0.2">
      <c r="A26" s="34"/>
      <c r="B26" s="35">
        <v>-1607</v>
      </c>
      <c r="L26" s="34"/>
      <c r="M26">
        <v>-1607</v>
      </c>
      <c r="R26" s="34"/>
      <c r="S26" s="35"/>
      <c r="T26" s="34"/>
      <c r="U26" t="str">
        <f t="shared" si="0"/>
        <v>T</v>
      </c>
      <c r="W26" s="34"/>
    </row>
    <row r="27" spans="1:29" ht="15" x14ac:dyDescent="0.2">
      <c r="A27" s="34">
        <v>3</v>
      </c>
      <c r="B27" s="35"/>
      <c r="L27" s="34"/>
      <c r="R27" s="34"/>
      <c r="S27" s="35"/>
      <c r="T27" s="34"/>
      <c r="U27" t="str">
        <f t="shared" si="0"/>
        <v>T</v>
      </c>
      <c r="W27" s="34"/>
    </row>
    <row r="28" spans="1:29" ht="15" x14ac:dyDescent="0.2">
      <c r="A28" s="34">
        <v>4</v>
      </c>
      <c r="B28" s="35">
        <v>-200</v>
      </c>
      <c r="J28">
        <v>200</v>
      </c>
      <c r="L28" s="34"/>
      <c r="R28" s="34"/>
      <c r="S28" s="35"/>
      <c r="T28" s="34"/>
      <c r="U28" t="str">
        <f t="shared" si="0"/>
        <v>T</v>
      </c>
      <c r="W28" s="34"/>
    </row>
    <row r="29" spans="1:29" ht="15" x14ac:dyDescent="0.2">
      <c r="A29" s="34"/>
      <c r="B29" s="35"/>
      <c r="K29">
        <v>-80</v>
      </c>
      <c r="L29" s="34"/>
      <c r="R29" s="34"/>
      <c r="S29" s="35"/>
      <c r="T29" s="34">
        <v>-80</v>
      </c>
      <c r="U29" t="str">
        <f t="shared" si="0"/>
        <v>T</v>
      </c>
      <c r="W29" s="34"/>
      <c r="X29">
        <v>80</v>
      </c>
      <c r="Z29" t="s">
        <v>241</v>
      </c>
    </row>
    <row r="30" spans="1:29" ht="15" x14ac:dyDescent="0.2">
      <c r="A30" s="34">
        <v>5</v>
      </c>
      <c r="B30" s="35">
        <v>-225</v>
      </c>
      <c r="D30">
        <v>300</v>
      </c>
      <c r="H30">
        <v>-75</v>
      </c>
      <c r="L30" s="34"/>
      <c r="R30" s="34"/>
      <c r="S30" s="35"/>
      <c r="T30" s="34"/>
      <c r="U30" t="str">
        <f t="shared" si="0"/>
        <v>T</v>
      </c>
      <c r="W30" s="34"/>
    </row>
    <row r="31" spans="1:29" ht="15" x14ac:dyDescent="0.2">
      <c r="A31" s="34">
        <v>6</v>
      </c>
      <c r="B31" s="35">
        <v>-60</v>
      </c>
      <c r="L31" s="34"/>
      <c r="O31">
        <v>15</v>
      </c>
      <c r="R31" s="34"/>
      <c r="S31" s="35"/>
      <c r="T31" s="34">
        <v>-75</v>
      </c>
      <c r="U31" t="str">
        <f t="shared" si="0"/>
        <v>T</v>
      </c>
      <c r="W31" s="34"/>
    </row>
    <row r="32" spans="1:29" ht="15" x14ac:dyDescent="0.2">
      <c r="A32" s="34">
        <v>7</v>
      </c>
      <c r="B32" s="35">
        <v>37</v>
      </c>
      <c r="E32">
        <v>-5</v>
      </c>
      <c r="I32">
        <v>-25</v>
      </c>
      <c r="L32" s="34"/>
      <c r="R32" s="34"/>
      <c r="S32" s="35"/>
      <c r="T32" s="34">
        <v>7</v>
      </c>
      <c r="U32" t="str">
        <f t="shared" si="0"/>
        <v>T</v>
      </c>
      <c r="W32" s="34">
        <v>7</v>
      </c>
      <c r="Z32" t="s">
        <v>242</v>
      </c>
    </row>
    <row r="33" spans="1:26" ht="15" x14ac:dyDescent="0.2">
      <c r="A33" s="34">
        <v>8</v>
      </c>
      <c r="B33" s="35">
        <v>195</v>
      </c>
      <c r="L33" s="34">
        <v>-195</v>
      </c>
      <c r="R33" s="34"/>
      <c r="S33" s="35"/>
      <c r="T33" s="34"/>
      <c r="U33" t="str">
        <f t="shared" si="0"/>
        <v>T</v>
      </c>
      <c r="W33" s="34"/>
    </row>
    <row r="34" spans="1:26" ht="15" x14ac:dyDescent="0.2">
      <c r="A34" s="34">
        <v>9</v>
      </c>
      <c r="B34" s="35"/>
      <c r="D34">
        <v>-1900</v>
      </c>
      <c r="L34" s="34"/>
      <c r="R34" s="34"/>
      <c r="S34" s="35"/>
      <c r="T34" s="34">
        <v>-1900</v>
      </c>
      <c r="U34" t="str">
        <f t="shared" si="0"/>
        <v>T</v>
      </c>
      <c r="W34" s="34"/>
      <c r="X34">
        <v>1900</v>
      </c>
      <c r="Z34" t="s">
        <v>243</v>
      </c>
    </row>
    <row r="35" spans="1:26" ht="15" x14ac:dyDescent="0.2">
      <c r="A35" s="34">
        <v>10</v>
      </c>
      <c r="B35" s="35">
        <v>-80</v>
      </c>
      <c r="L35" s="34"/>
      <c r="N35">
        <v>-5</v>
      </c>
      <c r="R35" s="34"/>
      <c r="S35" s="35"/>
      <c r="T35" s="34">
        <v>-75</v>
      </c>
      <c r="U35" t="str">
        <f t="shared" si="0"/>
        <v>T</v>
      </c>
      <c r="W35" s="34"/>
      <c r="X35">
        <v>75</v>
      </c>
      <c r="Z35" t="s">
        <v>244</v>
      </c>
    </row>
    <row r="36" spans="1:26" ht="15" x14ac:dyDescent="0.2">
      <c r="A36" s="34">
        <v>11</v>
      </c>
      <c r="B36" s="35">
        <v>-136</v>
      </c>
      <c r="F36">
        <v>-7</v>
      </c>
      <c r="L36" s="34"/>
      <c r="P36">
        <v>7</v>
      </c>
      <c r="R36" s="34"/>
      <c r="S36" s="35"/>
      <c r="T36" s="34">
        <v>-150</v>
      </c>
      <c r="U36" t="str">
        <f t="shared" si="0"/>
        <v>T</v>
      </c>
      <c r="W36" s="34"/>
      <c r="X36">
        <v>150</v>
      </c>
      <c r="Z36" t="s">
        <v>245</v>
      </c>
    </row>
    <row r="37" spans="1:26" ht="15" x14ac:dyDescent="0.2">
      <c r="A37" s="34">
        <v>12</v>
      </c>
      <c r="B37" s="35"/>
      <c r="L37" s="34"/>
      <c r="Q37">
        <v>8</v>
      </c>
      <c r="R37" s="34"/>
      <c r="S37" s="35"/>
      <c r="T37" s="34">
        <v>-8</v>
      </c>
      <c r="U37" t="str">
        <f t="shared" si="0"/>
        <v>T</v>
      </c>
      <c r="W37" s="34"/>
      <c r="X37">
        <v>8</v>
      </c>
      <c r="Z37" t="s">
        <v>246</v>
      </c>
    </row>
    <row r="38" spans="1:26" ht="15" x14ac:dyDescent="0.2">
      <c r="A38" s="34">
        <v>13</v>
      </c>
      <c r="B38" s="35"/>
      <c r="L38" s="34"/>
      <c r="R38" s="34"/>
      <c r="S38" s="35"/>
      <c r="T38" s="34"/>
      <c r="U38" t="str">
        <f t="shared" si="0"/>
        <v>T</v>
      </c>
      <c r="W38" s="34"/>
    </row>
    <row r="39" spans="1:26" ht="15" x14ac:dyDescent="0.2">
      <c r="A39" s="36">
        <v>14</v>
      </c>
      <c r="B39" s="37"/>
      <c r="C39" s="22"/>
      <c r="D39" s="22"/>
      <c r="E39" s="22"/>
      <c r="F39" s="22"/>
      <c r="G39" s="22">
        <v>-10</v>
      </c>
      <c r="H39" s="22"/>
      <c r="I39" s="22"/>
      <c r="J39" s="22"/>
      <c r="K39" s="22"/>
      <c r="L39" s="36"/>
      <c r="M39" s="22"/>
      <c r="N39" s="22"/>
      <c r="O39" s="22"/>
      <c r="P39" s="22"/>
      <c r="Q39" s="22"/>
      <c r="R39" s="36"/>
      <c r="S39" s="37"/>
      <c r="T39" s="36">
        <v>-10</v>
      </c>
      <c r="U39" t="str">
        <f t="shared" si="0"/>
        <v>T</v>
      </c>
      <c r="W39" s="36"/>
      <c r="X39" s="22">
        <v>10</v>
      </c>
      <c r="Z39" t="s">
        <v>247</v>
      </c>
    </row>
    <row r="40" spans="1:26" ht="15" x14ac:dyDescent="0.2">
      <c r="A40" s="36" t="s">
        <v>248</v>
      </c>
      <c r="B40" s="22">
        <f>SUM(B22:B39)</f>
        <v>452</v>
      </c>
      <c r="C40" s="22">
        <f t="shared" ref="C40:T40" si="1">SUM(C22:C39)</f>
        <v>210</v>
      </c>
      <c r="D40" s="22">
        <f t="shared" si="1"/>
        <v>106</v>
      </c>
      <c r="E40" s="22">
        <f t="shared" si="1"/>
        <v>0</v>
      </c>
      <c r="F40" s="22">
        <f t="shared" si="1"/>
        <v>0</v>
      </c>
      <c r="G40" s="22">
        <f t="shared" si="1"/>
        <v>0</v>
      </c>
      <c r="H40" s="22">
        <f t="shared" si="1"/>
        <v>0</v>
      </c>
      <c r="I40" s="22">
        <f t="shared" si="1"/>
        <v>0</v>
      </c>
      <c r="J40" s="22">
        <f t="shared" si="1"/>
        <v>610</v>
      </c>
      <c r="K40" s="22">
        <f t="shared" si="1"/>
        <v>-225</v>
      </c>
      <c r="L40" s="22">
        <f t="shared" si="1"/>
        <v>0</v>
      </c>
      <c r="M40" s="22">
        <f t="shared" si="1"/>
        <v>100</v>
      </c>
      <c r="N40" s="22">
        <f t="shared" si="1"/>
        <v>5</v>
      </c>
      <c r="O40" s="22">
        <f t="shared" si="1"/>
        <v>15</v>
      </c>
      <c r="P40" s="22">
        <f t="shared" si="1"/>
        <v>7</v>
      </c>
      <c r="Q40" s="22">
        <f t="shared" si="1"/>
        <v>8</v>
      </c>
      <c r="R40" s="22">
        <f t="shared" si="1"/>
        <v>28</v>
      </c>
      <c r="S40" s="22">
        <f t="shared" si="1"/>
        <v>500</v>
      </c>
      <c r="T40" s="22">
        <f t="shared" si="1"/>
        <v>490</v>
      </c>
      <c r="U40" t="str">
        <f t="shared" si="0"/>
        <v>T</v>
      </c>
      <c r="W40" s="22" t="s">
        <v>249</v>
      </c>
      <c r="X40" s="22">
        <f>SUM(W22:W39)-SUM(X22:X39)</f>
        <v>-216</v>
      </c>
    </row>
    <row r="41" spans="1:26" ht="15" x14ac:dyDescent="0.2">
      <c r="A41" t="s">
        <v>250</v>
      </c>
      <c r="B41">
        <f>SUM(B40:L40)</f>
        <v>1153</v>
      </c>
      <c r="M41">
        <f>SUM(M40:R40)</f>
        <v>163</v>
      </c>
      <c r="S41">
        <f>SUM(S40:T40)</f>
        <v>990</v>
      </c>
    </row>
    <row r="42" spans="1:26" ht="15" x14ac:dyDescent="0.2"/>
    <row r="43" spans="1:26" x14ac:dyDescent="0.2">
      <c r="A43" t="s">
        <v>38</v>
      </c>
      <c r="B43" t="s">
        <v>39</v>
      </c>
    </row>
    <row r="44" spans="1:26" x14ac:dyDescent="0.2">
      <c r="A44" s="1" t="s">
        <v>0</v>
      </c>
    </row>
    <row r="45" spans="1:26" x14ac:dyDescent="0.2">
      <c r="A45" s="2" t="s">
        <v>40</v>
      </c>
      <c r="B45" s="2"/>
      <c r="C45">
        <v>800</v>
      </c>
    </row>
    <row r="46" spans="1:26" x14ac:dyDescent="0.2">
      <c r="A46" s="2" t="s">
        <v>42</v>
      </c>
      <c r="B46" s="2"/>
      <c r="C46">
        <v>1200</v>
      </c>
    </row>
    <row r="47" spans="1:26" x14ac:dyDescent="0.2">
      <c r="A47" s="2"/>
      <c r="B47" s="2" t="s">
        <v>41</v>
      </c>
      <c r="D47">
        <v>2000</v>
      </c>
    </row>
    <row r="49" spans="1:9" x14ac:dyDescent="0.2">
      <c r="A49" t="s">
        <v>40</v>
      </c>
      <c r="C49">
        <v>1110</v>
      </c>
    </row>
    <row r="50" spans="1:9" x14ac:dyDescent="0.2">
      <c r="B50" t="s">
        <v>42</v>
      </c>
      <c r="D50">
        <v>1110</v>
      </c>
      <c r="E50">
        <f>B6+C46-210</f>
        <v>1110</v>
      </c>
    </row>
    <row r="53" spans="1:9" x14ac:dyDescent="0.2">
      <c r="A53" s="1" t="s">
        <v>1</v>
      </c>
    </row>
    <row r="54" spans="1:9" x14ac:dyDescent="0.2">
      <c r="A54" t="s">
        <v>43</v>
      </c>
      <c r="C54">
        <v>1706</v>
      </c>
      <c r="F54" t="s">
        <v>43</v>
      </c>
      <c r="H54">
        <v>1706</v>
      </c>
    </row>
    <row r="55" spans="1:9" x14ac:dyDescent="0.2">
      <c r="B55" t="s">
        <v>44</v>
      </c>
      <c r="D55">
        <v>99</v>
      </c>
      <c r="G55" t="s">
        <v>44</v>
      </c>
      <c r="I55">
        <v>1706</v>
      </c>
    </row>
    <row r="56" spans="1:9" x14ac:dyDescent="0.2">
      <c r="B56" t="s">
        <v>40</v>
      </c>
      <c r="D56">
        <v>1607</v>
      </c>
      <c r="F56" t="s">
        <v>44</v>
      </c>
      <c r="H56">
        <v>1607</v>
      </c>
    </row>
    <row r="57" spans="1:9" x14ac:dyDescent="0.2">
      <c r="G57" t="s">
        <v>40</v>
      </c>
      <c r="I57">
        <v>1607</v>
      </c>
    </row>
    <row r="60" spans="1:9" x14ac:dyDescent="0.2">
      <c r="A60" s="1" t="s">
        <v>2</v>
      </c>
    </row>
    <row r="61" spans="1:9" x14ac:dyDescent="0.2">
      <c r="A61" t="s">
        <v>45</v>
      </c>
    </row>
    <row r="64" spans="1:9" x14ac:dyDescent="0.2">
      <c r="A64" s="1" t="s">
        <v>3</v>
      </c>
    </row>
    <row r="65" spans="1:4" x14ac:dyDescent="0.2">
      <c r="A65" t="s">
        <v>46</v>
      </c>
      <c r="C65">
        <v>200</v>
      </c>
    </row>
    <row r="66" spans="1:4" x14ac:dyDescent="0.2">
      <c r="B66" t="s">
        <v>40</v>
      </c>
      <c r="D66">
        <v>200</v>
      </c>
    </row>
    <row r="67" spans="1:4" x14ac:dyDescent="0.2">
      <c r="A67" t="s">
        <v>47</v>
      </c>
      <c r="C67">
        <v>80</v>
      </c>
    </row>
    <row r="68" spans="1:4" x14ac:dyDescent="0.2">
      <c r="B68" t="s">
        <v>48</v>
      </c>
      <c r="D68">
        <v>80</v>
      </c>
    </row>
    <row r="71" spans="1:4" x14ac:dyDescent="0.2">
      <c r="A71" s="1" t="s">
        <v>49</v>
      </c>
    </row>
    <row r="72" spans="1:4" x14ac:dyDescent="0.2">
      <c r="A72" s="1" t="s">
        <v>50</v>
      </c>
    </row>
    <row r="73" spans="1:4" x14ac:dyDescent="0.2">
      <c r="A73" t="s">
        <v>43</v>
      </c>
      <c r="C73">
        <f>2.5*120</f>
        <v>300</v>
      </c>
    </row>
    <row r="74" spans="1:4" x14ac:dyDescent="0.2">
      <c r="B74" t="s">
        <v>51</v>
      </c>
      <c r="D74">
        <v>75</v>
      </c>
    </row>
    <row r="75" spans="1:4" x14ac:dyDescent="0.2">
      <c r="B75" t="s">
        <v>40</v>
      </c>
      <c r="D75">
        <f>C73-D74</f>
        <v>225</v>
      </c>
    </row>
    <row r="78" spans="1:4" x14ac:dyDescent="0.2">
      <c r="A78" s="1" t="s">
        <v>4</v>
      </c>
    </row>
    <row r="79" spans="1:4" x14ac:dyDescent="0.2">
      <c r="A79" t="s">
        <v>52</v>
      </c>
      <c r="C79">
        <v>75</v>
      </c>
    </row>
    <row r="80" spans="1:4" x14ac:dyDescent="0.2">
      <c r="B80" t="s">
        <v>40</v>
      </c>
      <c r="D80">
        <v>60</v>
      </c>
    </row>
    <row r="81" spans="1:4" x14ac:dyDescent="0.2">
      <c r="B81" t="s">
        <v>53</v>
      </c>
      <c r="D81">
        <v>15</v>
      </c>
    </row>
    <row r="84" spans="1:4" x14ac:dyDescent="0.2">
      <c r="A84" s="1" t="s">
        <v>5</v>
      </c>
    </row>
    <row r="85" spans="1:4" x14ac:dyDescent="0.2">
      <c r="A85" t="s">
        <v>40</v>
      </c>
      <c r="C85">
        <v>37</v>
      </c>
    </row>
    <row r="86" spans="1:4" x14ac:dyDescent="0.2">
      <c r="B86" t="s">
        <v>54</v>
      </c>
      <c r="D86">
        <v>5</v>
      </c>
    </row>
    <row r="87" spans="1:4" x14ac:dyDescent="0.2">
      <c r="B87" t="s">
        <v>55</v>
      </c>
      <c r="D87">
        <v>7</v>
      </c>
    </row>
    <row r="88" spans="1:4" x14ac:dyDescent="0.2">
      <c r="B88" t="s">
        <v>56</v>
      </c>
      <c r="D88">
        <v>25</v>
      </c>
    </row>
    <row r="91" spans="1:4" x14ac:dyDescent="0.2">
      <c r="A91" s="1" t="s">
        <v>6</v>
      </c>
    </row>
    <row r="92" spans="1:4" x14ac:dyDescent="0.2">
      <c r="A92" t="s">
        <v>40</v>
      </c>
      <c r="C92">
        <v>195</v>
      </c>
    </row>
    <row r="93" spans="1:4" x14ac:dyDescent="0.2">
      <c r="B93" t="s">
        <v>57</v>
      </c>
      <c r="D93">
        <v>195</v>
      </c>
    </row>
    <row r="96" spans="1:4" x14ac:dyDescent="0.2">
      <c r="A96" s="1" t="s">
        <v>7</v>
      </c>
    </row>
    <row r="97" spans="1:4" x14ac:dyDescent="0.2">
      <c r="A97" t="s">
        <v>58</v>
      </c>
      <c r="C97">
        <v>1900</v>
      </c>
    </row>
    <row r="98" spans="1:4" x14ac:dyDescent="0.2">
      <c r="B98" t="s">
        <v>43</v>
      </c>
      <c r="D98">
        <v>1900</v>
      </c>
    </row>
    <row r="100" spans="1:4" x14ac:dyDescent="0.2">
      <c r="A100" t="s">
        <v>60</v>
      </c>
      <c r="B100" t="s">
        <v>59</v>
      </c>
      <c r="C100" s="4" t="s">
        <v>61</v>
      </c>
      <c r="D100" s="4" t="s">
        <v>62</v>
      </c>
    </row>
    <row r="101" spans="1:4" x14ac:dyDescent="0.2">
      <c r="A101">
        <v>106</v>
      </c>
      <c r="B101">
        <v>0</v>
      </c>
      <c r="C101">
        <v>2006</v>
      </c>
    </row>
    <row r="104" spans="1:4" x14ac:dyDescent="0.2">
      <c r="A104" s="1" t="s">
        <v>8</v>
      </c>
    </row>
    <row r="105" spans="1:4" x14ac:dyDescent="0.2">
      <c r="A105" t="s">
        <v>63</v>
      </c>
      <c r="C105">
        <v>5</v>
      </c>
    </row>
    <row r="106" spans="1:4" x14ac:dyDescent="0.2">
      <c r="A106" t="s">
        <v>64</v>
      </c>
      <c r="C106">
        <v>75</v>
      </c>
    </row>
    <row r="107" spans="1:4" x14ac:dyDescent="0.2">
      <c r="B107" t="s">
        <v>40</v>
      </c>
      <c r="D107">
        <v>80</v>
      </c>
    </row>
    <row r="110" spans="1:4" x14ac:dyDescent="0.2">
      <c r="A110" s="1" t="s">
        <v>9</v>
      </c>
    </row>
    <row r="111" spans="1:4" x14ac:dyDescent="0.2">
      <c r="A111" t="s">
        <v>65</v>
      </c>
      <c r="C111">
        <v>150</v>
      </c>
    </row>
    <row r="112" spans="1:4" x14ac:dyDescent="0.2">
      <c r="B112" t="s">
        <v>66</v>
      </c>
      <c r="D112">
        <v>14</v>
      </c>
    </row>
    <row r="113" spans="1:4" x14ac:dyDescent="0.2">
      <c r="B113" t="s">
        <v>40</v>
      </c>
      <c r="D113">
        <v>136</v>
      </c>
    </row>
    <row r="116" spans="1:4" x14ac:dyDescent="0.2">
      <c r="A116" s="1" t="s">
        <v>10</v>
      </c>
    </row>
    <row r="117" spans="1:4" x14ac:dyDescent="0.2">
      <c r="A117" t="s">
        <v>67</v>
      </c>
      <c r="C117">
        <v>8</v>
      </c>
    </row>
    <row r="118" spans="1:4" x14ac:dyDescent="0.2">
      <c r="B118" t="s">
        <v>68</v>
      </c>
      <c r="D118">
        <v>8</v>
      </c>
    </row>
    <row r="121" spans="1:4" x14ac:dyDescent="0.2">
      <c r="A121" s="1" t="s">
        <v>11</v>
      </c>
    </row>
    <row r="122" spans="1:4" x14ac:dyDescent="0.2">
      <c r="A122" t="s">
        <v>69</v>
      </c>
    </row>
    <row r="125" spans="1:4" x14ac:dyDescent="0.2">
      <c r="A125" s="1" t="s">
        <v>12</v>
      </c>
    </row>
    <row r="126" spans="1:4" x14ac:dyDescent="0.2">
      <c r="A126" t="s">
        <v>70</v>
      </c>
      <c r="C126">
        <v>10</v>
      </c>
    </row>
    <row r="127" spans="1:4" x14ac:dyDescent="0.2">
      <c r="B127" t="s">
        <v>71</v>
      </c>
      <c r="D127">
        <v>10</v>
      </c>
    </row>
    <row r="130" spans="1:3" x14ac:dyDescent="0.2">
      <c r="A130" s="3" t="s">
        <v>72</v>
      </c>
    </row>
    <row r="131" spans="1:3" x14ac:dyDescent="0.2">
      <c r="A131" s="1" t="s">
        <v>73</v>
      </c>
      <c r="B131" s="1"/>
      <c r="C131">
        <f>D47</f>
        <v>2000</v>
      </c>
    </row>
    <row r="132" spans="1:3" x14ac:dyDescent="0.2">
      <c r="A132" s="1" t="s">
        <v>74</v>
      </c>
      <c r="B132" s="1"/>
      <c r="C132">
        <f>C97</f>
        <v>1900</v>
      </c>
    </row>
    <row r="133" spans="1:3" x14ac:dyDescent="0.2">
      <c r="A133" s="5" t="s">
        <v>75</v>
      </c>
      <c r="B133" s="5"/>
      <c r="C133">
        <f>C131-C132</f>
        <v>100</v>
      </c>
    </row>
    <row r="134" spans="1:3" x14ac:dyDescent="0.2">
      <c r="A134" s="1" t="s">
        <v>77</v>
      </c>
      <c r="B134" s="1"/>
      <c r="C134">
        <f>C67</f>
        <v>80</v>
      </c>
    </row>
    <row r="135" spans="1:3" x14ac:dyDescent="0.2">
      <c r="A135" s="1" t="s">
        <v>78</v>
      </c>
      <c r="B135" s="1"/>
      <c r="C135">
        <f>C111</f>
        <v>150</v>
      </c>
    </row>
    <row r="136" spans="1:3" x14ac:dyDescent="0.2">
      <c r="A136" s="1" t="s">
        <v>79</v>
      </c>
      <c r="B136" s="1"/>
      <c r="C136">
        <f>C106</f>
        <v>75</v>
      </c>
    </row>
    <row r="137" spans="1:3" x14ac:dyDescent="0.2">
      <c r="A137" s="1" t="s">
        <v>80</v>
      </c>
      <c r="B137" s="1"/>
      <c r="C137">
        <f>C126</f>
        <v>10</v>
      </c>
    </row>
    <row r="138" spans="1:3" x14ac:dyDescent="0.2">
      <c r="A138" s="5" t="s">
        <v>81</v>
      </c>
      <c r="B138" s="5"/>
      <c r="C138">
        <f>C133-SUM(C134:C137)</f>
        <v>-215</v>
      </c>
    </row>
    <row r="139" spans="1:3" x14ac:dyDescent="0.2">
      <c r="A139" s="1" t="s">
        <v>82</v>
      </c>
      <c r="B139" s="1"/>
      <c r="C139">
        <f>D87</f>
        <v>7</v>
      </c>
    </row>
    <row r="140" spans="1:3" x14ac:dyDescent="0.2">
      <c r="A140" s="1" t="s">
        <v>84</v>
      </c>
      <c r="B140" s="1"/>
      <c r="C140">
        <f>C117</f>
        <v>8</v>
      </c>
    </row>
    <row r="141" spans="1:3" x14ac:dyDescent="0.2">
      <c r="A141" s="5" t="s">
        <v>86</v>
      </c>
      <c r="B141" s="5"/>
      <c r="C141">
        <f>C138+C139-C140</f>
        <v>-216</v>
      </c>
    </row>
    <row r="144" spans="1:3" x14ac:dyDescent="0.2">
      <c r="A144" t="s">
        <v>87</v>
      </c>
    </row>
    <row r="145" spans="1:8" x14ac:dyDescent="0.2">
      <c r="A145" s="6" t="s">
        <v>88</v>
      </c>
      <c r="C145" t="s">
        <v>117</v>
      </c>
      <c r="D145" t="s">
        <v>119</v>
      </c>
      <c r="E145" t="s">
        <v>120</v>
      </c>
      <c r="F145" s="3" t="s">
        <v>118</v>
      </c>
    </row>
    <row r="146" spans="1:8" x14ac:dyDescent="0.2">
      <c r="A146" s="1" t="s">
        <v>19</v>
      </c>
      <c r="C146">
        <f>B5</f>
        <v>618</v>
      </c>
      <c r="D146">
        <f>C45+C49+C85+C92</f>
        <v>2142</v>
      </c>
      <c r="E146">
        <f>D56+D66+D75+D80+D107+D113</f>
        <v>2308</v>
      </c>
      <c r="F146" s="3">
        <f>C146+D146-E146</f>
        <v>452</v>
      </c>
      <c r="H146" s="1" t="s">
        <v>89</v>
      </c>
    </row>
    <row r="147" spans="1:8" x14ac:dyDescent="0.2">
      <c r="A147" s="1" t="s">
        <v>24</v>
      </c>
      <c r="C147">
        <f>B6</f>
        <v>120</v>
      </c>
      <c r="D147">
        <f>C46</f>
        <v>1200</v>
      </c>
      <c r="E147">
        <f>D50</f>
        <v>1110</v>
      </c>
      <c r="F147" s="3">
        <f>C147+D147-E147</f>
        <v>210</v>
      </c>
      <c r="H147" s="1" t="s">
        <v>90</v>
      </c>
    </row>
    <row r="148" spans="1:8" x14ac:dyDescent="0.2">
      <c r="A148" s="1" t="s">
        <v>91</v>
      </c>
      <c r="F148" s="3">
        <v>106</v>
      </c>
      <c r="H148" s="1" t="s">
        <v>92</v>
      </c>
    </row>
    <row r="149" spans="1:8" x14ac:dyDescent="0.2">
      <c r="A149" s="5" t="s">
        <v>93</v>
      </c>
      <c r="F149" s="20">
        <f>SUM(F146:F148)</f>
        <v>768</v>
      </c>
      <c r="H149" s="5" t="s">
        <v>94</v>
      </c>
    </row>
    <row r="150" spans="1:8" x14ac:dyDescent="0.2">
      <c r="A150" s="1" t="s">
        <v>95</v>
      </c>
      <c r="C150">
        <f>B13</f>
        <v>410</v>
      </c>
      <c r="D150">
        <f>C65</f>
        <v>200</v>
      </c>
      <c r="E150">
        <v>0</v>
      </c>
      <c r="F150" s="3">
        <f>C150+D150-E150</f>
        <v>610</v>
      </c>
      <c r="H150" s="1" t="s">
        <v>96</v>
      </c>
    </row>
    <row r="151" spans="1:8" x14ac:dyDescent="0.2">
      <c r="A151" s="1" t="s">
        <v>23</v>
      </c>
      <c r="C151">
        <f>B14</f>
        <v>-145</v>
      </c>
      <c r="D151">
        <f>-D68</f>
        <v>-80</v>
      </c>
      <c r="E151">
        <v>0</v>
      </c>
      <c r="F151" s="3">
        <f t="shared" ref="F151:F165" si="2">C151+D151-E151</f>
        <v>-225</v>
      </c>
      <c r="H151" s="1" t="s">
        <v>97</v>
      </c>
    </row>
    <row r="152" spans="1:8" x14ac:dyDescent="0.2">
      <c r="A152" s="1" t="s">
        <v>98</v>
      </c>
      <c r="F152" s="3">
        <f>F151+F150</f>
        <v>385</v>
      </c>
      <c r="H152" s="1" t="s">
        <v>99</v>
      </c>
    </row>
    <row r="153" spans="1:8" x14ac:dyDescent="0.2">
      <c r="A153" s="5" t="s">
        <v>100</v>
      </c>
      <c r="F153" s="20">
        <f>F152+F149</f>
        <v>1153</v>
      </c>
      <c r="H153" s="5" t="s">
        <v>101</v>
      </c>
    </row>
    <row r="154" spans="1:8" x14ac:dyDescent="0.2">
      <c r="A154" s="6" t="s">
        <v>102</v>
      </c>
      <c r="F154" s="3"/>
    </row>
    <row r="155" spans="1:8" x14ac:dyDescent="0.2">
      <c r="A155" s="1" t="s">
        <v>21</v>
      </c>
      <c r="C155">
        <f>E5</f>
        <v>1</v>
      </c>
      <c r="D155">
        <f>D55</f>
        <v>99</v>
      </c>
      <c r="E155">
        <v>0</v>
      </c>
      <c r="F155" s="3">
        <f t="shared" si="2"/>
        <v>100</v>
      </c>
      <c r="H155" s="1" t="s">
        <v>76</v>
      </c>
    </row>
    <row r="156" spans="1:8" x14ac:dyDescent="0.2">
      <c r="A156" s="1" t="s">
        <v>20</v>
      </c>
      <c r="C156">
        <f>E4</f>
        <v>10</v>
      </c>
      <c r="D156">
        <v>0</v>
      </c>
      <c r="E156">
        <f>C105</f>
        <v>5</v>
      </c>
      <c r="F156" s="3">
        <f t="shared" si="2"/>
        <v>5</v>
      </c>
      <c r="H156" s="1" t="s">
        <v>103</v>
      </c>
    </row>
    <row r="157" spans="1:8" x14ac:dyDescent="0.2">
      <c r="A157" s="1" t="s">
        <v>104</v>
      </c>
      <c r="B157" t="s">
        <v>122</v>
      </c>
      <c r="C157">
        <v>-7</v>
      </c>
      <c r="D157">
        <f>D112</f>
        <v>14</v>
      </c>
      <c r="E157">
        <v>0</v>
      </c>
      <c r="F157" s="3">
        <f t="shared" si="2"/>
        <v>7</v>
      </c>
      <c r="H157" s="1" t="s">
        <v>83</v>
      </c>
    </row>
    <row r="158" spans="1:8" x14ac:dyDescent="0.2">
      <c r="A158" s="1" t="s">
        <v>105</v>
      </c>
      <c r="B158" t="s">
        <v>123</v>
      </c>
      <c r="C158">
        <f>-B4</f>
        <v>-5</v>
      </c>
      <c r="D158">
        <f>D86+D118</f>
        <v>13</v>
      </c>
      <c r="E158">
        <v>0</v>
      </c>
      <c r="F158" s="3">
        <f t="shared" si="2"/>
        <v>8</v>
      </c>
      <c r="H158" s="1" t="s">
        <v>85</v>
      </c>
    </row>
    <row r="159" spans="1:8" x14ac:dyDescent="0.2">
      <c r="A159" s="1" t="s">
        <v>106</v>
      </c>
      <c r="C159">
        <v>0</v>
      </c>
      <c r="D159">
        <f>D81</f>
        <v>15</v>
      </c>
      <c r="E159">
        <v>0</v>
      </c>
      <c r="F159" s="3">
        <f t="shared" si="2"/>
        <v>15</v>
      </c>
      <c r="H159" s="1" t="s">
        <v>107</v>
      </c>
    </row>
    <row r="160" spans="1:8" x14ac:dyDescent="0.2">
      <c r="A160" s="5" t="s">
        <v>108</v>
      </c>
      <c r="F160" s="20">
        <f>SUM(F155:F159)</f>
        <v>135</v>
      </c>
      <c r="H160" s="5" t="s">
        <v>109</v>
      </c>
    </row>
    <row r="161" spans="1:8" x14ac:dyDescent="0.2">
      <c r="A161" s="1" t="s">
        <v>15</v>
      </c>
      <c r="C161">
        <f>E3</f>
        <v>28</v>
      </c>
      <c r="D161">
        <v>0</v>
      </c>
      <c r="E161">
        <v>0</v>
      </c>
      <c r="F161" s="3">
        <f t="shared" si="2"/>
        <v>28</v>
      </c>
      <c r="H161" s="1" t="s">
        <v>110</v>
      </c>
    </row>
    <row r="162" spans="1:8" x14ac:dyDescent="0.2">
      <c r="A162" s="5" t="s">
        <v>111</v>
      </c>
      <c r="F162" s="20">
        <f>F160+F161</f>
        <v>163</v>
      </c>
      <c r="H162" s="5" t="s">
        <v>112</v>
      </c>
    </row>
    <row r="163" spans="1:8" x14ac:dyDescent="0.2">
      <c r="A163" s="6" t="s">
        <v>29</v>
      </c>
      <c r="F163" s="3"/>
    </row>
    <row r="164" spans="1:8" x14ac:dyDescent="0.2">
      <c r="A164" s="1" t="s">
        <v>14</v>
      </c>
      <c r="C164">
        <f>E11</f>
        <v>500</v>
      </c>
      <c r="D164">
        <v>0</v>
      </c>
      <c r="E164">
        <v>0</v>
      </c>
      <c r="F164" s="3">
        <f t="shared" si="2"/>
        <v>500</v>
      </c>
      <c r="H164" s="1" t="s">
        <v>113</v>
      </c>
    </row>
    <row r="165" spans="1:8" x14ac:dyDescent="0.2">
      <c r="A165" s="1" t="s">
        <v>25</v>
      </c>
      <c r="C165">
        <f>E12</f>
        <v>781</v>
      </c>
      <c r="D165">
        <f>C141</f>
        <v>-216</v>
      </c>
      <c r="E165">
        <f>C79</f>
        <v>75</v>
      </c>
      <c r="F165" s="3">
        <f t="shared" si="2"/>
        <v>490</v>
      </c>
      <c r="H165" s="1" t="s">
        <v>114</v>
      </c>
    </row>
    <row r="166" spans="1:8" x14ac:dyDescent="0.2">
      <c r="A166" s="5" t="s">
        <v>115</v>
      </c>
      <c r="F166" s="20">
        <f>SUM(F164:F165)</f>
        <v>990</v>
      </c>
      <c r="H166" s="1" t="s">
        <v>116</v>
      </c>
    </row>
    <row r="167" spans="1:8" x14ac:dyDescent="0.2">
      <c r="A167" s="5" t="s">
        <v>34</v>
      </c>
      <c r="F167" s="20">
        <f>F166+F162</f>
        <v>1153</v>
      </c>
      <c r="H167" s="1" t="s">
        <v>101</v>
      </c>
    </row>
    <row r="168" spans="1:8" x14ac:dyDescent="0.2">
      <c r="E168" s="3" t="s">
        <v>121</v>
      </c>
      <c r="F168">
        <f>F153-F167</f>
        <v>0</v>
      </c>
    </row>
  </sheetData>
  <mergeCells count="3">
    <mergeCell ref="B20:L20"/>
    <mergeCell ref="M20:R20"/>
    <mergeCell ref="S20:T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CA59-198E-F441-B2A3-6EFE0AB0E8FC}">
  <dimension ref="B2:M59"/>
  <sheetViews>
    <sheetView workbookViewId="0">
      <selection activeCell="C63" sqref="C63"/>
    </sheetView>
  </sheetViews>
  <sheetFormatPr baseColWidth="10" defaultRowHeight="16" x14ac:dyDescent="0.2"/>
  <cols>
    <col min="2" max="3" width="35.5" customWidth="1"/>
    <col min="4" max="4" width="39.6640625" customWidth="1"/>
    <col min="5" max="5" width="20.33203125" customWidth="1"/>
    <col min="13" max="13" width="23.33203125" bestFit="1" customWidth="1"/>
  </cols>
  <sheetData>
    <row r="2" spans="2:13" x14ac:dyDescent="0.2">
      <c r="B2" s="21" t="s">
        <v>124</v>
      </c>
      <c r="C2" s="21"/>
      <c r="D2" s="21"/>
    </row>
    <row r="3" spans="2:13" x14ac:dyDescent="0.2">
      <c r="B3" s="21" t="s">
        <v>125</v>
      </c>
      <c r="C3" s="21"/>
      <c r="D3" s="21"/>
    </row>
    <row r="4" spans="2:13" x14ac:dyDescent="0.2">
      <c r="B4" s="8"/>
      <c r="C4" s="9" t="s">
        <v>126</v>
      </c>
      <c r="D4" s="9" t="s">
        <v>127</v>
      </c>
    </row>
    <row r="5" spans="2:13" x14ac:dyDescent="0.2">
      <c r="B5" s="10" t="s">
        <v>128</v>
      </c>
      <c r="C5" s="7"/>
      <c r="D5" s="7"/>
    </row>
    <row r="6" spans="2:13" x14ac:dyDescent="0.2">
      <c r="B6" s="10" t="s">
        <v>129</v>
      </c>
      <c r="C6" s="7"/>
      <c r="D6" s="7"/>
    </row>
    <row r="7" spans="2:13" x14ac:dyDescent="0.2">
      <c r="B7" s="7" t="s">
        <v>130</v>
      </c>
      <c r="C7" s="11">
        <v>18000</v>
      </c>
      <c r="D7" s="11">
        <v>27000</v>
      </c>
      <c r="M7" s="3"/>
    </row>
    <row r="8" spans="2:13" x14ac:dyDescent="0.2">
      <c r="B8" s="7" t="s">
        <v>131</v>
      </c>
      <c r="C8" s="11">
        <v>48000</v>
      </c>
      <c r="D8" s="11">
        <v>53000</v>
      </c>
    </row>
    <row r="9" spans="2:13" x14ac:dyDescent="0.2">
      <c r="B9" s="7" t="s">
        <v>132</v>
      </c>
      <c r="C9" s="11">
        <v>109000</v>
      </c>
      <c r="D9" s="11">
        <v>103000</v>
      </c>
    </row>
    <row r="10" spans="2:13" x14ac:dyDescent="0.2">
      <c r="B10" s="7" t="s">
        <v>133</v>
      </c>
      <c r="C10" s="11">
        <v>10000</v>
      </c>
      <c r="D10" s="11">
        <v>12000</v>
      </c>
    </row>
    <row r="11" spans="2:13" x14ac:dyDescent="0.2">
      <c r="B11" s="12" t="s">
        <v>134</v>
      </c>
      <c r="C11" s="13">
        <v>185000</v>
      </c>
      <c r="D11" s="13">
        <v>195000</v>
      </c>
    </row>
    <row r="12" spans="2:13" x14ac:dyDescent="0.2">
      <c r="B12" s="10" t="s">
        <v>135</v>
      </c>
      <c r="C12" s="11"/>
      <c r="D12" s="11"/>
    </row>
    <row r="13" spans="2:13" x14ac:dyDescent="0.2">
      <c r="B13" s="7" t="s">
        <v>136</v>
      </c>
      <c r="C13" s="11">
        <v>336000</v>
      </c>
      <c r="D13" s="11">
        <v>360000</v>
      </c>
    </row>
    <row r="14" spans="2:13" x14ac:dyDescent="0.2">
      <c r="B14" s="7" t="s">
        <v>137</v>
      </c>
      <c r="C14" s="11">
        <v>-84000</v>
      </c>
      <c r="D14" s="11">
        <v>-87000</v>
      </c>
    </row>
    <row r="15" spans="2:13" x14ac:dyDescent="0.2">
      <c r="B15" s="7" t="s">
        <v>138</v>
      </c>
      <c r="C15" s="11">
        <v>50000</v>
      </c>
      <c r="D15" s="11">
        <v>43000</v>
      </c>
    </row>
    <row r="16" spans="2:13" x14ac:dyDescent="0.2">
      <c r="B16" s="12" t="s">
        <v>139</v>
      </c>
      <c r="C16" s="13">
        <v>302000</v>
      </c>
      <c r="D16" s="13">
        <v>316000</v>
      </c>
    </row>
    <row r="17" spans="2:4" x14ac:dyDescent="0.2">
      <c r="B17" s="12" t="s">
        <v>32</v>
      </c>
      <c r="C17" s="14">
        <v>487000</v>
      </c>
      <c r="D17" s="14">
        <v>511000</v>
      </c>
    </row>
    <row r="18" spans="2:4" x14ac:dyDescent="0.2">
      <c r="B18" s="10" t="s">
        <v>140</v>
      </c>
      <c r="C18" s="11"/>
      <c r="D18" s="11"/>
    </row>
    <row r="19" spans="2:4" x14ac:dyDescent="0.2">
      <c r="B19" s="7" t="s">
        <v>141</v>
      </c>
      <c r="C19" s="11"/>
      <c r="D19" s="11"/>
    </row>
    <row r="20" spans="2:4" x14ac:dyDescent="0.2">
      <c r="B20" s="7" t="s">
        <v>142</v>
      </c>
      <c r="C20" s="11">
        <v>26000</v>
      </c>
      <c r="D20" s="11">
        <v>32000</v>
      </c>
    </row>
    <row r="21" spans="2:4" x14ac:dyDescent="0.2">
      <c r="B21" s="7" t="s">
        <v>143</v>
      </c>
      <c r="C21" s="11">
        <v>7000</v>
      </c>
      <c r="D21" s="11">
        <v>4000</v>
      </c>
    </row>
    <row r="22" spans="2:4" x14ac:dyDescent="0.2">
      <c r="B22" s="7" t="s">
        <v>144</v>
      </c>
      <c r="C22" s="11">
        <v>8000</v>
      </c>
      <c r="D22" s="11">
        <v>6000</v>
      </c>
    </row>
    <row r="23" spans="2:4" x14ac:dyDescent="0.2">
      <c r="B23" s="7" t="s">
        <v>145</v>
      </c>
      <c r="C23" s="11">
        <v>41000</v>
      </c>
      <c r="D23" s="11">
        <v>42000</v>
      </c>
    </row>
    <row r="24" spans="2:4" x14ac:dyDescent="0.2">
      <c r="B24" s="10" t="s">
        <v>146</v>
      </c>
      <c r="C24" s="11"/>
      <c r="D24" s="11"/>
    </row>
    <row r="25" spans="2:4" x14ac:dyDescent="0.2">
      <c r="B25" s="7" t="s">
        <v>147</v>
      </c>
      <c r="C25" s="13">
        <v>120000</v>
      </c>
      <c r="D25" s="13">
        <v>60000</v>
      </c>
    </row>
    <row r="26" spans="2:4" x14ac:dyDescent="0.2">
      <c r="B26" s="12" t="s">
        <v>148</v>
      </c>
      <c r="C26" s="13">
        <v>161000</v>
      </c>
      <c r="D26" s="13">
        <v>102000</v>
      </c>
    </row>
    <row r="27" spans="2:4" x14ac:dyDescent="0.2">
      <c r="B27" s="10" t="s">
        <v>149</v>
      </c>
      <c r="C27" s="11"/>
      <c r="D27" s="11"/>
    </row>
    <row r="28" spans="2:4" x14ac:dyDescent="0.2">
      <c r="B28" s="7" t="s">
        <v>150</v>
      </c>
      <c r="C28" s="11">
        <v>228000</v>
      </c>
      <c r="D28" s="11">
        <v>255000</v>
      </c>
    </row>
    <row r="29" spans="2:4" x14ac:dyDescent="0.2">
      <c r="B29" s="7" t="s">
        <v>151</v>
      </c>
      <c r="C29" s="13">
        <v>98000</v>
      </c>
      <c r="D29" s="13">
        <v>154000</v>
      </c>
    </row>
    <row r="30" spans="2:4" x14ac:dyDescent="0.2">
      <c r="B30" s="12" t="s">
        <v>152</v>
      </c>
      <c r="C30" s="13">
        <v>326000</v>
      </c>
      <c r="D30" s="13">
        <v>409000</v>
      </c>
    </row>
    <row r="31" spans="2:4" x14ac:dyDescent="0.2">
      <c r="B31" s="12" t="s">
        <v>153</v>
      </c>
      <c r="C31" s="14">
        <v>487000</v>
      </c>
      <c r="D31" s="14">
        <v>511000</v>
      </c>
    </row>
    <row r="35" spans="2:5" x14ac:dyDescent="0.2">
      <c r="B35" s="3" t="s">
        <v>154</v>
      </c>
      <c r="C35" s="3" t="s">
        <v>155</v>
      </c>
    </row>
    <row r="36" spans="2:5" x14ac:dyDescent="0.2">
      <c r="B36" t="s">
        <v>156</v>
      </c>
      <c r="C36">
        <v>82000</v>
      </c>
    </row>
    <row r="37" spans="2:5" x14ac:dyDescent="0.2">
      <c r="B37" t="s">
        <v>157</v>
      </c>
      <c r="C37">
        <v>3000</v>
      </c>
    </row>
    <row r="38" spans="2:5" x14ac:dyDescent="0.2">
      <c r="B38" t="s">
        <v>158</v>
      </c>
      <c r="C38" s="15">
        <f>-D14+C14+19000</f>
        <v>22000</v>
      </c>
      <c r="D38" s="4" t="s">
        <v>180</v>
      </c>
      <c r="E38" t="s">
        <v>179</v>
      </c>
    </row>
    <row r="39" spans="2:5" x14ac:dyDescent="0.2">
      <c r="B39" t="s">
        <v>159</v>
      </c>
      <c r="C39" s="15">
        <f>C15-D15</f>
        <v>7000</v>
      </c>
      <c r="D39" s="17" t="s">
        <v>181</v>
      </c>
    </row>
    <row r="40" spans="2:5" x14ac:dyDescent="0.2">
      <c r="B40" t="s">
        <v>160</v>
      </c>
      <c r="C40">
        <f>125000-120000</f>
        <v>5000</v>
      </c>
      <c r="D40" s="4" t="s">
        <v>182</v>
      </c>
    </row>
    <row r="41" spans="2:5" x14ac:dyDescent="0.2">
      <c r="B41" t="s">
        <v>161</v>
      </c>
      <c r="C41" s="15">
        <f>D8-C8</f>
        <v>5000</v>
      </c>
    </row>
    <row r="42" spans="2:5" x14ac:dyDescent="0.2">
      <c r="B42" t="s">
        <v>162</v>
      </c>
      <c r="C42" s="15">
        <f>D9-C9</f>
        <v>-6000</v>
      </c>
    </row>
    <row r="43" spans="2:5" x14ac:dyDescent="0.2">
      <c r="B43" t="s">
        <v>163</v>
      </c>
      <c r="C43" s="15">
        <f>D10-C10</f>
        <v>2000</v>
      </c>
    </row>
    <row r="44" spans="2:5" x14ac:dyDescent="0.2">
      <c r="B44" t="s">
        <v>164</v>
      </c>
      <c r="C44" s="15">
        <f>D20-C20</f>
        <v>6000</v>
      </c>
    </row>
    <row r="45" spans="2:5" x14ac:dyDescent="0.2">
      <c r="B45" t="s">
        <v>165</v>
      </c>
      <c r="C45" s="15">
        <f>D21-C21</f>
        <v>-3000</v>
      </c>
    </row>
    <row r="46" spans="2:5" x14ac:dyDescent="0.2">
      <c r="B46" t="s">
        <v>166</v>
      </c>
      <c r="C46" s="15">
        <f>D22-C22</f>
        <v>-2000</v>
      </c>
    </row>
    <row r="47" spans="2:5" x14ac:dyDescent="0.2">
      <c r="B47" s="3" t="s">
        <v>167</v>
      </c>
      <c r="C47" s="16">
        <f>SUM(C36:C40)-SUM(C41:C43)+SUM(C44:C46)</f>
        <v>119000</v>
      </c>
    </row>
    <row r="48" spans="2:5" x14ac:dyDescent="0.2">
      <c r="B48" s="3" t="s">
        <v>168</v>
      </c>
    </row>
    <row r="49" spans="2:7" x14ac:dyDescent="0.2">
      <c r="B49" t="s">
        <v>169</v>
      </c>
      <c r="C49">
        <v>17000</v>
      </c>
    </row>
    <row r="50" spans="2:7" x14ac:dyDescent="0.2">
      <c r="B50" s="3" t="s">
        <v>170</v>
      </c>
      <c r="C50" s="3">
        <f>C49</f>
        <v>17000</v>
      </c>
    </row>
    <row r="51" spans="2:7" x14ac:dyDescent="0.2">
      <c r="B51" s="3" t="s">
        <v>171</v>
      </c>
    </row>
    <row r="52" spans="2:7" x14ac:dyDescent="0.2">
      <c r="B52" t="s">
        <v>172</v>
      </c>
      <c r="C52">
        <v>-125000</v>
      </c>
    </row>
    <row r="53" spans="2:7" x14ac:dyDescent="0.2">
      <c r="B53" t="s">
        <v>173</v>
      </c>
      <c r="C53">
        <v>-26000</v>
      </c>
    </row>
    <row r="54" spans="2:7" x14ac:dyDescent="0.2">
      <c r="B54" t="s">
        <v>174</v>
      </c>
      <c r="C54" s="15">
        <f>D28-C28-3000</f>
        <v>24000</v>
      </c>
      <c r="D54" s="17" t="s">
        <v>183</v>
      </c>
      <c r="G54" s="2" t="s">
        <v>184</v>
      </c>
    </row>
    <row r="55" spans="2:7" x14ac:dyDescent="0.2">
      <c r="B55" s="3" t="s">
        <v>175</v>
      </c>
      <c r="C55" s="3">
        <f>SUM(C52:C54)</f>
        <v>-127000</v>
      </c>
    </row>
    <row r="56" spans="2:7" x14ac:dyDescent="0.2">
      <c r="B56" t="s">
        <v>176</v>
      </c>
      <c r="C56" s="15">
        <f>C55+C50+C47</f>
        <v>9000</v>
      </c>
    </row>
    <row r="57" spans="2:7" x14ac:dyDescent="0.2">
      <c r="B57" t="s">
        <v>177</v>
      </c>
      <c r="C57" s="15">
        <f>C7</f>
        <v>18000</v>
      </c>
    </row>
    <row r="58" spans="2:7" x14ac:dyDescent="0.2">
      <c r="B58" t="s">
        <v>178</v>
      </c>
      <c r="C58" s="15">
        <f>D7</f>
        <v>27000</v>
      </c>
    </row>
    <row r="59" spans="2:7" x14ac:dyDescent="0.2">
      <c r="C59" s="15">
        <f>C57+C56-C58</f>
        <v>0</v>
      </c>
      <c r="D59" t="s">
        <v>121</v>
      </c>
    </row>
  </sheetData>
  <mergeCells count="2">
    <mergeCell ref="B2:D2"/>
    <mergeCell ref="B3:D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123E9-485D-B541-88BA-37206F21FD13}">
  <dimension ref="A1:F21"/>
  <sheetViews>
    <sheetView workbookViewId="0">
      <selection activeCell="C47" sqref="C47"/>
    </sheetView>
  </sheetViews>
  <sheetFormatPr baseColWidth="10" defaultRowHeight="16" x14ac:dyDescent="0.2"/>
  <cols>
    <col min="3" max="3" width="18.5" customWidth="1"/>
    <col min="4" max="4" width="17.33203125" bestFit="1" customWidth="1"/>
    <col min="5" max="5" width="11.6640625" bestFit="1" customWidth="1"/>
  </cols>
  <sheetData>
    <row r="1" spans="1:6" x14ac:dyDescent="0.2">
      <c r="A1" s="3" t="s">
        <v>13</v>
      </c>
    </row>
    <row r="2" spans="1:6" x14ac:dyDescent="0.2">
      <c r="A2" s="19" t="s">
        <v>185</v>
      </c>
      <c r="B2" t="s">
        <v>190</v>
      </c>
    </row>
    <row r="3" spans="1:6" x14ac:dyDescent="0.2">
      <c r="A3" s="19" t="s">
        <v>186</v>
      </c>
      <c r="B3" t="s">
        <v>191</v>
      </c>
    </row>
    <row r="4" spans="1:6" x14ac:dyDescent="0.2">
      <c r="A4" s="19" t="s">
        <v>187</v>
      </c>
      <c r="B4">
        <f>85+42-32</f>
        <v>95</v>
      </c>
      <c r="C4" s="4" t="s">
        <v>193</v>
      </c>
      <c r="D4" t="s">
        <v>192</v>
      </c>
    </row>
    <row r="5" spans="1:6" x14ac:dyDescent="0.2">
      <c r="A5" s="19"/>
      <c r="B5">
        <f>95*24</f>
        <v>2280</v>
      </c>
      <c r="D5" t="s">
        <v>194</v>
      </c>
      <c r="E5" s="2" t="s">
        <v>195</v>
      </c>
    </row>
    <row r="6" spans="1:6" x14ac:dyDescent="0.2">
      <c r="A6" s="19" t="s">
        <v>188</v>
      </c>
      <c r="C6" t="s">
        <v>199</v>
      </c>
      <c r="D6" t="s">
        <v>200</v>
      </c>
    </row>
    <row r="7" spans="1:6" x14ac:dyDescent="0.2">
      <c r="A7" s="19"/>
      <c r="B7" t="s">
        <v>196</v>
      </c>
      <c r="C7">
        <v>85</v>
      </c>
      <c r="D7" s="18">
        <f>$B$4*C7/$C$10</f>
        <v>83.678756476683944</v>
      </c>
    </row>
    <row r="8" spans="1:6" x14ac:dyDescent="0.2">
      <c r="A8" s="19"/>
      <c r="B8" t="s">
        <v>197</v>
      </c>
      <c r="C8">
        <f>42-32</f>
        <v>10</v>
      </c>
      <c r="D8" s="18">
        <f t="shared" ref="D8:D9" si="0">$B$4*C8/$C$10</f>
        <v>9.8445595854922274</v>
      </c>
      <c r="E8" s="18">
        <f>D8*24</f>
        <v>236.26943005181346</v>
      </c>
    </row>
    <row r="9" spans="1:6" x14ac:dyDescent="0.2">
      <c r="A9" s="19"/>
      <c r="B9" t="s">
        <v>198</v>
      </c>
      <c r="C9">
        <f>0.1*15</f>
        <v>1.5</v>
      </c>
      <c r="D9" s="18">
        <f t="shared" si="0"/>
        <v>1.4766839378238341</v>
      </c>
    </row>
    <row r="10" spans="1:6" x14ac:dyDescent="0.2">
      <c r="A10" s="19"/>
      <c r="B10" t="s">
        <v>203</v>
      </c>
      <c r="C10">
        <f>SUM(C7:C9)</f>
        <v>96.5</v>
      </c>
      <c r="D10">
        <f>B4</f>
        <v>95</v>
      </c>
    </row>
    <row r="11" spans="1:6" x14ac:dyDescent="0.2">
      <c r="A11" s="19" t="s">
        <v>189</v>
      </c>
      <c r="B11" t="s">
        <v>201</v>
      </c>
      <c r="C11" t="s">
        <v>42</v>
      </c>
      <c r="E11" s="18">
        <f>E8</f>
        <v>236.26943005181346</v>
      </c>
      <c r="F11" s="18"/>
    </row>
    <row r="12" spans="1:6" x14ac:dyDescent="0.2">
      <c r="D12" t="s">
        <v>41</v>
      </c>
      <c r="E12" s="18"/>
      <c r="F12" s="18">
        <f>E8</f>
        <v>236.26943005181346</v>
      </c>
    </row>
    <row r="13" spans="1:6" x14ac:dyDescent="0.2">
      <c r="B13" t="s">
        <v>202</v>
      </c>
      <c r="C13" t="s">
        <v>40</v>
      </c>
      <c r="E13">
        <f>95</f>
        <v>95</v>
      </c>
    </row>
    <row r="14" spans="1:6" x14ac:dyDescent="0.2">
      <c r="D14" t="s">
        <v>41</v>
      </c>
      <c r="F14" s="18">
        <f>E13-F15</f>
        <v>85.15544041450778</v>
      </c>
    </row>
    <row r="15" spans="1:6" x14ac:dyDescent="0.2">
      <c r="D15" t="s">
        <v>42</v>
      </c>
      <c r="F15" s="18">
        <f>D8</f>
        <v>9.8445595854922274</v>
      </c>
    </row>
    <row r="17" spans="1:1" x14ac:dyDescent="0.2">
      <c r="A17" s="1" t="s">
        <v>204</v>
      </c>
    </row>
    <row r="20" spans="1:1" x14ac:dyDescent="0.2">
      <c r="A20" s="3" t="s">
        <v>37</v>
      </c>
    </row>
    <row r="21" spans="1:1" x14ac:dyDescent="0.2">
      <c r="A21" t="s">
        <v>205</v>
      </c>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D71D8-A0B5-AD4E-A0B1-1F4BA845CD6C}">
  <dimension ref="A1:A11"/>
  <sheetViews>
    <sheetView workbookViewId="0">
      <selection activeCell="K22" sqref="K22"/>
    </sheetView>
  </sheetViews>
  <sheetFormatPr baseColWidth="10" defaultRowHeight="16" x14ac:dyDescent="0.2"/>
  <sheetData>
    <row r="1" spans="1:1" x14ac:dyDescent="0.2">
      <c r="A1" s="1" t="s">
        <v>206</v>
      </c>
    </row>
    <row r="2" spans="1:1" x14ac:dyDescent="0.2">
      <c r="A2" s="1" t="s">
        <v>207</v>
      </c>
    </row>
    <row r="3" spans="1:1" x14ac:dyDescent="0.2">
      <c r="A3" s="1" t="s">
        <v>208</v>
      </c>
    </row>
    <row r="4" spans="1:1" x14ac:dyDescent="0.2">
      <c r="A4" s="1" t="s">
        <v>209</v>
      </c>
    </row>
    <row r="5" spans="1:1" x14ac:dyDescent="0.2">
      <c r="A5" s="1" t="s">
        <v>210</v>
      </c>
    </row>
    <row r="6" spans="1:1" x14ac:dyDescent="0.2">
      <c r="A6" s="1" t="s">
        <v>211</v>
      </c>
    </row>
    <row r="7" spans="1:1" x14ac:dyDescent="0.2">
      <c r="A7" s="1" t="s">
        <v>212</v>
      </c>
    </row>
    <row r="8" spans="1:1" x14ac:dyDescent="0.2">
      <c r="A8" s="1" t="s">
        <v>213</v>
      </c>
    </row>
    <row r="9" spans="1:1" x14ac:dyDescent="0.2">
      <c r="A9" s="1" t="s">
        <v>214</v>
      </c>
    </row>
    <row r="11" spans="1:1" x14ac:dyDescent="0.2">
      <c r="A11" s="2" t="s">
        <v>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Quesiton 1</vt:lpstr>
      <vt:lpstr>Question 2</vt:lpstr>
      <vt:lpstr>Question 3</vt:lpstr>
      <vt:lpstr>Question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 Jiao</dc:creator>
  <cp:lastModifiedBy>Dian Jiao</cp:lastModifiedBy>
  <dcterms:created xsi:type="dcterms:W3CDTF">2023-10-11T20:11:56Z</dcterms:created>
  <dcterms:modified xsi:type="dcterms:W3CDTF">2023-10-13T15:05:53Z</dcterms:modified>
</cp:coreProperties>
</file>