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0d787885a4dc1/Studying/Accounting/Financial Accounting/2023 Fall MBA/"/>
    </mc:Choice>
  </mc:AlternateContent>
  <xr:revisionPtr revIDLastSave="256" documentId="8_{0C1835DB-612C-FC40-BBEA-9977C8D40A0E}" xr6:coauthVersionLast="47" xr6:coauthVersionMax="47" xr10:uidLastSave="{88CE4027-3907-8D45-AAE6-C00C65942DFF}"/>
  <bookViews>
    <workbookView xWindow="1580" yWindow="4860" windowWidth="21400" windowHeight="16640" activeTab="3" xr2:uid="{465F57D5-20C9-A944-87B5-AE21B3918565}"/>
  </bookViews>
  <sheets>
    <sheet name="HW6 Q1" sheetId="1" r:id="rId1"/>
    <sheet name="HW6 Q2" sheetId="2" r:id="rId2"/>
    <sheet name="HW7 Q1" sheetId="3" r:id="rId3"/>
    <sheet name="Deferred Tax - Class Ex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4" l="1"/>
  <c r="C18" i="4"/>
  <c r="C19" i="4"/>
  <c r="D40" i="4"/>
  <c r="E40" i="4"/>
  <c r="F40" i="4"/>
  <c r="G40" i="4"/>
  <c r="C40" i="4"/>
  <c r="D34" i="4"/>
  <c r="E34" i="4"/>
  <c r="F34" i="4"/>
  <c r="G34" i="4"/>
  <c r="C34" i="4"/>
  <c r="C35" i="4" s="1"/>
  <c r="D35" i="4" s="1"/>
  <c r="E35" i="4" s="1"/>
  <c r="F35" i="4" s="1"/>
  <c r="G35" i="4" s="1"/>
  <c r="D33" i="4"/>
  <c r="E33" i="4"/>
  <c r="F33" i="4"/>
  <c r="G33" i="4"/>
  <c r="C33" i="4"/>
  <c r="D37" i="4"/>
  <c r="E37" i="4"/>
  <c r="F37" i="4"/>
  <c r="G37" i="4"/>
  <c r="D19" i="4"/>
  <c r="E19" i="4"/>
  <c r="F19" i="4"/>
  <c r="G19" i="4"/>
  <c r="E18" i="4"/>
  <c r="E22" i="4" s="1"/>
  <c r="E25" i="4" s="1"/>
  <c r="C10" i="4"/>
  <c r="D10" i="4"/>
  <c r="D18" i="4" s="1"/>
  <c r="D22" i="4" s="1"/>
  <c r="E10" i="4"/>
  <c r="F10" i="4"/>
  <c r="G10" i="4"/>
  <c r="D9" i="4"/>
  <c r="E9" i="4"/>
  <c r="F9" i="4"/>
  <c r="G9" i="4"/>
  <c r="C9" i="4"/>
  <c r="D12" i="4"/>
  <c r="D21" i="4" s="1"/>
  <c r="E12" i="4"/>
  <c r="E21" i="4" s="1"/>
  <c r="F12" i="4"/>
  <c r="F21" i="4" s="1"/>
  <c r="G12" i="4"/>
  <c r="G21" i="4" s="1"/>
  <c r="C12" i="4"/>
  <c r="C21" i="4" s="1"/>
  <c r="D13" i="4"/>
  <c r="E13" i="4"/>
  <c r="E27" i="4" s="1"/>
  <c r="F13" i="4"/>
  <c r="G13" i="4"/>
  <c r="C13" i="4"/>
  <c r="G5" i="3"/>
  <c r="C22" i="3" s="1"/>
  <c r="G10" i="3"/>
  <c r="C10" i="1" a="1"/>
  <c r="C10" i="1" s="1"/>
  <c r="D21" i="1" s="1"/>
  <c r="D20" i="1"/>
  <c r="C22" i="4" l="1"/>
  <c r="E29" i="4"/>
  <c r="G18" i="4"/>
  <c r="G22" i="4" s="1"/>
  <c r="G25" i="4" s="1"/>
  <c r="G29" i="4" s="1"/>
  <c r="F18" i="4"/>
  <c r="F22" i="4" s="1"/>
  <c r="F25" i="4" s="1"/>
  <c r="F29" i="4" s="1"/>
  <c r="C23" i="4"/>
  <c r="D23" i="4" s="1"/>
  <c r="E23" i="4" s="1"/>
  <c r="F23" i="4" s="1"/>
  <c r="G23" i="4" s="1"/>
  <c r="C25" i="4"/>
  <c r="C29" i="4" s="1"/>
  <c r="D25" i="4"/>
  <c r="D29" i="4" s="1"/>
  <c r="C23" i="3"/>
  <c r="G16" i="3"/>
  <c r="I10" i="3"/>
  <c r="E16" i="3"/>
  <c r="A16" i="3" s="1"/>
  <c r="B13" i="1"/>
  <c r="F15" i="1" s="1"/>
  <c r="C27" i="4" l="1"/>
  <c r="G27" i="4"/>
  <c r="D27" i="4"/>
  <c r="F2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<sst xmlns="http://schemas.openxmlformats.org/spreadsheetml/2006/main" count="116" uniqueCount="70">
  <si>
    <t>(a)</t>
  </si>
  <si>
    <t>Ending BDA</t>
  </si>
  <si>
    <t>EB</t>
  </si>
  <si>
    <t>=</t>
  </si>
  <si>
    <t>BB</t>
  </si>
  <si>
    <t>+</t>
  </si>
  <si>
    <t>BDE</t>
  </si>
  <si>
    <t>-</t>
  </si>
  <si>
    <t>writeoffes</t>
  </si>
  <si>
    <t>?</t>
  </si>
  <si>
    <t xml:space="preserve">(c) </t>
  </si>
  <si>
    <t>Total Units</t>
  </si>
  <si>
    <t>Kravis</t>
  </si>
  <si>
    <t>Geffen</t>
  </si>
  <si>
    <t>Price per unit</t>
  </si>
  <si>
    <t>labor price</t>
  </si>
  <si>
    <t>machine price</t>
  </si>
  <si>
    <t>required labor per unit</t>
  </si>
  <si>
    <t>required machine per unit</t>
  </si>
  <si>
    <t xml:space="preserve">total overhead </t>
  </si>
  <si>
    <t>total labor required:</t>
  </si>
  <si>
    <t>allocated overheads per unit:</t>
  </si>
  <si>
    <t>allocation basis</t>
  </si>
  <si>
    <t>allocation rate</t>
  </si>
  <si>
    <t xml:space="preserve">Kravis </t>
  </si>
  <si>
    <t>Price</t>
  </si>
  <si>
    <t>Labor</t>
  </si>
  <si>
    <t>Machine</t>
  </si>
  <si>
    <t>Overhead</t>
  </si>
  <si>
    <t>Total Costs</t>
  </si>
  <si>
    <t>Gross Margin</t>
  </si>
  <si>
    <t>PPE</t>
  </si>
  <si>
    <t>Purchase</t>
  </si>
  <si>
    <t>Sale/Disposal</t>
  </si>
  <si>
    <t>Acc Dep</t>
  </si>
  <si>
    <t>Dep Exp</t>
  </si>
  <si>
    <t>Acc Dep Related to Sale/Disposal</t>
  </si>
  <si>
    <t>Gain/Loss on Sale of PP&amp;E</t>
  </si>
  <si>
    <t>Proceeds</t>
  </si>
  <si>
    <t xml:space="preserve">(Gross Value of PP&amp;E </t>
  </si>
  <si>
    <t>Related Acc Dep)</t>
  </si>
  <si>
    <t>&lt;---- (a)</t>
  </si>
  <si>
    <t>&lt;---- (b) Gross</t>
  </si>
  <si>
    <t>&lt;---- (b) Net</t>
  </si>
  <si>
    <t>&lt;---- c)</t>
  </si>
  <si>
    <t>(d)</t>
  </si>
  <si>
    <t xml:space="preserve">Dep per year </t>
  </si>
  <si>
    <t>age</t>
  </si>
  <si>
    <t>statutory tax rate</t>
  </si>
  <si>
    <t>Year</t>
  </si>
  <si>
    <t>Dep Rate (Tax rule)</t>
  </si>
  <si>
    <t>Dep Rate (Accounting)</t>
  </si>
  <si>
    <t>EBITD</t>
  </si>
  <si>
    <t>PP&amp;E</t>
  </si>
  <si>
    <t>Interest Revenue</t>
  </si>
  <si>
    <t>Dep Exp (Tax rule)</t>
  </si>
  <si>
    <t>Temporary Difference</t>
  </si>
  <si>
    <t>Permanent Difference</t>
  </si>
  <si>
    <t>Tax (current)</t>
  </si>
  <si>
    <t>Tax (deferred)</t>
  </si>
  <si>
    <t>Tax Expense</t>
  </si>
  <si>
    <t>Net Income</t>
  </si>
  <si>
    <t>EBT (Tax rule)</t>
  </si>
  <si>
    <t>EBT (Accounting)</t>
  </si>
  <si>
    <t>Effective tax rate</t>
  </si>
  <si>
    <t>Deferred Tax (accumulated)</t>
  </si>
  <si>
    <t>Approach 1</t>
  </si>
  <si>
    <t>Approach 2</t>
  </si>
  <si>
    <t>(=EBT adjusted for permanent diff * satutory tax rate)</t>
  </si>
  <si>
    <t>batch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</si>
</sst>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2633-353F-B84D-9AFD-B6E9F66F22A1}">
  <dimension ref="A2:H21"/>
  <sheetViews>
    <sheetView workbookViewId="0">
      <selection activeCell="A20" sqref="A20"/>
    </sheetView>
  </sheetViews>
  <sheetFormatPr baseColWidth="10" defaultRowHeight="16" x14ac:dyDescent="0.2"/>
  <sheetData>
    <row r="2" spans="1:8" x14ac:dyDescent="0.2">
      <c r="A2">
        <v>4000</v>
      </c>
      <c r="B2">
        <v>0.95</v>
      </c>
    </row>
    <row r="3" spans="1:8" x14ac:dyDescent="0.2">
      <c r="A3">
        <v>3500</v>
      </c>
      <c r="B3">
        <v>0.9</v>
      </c>
    </row>
    <row r="4" spans="1:8" x14ac:dyDescent="0.2">
      <c r="A4">
        <v>3000</v>
      </c>
      <c r="B4">
        <v>0.75</v>
      </c>
    </row>
    <row r="5" spans="1:8" x14ac:dyDescent="0.2">
      <c r="A5">
        <v>2500</v>
      </c>
      <c r="B5">
        <v>0.5</v>
      </c>
    </row>
    <row r="9" spans="1:8" x14ac:dyDescent="0.2">
      <c r="A9" t="s">
        <v>0</v>
      </c>
    </row>
    <row r="10" spans="1:8" x14ac:dyDescent="0.2">
      <c r="B10" t="s">
        <v>1</v>
      </c>
      <c r="C10" cm="1">
        <f t="array" ref="C10">SUMPRODUCT(A2:A5,1-B2:B5)</f>
        <v>2550</v>
      </c>
    </row>
    <row r="12" spans="1:8" x14ac:dyDescent="0.2">
      <c r="B12" t="s">
        <v>2</v>
      </c>
      <c r="C12" s="1" t="s">
        <v>3</v>
      </c>
      <c r="D12" t="s">
        <v>4</v>
      </c>
      <c r="E12" s="1" t="s">
        <v>5</v>
      </c>
      <c r="F12" t="s">
        <v>6</v>
      </c>
      <c r="G12" s="1" t="s">
        <v>7</v>
      </c>
      <c r="H12" t="s">
        <v>8</v>
      </c>
    </row>
    <row r="13" spans="1:8" x14ac:dyDescent="0.2">
      <c r="B13">
        <f>C10</f>
        <v>2550</v>
      </c>
      <c r="D13">
        <v>30</v>
      </c>
      <c r="F13" s="2" t="s">
        <v>9</v>
      </c>
      <c r="H13">
        <v>30</v>
      </c>
    </row>
    <row r="15" spans="1:8" x14ac:dyDescent="0.2">
      <c r="F15">
        <f>B13-D13+H13</f>
        <v>2550</v>
      </c>
    </row>
    <row r="19" spans="1:4" x14ac:dyDescent="0.2">
      <c r="A19" t="s">
        <v>10</v>
      </c>
    </row>
    <row r="20" spans="1:4" x14ac:dyDescent="0.2">
      <c r="B20">
        <v>2020</v>
      </c>
      <c r="D20">
        <f>(1000-30)/1000</f>
        <v>0.97</v>
      </c>
    </row>
    <row r="21" spans="1:4" x14ac:dyDescent="0.2">
      <c r="B21">
        <v>2021</v>
      </c>
      <c r="D21">
        <f>1-C10/SUM(A1:A5)</f>
        <v>0.80384615384615388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EFED-3FF5-764B-A011-FA4E7962D164}">
  <dimension ref="A1:I48"/>
  <sheetViews>
    <sheetView workbookViewId="0">
      <selection activeCell="P46" sqref="P46"/>
    </sheetView>
  </sheetViews>
  <sheetFormatPr baseColWidth="10" defaultRowHeight="16" x14ac:dyDescent="0.2"/>
  <cols>
    <col min="2" max="2" width="25.1640625" bestFit="1" customWidth="1"/>
    <col min="3" max="3" width="15.83203125" customWidth="1"/>
    <col min="4" max="4" width="15.1640625" customWidth="1"/>
    <col min="5" max="5" width="15.83203125" customWidth="1"/>
    <col min="6" max="6" width="19.6640625" bestFit="1" customWidth="1"/>
    <col min="7" max="7" width="22.6640625" bestFit="1" customWidth="1"/>
  </cols>
  <sheetData>
    <row r="1" spans="1:9" x14ac:dyDescent="0.2">
      <c r="A1" s="8"/>
      <c r="B1" s="8"/>
      <c r="C1" s="8"/>
      <c r="D1" s="8"/>
      <c r="E1" s="8"/>
      <c r="F1" s="8"/>
      <c r="G1" s="8"/>
      <c r="H1" s="8"/>
      <c r="I1" s="8"/>
    </row>
    <row r="2" spans="1:9" x14ac:dyDescent="0.2">
      <c r="A2" s="8"/>
      <c r="B2" s="8" t="s">
        <v>11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/>
      <c r="I2" s="8"/>
    </row>
    <row r="3" spans="1:9" x14ac:dyDescent="0.2">
      <c r="A3" s="8" t="s">
        <v>12</v>
      </c>
      <c r="B3" s="8">
        <v>1000</v>
      </c>
      <c r="C3" s="8">
        <v>75</v>
      </c>
      <c r="D3" s="8">
        <v>10</v>
      </c>
      <c r="E3" s="8">
        <v>20</v>
      </c>
      <c r="F3" s="8">
        <v>1</v>
      </c>
      <c r="G3" s="8">
        <v>2</v>
      </c>
      <c r="H3" s="8"/>
      <c r="I3" s="8"/>
    </row>
    <row r="4" spans="1:9" x14ac:dyDescent="0.2">
      <c r="A4" s="8" t="s">
        <v>13</v>
      </c>
      <c r="B4" s="8">
        <v>1000</v>
      </c>
      <c r="C4" s="8">
        <v>60</v>
      </c>
      <c r="D4" s="8">
        <v>10</v>
      </c>
      <c r="E4" s="8">
        <v>20</v>
      </c>
      <c r="F4" s="8">
        <v>2</v>
      </c>
      <c r="G4" s="8">
        <v>1</v>
      </c>
      <c r="H4" s="8"/>
      <c r="I4" s="8"/>
    </row>
    <row r="5" spans="1:9" x14ac:dyDescent="0.2">
      <c r="A5" s="8"/>
      <c r="B5" s="8"/>
      <c r="C5" s="8"/>
      <c r="D5" s="8"/>
      <c r="E5" s="8"/>
      <c r="F5" s="8"/>
      <c r="G5" s="8"/>
      <c r="H5" s="8"/>
      <c r="I5" s="8"/>
    </row>
    <row r="6" spans="1:9" x14ac:dyDescent="0.2">
      <c r="A6" s="8"/>
      <c r="B6" s="8"/>
      <c r="C6" s="8"/>
      <c r="D6" s="8"/>
      <c r="E6" s="8"/>
      <c r="F6" s="8" t="s">
        <v>19</v>
      </c>
      <c r="G6" s="8">
        <v>33000</v>
      </c>
      <c r="H6" s="8"/>
      <c r="I6" s="8"/>
    </row>
    <row r="7" spans="1:9" x14ac:dyDescent="0.2">
      <c r="A7" s="8"/>
      <c r="B7" s="8"/>
      <c r="C7" s="8"/>
      <c r="D7" s="8"/>
      <c r="E7" s="8"/>
      <c r="F7" s="8"/>
      <c r="G7" s="8"/>
      <c r="H7" s="8"/>
      <c r="I7" s="8"/>
    </row>
    <row r="8" spans="1:9" x14ac:dyDescent="0.2">
      <c r="A8" s="8" t="s">
        <v>0</v>
      </c>
      <c r="B8" s="8"/>
      <c r="C8" s="8"/>
      <c r="D8" s="8"/>
      <c r="E8" s="8"/>
      <c r="F8" s="8"/>
      <c r="G8" s="8"/>
      <c r="H8" s="8"/>
      <c r="I8" s="8"/>
    </row>
    <row r="9" spans="1:9" x14ac:dyDescent="0.2">
      <c r="A9" s="8"/>
      <c r="B9" s="8" t="s">
        <v>22</v>
      </c>
      <c r="C9" s="8"/>
      <c r="D9" s="8">
        <v>30000</v>
      </c>
      <c r="E9" s="8"/>
      <c r="F9" s="8"/>
      <c r="G9" s="8"/>
      <c r="H9" s="8"/>
      <c r="I9" s="8"/>
    </row>
    <row r="10" spans="1:9" x14ac:dyDescent="0.2">
      <c r="A10" s="8"/>
      <c r="B10" s="8" t="s">
        <v>23</v>
      </c>
      <c r="C10" s="8"/>
      <c r="D10" s="8">
        <v>1.1000000000000001</v>
      </c>
      <c r="E10" s="8"/>
      <c r="F10" s="8"/>
      <c r="G10" s="8"/>
      <c r="H10" s="8"/>
      <c r="I10" s="8"/>
    </row>
    <row r="11" spans="1:9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8"/>
      <c r="B12" s="8" t="s">
        <v>20</v>
      </c>
      <c r="C12" s="8" t="s">
        <v>12</v>
      </c>
      <c r="D12" s="8">
        <v>1000</v>
      </c>
      <c r="E12" s="8"/>
      <c r="F12" s="8"/>
      <c r="G12" s="8"/>
      <c r="H12" s="8"/>
      <c r="I12" s="8"/>
    </row>
    <row r="13" spans="1:9" x14ac:dyDescent="0.2">
      <c r="A13" s="8"/>
      <c r="B13" s="8"/>
      <c r="C13" s="8" t="s">
        <v>13</v>
      </c>
      <c r="D13" s="8">
        <v>2000</v>
      </c>
      <c r="E13" s="8"/>
      <c r="F13" s="8"/>
      <c r="G13" s="8"/>
      <c r="H13" s="8"/>
      <c r="I13" s="8"/>
    </row>
    <row r="14" spans="1:9" x14ac:dyDescent="0.2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8"/>
      <c r="B15" s="8" t="s">
        <v>21</v>
      </c>
      <c r="C15" s="8" t="s">
        <v>12</v>
      </c>
      <c r="D15" s="8">
        <v>11</v>
      </c>
      <c r="E15" s="8"/>
      <c r="F15" s="8"/>
      <c r="G15" s="8"/>
      <c r="H15" s="8"/>
      <c r="I15" s="8"/>
    </row>
    <row r="16" spans="1:9" x14ac:dyDescent="0.2">
      <c r="A16" s="8"/>
      <c r="B16" s="8"/>
      <c r="C16" s="8" t="s">
        <v>13</v>
      </c>
      <c r="D16" s="8">
        <v>22</v>
      </c>
      <c r="E16" s="8"/>
      <c r="F16" s="8"/>
      <c r="G16" s="8"/>
      <c r="H16" s="8"/>
      <c r="I16" s="8"/>
    </row>
    <row r="17" spans="1:9" x14ac:dyDescent="0.2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">
      <c r="A19" s="8"/>
      <c r="B19" s="8"/>
      <c r="C19" s="8" t="s">
        <v>24</v>
      </c>
      <c r="D19" s="8" t="s">
        <v>13</v>
      </c>
      <c r="E19" s="8"/>
      <c r="F19" s="8"/>
      <c r="G19" s="8"/>
      <c r="H19" s="8"/>
      <c r="I19" s="8"/>
    </row>
    <row r="20" spans="1:9" x14ac:dyDescent="0.2">
      <c r="A20" s="8"/>
      <c r="B20" s="8" t="s">
        <v>25</v>
      </c>
      <c r="C20" s="8">
        <v>75</v>
      </c>
      <c r="D20" s="8">
        <v>60</v>
      </c>
      <c r="E20" s="8"/>
      <c r="F20" s="8"/>
      <c r="G20" s="8"/>
      <c r="H20" s="8"/>
      <c r="I20" s="8"/>
    </row>
    <row r="21" spans="1:9" x14ac:dyDescent="0.2">
      <c r="A21" s="8"/>
      <c r="B21" s="8" t="s">
        <v>26</v>
      </c>
      <c r="C21" s="8">
        <v>10</v>
      </c>
      <c r="D21" s="8">
        <v>20</v>
      </c>
      <c r="E21" s="8"/>
      <c r="F21" s="8"/>
      <c r="G21" s="8"/>
      <c r="H21" s="8"/>
      <c r="I21" s="8"/>
    </row>
    <row r="22" spans="1:9" x14ac:dyDescent="0.2">
      <c r="A22" s="8"/>
      <c r="B22" s="8" t="s">
        <v>27</v>
      </c>
      <c r="C22" s="8">
        <v>40</v>
      </c>
      <c r="D22" s="8">
        <v>20</v>
      </c>
      <c r="E22" s="8"/>
      <c r="F22" s="8"/>
      <c r="G22" s="8"/>
      <c r="H22" s="8"/>
      <c r="I22" s="8"/>
    </row>
    <row r="23" spans="1:9" x14ac:dyDescent="0.2">
      <c r="A23" s="8"/>
      <c r="B23" s="8" t="s">
        <v>28</v>
      </c>
      <c r="C23" s="8">
        <v>11</v>
      </c>
      <c r="D23" s="8">
        <v>22</v>
      </c>
      <c r="E23" s="8"/>
      <c r="F23" s="8"/>
      <c r="G23" s="8"/>
      <c r="H23" s="8"/>
      <c r="I23" s="8"/>
    </row>
    <row r="24" spans="1:9" x14ac:dyDescent="0.2">
      <c r="A24" s="8"/>
      <c r="B24" s="8" t="s">
        <v>29</v>
      </c>
      <c r="C24" s="8">
        <v>61</v>
      </c>
      <c r="D24" s="8">
        <v>62</v>
      </c>
      <c r="E24" s="8"/>
      <c r="F24" s="8"/>
      <c r="G24" s="8"/>
      <c r="H24" s="8"/>
      <c r="I24" s="8"/>
    </row>
    <row r="25" spans="1:9" x14ac:dyDescent="0.2">
      <c r="A25" s="8"/>
      <c r="B25" s="8" t="s">
        <v>30</v>
      </c>
      <c r="C25" s="8">
        <v>14</v>
      </c>
      <c r="D25" s="8">
        <v>-2</v>
      </c>
      <c r="E25" s="8"/>
      <c r="F25" s="8"/>
      <c r="G25" s="8"/>
      <c r="H25" s="8"/>
      <c r="I25" s="8"/>
    </row>
    <row r="26" spans="1:9" x14ac:dyDescent="0.2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">
      <c r="A29" s="8" t="s">
        <v>10</v>
      </c>
      <c r="B29" s="8"/>
      <c r="C29" s="8"/>
      <c r="D29" s="8"/>
      <c r="E29" s="8"/>
      <c r="F29" s="8"/>
      <c r="G29" s="8"/>
      <c r="H29" s="8"/>
      <c r="I29" s="8"/>
    </row>
    <row r="30" spans="1:9" x14ac:dyDescent="0.2">
      <c r="A30" s="8"/>
      <c r="B30" s="8" t="s">
        <v>22</v>
      </c>
      <c r="C30" s="8"/>
      <c r="D30" s="8">
        <v>110</v>
      </c>
      <c r="E30" s="8"/>
      <c r="F30" s="8"/>
      <c r="G30" s="8"/>
      <c r="H30" s="8"/>
      <c r="I30" s="8"/>
    </row>
    <row r="31" spans="1:9" x14ac:dyDescent="0.2">
      <c r="A31" s="8"/>
      <c r="B31" s="8" t="s">
        <v>23</v>
      </c>
      <c r="C31" s="8"/>
      <c r="D31" s="8">
        <v>300</v>
      </c>
      <c r="E31" s="8"/>
      <c r="F31" s="8"/>
      <c r="G31" s="8"/>
      <c r="H31" s="8"/>
      <c r="I31" s="8"/>
    </row>
    <row r="32" spans="1:9" x14ac:dyDescent="0.2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">
      <c r="A33" s="8"/>
      <c r="B33" s="8" t="s">
        <v>69</v>
      </c>
      <c r="C33" s="8" t="s">
        <v>12</v>
      </c>
      <c r="D33" s="8">
        <v>100</v>
      </c>
      <c r="E33" s="8"/>
      <c r="F33" s="8"/>
      <c r="G33" s="8"/>
      <c r="H33" s="8"/>
      <c r="I33" s="8"/>
    </row>
    <row r="34" spans="1:9" x14ac:dyDescent="0.2">
      <c r="A34" s="8"/>
      <c r="B34" s="8"/>
      <c r="C34" s="8" t="s">
        <v>13</v>
      </c>
      <c r="D34" s="8">
        <v>10</v>
      </c>
      <c r="E34" s="8"/>
      <c r="F34" s="8"/>
      <c r="G34" s="8"/>
      <c r="H34" s="8"/>
      <c r="I34" s="8"/>
    </row>
    <row r="35" spans="1:9" x14ac:dyDescent="0.2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">
      <c r="A36" s="8"/>
      <c r="B36" s="8" t="s">
        <v>21</v>
      </c>
      <c r="C36" s="8" t="s">
        <v>12</v>
      </c>
      <c r="D36" s="8">
        <v>30</v>
      </c>
      <c r="E36" s="8"/>
      <c r="F36" s="8"/>
      <c r="G36" s="8"/>
      <c r="H36" s="8"/>
      <c r="I36" s="8"/>
    </row>
    <row r="37" spans="1:9" x14ac:dyDescent="0.2">
      <c r="A37" s="8"/>
      <c r="B37" s="8"/>
      <c r="C37" s="8" t="s">
        <v>13</v>
      </c>
      <c r="D37" s="8">
        <v>3</v>
      </c>
      <c r="E37" s="8"/>
      <c r="F37" s="8"/>
      <c r="G37" s="8"/>
      <c r="H37" s="8"/>
      <c r="I37" s="8"/>
    </row>
    <row r="38" spans="1:9" x14ac:dyDescent="0.2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">
      <c r="A40" s="8"/>
      <c r="B40" s="8"/>
      <c r="C40" s="8" t="s">
        <v>24</v>
      </c>
      <c r="D40" s="8" t="s">
        <v>13</v>
      </c>
      <c r="E40" s="8"/>
      <c r="F40" s="8"/>
      <c r="G40" s="8"/>
      <c r="H40" s="8"/>
      <c r="I40" s="8"/>
    </row>
    <row r="41" spans="1:9" x14ac:dyDescent="0.2">
      <c r="A41" s="8"/>
      <c r="B41" s="8" t="s">
        <v>25</v>
      </c>
      <c r="C41" s="8">
        <v>75</v>
      </c>
      <c r="D41" s="8">
        <v>60</v>
      </c>
      <c r="E41" s="8"/>
      <c r="F41" s="8"/>
      <c r="G41" s="8"/>
      <c r="H41" s="8"/>
      <c r="I41" s="8"/>
    </row>
    <row r="42" spans="1:9" x14ac:dyDescent="0.2">
      <c r="A42" s="8"/>
      <c r="B42" s="8" t="s">
        <v>26</v>
      </c>
      <c r="C42" s="8">
        <v>10</v>
      </c>
      <c r="D42" s="8">
        <v>20</v>
      </c>
      <c r="E42" s="8"/>
      <c r="F42" s="8"/>
      <c r="G42" s="8"/>
      <c r="H42" s="8"/>
      <c r="I42" s="8"/>
    </row>
    <row r="43" spans="1:9" x14ac:dyDescent="0.2">
      <c r="A43" s="8"/>
      <c r="B43" s="8" t="s">
        <v>27</v>
      </c>
      <c r="C43" s="8">
        <v>40</v>
      </c>
      <c r="D43" s="8">
        <v>20</v>
      </c>
      <c r="E43" s="8"/>
      <c r="F43" s="8"/>
      <c r="G43" s="8"/>
      <c r="H43" s="8"/>
      <c r="I43" s="8"/>
    </row>
    <row r="44" spans="1:9" x14ac:dyDescent="0.2">
      <c r="A44" s="8"/>
      <c r="B44" s="8" t="s">
        <v>28</v>
      </c>
      <c r="C44" s="8">
        <v>30</v>
      </c>
      <c r="D44" s="8">
        <v>3</v>
      </c>
      <c r="E44" s="8"/>
      <c r="F44" s="8"/>
      <c r="G44" s="8"/>
      <c r="H44" s="8"/>
      <c r="I44" s="8"/>
    </row>
    <row r="45" spans="1:9" x14ac:dyDescent="0.2">
      <c r="A45" s="8"/>
      <c r="B45" s="8" t="s">
        <v>29</v>
      </c>
      <c r="C45" s="8">
        <v>80</v>
      </c>
      <c r="D45" s="8">
        <v>43</v>
      </c>
      <c r="E45" s="8"/>
      <c r="F45" s="8"/>
      <c r="G45" s="8"/>
      <c r="H45" s="8"/>
      <c r="I45" s="8"/>
    </row>
    <row r="46" spans="1:9" x14ac:dyDescent="0.2">
      <c r="A46" s="8"/>
      <c r="B46" s="8" t="s">
        <v>30</v>
      </c>
      <c r="C46" s="8">
        <v>-5</v>
      </c>
      <c r="D46" s="8">
        <v>17</v>
      </c>
      <c r="E46" s="8"/>
      <c r="F46" s="8"/>
      <c r="G46" s="8"/>
      <c r="H46" s="8"/>
      <c r="I46" s="8"/>
    </row>
    <row r="47" spans="1:9" x14ac:dyDescent="0.2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">
      <c r="A48" s="8"/>
      <c r="B48" s="8"/>
      <c r="C48" s="8"/>
      <c r="D48" s="8"/>
      <c r="E48" s="8"/>
      <c r="F48" s="8"/>
      <c r="G48" s="8"/>
      <c r="H48" s="8"/>
      <c r="I48" s="8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E55A-A849-8C4F-8A9A-60454E6BB846}">
  <dimension ref="A2:J23"/>
  <sheetViews>
    <sheetView workbookViewId="0">
      <selection activeCell="C24" sqref="C24"/>
    </sheetView>
  </sheetViews>
  <sheetFormatPr baseColWidth="10" defaultRowHeight="16" x14ac:dyDescent="0.2"/>
  <cols>
    <col min="2" max="2" width="12" bestFit="1" customWidth="1"/>
    <col min="5" max="5" width="23.83203125" customWidth="1"/>
    <col min="8" max="8" width="12.83203125" bestFit="1" customWidth="1"/>
    <col min="10" max="10" width="11.1640625" bestFit="1" customWidth="1"/>
  </cols>
  <sheetData>
    <row r="2" spans="1:10" x14ac:dyDescent="0.2">
      <c r="A2" t="s">
        <v>31</v>
      </c>
    </row>
    <row r="3" spans="1:10" x14ac:dyDescent="0.2">
      <c r="A3" t="s">
        <v>2</v>
      </c>
      <c r="B3" s="1" t="s">
        <v>3</v>
      </c>
      <c r="C3" t="s">
        <v>4</v>
      </c>
      <c r="D3" s="1" t="s">
        <v>5</v>
      </c>
      <c r="E3" t="s">
        <v>32</v>
      </c>
      <c r="F3" s="1" t="s">
        <v>7</v>
      </c>
      <c r="G3" s="3" t="s">
        <v>33</v>
      </c>
    </row>
    <row r="4" spans="1:10" x14ac:dyDescent="0.2">
      <c r="A4">
        <v>1676978</v>
      </c>
      <c r="C4">
        <v>1498268</v>
      </c>
      <c r="E4">
        <v>213576</v>
      </c>
      <c r="F4" t="s">
        <v>41</v>
      </c>
      <c r="G4" s="2" t="s">
        <v>9</v>
      </c>
    </row>
    <row r="5" spans="1:10" x14ac:dyDescent="0.2">
      <c r="G5">
        <f>C4+E4-A4</f>
        <v>34866</v>
      </c>
      <c r="H5" t="s">
        <v>42</v>
      </c>
    </row>
    <row r="7" spans="1:10" x14ac:dyDescent="0.2">
      <c r="A7" t="s">
        <v>34</v>
      </c>
    </row>
    <row r="8" spans="1:10" x14ac:dyDescent="0.2">
      <c r="A8" t="s">
        <v>2</v>
      </c>
      <c r="B8" s="1" t="s">
        <v>3</v>
      </c>
      <c r="C8" t="s">
        <v>4</v>
      </c>
      <c r="D8" s="1" t="s">
        <v>5</v>
      </c>
      <c r="E8" t="s">
        <v>35</v>
      </c>
      <c r="F8" s="1" t="s">
        <v>7</v>
      </c>
      <c r="G8" s="4" t="s">
        <v>36</v>
      </c>
    </row>
    <row r="9" spans="1:10" x14ac:dyDescent="0.2">
      <c r="A9">
        <v>515026</v>
      </c>
      <c r="C9">
        <v>427152</v>
      </c>
      <c r="E9">
        <v>106630</v>
      </c>
      <c r="G9" s="2" t="s">
        <v>9</v>
      </c>
    </row>
    <row r="10" spans="1:10" x14ac:dyDescent="0.2">
      <c r="G10">
        <f>C9+E9-A9</f>
        <v>18756</v>
      </c>
      <c r="I10">
        <f>G5-G10</f>
        <v>16110</v>
      </c>
      <c r="J10" t="s">
        <v>43</v>
      </c>
    </row>
    <row r="13" spans="1:10" x14ac:dyDescent="0.2">
      <c r="A13" t="s">
        <v>37</v>
      </c>
    </row>
    <row r="14" spans="1:10" x14ac:dyDescent="0.2">
      <c r="B14" s="1" t="s">
        <v>3</v>
      </c>
      <c r="C14" t="s">
        <v>38</v>
      </c>
      <c r="D14" s="1" t="s">
        <v>7</v>
      </c>
      <c r="E14" s="3" t="s">
        <v>39</v>
      </c>
      <c r="F14" s="1" t="s">
        <v>7</v>
      </c>
      <c r="G14" s="4" t="s">
        <v>40</v>
      </c>
    </row>
    <row r="15" spans="1:10" x14ac:dyDescent="0.2">
      <c r="A15" s="2" t="s">
        <v>9</v>
      </c>
      <c r="C15">
        <v>15294</v>
      </c>
      <c r="E15" s="2" t="s">
        <v>9</v>
      </c>
      <c r="G15" s="2" t="s">
        <v>9</v>
      </c>
    </row>
    <row r="16" spans="1:10" x14ac:dyDescent="0.2">
      <c r="A16">
        <f>C15-(E16-G16)</f>
        <v>-816</v>
      </c>
      <c r="B16" t="s">
        <v>44</v>
      </c>
      <c r="E16">
        <f>G5</f>
        <v>34866</v>
      </c>
      <c r="G16">
        <f>G10</f>
        <v>18756</v>
      </c>
    </row>
    <row r="21" spans="1:3" x14ac:dyDescent="0.2">
      <c r="A21" t="s">
        <v>45</v>
      </c>
    </row>
    <row r="22" spans="1:3" x14ac:dyDescent="0.2">
      <c r="B22" t="s">
        <v>46</v>
      </c>
      <c r="C22">
        <f>G5/10</f>
        <v>3486.6</v>
      </c>
    </row>
    <row r="23" spans="1:3" x14ac:dyDescent="0.2">
      <c r="B23" t="s">
        <v>47</v>
      </c>
      <c r="C23">
        <f>G10/C22</f>
        <v>5.3794527620030976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DFD8-5E25-CD47-94F3-72F369F3F836}">
  <dimension ref="A1:J40"/>
  <sheetViews>
    <sheetView tabSelected="1" topLeftCell="A2" workbookViewId="0">
      <selection activeCell="C38" sqref="C38"/>
    </sheetView>
  </sheetViews>
  <sheetFormatPr baseColWidth="10" defaultRowHeight="16" x14ac:dyDescent="0.2"/>
  <cols>
    <col min="1" max="1" width="25.1640625" bestFit="1" customWidth="1"/>
    <col min="2" max="2" width="46.33203125" bestFit="1" customWidth="1"/>
    <col min="9" max="9" width="15.33203125" bestFit="1" customWidth="1"/>
  </cols>
  <sheetData>
    <row r="1" spans="1:10" x14ac:dyDescent="0.2">
      <c r="A1" t="s">
        <v>49</v>
      </c>
      <c r="C1">
        <v>1</v>
      </c>
      <c r="D1">
        <v>2</v>
      </c>
      <c r="E1">
        <v>3</v>
      </c>
      <c r="F1">
        <v>4</v>
      </c>
      <c r="G1">
        <v>5</v>
      </c>
    </row>
    <row r="4" spans="1:10" x14ac:dyDescent="0.2">
      <c r="A4" t="s">
        <v>50</v>
      </c>
      <c r="C4" s="5">
        <v>0.45</v>
      </c>
      <c r="D4" s="5">
        <v>0.33</v>
      </c>
      <c r="E4" s="5">
        <v>0.22</v>
      </c>
      <c r="F4" s="5">
        <v>0</v>
      </c>
      <c r="G4" s="5">
        <v>0</v>
      </c>
      <c r="I4" t="s">
        <v>48</v>
      </c>
      <c r="J4" s="5">
        <v>0.4</v>
      </c>
    </row>
    <row r="5" spans="1:10" x14ac:dyDescent="0.2">
      <c r="A5" t="s">
        <v>51</v>
      </c>
      <c r="C5" s="5">
        <v>0.2</v>
      </c>
      <c r="D5" s="5">
        <v>0.2</v>
      </c>
      <c r="E5" s="5">
        <v>0.2</v>
      </c>
      <c r="F5" s="5">
        <v>0.2</v>
      </c>
      <c r="G5" s="5">
        <v>0.2</v>
      </c>
      <c r="I5" t="s">
        <v>53</v>
      </c>
      <c r="J5" s="6">
        <v>60000</v>
      </c>
    </row>
    <row r="6" spans="1:10" x14ac:dyDescent="0.2">
      <c r="I6" t="s">
        <v>54</v>
      </c>
      <c r="J6">
        <v>5000</v>
      </c>
    </row>
    <row r="7" spans="1:10" x14ac:dyDescent="0.2">
      <c r="B7" t="s">
        <v>52</v>
      </c>
      <c r="C7" s="6">
        <v>50000</v>
      </c>
      <c r="D7" s="6">
        <v>50000</v>
      </c>
      <c r="E7" s="6">
        <v>50000</v>
      </c>
      <c r="F7" s="6">
        <v>50000</v>
      </c>
      <c r="G7" s="6">
        <v>50000</v>
      </c>
    </row>
    <row r="9" spans="1:10" x14ac:dyDescent="0.2">
      <c r="A9" t="s">
        <v>55</v>
      </c>
      <c r="C9" s="6">
        <f>C4*$J$5</f>
        <v>27000</v>
      </c>
      <c r="D9" s="6">
        <f t="shared" ref="D9:G10" si="0">D4*$J$5</f>
        <v>19800</v>
      </c>
      <c r="E9" s="6">
        <f t="shared" si="0"/>
        <v>13200</v>
      </c>
      <c r="F9" s="6">
        <f t="shared" si="0"/>
        <v>0</v>
      </c>
      <c r="G9" s="6">
        <f t="shared" si="0"/>
        <v>0</v>
      </c>
    </row>
    <row r="10" spans="1:10" x14ac:dyDescent="0.2">
      <c r="A10" t="s">
        <v>51</v>
      </c>
      <c r="C10" s="6">
        <f>C5*$J$5</f>
        <v>12000</v>
      </c>
      <c r="D10" s="6">
        <f t="shared" si="0"/>
        <v>12000</v>
      </c>
      <c r="E10" s="6">
        <f t="shared" si="0"/>
        <v>12000</v>
      </c>
      <c r="F10" s="6">
        <f t="shared" si="0"/>
        <v>12000</v>
      </c>
      <c r="G10" s="6">
        <f t="shared" si="0"/>
        <v>12000</v>
      </c>
    </row>
    <row r="12" spans="1:10" x14ac:dyDescent="0.2">
      <c r="A12" t="s">
        <v>62</v>
      </c>
      <c r="C12" s="6">
        <f>C7-C4*$J$5</f>
        <v>23000</v>
      </c>
      <c r="D12" s="6">
        <f>D7-D4*$J$5</f>
        <v>30200</v>
      </c>
      <c r="E12" s="6">
        <f>E7-E4*$J$5</f>
        <v>36800</v>
      </c>
      <c r="F12" s="6">
        <f>F7-F4*$J$5</f>
        <v>50000</v>
      </c>
      <c r="G12" s="6">
        <f>G7-G4*$J$5</f>
        <v>50000</v>
      </c>
    </row>
    <row r="13" spans="1:10" x14ac:dyDescent="0.2">
      <c r="A13" t="s">
        <v>63</v>
      </c>
      <c r="C13" s="6">
        <f>C7+$J$6-C5*$J$5</f>
        <v>43000</v>
      </c>
      <c r="D13" s="6">
        <f>D7+$J$6-D5*$J$5</f>
        <v>43000</v>
      </c>
      <c r="E13" s="6">
        <f>E7+$J$6-E5*$J$5</f>
        <v>43000</v>
      </c>
      <c r="F13" s="6">
        <f>F7+$J$6-F5*$J$5</f>
        <v>43000</v>
      </c>
      <c r="G13" s="6">
        <f>G7+$J$6-G5*$J$5</f>
        <v>43000</v>
      </c>
    </row>
    <row r="15" spans="1:10" x14ac:dyDescent="0.2">
      <c r="C15" s="6"/>
    </row>
    <row r="17" spans="1:8" x14ac:dyDescent="0.2">
      <c r="A17" s="7" t="s">
        <v>66</v>
      </c>
    </row>
    <row r="18" spans="1:8" x14ac:dyDescent="0.2">
      <c r="B18" t="s">
        <v>56</v>
      </c>
      <c r="C18" s="6">
        <f>C10-C9</f>
        <v>-15000</v>
      </c>
      <c r="D18" s="6">
        <f>D10-D9</f>
        <v>-7800</v>
      </c>
      <c r="E18" s="6">
        <f>E10-E9</f>
        <v>-1200</v>
      </c>
      <c r="F18" s="6">
        <f>F10-F9</f>
        <v>12000</v>
      </c>
      <c r="G18" s="6">
        <f>G10-G9</f>
        <v>12000</v>
      </c>
    </row>
    <row r="19" spans="1:8" x14ac:dyDescent="0.2">
      <c r="B19" t="s">
        <v>57</v>
      </c>
      <c r="C19" s="6">
        <f>$J$6</f>
        <v>5000</v>
      </c>
      <c r="D19" s="6">
        <f t="shared" ref="D19:G19" si="1">$J$6</f>
        <v>5000</v>
      </c>
      <c r="E19" s="6">
        <f t="shared" si="1"/>
        <v>5000</v>
      </c>
      <c r="F19" s="6">
        <f t="shared" si="1"/>
        <v>5000</v>
      </c>
      <c r="G19" s="6">
        <f t="shared" si="1"/>
        <v>5000</v>
      </c>
    </row>
    <row r="21" spans="1:8" x14ac:dyDescent="0.2">
      <c r="B21" t="s">
        <v>58</v>
      </c>
      <c r="C21" s="6">
        <f>-C12*$J$4</f>
        <v>-9200</v>
      </c>
      <c r="D21" s="6">
        <f>-D12*$J$4</f>
        <v>-12080</v>
      </c>
      <c r="E21" s="6">
        <f>-E12*$J$4</f>
        <v>-14720</v>
      </c>
      <c r="F21" s="6">
        <f>-F12*$J$4</f>
        <v>-20000</v>
      </c>
      <c r="G21" s="6">
        <f>-G12*$J$4</f>
        <v>-20000</v>
      </c>
    </row>
    <row r="22" spans="1:8" x14ac:dyDescent="0.2">
      <c r="B22" t="s">
        <v>59</v>
      </c>
      <c r="C22" s="6">
        <f>C18*$J$4</f>
        <v>-6000</v>
      </c>
      <c r="D22" s="6">
        <f>D18*$J$4</f>
        <v>-3120</v>
      </c>
      <c r="E22" s="6">
        <f>E18*$J$4</f>
        <v>-480</v>
      </c>
      <c r="F22" s="6">
        <f>F18*$J$4</f>
        <v>4800</v>
      </c>
      <c r="G22" s="6">
        <f>G18*$J$4</f>
        <v>4800</v>
      </c>
    </row>
    <row r="23" spans="1:8" x14ac:dyDescent="0.2">
      <c r="B23" t="s">
        <v>65</v>
      </c>
      <c r="C23" s="6">
        <f>C22</f>
        <v>-6000</v>
      </c>
      <c r="D23" s="6">
        <f>C23+D22</f>
        <v>-9120</v>
      </c>
      <c r="E23" s="6">
        <f t="shared" ref="E23:G23" si="2">D23+E22</f>
        <v>-9600</v>
      </c>
      <c r="F23" s="6">
        <f t="shared" si="2"/>
        <v>-4800</v>
      </c>
      <c r="G23" s="6">
        <f t="shared" si="2"/>
        <v>0</v>
      </c>
    </row>
    <row r="25" spans="1:8" x14ac:dyDescent="0.2">
      <c r="B25" t="s">
        <v>60</v>
      </c>
      <c r="C25" s="6">
        <f>C22+C21</f>
        <v>-15200</v>
      </c>
      <c r="D25" s="6">
        <f>D22+D21</f>
        <v>-15200</v>
      </c>
      <c r="E25" s="6">
        <f>E22+E21</f>
        <v>-15200</v>
      </c>
      <c r="F25" s="6">
        <f>F22+F21</f>
        <v>-15200</v>
      </c>
      <c r="G25" s="6">
        <f>G22+G21</f>
        <v>-15200</v>
      </c>
    </row>
    <row r="27" spans="1:8" x14ac:dyDescent="0.2">
      <c r="B27" t="s">
        <v>61</v>
      </c>
      <c r="C27" s="6">
        <f>C13+C25</f>
        <v>27800</v>
      </c>
      <c r="D27" s="6">
        <f>D13+D25</f>
        <v>27800</v>
      </c>
      <c r="E27" s="6">
        <f>E13+E25</f>
        <v>27800</v>
      </c>
      <c r="F27" s="6">
        <f>F13+F25</f>
        <v>27800</v>
      </c>
      <c r="G27" s="6">
        <f>G13+G25</f>
        <v>27800</v>
      </c>
    </row>
    <row r="28" spans="1:8" x14ac:dyDescent="0.2">
      <c r="H28" s="5"/>
    </row>
    <row r="29" spans="1:8" x14ac:dyDescent="0.2">
      <c r="B29" t="s">
        <v>64</v>
      </c>
      <c r="C29" s="5">
        <f>-C25/C13</f>
        <v>0.35348837209302325</v>
      </c>
      <c r="D29" s="5">
        <f>-D25/D13</f>
        <v>0.35348837209302325</v>
      </c>
      <c r="E29" s="5">
        <f>-E25/E13</f>
        <v>0.35348837209302325</v>
      </c>
      <c r="F29" s="5">
        <f>-F25/F13</f>
        <v>0.35348837209302325</v>
      </c>
      <c r="G29" s="5">
        <f>-G25/G13</f>
        <v>0.35348837209302325</v>
      </c>
      <c r="H29" s="5"/>
    </row>
    <row r="32" spans="1:8" x14ac:dyDescent="0.2">
      <c r="A32" s="7" t="s">
        <v>67</v>
      </c>
      <c r="E32" s="5"/>
      <c r="F32" s="5"/>
      <c r="G32" s="5"/>
    </row>
    <row r="33" spans="2:7" x14ac:dyDescent="0.2">
      <c r="B33" t="s">
        <v>58</v>
      </c>
      <c r="C33" s="6">
        <f>-C12*$J$4</f>
        <v>-9200</v>
      </c>
      <c r="D33" s="6">
        <f t="shared" ref="D33:G33" si="3">-D12*$J$4</f>
        <v>-12080</v>
      </c>
      <c r="E33" s="6">
        <f t="shared" si="3"/>
        <v>-14720</v>
      </c>
      <c r="F33" s="6">
        <f t="shared" si="3"/>
        <v>-20000</v>
      </c>
      <c r="G33" s="6">
        <f t="shared" si="3"/>
        <v>-20000</v>
      </c>
    </row>
    <row r="34" spans="2:7" x14ac:dyDescent="0.2">
      <c r="B34" t="s">
        <v>59</v>
      </c>
      <c r="C34" s="6">
        <f>C37-C33</f>
        <v>-6000</v>
      </c>
      <c r="D34" s="6">
        <f>D37-D33</f>
        <v>-3120</v>
      </c>
      <c r="E34" s="6">
        <f>E37-E33</f>
        <v>-480</v>
      </c>
      <c r="F34" s="6">
        <f>F37-F33</f>
        <v>4800</v>
      </c>
      <c r="G34" s="6">
        <f>G37-G33</f>
        <v>4800</v>
      </c>
    </row>
    <row r="35" spans="2:7" x14ac:dyDescent="0.2">
      <c r="B35" t="s">
        <v>65</v>
      </c>
      <c r="C35" s="6">
        <f>C34</f>
        <v>-6000</v>
      </c>
      <c r="D35" s="6">
        <f>C35+D34</f>
        <v>-9120</v>
      </c>
      <c r="E35" s="6">
        <f t="shared" ref="E35" si="4">D35+E34</f>
        <v>-9600</v>
      </c>
      <c r="F35" s="6">
        <f t="shared" ref="F35" si="5">E35+F34</f>
        <v>-4800</v>
      </c>
      <c r="G35" s="6">
        <f t="shared" ref="G35" si="6">F35+G34</f>
        <v>0</v>
      </c>
    </row>
    <row r="37" spans="2:7" x14ac:dyDescent="0.2">
      <c r="B37" t="s">
        <v>60</v>
      </c>
      <c r="C37" s="6">
        <f>-(C13-C19)*$J$4</f>
        <v>-15200</v>
      </c>
      <c r="D37" s="6">
        <f>-(D13-D19)*$J$4</f>
        <v>-15200</v>
      </c>
      <c r="E37" s="6">
        <f>-(E13-E19)*$J$4</f>
        <v>-15200</v>
      </c>
      <c r="F37" s="6">
        <f>-(F13-F19)*$J$4</f>
        <v>-15200</v>
      </c>
      <c r="G37" s="6">
        <f>-(G13-G19)*$J$4</f>
        <v>-15200</v>
      </c>
    </row>
    <row r="38" spans="2:7" x14ac:dyDescent="0.2">
      <c r="B38" t="s">
        <v>68</v>
      </c>
    </row>
    <row r="40" spans="2:7" x14ac:dyDescent="0.2">
      <c r="B40" t="s">
        <v>61</v>
      </c>
      <c r="C40" s="6">
        <f>C13+C37</f>
        <v>27800</v>
      </c>
      <c r="D40" s="6">
        <f t="shared" ref="D40:G40" si="7">D13+D37</f>
        <v>27800</v>
      </c>
      <c r="E40" s="6">
        <f t="shared" si="7"/>
        <v>27800</v>
      </c>
      <c r="F40" s="6">
        <f t="shared" si="7"/>
        <v>27800</v>
      </c>
      <c r="G40" s="6">
        <f t="shared" si="7"/>
        <v>27800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HW6 Q1</vt:lpstr>
      <vt:lpstr>HW6 Q2</vt:lpstr>
      <vt:lpstr>HW7 Q1</vt:lpstr>
      <vt:lpstr>Deferred Tax - Class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Jiao</dc:creator>
  <cp:lastModifiedBy>Dian Jiao</cp:lastModifiedBy>
  <dcterms:created xsi:type="dcterms:W3CDTF">2023-11-15T02:38:20Z</dcterms:created>
  <dcterms:modified xsi:type="dcterms:W3CDTF">2023-12-07T04:28:11Z</dcterms:modified>
</cp:coreProperties>
</file>