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3754\Desktop\Resaerch Manuscripts 2-25-2022\"/>
    </mc:Choice>
  </mc:AlternateContent>
  <xr:revisionPtr revIDLastSave="0" documentId="13_ncr:1_{87438729-8CA3-4220-A957-BD3B7BEACDC6}" xr6:coauthVersionLast="47" xr6:coauthVersionMax="47" xr10:uidLastSave="{00000000-0000-0000-0000-000000000000}"/>
  <bookViews>
    <workbookView xWindow="-108" yWindow="-108" windowWidth="23256" windowHeight="12576" activeTab="3" xr2:uid="{8388CA9A-6B63-432F-AAFE-C2938410AC69}"/>
  </bookViews>
  <sheets>
    <sheet name="Growth Conditions" sheetId="2" r:id="rId1"/>
    <sheet name="Source" sheetId="4" r:id="rId2"/>
    <sheet name="Floor Space" sheetId="7" r:id="rId3"/>
    <sheet name="Amount of Substrate" sheetId="8" r:id="rId4"/>
    <sheet name="Controls" sheetId="9" r:id="rId5"/>
    <sheet name="Sheet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8" l="1"/>
  <c r="M3" i="8"/>
  <c r="K14" i="8"/>
  <c r="K13" i="8"/>
  <c r="L13" i="8" s="1"/>
  <c r="L14" i="8" s="1"/>
  <c r="L16" i="8"/>
  <c r="I15" i="8"/>
  <c r="G15" i="8"/>
  <c r="H12" i="8"/>
  <c r="I7" i="8"/>
  <c r="M2" i="8" s="1"/>
  <c r="K3" i="8"/>
  <c r="H15" i="8"/>
  <c r="D9" i="8"/>
  <c r="I16" i="8" l="1"/>
  <c r="G16" i="8"/>
  <c r="O3" i="8"/>
  <c r="G13" i="8"/>
  <c r="D16" i="8" l="1"/>
  <c r="H16" i="8"/>
  <c r="K16" i="8" s="1"/>
  <c r="H13" i="8"/>
  <c r="D13" i="8"/>
  <c r="M16" i="8" l="1"/>
  <c r="M17" i="8" s="1"/>
  <c r="K17" i="8"/>
  <c r="M13" i="8"/>
  <c r="M14" i="8" s="1"/>
  <c r="G13" i="9"/>
  <c r="B12" i="9"/>
  <c r="E9" i="8"/>
  <c r="E13" i="8" s="1"/>
  <c r="F9" i="8"/>
  <c r="C5" i="9"/>
  <c r="C6" i="9" s="1"/>
  <c r="B5" i="9"/>
  <c r="B6" i="9" s="1"/>
  <c r="C9" i="8"/>
  <c r="C13" i="8" s="1"/>
  <c r="B9" i="8"/>
  <c r="P13" i="8" l="1"/>
  <c r="Q13" i="8" s="1"/>
  <c r="L17" i="8"/>
  <c r="F13" i="8"/>
  <c r="F16" i="8"/>
  <c r="B13" i="8"/>
  <c r="B16" i="8"/>
  <c r="P8" i="8" s="1"/>
  <c r="Q8" i="8" s="1"/>
  <c r="K2" i="8"/>
  <c r="N2" i="8" s="1"/>
  <c r="B6" i="7"/>
  <c r="B5" i="7"/>
  <c r="F17" i="8" l="1"/>
  <c r="P12" i="8"/>
  <c r="Q12" i="8" s="1"/>
  <c r="S12" i="8" s="1"/>
  <c r="B17" i="8"/>
  <c r="E16" i="8"/>
  <c r="C16" i="8"/>
  <c r="B14" i="8"/>
  <c r="E17" i="8" l="1"/>
  <c r="P11" i="8"/>
  <c r="Q11" i="8" s="1"/>
  <c r="C17" i="8"/>
  <c r="P9" i="8"/>
  <c r="Q9" i="8" s="1"/>
  <c r="D17" i="8"/>
  <c r="P10" i="8"/>
  <c r="Q10" i="8" s="1"/>
  <c r="G17" i="8"/>
  <c r="D14" i="8" l="1"/>
  <c r="F14" i="8"/>
  <c r="E14" i="8"/>
  <c r="C14" i="8" l="1"/>
  <c r="G14" i="8" s="1"/>
</calcChain>
</file>

<file path=xl/sharedStrings.xml><?xml version="1.0" encoding="utf-8"?>
<sst xmlns="http://schemas.openxmlformats.org/spreadsheetml/2006/main" count="306" uniqueCount="230">
  <si>
    <t>Spawn Run:</t>
  </si>
  <si>
    <t>Primordia Formation:</t>
  </si>
  <si>
    <t>Fruiting:</t>
  </si>
  <si>
    <t>Refference</t>
  </si>
  <si>
    <t>Agars</t>
  </si>
  <si>
    <t>Technique</t>
  </si>
  <si>
    <t xml:space="preserve">Temperature (C) </t>
  </si>
  <si>
    <t xml:space="preserve">Time (Days) </t>
  </si>
  <si>
    <t>Humidity (%)</t>
  </si>
  <si>
    <t>Time (days)</t>
  </si>
  <si>
    <t>Humidity</t>
  </si>
  <si>
    <t>Time to first harvest (days)</t>
  </si>
  <si>
    <t>Notes:</t>
  </si>
  <si>
    <t>Agaricus augustus</t>
  </si>
  <si>
    <t>(Beyer 2017) , (Stamets 2000)</t>
  </si>
  <si>
    <t>MYPA</t>
  </si>
  <si>
    <t>Trays</t>
  </si>
  <si>
    <t xml:space="preserve">23 to 25 </t>
  </si>
  <si>
    <t>18 to 20</t>
  </si>
  <si>
    <t>95 to 100 (Stamets 200), Keep high (Beyer 2017)</t>
  </si>
  <si>
    <t>16 to 18</t>
  </si>
  <si>
    <t>12 to 18</t>
  </si>
  <si>
    <t>95 - 100</t>
  </si>
  <si>
    <t>4 to 7</t>
  </si>
  <si>
    <t>85 - 95</t>
  </si>
  <si>
    <t>34 - 45</t>
  </si>
  <si>
    <r>
      <t xml:space="preserve">Used information from the closely related </t>
    </r>
    <r>
      <rPr>
        <i/>
        <sz val="11"/>
        <color theme="1"/>
        <rFont val="Calibri"/>
        <family val="2"/>
        <scheme val="minor"/>
      </rPr>
      <t xml:space="preserve">A. </t>
    </r>
    <r>
      <rPr>
        <sz val="11"/>
        <color theme="1"/>
        <rFont val="Calibri"/>
        <family val="2"/>
        <scheme val="minor"/>
      </rPr>
      <t>brunnescens</t>
    </r>
  </si>
  <si>
    <t>Agaricus arvensis</t>
  </si>
  <si>
    <t>Same as above</t>
  </si>
  <si>
    <t>(Stamets 2000)</t>
  </si>
  <si>
    <t>most types</t>
  </si>
  <si>
    <t>24 to 30</t>
  </si>
  <si>
    <t>25 to 40</t>
  </si>
  <si>
    <t>5 to 10</t>
  </si>
  <si>
    <t>90 - 100</t>
  </si>
  <si>
    <t>21 to 30</t>
  </si>
  <si>
    <t>5 to 7</t>
  </si>
  <si>
    <t>85 - 90</t>
  </si>
  <si>
    <t xml:space="preserve">hardwood and softwood possible </t>
  </si>
  <si>
    <t>Hericium americanum (?)</t>
  </si>
  <si>
    <t>(Sokól et al. 2015),(Stamets, 2000)</t>
  </si>
  <si>
    <t>MYPA, PDYA, DFA</t>
  </si>
  <si>
    <t>Bag, logs</t>
  </si>
  <si>
    <t>21 to 24</t>
  </si>
  <si>
    <t>10 to 14</t>
  </si>
  <si>
    <t>10 to 15.6</t>
  </si>
  <si>
    <t>3 to 5</t>
  </si>
  <si>
    <t>18 to 24</t>
  </si>
  <si>
    <t>4 to 5</t>
  </si>
  <si>
    <t>90 - 95</t>
  </si>
  <si>
    <t>17 - 24</t>
  </si>
  <si>
    <t>Pleurotus (ostreatus?)</t>
  </si>
  <si>
    <t>(Sánchez 2004), (Stamets 2000)</t>
  </si>
  <si>
    <t>Bag</t>
  </si>
  <si>
    <t>24 to 29</t>
  </si>
  <si>
    <t>12 to 21</t>
  </si>
  <si>
    <t>10 to 21</t>
  </si>
  <si>
    <t>21 - 34</t>
  </si>
  <si>
    <t>Pisolithus (microcarpus?)</t>
  </si>
  <si>
    <t>(Rossi &amp; Oliveira 2011)</t>
  </si>
  <si>
    <t>25±1</t>
  </si>
  <si>
    <t>Coprinus comatus</t>
  </si>
  <si>
    <t>(Jang et al. 2009), (Stamets 2000)</t>
  </si>
  <si>
    <t xml:space="preserve">MYP </t>
  </si>
  <si>
    <t>Bag, Beds, Trays</t>
  </si>
  <si>
    <t>23 to 26</t>
  </si>
  <si>
    <t>12 to 14</t>
  </si>
  <si>
    <t>16 to 21</t>
  </si>
  <si>
    <t>12 to 15</t>
  </si>
  <si>
    <t>80 - 90</t>
  </si>
  <si>
    <t>29-36</t>
  </si>
  <si>
    <t>Ganoderma (applanatum?)</t>
  </si>
  <si>
    <t>25 to 30</t>
  </si>
  <si>
    <t>10 to 12</t>
  </si>
  <si>
    <t>21 to 27</t>
  </si>
  <si>
    <t>90 95</t>
  </si>
  <si>
    <t>91 - 99</t>
  </si>
  <si>
    <r>
      <t xml:space="preserve">Data for </t>
    </r>
    <r>
      <rPr>
        <i/>
        <sz val="11"/>
        <color theme="1"/>
        <rFont val="Calibri"/>
        <family val="2"/>
        <scheme val="minor"/>
      </rPr>
      <t>Ganoderma lucidum</t>
    </r>
  </si>
  <si>
    <t>SRUG1 - Stropharia rugoso-annulata</t>
  </si>
  <si>
    <t>25 to 45</t>
  </si>
  <si>
    <t>10 to 16</t>
  </si>
  <si>
    <t>14 to 21</t>
  </si>
  <si>
    <t>95 - 98</t>
  </si>
  <si>
    <t>7 to 14</t>
  </si>
  <si>
    <t>46 - 80</t>
  </si>
  <si>
    <t>LEDO2 - Lentinula edodes - Cold Outdoor</t>
  </si>
  <si>
    <t>35 to 70 (Strain dependent)</t>
  </si>
  <si>
    <t>5 to 8</t>
  </si>
  <si>
    <t>60 - 80</t>
  </si>
  <si>
    <t>45 - 85</t>
  </si>
  <si>
    <t>AAUR1 - Auricularia auricula - Wood Ear - Wild type, SC</t>
  </si>
  <si>
    <t>12 to 20</t>
  </si>
  <si>
    <t>35-57</t>
  </si>
  <si>
    <t>(Stamets, 2000)</t>
  </si>
  <si>
    <t>Air Exchanges:</t>
  </si>
  <si>
    <t>Spawning:</t>
  </si>
  <si>
    <t>~ 1 per hour</t>
  </si>
  <si>
    <t>Primordia:</t>
  </si>
  <si>
    <t>4 to 8</t>
  </si>
  <si>
    <t>Sawdust, straw, logs</t>
  </si>
  <si>
    <t xml:space="preserve">Hardwoods, sawdust, straw. </t>
  </si>
  <si>
    <t>Yes</t>
  </si>
  <si>
    <t>Sawdust, straw</t>
  </si>
  <si>
    <t xml:space="preserve">Hardwood sawdust. </t>
  </si>
  <si>
    <t>Prefers growing on straw and manure mixtures. Can also work with paper. Peat-moss casing soil (Stamets 2000)</t>
  </si>
  <si>
    <t xml:space="preserve">Hardwoods, straw, paper. Not a picky species. </t>
  </si>
  <si>
    <t>Sawdust from hardwoods is preferred, although pine colonized by other species first may also be used. (Sokol et al., 2015)</t>
  </si>
  <si>
    <t>Pre-composted wood (Beyer 2017, Stamets 2000)</t>
  </si>
  <si>
    <t>Substrates:</t>
  </si>
  <si>
    <t>Casing Used:</t>
  </si>
  <si>
    <r>
      <t xml:space="preserve">Not cultivated, but closely related to </t>
    </r>
    <r>
      <rPr>
        <i/>
        <sz val="11"/>
        <color theme="1"/>
        <rFont val="Calibri"/>
        <family val="2"/>
        <scheme val="minor"/>
      </rPr>
      <t>A. augustus</t>
    </r>
  </si>
  <si>
    <t>(Woo-sik et al. 2009)</t>
  </si>
  <si>
    <t>Bags, logs</t>
  </si>
  <si>
    <t>Species:</t>
  </si>
  <si>
    <t>Dr. Han</t>
  </si>
  <si>
    <t>In lab, Sudah</t>
  </si>
  <si>
    <t>Austin Alt</t>
  </si>
  <si>
    <t>Hoh Rainforest, Olympic National Park WA</t>
  </si>
  <si>
    <t>Whitman County</t>
  </si>
  <si>
    <t>Ninh</t>
  </si>
  <si>
    <t>re-order</t>
  </si>
  <si>
    <t xml:space="preserve">Retailer </t>
  </si>
  <si>
    <t>Common Name</t>
  </si>
  <si>
    <t>Species</t>
  </si>
  <si>
    <t>Source</t>
  </si>
  <si>
    <t>Location</t>
  </si>
  <si>
    <t>Shiitake</t>
  </si>
  <si>
    <t>Wood-ear</t>
  </si>
  <si>
    <t>Winecap</t>
  </si>
  <si>
    <t>Shaggy Mane</t>
  </si>
  <si>
    <t>Oyster Mushroom</t>
  </si>
  <si>
    <t xml:space="preserve">Bear's Head </t>
  </si>
  <si>
    <t>Horse Mushroom</t>
  </si>
  <si>
    <t>Prince Agaricus</t>
  </si>
  <si>
    <t>Artist's Conk</t>
  </si>
  <si>
    <t>Bonner County, ID</t>
  </si>
  <si>
    <t>Lumber towns</t>
  </si>
  <si>
    <r>
      <t xml:space="preserve">, Dayton WA, </t>
    </r>
    <r>
      <rPr>
        <sz val="12"/>
        <color rgb="FFFF0000"/>
        <rFont val="Arial"/>
        <family val="2"/>
      </rPr>
      <t>Prescot WA and Chewelah WA</t>
    </r>
  </si>
  <si>
    <t>Dayton</t>
  </si>
  <si>
    <t>City Lumber and Coal yard</t>
  </si>
  <si>
    <t>Jensen Hardwoods</t>
  </si>
  <si>
    <t xml:space="preserve">Walla Walla </t>
  </si>
  <si>
    <t>Total:</t>
  </si>
  <si>
    <t>list in lab</t>
  </si>
  <si>
    <t>Floor Space:</t>
  </si>
  <si>
    <t>18" x 6"</t>
  </si>
  <si>
    <t>Each bag: (sq ft)</t>
  </si>
  <si>
    <t xml:space="preserve">Available: </t>
  </si>
  <si>
    <t>15 per room</t>
  </si>
  <si>
    <t>Replicates</t>
  </si>
  <si>
    <t>Experimental Units</t>
  </si>
  <si>
    <t>Table 2: Substrate Mixtures</t>
  </si>
  <si>
    <t>Mixture:</t>
  </si>
  <si>
    <t>Substrates (% dry weight)</t>
  </si>
  <si>
    <t>Additives</t>
  </si>
  <si>
    <t>Sawdust</t>
  </si>
  <si>
    <t>Straw</t>
  </si>
  <si>
    <t>Brewer's Grain</t>
  </si>
  <si>
    <t>Coffee Grounds</t>
  </si>
  <si>
    <t>Gypsum</t>
  </si>
  <si>
    <t>Industry Control</t>
  </si>
  <si>
    <t>N/A</t>
  </si>
  <si>
    <t>T1</t>
  </si>
  <si>
    <t>T2</t>
  </si>
  <si>
    <t>T3</t>
  </si>
  <si>
    <t>T4</t>
  </si>
  <si>
    <t>Wet weight = 3 kg per unit:</t>
  </si>
  <si>
    <t>Oseni et al. 2017</t>
  </si>
  <si>
    <t>Thonkklang et al. 2016</t>
  </si>
  <si>
    <t>Jasinska et al. 2016</t>
  </si>
  <si>
    <t>Other Papers:</t>
  </si>
  <si>
    <t>Salmones et al. 2005</t>
  </si>
  <si>
    <t>Total Proportions:</t>
  </si>
  <si>
    <t>Cultivation Kits (with fungus)</t>
  </si>
  <si>
    <t>Ideal substrate (no fungus)</t>
  </si>
  <si>
    <t>Weight/Unit (kg)</t>
  </si>
  <si>
    <t>Total Weight (kg)</t>
  </si>
  <si>
    <t>Total Weight (lbs)</t>
  </si>
  <si>
    <t>kg</t>
  </si>
  <si>
    <t>lbs</t>
  </si>
  <si>
    <t>Wet weight = 1 kg per unit:</t>
  </si>
  <si>
    <t>Experimental Units (#)</t>
  </si>
  <si>
    <t>Industry Controls</t>
  </si>
  <si>
    <t>492 per 32 bags</t>
  </si>
  <si>
    <t>Total Price</t>
  </si>
  <si>
    <t>Cultivation Kit</t>
  </si>
  <si>
    <t>Ideal Substrate</t>
  </si>
  <si>
    <t>Casing Speces:</t>
  </si>
  <si>
    <t>non-casing</t>
  </si>
  <si>
    <t>Substrate, Dry Weight (kg):</t>
  </si>
  <si>
    <t>Substrate Amounts:</t>
  </si>
  <si>
    <t>Casing species</t>
  </si>
  <si>
    <t>Non-casing Species</t>
  </si>
  <si>
    <t>Quantity</t>
  </si>
  <si>
    <t>Product used:</t>
  </si>
  <si>
    <t>Outgrow all in one bag</t>
  </si>
  <si>
    <t>Experimental Units:</t>
  </si>
  <si>
    <t>Wet weight per unit (lb)</t>
  </si>
  <si>
    <t>Treatments (no control)</t>
  </si>
  <si>
    <t>Substrate, Dry Weight (lbs):</t>
  </si>
  <si>
    <t>Total Weight, T1 - T4 (kg)</t>
  </si>
  <si>
    <t>Wet weight per unit (kg)</t>
  </si>
  <si>
    <t>Dry weight per unit (kg)</t>
  </si>
  <si>
    <t>Total Dry Weight (kg)</t>
  </si>
  <si>
    <t>Grain Spawn per species:</t>
  </si>
  <si>
    <t>Grain Spawn Wet Weight for 5 Treatments:</t>
  </si>
  <si>
    <t>kg substrate used per unit:</t>
  </si>
  <si>
    <t>Author:</t>
  </si>
  <si>
    <t>Grain Spawn per species</t>
  </si>
  <si>
    <t>Weight per 1 treatment (kg)</t>
  </si>
  <si>
    <t>Innoculation by weight:</t>
  </si>
  <si>
    <t xml:space="preserve">Total grain needed for 5 treatments </t>
  </si>
  <si>
    <t>Dry Weight:</t>
  </si>
  <si>
    <t>Wet Weight (50% moisture):</t>
  </si>
  <si>
    <t>sawdust</t>
  </si>
  <si>
    <t>straw</t>
  </si>
  <si>
    <t>SBG</t>
  </si>
  <si>
    <t>coffee grounds</t>
  </si>
  <si>
    <t>gypsum</t>
  </si>
  <si>
    <t>rye grain</t>
  </si>
  <si>
    <t>Amount of materials needed for 3 kg wet eight per unit.</t>
  </si>
  <si>
    <t>casing soil</t>
  </si>
  <si>
    <t>Dry Weight (kg)</t>
  </si>
  <si>
    <t>Weight, 5 units</t>
  </si>
  <si>
    <t>Substrate</t>
  </si>
  <si>
    <t>Water Contents:</t>
  </si>
  <si>
    <t>Spawn</t>
  </si>
  <si>
    <t>Water</t>
  </si>
  <si>
    <t>Dry</t>
  </si>
  <si>
    <t>Dry 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</si>
</sst>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rgb="FF99999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thin">
        <color theme="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medium">
        <color theme="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medium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/>
      </right>
      <top style="medium">
        <color theme="2"/>
      </top>
      <bottom style="thin">
        <color theme="2" tint="-9.9978637043366805E-2"/>
      </bottom>
      <diagonal/>
    </border>
    <border>
      <left style="medium">
        <color theme="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/>
      </left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 style="medium">
        <color theme="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theme="2"/>
      </left>
      <right style="thin">
        <color theme="2" tint="-9.9978637043366805E-2"/>
      </right>
      <top style="thin">
        <color theme="2" tint="-9.9978637043366805E-2"/>
      </top>
      <bottom style="medium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/>
      </bottom>
      <diagonal/>
    </border>
    <border>
      <left style="thin">
        <color theme="2" tint="-9.9978637043366805E-2"/>
      </left>
      <right style="medium">
        <color theme="2"/>
      </right>
      <top style="thin">
        <color theme="2" tint="-9.9978637043366805E-2"/>
      </top>
      <bottom style="medium">
        <color theme="2"/>
      </bottom>
      <diagonal/>
    </border>
    <border>
      <left style="thin">
        <color theme="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medium">
        <color theme="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theme="2"/>
      </right>
      <top style="thin">
        <color theme="2" tint="-9.9978637043366805E-2"/>
      </top>
      <bottom/>
      <diagonal/>
    </border>
    <border>
      <left style="medium">
        <color theme="2"/>
      </left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/>
      </right>
      <top style="thin">
        <color theme="2"/>
      </top>
      <bottom style="thin">
        <color theme="2" tint="-9.9978637043366805E-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medium">
        <color theme="2"/>
      </right>
      <top style="thin">
        <color theme="2"/>
      </top>
      <bottom/>
      <diagonal/>
    </border>
    <border>
      <left style="thin">
        <color theme="2"/>
      </left>
      <right style="medium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6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5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9" borderId="0" xfId="0" applyFont="1" applyFill="1"/>
    <xf numFmtId="0" fontId="1" fillId="5" borderId="0" xfId="0" applyFont="1" applyFill="1"/>
    <xf numFmtId="0" fontId="0" fillId="0" borderId="1" xfId="0" applyFont="1" applyBorder="1"/>
    <xf numFmtId="0" fontId="1" fillId="6" borderId="6" xfId="0" applyFont="1" applyFill="1" applyBorder="1"/>
    <xf numFmtId="0" fontId="0" fillId="6" borderId="6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 applyBorder="1"/>
    <xf numFmtId="0" fontId="1" fillId="2" borderId="21" xfId="0" applyFont="1" applyFill="1" applyBorder="1"/>
    <xf numFmtId="0" fontId="1" fillId="11" borderId="25" xfId="0" applyFont="1" applyFill="1" applyBorder="1"/>
    <xf numFmtId="0" fontId="10" fillId="3" borderId="25" xfId="0" applyFont="1" applyFill="1" applyBorder="1"/>
    <xf numFmtId="0" fontId="11" fillId="3" borderId="25" xfId="0" applyFont="1" applyFill="1" applyBorder="1"/>
    <xf numFmtId="0" fontId="1" fillId="0" borderId="8" xfId="0" applyFont="1" applyBorder="1"/>
    <xf numFmtId="0" fontId="1" fillId="2" borderId="8" xfId="0" applyFont="1" applyFill="1" applyBorder="1"/>
    <xf numFmtId="0" fontId="1" fillId="4" borderId="8" xfId="0" applyFont="1" applyFill="1" applyBorder="1"/>
    <xf numFmtId="0" fontId="1" fillId="11" borderId="8" xfId="0" applyFont="1" applyFill="1" applyBorder="1"/>
    <xf numFmtId="0" fontId="1" fillId="7" borderId="8" xfId="0" applyFont="1" applyFill="1" applyBorder="1"/>
    <xf numFmtId="0" fontId="0" fillId="7" borderId="8" xfId="0" applyFont="1" applyFill="1" applyBorder="1"/>
    <xf numFmtId="0" fontId="1" fillId="3" borderId="8" xfId="0" applyFont="1" applyFill="1" applyBorder="1"/>
    <xf numFmtId="0" fontId="0" fillId="3" borderId="8" xfId="0" applyFont="1" applyFill="1" applyBorder="1"/>
    <xf numFmtId="0" fontId="9" fillId="3" borderId="8" xfId="0" applyFont="1" applyFill="1" applyBorder="1"/>
    <xf numFmtId="0" fontId="0" fillId="0" borderId="8" xfId="0" applyFont="1" applyBorder="1"/>
    <xf numFmtId="0" fontId="0" fillId="10" borderId="8" xfId="0" applyFont="1" applyFill="1" applyBorder="1"/>
    <xf numFmtId="9" fontId="0" fillId="0" borderId="8" xfId="0" applyNumberFormat="1" applyFont="1" applyBorder="1"/>
    <xf numFmtId="0" fontId="0" fillId="0" borderId="34" xfId="0" applyFont="1" applyBorder="1"/>
    <xf numFmtId="0" fontId="1" fillId="0" borderId="46" xfId="0" applyFont="1" applyBorder="1"/>
    <xf numFmtId="0" fontId="1" fillId="2" borderId="23" xfId="0" applyFont="1" applyFill="1" applyBorder="1"/>
    <xf numFmtId="0" fontId="1" fillId="7" borderId="51" xfId="0" applyFont="1" applyFill="1" applyBorder="1"/>
    <xf numFmtId="0" fontId="1" fillId="3" borderId="52" xfId="0" applyFont="1" applyFill="1" applyBorder="1"/>
    <xf numFmtId="0" fontId="1" fillId="3" borderId="0" xfId="0" applyFont="1" applyFill="1" applyBorder="1"/>
    <xf numFmtId="0" fontId="1" fillId="8" borderId="47" xfId="0" applyFont="1" applyFill="1" applyBorder="1"/>
    <xf numFmtId="0" fontId="12" fillId="6" borderId="48" xfId="0" applyFont="1" applyFill="1" applyBorder="1" applyAlignment="1">
      <alignment vertical="center"/>
    </xf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12" fillId="6" borderId="48" xfId="0" applyFont="1" applyFill="1" applyBorder="1" applyAlignment="1">
      <alignment vertical="center"/>
    </xf>
    <xf numFmtId="0" fontId="0" fillId="0" borderId="46" xfId="0" applyFont="1" applyBorder="1"/>
    <xf numFmtId="0" fontId="0" fillId="2" borderId="8" xfId="0" applyFont="1" applyFill="1" applyBorder="1"/>
    <xf numFmtId="0" fontId="0" fillId="2" borderId="0" xfId="0" applyFont="1" applyFill="1" applyBorder="1"/>
    <xf numFmtId="0" fontId="0" fillId="2" borderId="25" xfId="0" applyFont="1" applyFill="1" applyBorder="1"/>
    <xf numFmtId="0" fontId="0" fillId="2" borderId="6" xfId="0" applyFont="1" applyFill="1" applyBorder="1"/>
    <xf numFmtId="0" fontId="0" fillId="0" borderId="6" xfId="0" applyFont="1" applyBorder="1"/>
    <xf numFmtId="0" fontId="0" fillId="0" borderId="14" xfId="0" applyFont="1" applyBorder="1"/>
    <xf numFmtId="0" fontId="0" fillId="0" borderId="9" xfId="0" applyFont="1" applyBorder="1"/>
    <xf numFmtId="0" fontId="0" fillId="0" borderId="26" xfId="0" applyFont="1" applyBorder="1"/>
    <xf numFmtId="0" fontId="0" fillId="6" borderId="48" xfId="0" applyFont="1" applyFill="1" applyBorder="1" applyAlignment="1">
      <alignment vertical="top"/>
    </xf>
    <xf numFmtId="0" fontId="12" fillId="8" borderId="48" xfId="0" applyFont="1" applyFill="1" applyBorder="1" applyAlignment="1">
      <alignment horizontal="right" vertical="center"/>
    </xf>
    <xf numFmtId="0" fontId="0" fillId="2" borderId="34" xfId="0" applyFont="1" applyFill="1" applyBorder="1"/>
    <xf numFmtId="0" fontId="0" fillId="2" borderId="9" xfId="0" applyFont="1" applyFill="1" applyBorder="1"/>
    <xf numFmtId="0" fontId="13" fillId="6" borderId="48" xfId="0" applyFont="1" applyFill="1" applyBorder="1" applyAlignment="1">
      <alignment horizontal="right" vertical="center"/>
    </xf>
    <xf numFmtId="0" fontId="14" fillId="6" borderId="48" xfId="0" applyFont="1" applyFill="1" applyBorder="1" applyAlignment="1">
      <alignment horizontal="right" vertical="center"/>
    </xf>
    <xf numFmtId="0" fontId="15" fillId="6" borderId="48" xfId="0" applyFont="1" applyFill="1" applyBorder="1" applyAlignment="1">
      <alignment horizontal="right" vertical="center"/>
    </xf>
    <xf numFmtId="0" fontId="0" fillId="0" borderId="47" xfId="0" applyFont="1" applyBorder="1"/>
    <xf numFmtId="10" fontId="0" fillId="4" borderId="8" xfId="0" applyNumberFormat="1" applyFont="1" applyFill="1" applyBorder="1"/>
    <xf numFmtId="0" fontId="0" fillId="6" borderId="14" xfId="0" applyFont="1" applyFill="1" applyBorder="1"/>
    <xf numFmtId="0" fontId="0" fillId="6" borderId="9" xfId="0" applyFont="1" applyFill="1" applyBorder="1"/>
    <xf numFmtId="10" fontId="14" fillId="4" borderId="8" xfId="0" applyNumberFormat="1" applyFont="1" applyFill="1" applyBorder="1" applyAlignment="1">
      <alignment horizontal="right" vertical="center"/>
    </xf>
    <xf numFmtId="0" fontId="0" fillId="0" borderId="36" xfId="0" applyFont="1" applyBorder="1"/>
    <xf numFmtId="0" fontId="12" fillId="6" borderId="48" xfId="0" applyFont="1" applyFill="1" applyBorder="1" applyAlignment="1">
      <alignment horizontal="right" vertical="center"/>
    </xf>
    <xf numFmtId="0" fontId="0" fillId="0" borderId="50" xfId="0" applyFont="1" applyBorder="1"/>
    <xf numFmtId="0" fontId="0" fillId="0" borderId="12" xfId="0" applyFont="1" applyBorder="1"/>
    <xf numFmtId="0" fontId="0" fillId="8" borderId="47" xfId="0" applyFont="1" applyFill="1" applyBorder="1"/>
    <xf numFmtId="0" fontId="0" fillId="11" borderId="8" xfId="0" applyFont="1" applyFill="1" applyBorder="1"/>
    <xf numFmtId="0" fontId="0" fillId="11" borderId="9" xfId="0" applyFont="1" applyFill="1" applyBorder="1"/>
    <xf numFmtId="0" fontId="0" fillId="10" borderId="6" xfId="0" applyFont="1" applyFill="1" applyBorder="1"/>
    <xf numFmtId="0" fontId="0" fillId="11" borderId="0" xfId="0" applyFont="1" applyFill="1" applyBorder="1"/>
    <xf numFmtId="0" fontId="0" fillId="11" borderId="25" xfId="0" applyFont="1" applyFill="1" applyBorder="1"/>
    <xf numFmtId="0" fontId="0" fillId="11" borderId="51" xfId="0" applyFont="1" applyFill="1" applyBorder="1"/>
    <xf numFmtId="10" fontId="0" fillId="11" borderId="8" xfId="0" applyNumberFormat="1" applyFont="1" applyFill="1" applyBorder="1"/>
    <xf numFmtId="0" fontId="0" fillId="7" borderId="51" xfId="0" applyFont="1" applyFill="1" applyBorder="1"/>
    <xf numFmtId="0" fontId="0" fillId="7" borderId="25" xfId="0" applyFont="1" applyFill="1" applyBorder="1"/>
    <xf numFmtId="166" fontId="0" fillId="6" borderId="6" xfId="0" applyNumberFormat="1" applyFont="1" applyFill="1" applyBorder="1"/>
    <xf numFmtId="0" fontId="0" fillId="3" borderId="25" xfId="0" applyFont="1" applyFill="1" applyBorder="1"/>
    <xf numFmtId="0" fontId="0" fillId="0" borderId="0" xfId="0" applyFont="1" applyBorder="1"/>
    <xf numFmtId="0" fontId="0" fillId="0" borderId="35" xfId="0" applyFont="1" applyBorder="1"/>
    <xf numFmtId="0" fontId="0" fillId="0" borderId="37" xfId="0" applyFont="1" applyBorder="1"/>
    <xf numFmtId="0" fontId="0" fillId="0" borderId="38" xfId="0" applyFont="1" applyBorder="1"/>
    <xf numFmtId="0" fontId="0" fillId="0" borderId="39" xfId="0" applyFont="1" applyBorder="1"/>
    <xf numFmtId="0" fontId="0" fillId="0" borderId="11" xfId="0" applyFont="1" applyBorder="1"/>
    <xf numFmtId="0" fontId="0" fillId="0" borderId="40" xfId="0" applyFont="1" applyBorder="1"/>
    <xf numFmtId="0" fontId="0" fillId="0" borderId="13" xfId="0" applyFont="1" applyBorder="1"/>
    <xf numFmtId="0" fontId="0" fillId="0" borderId="41" xfId="0" applyFont="1" applyBorder="1"/>
    <xf numFmtId="0" fontId="0" fillId="0" borderId="42" xfId="0" applyFont="1" applyBorder="1"/>
    <xf numFmtId="0" fontId="0" fillId="0" borderId="2" xfId="0" applyFont="1" applyBorder="1"/>
    <xf numFmtId="0" fontId="0" fillId="0" borderId="43" xfId="0" applyFont="1" applyBorder="1"/>
    <xf numFmtId="0" fontId="0" fillId="0" borderId="7" xfId="0" applyFont="1" applyBorder="1"/>
    <xf numFmtId="0" fontId="0" fillId="0" borderId="25" xfId="0" applyFont="1" applyBorder="1"/>
    <xf numFmtId="0" fontId="0" fillId="0" borderId="44" xfId="0" applyFont="1" applyBorder="1"/>
    <xf numFmtId="0" fontId="0" fillId="0" borderId="49" xfId="0" applyFont="1" applyBorder="1"/>
    <xf numFmtId="0" fontId="0" fillId="0" borderId="32" xfId="0" applyFont="1" applyBorder="1"/>
    <xf numFmtId="0" fontId="0" fillId="0" borderId="33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27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8" xfId="0" applyFont="1" applyBorder="1"/>
    <xf numFmtId="0" fontId="0" fillId="0" borderId="10" xfId="0" applyFont="1" applyBorder="1"/>
    <xf numFmtId="9" fontId="0" fillId="0" borderId="0" xfId="0" applyNumberFormat="1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0" fillId="0" borderId="45" xfId="0" applyFont="1" applyBorder="1"/>
    <xf numFmtId="0" fontId="1" fillId="6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22</xdr:row>
      <xdr:rowOff>0</xdr:rowOff>
    </xdr:from>
    <xdr:to>
      <xdr:col>7</xdr:col>
      <xdr:colOff>220980</xdr:colOff>
      <xdr:row>31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B6D454-939E-4768-8C49-0F49EC6B4CB9}"/>
            </a:ext>
          </a:extLst>
        </xdr:cNvPr>
        <xdr:cNvSpPr txBox="1"/>
      </xdr:nvSpPr>
      <xdr:spPr>
        <a:xfrm>
          <a:off x="4008120" y="4175760"/>
          <a:ext cx="4076700" cy="1691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Substrate,</a:t>
          </a:r>
          <a:r>
            <a:rPr lang="en-US" sz="1100" baseline="0"/>
            <a:t> Dry Weight (kg) is the amount of each dried substrate material that will be needed in total to make the treatments (T1 - T4) for all species. </a:t>
          </a:r>
        </a:p>
        <a:p>
          <a:r>
            <a:rPr lang="en-US" sz="1100" baseline="0"/>
            <a:t>The control groups will be made using other materials. </a:t>
          </a:r>
          <a:endParaRPr lang="en-US" sz="1100"/>
        </a:p>
      </xdr:txBody>
    </xdr:sp>
    <xdr:clientData/>
  </xdr:twoCellAnchor>
  <xdr:twoCellAnchor>
    <xdr:from>
      <xdr:col>9</xdr:col>
      <xdr:colOff>15240</xdr:colOff>
      <xdr:row>17</xdr:row>
      <xdr:rowOff>129540</xdr:rowOff>
    </xdr:from>
    <xdr:to>
      <xdr:col>12</xdr:col>
      <xdr:colOff>533400</xdr:colOff>
      <xdr:row>33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4D6B18-35AD-435C-8CA2-BE5738F1FF55}"/>
            </a:ext>
          </a:extLst>
        </xdr:cNvPr>
        <xdr:cNvSpPr txBox="1"/>
      </xdr:nvSpPr>
      <xdr:spPr>
        <a:xfrm>
          <a:off x="10287000" y="3390900"/>
          <a:ext cx="5783580" cy="2910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 unit will receive</a:t>
          </a:r>
          <a:r>
            <a:rPr lang="en-US" sz="1100" baseline="0"/>
            <a:t> grain spawn amounting to 5% of wet weight. This means that wet grain spawn is added at 5% of the </a:t>
          </a:r>
          <a:r>
            <a:rPr lang="en-US" sz="1100" i="1" baseline="0"/>
            <a:t>dry</a:t>
          </a:r>
          <a:r>
            <a:rPr lang="en-US" sz="1100" i="0" baseline="0"/>
            <a:t> weight of the bulk substrate (Stamets 200, pg 119). </a:t>
          </a:r>
        </a:p>
        <a:p>
          <a:endParaRPr lang="en-US" sz="1100" i="0" baseline="0"/>
        </a:p>
        <a:p>
          <a:r>
            <a:rPr lang="en-US" sz="1100" i="0" baseline="0"/>
            <a:t>Grain spawn is usually at 50% moisture.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One control group and four treatments will be inoculated, so a total of 5 experimental groups (450 experimental units) will need to be inoculated. </a:t>
          </a:r>
        </a:p>
        <a:p>
          <a:endParaRPr lang="en-US" sz="1100" baseline="0"/>
        </a:p>
        <a:p>
          <a:r>
            <a:rPr lang="en-US" sz="1100" baseline="0"/>
            <a:t>The wet weight of the grain needed is equal to the grain spawn weight.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16</xdr:row>
      <xdr:rowOff>30480</xdr:rowOff>
    </xdr:from>
    <xdr:to>
      <xdr:col>18</xdr:col>
      <xdr:colOff>441960</xdr:colOff>
      <xdr:row>26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2C74E-4F3A-4DFC-B600-B2231F399405}"/>
            </a:ext>
          </a:extLst>
        </xdr:cNvPr>
        <xdr:cNvSpPr txBox="1"/>
      </xdr:nvSpPr>
      <xdr:spPr>
        <a:xfrm>
          <a:off x="8755380" y="2956560"/>
          <a:ext cx="707136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How much</a:t>
          </a:r>
          <a:r>
            <a:rPr lang="en-US" sz="1100" baseline="0"/>
            <a:t> casing to add? By weight or by deapth?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5F60-8A44-4AA6-91D5-82DCED5B5E76}">
  <dimension ref="A1:V21"/>
  <sheetViews>
    <sheetView zoomScale="94" workbookViewId="0">
      <selection activeCell="E28" sqref="E28"/>
    </sheetView>
  </sheetViews>
  <sheetFormatPr defaultRowHeight="14.4" x14ac:dyDescent="0.3"/>
  <cols>
    <col min="1" max="1" width="26" customWidth="1"/>
    <col min="2" max="2" width="25.44140625" customWidth="1"/>
    <col min="3" max="3" width="12.109375" customWidth="1"/>
    <col min="4" max="4" width="16.6640625" customWidth="1"/>
    <col min="5" max="5" width="40.21875" customWidth="1"/>
    <col min="6" max="6" width="24.77734375" customWidth="1"/>
    <col min="7" max="7" width="15.21875" customWidth="1"/>
    <col min="8" max="8" width="15.5546875" customWidth="1"/>
    <col min="9" max="9" width="16.44140625" customWidth="1"/>
    <col min="10" max="10" width="16.21875" customWidth="1"/>
    <col min="12" max="12" width="17" customWidth="1"/>
    <col min="13" max="13" width="11.6640625" customWidth="1"/>
    <col min="14" max="14" width="11.109375" customWidth="1"/>
  </cols>
  <sheetData>
    <row r="1" spans="1:22" x14ac:dyDescent="0.3">
      <c r="G1" s="1" t="s">
        <v>0</v>
      </c>
      <c r="K1" s="1" t="s">
        <v>1</v>
      </c>
      <c r="O1" s="1" t="s">
        <v>2</v>
      </c>
    </row>
    <row r="2" spans="1:22" x14ac:dyDescent="0.3">
      <c r="A2" s="1" t="s">
        <v>113</v>
      </c>
      <c r="B2" s="1" t="s">
        <v>3</v>
      </c>
      <c r="C2" s="1" t="s">
        <v>4</v>
      </c>
      <c r="D2" s="1" t="s">
        <v>5</v>
      </c>
      <c r="E2" s="1" t="s">
        <v>108</v>
      </c>
      <c r="F2" s="1" t="s">
        <v>109</v>
      </c>
      <c r="G2" s="2" t="s">
        <v>6</v>
      </c>
      <c r="H2" s="3" t="s">
        <v>7</v>
      </c>
      <c r="I2" s="4" t="s">
        <v>8</v>
      </c>
      <c r="K2" s="2" t="s">
        <v>6</v>
      </c>
      <c r="L2" s="3" t="s">
        <v>9</v>
      </c>
      <c r="M2" s="4" t="s">
        <v>10</v>
      </c>
      <c r="O2" s="2" t="s">
        <v>6</v>
      </c>
      <c r="P2" s="3" t="s">
        <v>9</v>
      </c>
      <c r="Q2" s="4" t="s">
        <v>10</v>
      </c>
      <c r="S2" s="3" t="s">
        <v>11</v>
      </c>
      <c r="V2" s="1" t="s">
        <v>12</v>
      </c>
    </row>
    <row r="3" spans="1:22" x14ac:dyDescent="0.3">
      <c r="A3" s="5" t="s">
        <v>13</v>
      </c>
      <c r="B3" s="11" t="s">
        <v>14</v>
      </c>
      <c r="C3" s="10" t="s">
        <v>15</v>
      </c>
      <c r="D3" s="10" t="s">
        <v>16</v>
      </c>
      <c r="E3" s="10" t="s">
        <v>107</v>
      </c>
      <c r="F3" s="10" t="s">
        <v>101</v>
      </c>
      <c r="G3" t="s">
        <v>17</v>
      </c>
      <c r="H3" s="6" t="s">
        <v>18</v>
      </c>
      <c r="I3" t="s">
        <v>19</v>
      </c>
      <c r="K3" t="s">
        <v>20</v>
      </c>
      <c r="L3" s="6" t="s">
        <v>21</v>
      </c>
      <c r="M3" t="s">
        <v>22</v>
      </c>
      <c r="O3" s="7" t="s">
        <v>20</v>
      </c>
      <c r="P3" s="7" t="s">
        <v>23</v>
      </c>
      <c r="Q3" t="s">
        <v>24</v>
      </c>
      <c r="S3" t="s">
        <v>25</v>
      </c>
      <c r="V3" t="s">
        <v>26</v>
      </c>
    </row>
    <row r="4" spans="1:22" x14ac:dyDescent="0.3">
      <c r="A4" s="5" t="s">
        <v>27</v>
      </c>
      <c r="B4" s="10"/>
      <c r="C4" s="10"/>
      <c r="D4" s="10" t="s">
        <v>16</v>
      </c>
      <c r="E4" s="10"/>
      <c r="F4" s="10" t="s">
        <v>101</v>
      </c>
      <c r="G4" t="s">
        <v>28</v>
      </c>
      <c r="K4" t="s">
        <v>28</v>
      </c>
      <c r="O4" t="s">
        <v>28</v>
      </c>
      <c r="P4" s="7"/>
      <c r="V4" t="s">
        <v>110</v>
      </c>
    </row>
    <row r="5" spans="1:22" x14ac:dyDescent="0.3">
      <c r="A5" s="5" t="s">
        <v>39</v>
      </c>
      <c r="B5" s="12" t="s">
        <v>40</v>
      </c>
      <c r="C5" s="10" t="s">
        <v>41</v>
      </c>
      <c r="D5" s="10" t="s">
        <v>42</v>
      </c>
      <c r="E5" s="10" t="s">
        <v>106</v>
      </c>
      <c r="F5" s="10"/>
      <c r="G5" t="s">
        <v>43</v>
      </c>
      <c r="H5" s="6" t="s">
        <v>44</v>
      </c>
      <c r="I5" t="s">
        <v>22</v>
      </c>
      <c r="K5" t="s">
        <v>45</v>
      </c>
      <c r="L5" t="s">
        <v>46</v>
      </c>
      <c r="M5" t="s">
        <v>22</v>
      </c>
      <c r="O5" s="7" t="s">
        <v>47</v>
      </c>
      <c r="P5" s="7" t="s">
        <v>48</v>
      </c>
      <c r="Q5" t="s">
        <v>49</v>
      </c>
      <c r="S5" t="s">
        <v>50</v>
      </c>
    </row>
    <row r="6" spans="1:22" x14ac:dyDescent="0.3">
      <c r="A6" s="5" t="s">
        <v>51</v>
      </c>
      <c r="B6" s="12" t="s">
        <v>52</v>
      </c>
      <c r="C6" s="10" t="s">
        <v>41</v>
      </c>
      <c r="D6" s="10" t="s">
        <v>53</v>
      </c>
      <c r="E6" s="10" t="s">
        <v>105</v>
      </c>
      <c r="F6" s="10"/>
      <c r="G6" t="s">
        <v>54</v>
      </c>
      <c r="H6" s="6" t="s">
        <v>55</v>
      </c>
      <c r="I6" t="s">
        <v>24</v>
      </c>
      <c r="K6" t="s">
        <v>45</v>
      </c>
      <c r="L6" t="s">
        <v>46</v>
      </c>
      <c r="M6" t="s">
        <v>22</v>
      </c>
      <c r="O6" s="7" t="s">
        <v>56</v>
      </c>
      <c r="P6" s="7" t="s">
        <v>23</v>
      </c>
      <c r="Q6" t="s">
        <v>37</v>
      </c>
      <c r="S6" t="s">
        <v>57</v>
      </c>
    </row>
    <row r="7" spans="1:22" x14ac:dyDescent="0.3">
      <c r="A7" s="15" t="s">
        <v>58</v>
      </c>
      <c r="B7" s="12" t="s">
        <v>59</v>
      </c>
      <c r="C7" s="10"/>
      <c r="D7" s="10"/>
      <c r="E7" s="10"/>
      <c r="F7" s="10"/>
      <c r="G7" t="s">
        <v>60</v>
      </c>
      <c r="O7" s="7"/>
      <c r="P7" s="7"/>
    </row>
    <row r="8" spans="1:22" x14ac:dyDescent="0.3">
      <c r="A8" s="5" t="s">
        <v>61</v>
      </c>
      <c r="B8" s="10" t="s">
        <v>62</v>
      </c>
      <c r="C8" s="10" t="s">
        <v>63</v>
      </c>
      <c r="D8" s="10" t="s">
        <v>64</v>
      </c>
      <c r="E8" s="13" t="s">
        <v>104</v>
      </c>
      <c r="F8" s="10" t="s">
        <v>101</v>
      </c>
      <c r="G8" t="s">
        <v>65</v>
      </c>
      <c r="H8" s="6" t="s">
        <v>66</v>
      </c>
      <c r="I8" t="s">
        <v>22</v>
      </c>
      <c r="K8" t="s">
        <v>67</v>
      </c>
      <c r="L8" s="6" t="s">
        <v>68</v>
      </c>
      <c r="M8" t="s">
        <v>22</v>
      </c>
      <c r="O8" s="7" t="s">
        <v>47</v>
      </c>
      <c r="P8" s="7" t="s">
        <v>36</v>
      </c>
      <c r="Q8" t="s">
        <v>69</v>
      </c>
      <c r="S8" t="s">
        <v>70</v>
      </c>
    </row>
    <row r="9" spans="1:22" x14ac:dyDescent="0.3">
      <c r="A9" s="5" t="s">
        <v>71</v>
      </c>
      <c r="B9" s="10" t="s">
        <v>111</v>
      </c>
      <c r="C9" s="10"/>
      <c r="D9" s="10" t="s">
        <v>112</v>
      </c>
      <c r="E9" s="10" t="s">
        <v>103</v>
      </c>
      <c r="F9" s="10"/>
      <c r="G9" t="s">
        <v>72</v>
      </c>
      <c r="H9" s="6" t="s">
        <v>73</v>
      </c>
      <c r="I9" t="s">
        <v>22</v>
      </c>
      <c r="K9" s="6" t="s">
        <v>47</v>
      </c>
      <c r="L9" s="6" t="s">
        <v>74</v>
      </c>
      <c r="M9" t="s">
        <v>22</v>
      </c>
      <c r="O9" s="7" t="s">
        <v>74</v>
      </c>
      <c r="P9" s="7">
        <v>60</v>
      </c>
      <c r="Q9" t="s">
        <v>75</v>
      </c>
      <c r="S9" t="s">
        <v>76</v>
      </c>
      <c r="V9" t="s">
        <v>77</v>
      </c>
    </row>
    <row r="10" spans="1:22" x14ac:dyDescent="0.3">
      <c r="A10" s="14" t="s">
        <v>78</v>
      </c>
      <c r="B10" s="10" t="s">
        <v>29</v>
      </c>
      <c r="C10" s="10"/>
      <c r="D10" s="10" t="s">
        <v>64</v>
      </c>
      <c r="E10" s="10" t="s">
        <v>102</v>
      </c>
      <c r="F10" s="10" t="s">
        <v>101</v>
      </c>
      <c r="G10" t="s">
        <v>74</v>
      </c>
      <c r="H10" t="s">
        <v>79</v>
      </c>
      <c r="I10" t="s">
        <v>22</v>
      </c>
      <c r="K10" s="6" t="s">
        <v>80</v>
      </c>
      <c r="L10" t="s">
        <v>81</v>
      </c>
      <c r="M10" t="s">
        <v>82</v>
      </c>
      <c r="O10" s="7" t="s">
        <v>67</v>
      </c>
      <c r="P10" s="6" t="s">
        <v>83</v>
      </c>
      <c r="Q10" t="s">
        <v>49</v>
      </c>
      <c r="S10" t="s">
        <v>84</v>
      </c>
    </row>
    <row r="11" spans="1:22" x14ac:dyDescent="0.3">
      <c r="A11" s="14" t="s">
        <v>85</v>
      </c>
      <c r="B11" s="10" t="s">
        <v>29</v>
      </c>
      <c r="C11" s="10"/>
      <c r="D11" s="10" t="s">
        <v>42</v>
      </c>
      <c r="E11" s="10" t="s">
        <v>100</v>
      </c>
      <c r="F11" s="10"/>
      <c r="G11" t="s">
        <v>74</v>
      </c>
      <c r="H11" t="s">
        <v>86</v>
      </c>
      <c r="I11" t="s">
        <v>22</v>
      </c>
      <c r="K11" s="6" t="s">
        <v>80</v>
      </c>
      <c r="L11" t="s">
        <v>36</v>
      </c>
      <c r="M11" t="s">
        <v>22</v>
      </c>
      <c r="O11" s="7" t="s">
        <v>20</v>
      </c>
      <c r="P11" s="7" t="s">
        <v>87</v>
      </c>
      <c r="Q11" t="s">
        <v>88</v>
      </c>
      <c r="S11" t="s">
        <v>89</v>
      </c>
    </row>
    <row r="12" spans="1:22" x14ac:dyDescent="0.3">
      <c r="A12" s="14" t="s">
        <v>90</v>
      </c>
      <c r="B12" s="10" t="s">
        <v>29</v>
      </c>
      <c r="C12" s="10" t="s">
        <v>30</v>
      </c>
      <c r="D12" s="10" t="s">
        <v>42</v>
      </c>
      <c r="E12" s="10" t="s">
        <v>99</v>
      </c>
      <c r="F12" s="10"/>
      <c r="G12" t="s">
        <v>31</v>
      </c>
      <c r="H12" t="s">
        <v>32</v>
      </c>
      <c r="I12" t="s">
        <v>22</v>
      </c>
      <c r="K12" s="6" t="s">
        <v>91</v>
      </c>
      <c r="L12" t="s">
        <v>33</v>
      </c>
      <c r="M12" t="s">
        <v>34</v>
      </c>
      <c r="O12" s="7" t="s">
        <v>35</v>
      </c>
      <c r="P12" s="7" t="s">
        <v>36</v>
      </c>
      <c r="Q12" t="s">
        <v>37</v>
      </c>
      <c r="S12" t="s">
        <v>92</v>
      </c>
      <c r="V12" t="s">
        <v>38</v>
      </c>
    </row>
    <row r="13" spans="1:22" x14ac:dyDescent="0.3">
      <c r="A13" s="10"/>
      <c r="B13" s="10"/>
      <c r="C13" s="10"/>
      <c r="D13" s="10"/>
      <c r="E13" s="10"/>
      <c r="F13" s="10"/>
    </row>
    <row r="16" spans="1:22" x14ac:dyDescent="0.3">
      <c r="A16" s="8"/>
      <c r="G16" t="s">
        <v>93</v>
      </c>
      <c r="H16" t="s">
        <v>93</v>
      </c>
      <c r="K16" t="s">
        <v>93</v>
      </c>
      <c r="O16" t="s">
        <v>93</v>
      </c>
    </row>
    <row r="18" spans="1:2" x14ac:dyDescent="0.3">
      <c r="B18" s="9" t="s">
        <v>94</v>
      </c>
    </row>
    <row r="19" spans="1:2" x14ac:dyDescent="0.3">
      <c r="A19" t="s">
        <v>95</v>
      </c>
      <c r="B19" t="s">
        <v>96</v>
      </c>
    </row>
    <row r="20" spans="1:2" x14ac:dyDescent="0.3">
      <c r="A20" t="s">
        <v>97</v>
      </c>
      <c r="B20" t="s">
        <v>98</v>
      </c>
    </row>
    <row r="21" spans="1:2" x14ac:dyDescent="0.3">
      <c r="A21" t="s">
        <v>2</v>
      </c>
      <c r="B21" t="s">
        <v>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B0A3-3136-4F93-9B72-E63D867F25EE}">
  <dimension ref="A3:F12"/>
  <sheetViews>
    <sheetView workbookViewId="0">
      <selection activeCell="B12" sqref="B12"/>
    </sheetView>
  </sheetViews>
  <sheetFormatPr defaultRowHeight="14.4" x14ac:dyDescent="0.3"/>
  <cols>
    <col min="1" max="1" width="22.109375" customWidth="1"/>
    <col min="2" max="2" width="33.6640625" customWidth="1"/>
    <col min="3" max="3" width="20.44140625" customWidth="1"/>
  </cols>
  <sheetData>
    <row r="3" spans="1:6" x14ac:dyDescent="0.3">
      <c r="A3" s="1" t="s">
        <v>122</v>
      </c>
      <c r="B3" s="1" t="s">
        <v>123</v>
      </c>
      <c r="C3" s="1" t="s">
        <v>125</v>
      </c>
      <c r="F3" s="1" t="s">
        <v>124</v>
      </c>
    </row>
    <row r="4" spans="1:6" x14ac:dyDescent="0.3">
      <c r="A4" t="s">
        <v>133</v>
      </c>
      <c r="B4" s="5" t="s">
        <v>13</v>
      </c>
      <c r="C4" t="s">
        <v>118</v>
      </c>
    </row>
    <row r="5" spans="1:6" x14ac:dyDescent="0.3">
      <c r="A5" t="s">
        <v>132</v>
      </c>
      <c r="B5" s="5" t="s">
        <v>27</v>
      </c>
      <c r="C5" t="s">
        <v>118</v>
      </c>
    </row>
    <row r="6" spans="1:6" x14ac:dyDescent="0.3">
      <c r="A6" t="s">
        <v>129</v>
      </c>
      <c r="B6" s="5" t="s">
        <v>61</v>
      </c>
      <c r="C6" t="s">
        <v>118</v>
      </c>
      <c r="F6" t="s">
        <v>115</v>
      </c>
    </row>
    <row r="7" spans="1:6" x14ac:dyDescent="0.3">
      <c r="A7" t="s">
        <v>134</v>
      </c>
      <c r="B7" s="5" t="s">
        <v>71</v>
      </c>
      <c r="F7" t="s">
        <v>119</v>
      </c>
    </row>
    <row r="8" spans="1:6" x14ac:dyDescent="0.3">
      <c r="A8" t="s">
        <v>131</v>
      </c>
      <c r="B8" s="5" t="s">
        <v>39</v>
      </c>
      <c r="C8" t="s">
        <v>135</v>
      </c>
      <c r="F8" t="s">
        <v>114</v>
      </c>
    </row>
    <row r="9" spans="1:6" x14ac:dyDescent="0.3">
      <c r="A9" t="s">
        <v>130</v>
      </c>
      <c r="B9" s="5" t="s">
        <v>51</v>
      </c>
      <c r="C9" t="s">
        <v>117</v>
      </c>
      <c r="F9" t="s">
        <v>116</v>
      </c>
    </row>
    <row r="10" spans="1:6" x14ac:dyDescent="0.3">
      <c r="A10" t="s">
        <v>128</v>
      </c>
      <c r="B10" s="14" t="s">
        <v>78</v>
      </c>
      <c r="C10" t="s">
        <v>121</v>
      </c>
    </row>
    <row r="11" spans="1:6" x14ac:dyDescent="0.3">
      <c r="A11" t="s">
        <v>126</v>
      </c>
      <c r="B11" s="14" t="s">
        <v>85</v>
      </c>
      <c r="C11" t="s">
        <v>121</v>
      </c>
      <c r="E11" t="s">
        <v>120</v>
      </c>
    </row>
    <row r="12" spans="1:6" x14ac:dyDescent="0.3">
      <c r="A12" t="s">
        <v>127</v>
      </c>
      <c r="B12" s="14" t="s">
        <v>90</v>
      </c>
      <c r="C1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1E4B-DFBB-4862-9F69-435C7FF4A6D5}">
  <dimension ref="A3:B18"/>
  <sheetViews>
    <sheetView workbookViewId="0">
      <selection activeCell="B18" sqref="B18"/>
    </sheetView>
  </sheetViews>
  <sheetFormatPr defaultRowHeight="14.4" x14ac:dyDescent="0.3"/>
  <cols>
    <col min="1" max="1" width="19.33203125" customWidth="1"/>
  </cols>
  <sheetData>
    <row r="3" spans="1:2" x14ac:dyDescent="0.3">
      <c r="A3" t="s">
        <v>144</v>
      </c>
    </row>
    <row r="5" spans="1:2" x14ac:dyDescent="0.3">
      <c r="A5" t="s">
        <v>146</v>
      </c>
      <c r="B5">
        <f>A11*A12</f>
        <v>0.75</v>
      </c>
    </row>
    <row r="6" spans="1:2" x14ac:dyDescent="0.3">
      <c r="A6" t="s">
        <v>142</v>
      </c>
      <c r="B6">
        <f>B5*400</f>
        <v>300</v>
      </c>
    </row>
    <row r="9" spans="1:2" x14ac:dyDescent="0.3">
      <c r="A9" t="s">
        <v>145</v>
      </c>
    </row>
    <row r="11" spans="1:2" x14ac:dyDescent="0.3">
      <c r="A11">
        <v>1.5</v>
      </c>
    </row>
    <row r="12" spans="1:2" x14ac:dyDescent="0.3">
      <c r="A12">
        <v>0.5</v>
      </c>
    </row>
    <row r="18" spans="1:2" x14ac:dyDescent="0.3">
      <c r="A18" t="s">
        <v>147</v>
      </c>
      <c r="B18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A8A2-4E65-43FA-9815-E5D82240F87F}">
  <dimension ref="A1:Y30"/>
  <sheetViews>
    <sheetView tabSelected="1" topLeftCell="G1" workbookViewId="0">
      <selection activeCell="L6" sqref="L6"/>
    </sheetView>
  </sheetViews>
  <sheetFormatPr defaultRowHeight="14.4" x14ac:dyDescent="0.3"/>
  <cols>
    <col min="1" max="1" width="26.6640625" style="10" customWidth="1"/>
    <col min="2" max="2" width="8.88671875" style="10"/>
    <col min="3" max="3" width="9.33203125" style="10" customWidth="1"/>
    <col min="4" max="4" width="13.88671875" style="10" customWidth="1"/>
    <col min="5" max="5" width="8.88671875" style="10"/>
    <col min="6" max="6" width="10.109375" style="10" customWidth="1"/>
    <col min="7" max="7" width="23" style="10" customWidth="1"/>
    <col min="8" max="8" width="15.88671875" style="10" customWidth="1"/>
    <col min="9" max="9" width="19.21875" style="10" customWidth="1"/>
    <col min="10" max="10" width="28.77734375" style="10" customWidth="1"/>
    <col min="11" max="11" width="21.44140625" style="10" customWidth="1"/>
    <col min="12" max="12" width="25.33203125" style="10" customWidth="1"/>
    <col min="13" max="13" width="20.109375" style="10" customWidth="1"/>
    <col min="14" max="14" width="19.88671875" style="10" customWidth="1"/>
    <col min="15" max="15" width="17.77734375" style="10" customWidth="1"/>
    <col min="16" max="16" width="15.109375" style="10" customWidth="1"/>
    <col min="17" max="17" width="15.5546875" style="10" customWidth="1"/>
    <col min="18" max="16384" width="8.88671875" style="10"/>
  </cols>
  <sheetData>
    <row r="1" spans="1:22" ht="15.6" x14ac:dyDescent="0.3">
      <c r="A1" s="48" t="s">
        <v>151</v>
      </c>
      <c r="B1" s="48"/>
      <c r="C1" s="48"/>
      <c r="D1" s="48"/>
      <c r="E1" s="48"/>
      <c r="F1" s="48"/>
      <c r="G1" s="42"/>
      <c r="H1" s="30" t="s">
        <v>123</v>
      </c>
      <c r="I1" s="30" t="s">
        <v>198</v>
      </c>
      <c r="J1" s="30" t="s">
        <v>149</v>
      </c>
      <c r="K1" s="30" t="s">
        <v>150</v>
      </c>
      <c r="L1" s="30" t="s">
        <v>201</v>
      </c>
      <c r="M1" s="43" t="s">
        <v>202</v>
      </c>
      <c r="N1" s="25" t="s">
        <v>203</v>
      </c>
      <c r="O1" s="25" t="s">
        <v>204</v>
      </c>
      <c r="P1" s="49"/>
      <c r="Q1" s="50"/>
      <c r="R1" s="51"/>
      <c r="S1" s="49"/>
      <c r="T1" s="49"/>
      <c r="U1" s="49"/>
      <c r="V1" s="52"/>
    </row>
    <row r="2" spans="1:22" ht="15.6" x14ac:dyDescent="0.3">
      <c r="A2" s="53" t="s">
        <v>152</v>
      </c>
      <c r="B2" s="48" t="s">
        <v>153</v>
      </c>
      <c r="C2" s="48"/>
      <c r="D2" s="48"/>
      <c r="E2" s="48"/>
      <c r="F2" s="53" t="s">
        <v>154</v>
      </c>
      <c r="G2" s="54"/>
      <c r="H2" s="55">
        <v>9</v>
      </c>
      <c r="I2" s="55">
        <v>4</v>
      </c>
      <c r="J2" s="55">
        <v>10</v>
      </c>
      <c r="K2" s="55">
        <f>H2*I2*J2</f>
        <v>360</v>
      </c>
      <c r="L2" s="56">
        <v>3</v>
      </c>
      <c r="M2" s="57">
        <f>I$7*L2</f>
        <v>0.90000000000000013</v>
      </c>
      <c r="N2" s="58">
        <f>M2*K2</f>
        <v>324.00000000000006</v>
      </c>
      <c r="O2" s="58" t="s">
        <v>161</v>
      </c>
      <c r="P2" s="59"/>
      <c r="Q2" s="60"/>
      <c r="R2" s="61"/>
      <c r="S2" s="59"/>
      <c r="T2" s="59"/>
      <c r="U2" s="59"/>
      <c r="V2" s="62"/>
    </row>
    <row r="3" spans="1:22" ht="15.6" x14ac:dyDescent="0.3">
      <c r="A3" s="63"/>
      <c r="B3" s="64" t="s">
        <v>155</v>
      </c>
      <c r="C3" s="64" t="s">
        <v>156</v>
      </c>
      <c r="D3" s="64" t="s">
        <v>157</v>
      </c>
      <c r="E3" s="64" t="s">
        <v>158</v>
      </c>
      <c r="F3" s="64" t="s">
        <v>159</v>
      </c>
      <c r="G3" s="54"/>
      <c r="H3" s="55">
        <v>1</v>
      </c>
      <c r="I3" s="55">
        <v>5</v>
      </c>
      <c r="J3" s="55">
        <v>10</v>
      </c>
      <c r="K3" s="55">
        <f>H3*I3*J3</f>
        <v>50</v>
      </c>
      <c r="L3" s="65">
        <v>3</v>
      </c>
      <c r="M3" s="66">
        <f>I$7*L3</f>
        <v>0.90000000000000013</v>
      </c>
      <c r="N3" s="58">
        <f>M3*K3</f>
        <v>45.000000000000007</v>
      </c>
      <c r="O3" s="58">
        <f>N3*J12</f>
        <v>4.5000000000000009</v>
      </c>
      <c r="P3" s="59"/>
      <c r="Q3" s="60"/>
      <c r="R3" s="61"/>
      <c r="S3" s="59"/>
      <c r="T3" s="59"/>
      <c r="U3" s="59"/>
      <c r="V3" s="62"/>
    </row>
    <row r="4" spans="1:22" ht="15.6" x14ac:dyDescent="0.3">
      <c r="A4" s="67" t="s">
        <v>162</v>
      </c>
      <c r="B4" s="68">
        <v>40</v>
      </c>
      <c r="C4" s="68">
        <v>40</v>
      </c>
      <c r="D4" s="69">
        <v>17</v>
      </c>
      <c r="E4" s="69">
        <v>0</v>
      </c>
      <c r="F4" s="68">
        <v>3</v>
      </c>
      <c r="G4" s="54"/>
      <c r="H4" s="38"/>
      <c r="I4" s="38"/>
      <c r="J4" s="38"/>
      <c r="K4" s="38"/>
      <c r="L4" s="38"/>
      <c r="M4" s="61"/>
      <c r="N4" s="59"/>
      <c r="O4" s="59"/>
      <c r="P4" s="59"/>
      <c r="Q4" s="60"/>
      <c r="R4" s="61"/>
      <c r="S4" s="59"/>
      <c r="T4" s="59"/>
      <c r="U4" s="59"/>
      <c r="V4" s="62"/>
    </row>
    <row r="5" spans="1:22" ht="15.6" x14ac:dyDescent="0.3">
      <c r="A5" s="67" t="s">
        <v>163</v>
      </c>
      <c r="B5" s="68">
        <v>40</v>
      </c>
      <c r="C5" s="68">
        <v>40</v>
      </c>
      <c r="D5" s="68">
        <v>0</v>
      </c>
      <c r="E5" s="68">
        <v>17</v>
      </c>
      <c r="F5" s="68">
        <v>3</v>
      </c>
      <c r="G5" s="54"/>
      <c r="H5" s="4" t="s">
        <v>225</v>
      </c>
      <c r="I5" s="4" t="s">
        <v>224</v>
      </c>
      <c r="J5" s="31" t="s">
        <v>226</v>
      </c>
      <c r="K5" s="38"/>
      <c r="L5" s="70"/>
      <c r="M5" s="61"/>
      <c r="N5" s="59"/>
      <c r="O5" s="59"/>
      <c r="P5" s="59"/>
      <c r="Q5" s="60"/>
      <c r="R5" s="61"/>
      <c r="S5" s="59"/>
      <c r="T5" s="59"/>
      <c r="U5" s="59"/>
      <c r="V5" s="62"/>
    </row>
    <row r="6" spans="1:22" ht="15.6" x14ac:dyDescent="0.3">
      <c r="A6" s="67" t="s">
        <v>164</v>
      </c>
      <c r="B6" s="68">
        <v>80</v>
      </c>
      <c r="C6" s="68">
        <v>0</v>
      </c>
      <c r="D6" s="68">
        <v>12</v>
      </c>
      <c r="E6" s="68">
        <v>5</v>
      </c>
      <c r="F6" s="68">
        <v>3</v>
      </c>
      <c r="G6" s="54"/>
      <c r="H6" s="31" t="s">
        <v>227</v>
      </c>
      <c r="I6" s="71">
        <v>0.7</v>
      </c>
      <c r="J6" s="71">
        <v>0.5</v>
      </c>
      <c r="K6" s="38"/>
      <c r="L6" s="38"/>
      <c r="M6" s="61"/>
      <c r="N6" s="59"/>
      <c r="O6" s="21"/>
      <c r="P6" s="20" t="s">
        <v>220</v>
      </c>
      <c r="Q6" s="72"/>
      <c r="R6" s="73"/>
      <c r="S6" s="21"/>
      <c r="T6" s="21"/>
      <c r="U6" s="59"/>
      <c r="V6" s="62"/>
    </row>
    <row r="7" spans="1:22" ht="15.6" x14ac:dyDescent="0.3">
      <c r="A7" s="67" t="s">
        <v>165</v>
      </c>
      <c r="B7" s="68">
        <v>0</v>
      </c>
      <c r="C7" s="68">
        <v>80</v>
      </c>
      <c r="D7" s="68">
        <v>12</v>
      </c>
      <c r="E7" s="68">
        <v>5</v>
      </c>
      <c r="F7" s="68">
        <v>3</v>
      </c>
      <c r="G7" s="54"/>
      <c r="H7" s="31" t="s">
        <v>228</v>
      </c>
      <c r="I7" s="74">
        <f>1- I6</f>
        <v>0.30000000000000004</v>
      </c>
      <c r="J7" s="71">
        <v>0.5</v>
      </c>
      <c r="K7" s="38"/>
      <c r="L7" s="38"/>
      <c r="M7" s="61"/>
      <c r="N7" s="75"/>
      <c r="O7" s="20"/>
      <c r="P7" s="20" t="s">
        <v>222</v>
      </c>
      <c r="Q7" s="125" t="s">
        <v>229</v>
      </c>
      <c r="R7" s="73"/>
      <c r="S7" s="21"/>
      <c r="T7" s="21"/>
      <c r="U7" s="59"/>
      <c r="V7" s="62"/>
    </row>
    <row r="8" spans="1:22" ht="15.6" x14ac:dyDescent="0.3">
      <c r="A8" s="76" t="s">
        <v>160</v>
      </c>
      <c r="B8" s="69" t="s">
        <v>161</v>
      </c>
      <c r="C8" s="69" t="s">
        <v>161</v>
      </c>
      <c r="D8" s="69" t="s">
        <v>161</v>
      </c>
      <c r="E8" s="69" t="s">
        <v>161</v>
      </c>
      <c r="F8" s="68" t="s">
        <v>161</v>
      </c>
      <c r="G8" s="54"/>
      <c r="H8" s="38"/>
      <c r="I8" s="38"/>
      <c r="J8" s="38"/>
      <c r="K8" s="38"/>
      <c r="L8" s="77"/>
      <c r="M8" s="61"/>
      <c r="N8" s="78"/>
      <c r="O8" s="20" t="s">
        <v>214</v>
      </c>
      <c r="P8" s="21">
        <f>B16</f>
        <v>129.60000000000002</v>
      </c>
      <c r="Q8" s="72">
        <f>P8* 2.2</f>
        <v>285.12000000000006</v>
      </c>
      <c r="R8" s="73"/>
      <c r="S8" s="21"/>
      <c r="T8" s="21"/>
      <c r="U8" s="59"/>
      <c r="V8" s="62"/>
    </row>
    <row r="9" spans="1:22" x14ac:dyDescent="0.3">
      <c r="A9" s="47" t="s">
        <v>172</v>
      </c>
      <c r="B9" s="79">
        <f>AVERAGE(B4:B7) / 100</f>
        <v>0.4</v>
      </c>
      <c r="C9" s="79">
        <f>AVERAGE(C4:C7) / 100</f>
        <v>0.4</v>
      </c>
      <c r="D9" s="79">
        <f>AVERAGE(D4:D7) / 100</f>
        <v>0.10249999999999999</v>
      </c>
      <c r="E9" s="79">
        <f>AVERAGE(E4:E7) / 100</f>
        <v>6.7500000000000004E-2</v>
      </c>
      <c r="F9" s="79">
        <f>AVERAGE(F4:F7) / 100</f>
        <v>0.03</v>
      </c>
      <c r="G9" s="38"/>
      <c r="H9" s="38"/>
      <c r="I9" s="38"/>
      <c r="J9" s="32" t="s">
        <v>205</v>
      </c>
      <c r="K9" s="80"/>
      <c r="L9" s="80"/>
      <c r="M9" s="81"/>
      <c r="N9" s="82"/>
      <c r="O9" s="20" t="s">
        <v>215</v>
      </c>
      <c r="P9" s="21">
        <f>C16</f>
        <v>129.60000000000002</v>
      </c>
      <c r="Q9" s="72">
        <f t="shared" ref="Q9:Q13" si="0">P9* 2.2</f>
        <v>285.12000000000006</v>
      </c>
      <c r="R9" s="73"/>
      <c r="S9" s="21"/>
      <c r="T9" s="21"/>
      <c r="U9" s="59"/>
      <c r="V9" s="62"/>
    </row>
    <row r="10" spans="1:22" x14ac:dyDescent="0.3">
      <c r="A10" s="38"/>
      <c r="B10" s="38"/>
      <c r="C10" s="38"/>
      <c r="D10" s="38"/>
      <c r="E10" s="38"/>
      <c r="F10" s="38"/>
      <c r="G10" s="38"/>
      <c r="H10" s="38"/>
      <c r="I10" s="38"/>
      <c r="J10" s="80"/>
      <c r="K10" s="32" t="s">
        <v>211</v>
      </c>
      <c r="L10" s="83"/>
      <c r="M10" s="84"/>
      <c r="N10" s="82"/>
      <c r="O10" s="20" t="s">
        <v>216</v>
      </c>
      <c r="P10" s="21">
        <f>D16</f>
        <v>33.21</v>
      </c>
      <c r="Q10" s="72">
        <f t="shared" si="0"/>
        <v>73.062000000000012</v>
      </c>
      <c r="R10" s="73"/>
      <c r="S10" s="21"/>
      <c r="T10" s="21"/>
      <c r="U10" s="59"/>
      <c r="V10" s="62"/>
    </row>
    <row r="11" spans="1:22" x14ac:dyDescent="0.3">
      <c r="A11" s="29" t="s">
        <v>190</v>
      </c>
      <c r="B11" s="38"/>
      <c r="C11" s="38"/>
      <c r="D11" s="38"/>
      <c r="E11" s="38"/>
      <c r="F11" s="38"/>
      <c r="G11" s="29" t="s">
        <v>200</v>
      </c>
      <c r="H11" s="29" t="s">
        <v>209</v>
      </c>
      <c r="I11" s="38" t="s">
        <v>223</v>
      </c>
      <c r="J11" s="32" t="s">
        <v>210</v>
      </c>
      <c r="K11" s="32" t="s">
        <v>213</v>
      </c>
      <c r="L11" s="85" t="s">
        <v>212</v>
      </c>
      <c r="M11" s="26" t="s">
        <v>208</v>
      </c>
      <c r="N11" s="59"/>
      <c r="O11" s="20" t="s">
        <v>217</v>
      </c>
      <c r="P11" s="21">
        <f>E16</f>
        <v>21.870000000000005</v>
      </c>
      <c r="Q11" s="72">
        <f t="shared" si="0"/>
        <v>48.114000000000011</v>
      </c>
      <c r="R11" s="73"/>
      <c r="S11" s="21"/>
      <c r="T11" s="21"/>
      <c r="U11" s="59"/>
      <c r="V11" s="62"/>
    </row>
    <row r="12" spans="1:22" x14ac:dyDescent="0.3">
      <c r="A12" s="33" t="s">
        <v>180</v>
      </c>
      <c r="B12" s="34"/>
      <c r="C12" s="34"/>
      <c r="D12" s="34"/>
      <c r="E12" s="34"/>
      <c r="F12" s="34"/>
      <c r="G12" s="34">
        <v>360</v>
      </c>
      <c r="H12" s="38">
        <f>G12/4</f>
        <v>90</v>
      </c>
      <c r="I12" s="38"/>
      <c r="J12" s="86">
        <v>0.1</v>
      </c>
      <c r="K12" s="34"/>
      <c r="L12" s="87"/>
      <c r="M12" s="88"/>
      <c r="N12" s="59"/>
      <c r="O12" s="20" t="s">
        <v>218</v>
      </c>
      <c r="P12" s="21">
        <f>F16</f>
        <v>9.7200000000000006</v>
      </c>
      <c r="Q12" s="72">
        <f t="shared" si="0"/>
        <v>21.384000000000004</v>
      </c>
      <c r="R12" s="73"/>
      <c r="S12" s="89">
        <f>Q12*3.75</f>
        <v>80.190000000000012</v>
      </c>
      <c r="T12" s="21"/>
      <c r="U12" s="59"/>
      <c r="V12" s="62"/>
    </row>
    <row r="13" spans="1:22" x14ac:dyDescent="0.3">
      <c r="A13" s="34" t="s">
        <v>189</v>
      </c>
      <c r="B13" s="34">
        <f>B9*G13</f>
        <v>43.20000000000001</v>
      </c>
      <c r="C13" s="34">
        <f xml:space="preserve"> (C9 * G$13)</f>
        <v>43.20000000000001</v>
      </c>
      <c r="D13" s="34">
        <f>D9 * G13</f>
        <v>11.07</v>
      </c>
      <c r="E13" s="34">
        <f>E9 * G13</f>
        <v>7.2900000000000018</v>
      </c>
      <c r="F13" s="34">
        <f>F9 * G13</f>
        <v>3.24</v>
      </c>
      <c r="G13" s="34">
        <f xml:space="preserve"> G12 * I7</f>
        <v>108.00000000000001</v>
      </c>
      <c r="H13" s="38">
        <f>G13/4</f>
        <v>27.000000000000004</v>
      </c>
      <c r="I13" s="38"/>
      <c r="J13" s="80" t="s">
        <v>178</v>
      </c>
      <c r="K13" s="34">
        <f xml:space="preserve"> J12*(G13+H13)</f>
        <v>13.500000000000004</v>
      </c>
      <c r="L13" s="44">
        <f>K13 * J7</f>
        <v>6.7500000000000018</v>
      </c>
      <c r="M13" s="88">
        <f>K13/9</f>
        <v>1.5000000000000004</v>
      </c>
      <c r="N13" s="59"/>
      <c r="O13" s="20" t="s">
        <v>219</v>
      </c>
      <c r="P13" s="21">
        <f>L16</f>
        <v>20.250000000000004</v>
      </c>
      <c r="Q13" s="72">
        <f t="shared" si="0"/>
        <v>44.550000000000011</v>
      </c>
      <c r="R13" s="73"/>
      <c r="S13" s="21"/>
      <c r="T13" s="21"/>
      <c r="U13" s="59"/>
      <c r="V13" s="62"/>
    </row>
    <row r="14" spans="1:22" x14ac:dyDescent="0.3">
      <c r="A14" s="34" t="s">
        <v>199</v>
      </c>
      <c r="B14" s="34">
        <f>B13* 2.2</f>
        <v>95.040000000000035</v>
      </c>
      <c r="C14" s="34">
        <f t="shared" ref="C14:F14" si="1">C13* 2.2</f>
        <v>95.040000000000035</v>
      </c>
      <c r="D14" s="34">
        <f t="shared" si="1"/>
        <v>24.354000000000003</v>
      </c>
      <c r="E14" s="34">
        <f t="shared" si="1"/>
        <v>16.038000000000004</v>
      </c>
      <c r="F14" s="34">
        <f t="shared" si="1"/>
        <v>7.128000000000001</v>
      </c>
      <c r="G14" s="34">
        <f>SUM(B14:F14)</f>
        <v>237.60000000000011</v>
      </c>
      <c r="H14" s="38"/>
      <c r="I14" s="38"/>
      <c r="J14" s="80" t="s">
        <v>179</v>
      </c>
      <c r="K14" s="34">
        <f>K13*2.2</f>
        <v>29.70000000000001</v>
      </c>
      <c r="L14" s="44">
        <f>L13 * 2.2</f>
        <v>14.850000000000005</v>
      </c>
      <c r="M14" s="88">
        <f>M13*2.2</f>
        <v>3.3000000000000012</v>
      </c>
      <c r="N14" s="59"/>
      <c r="O14" s="20" t="s">
        <v>221</v>
      </c>
      <c r="P14" s="21"/>
      <c r="Q14" s="72"/>
      <c r="R14" s="73"/>
      <c r="S14" s="21"/>
      <c r="T14" s="21"/>
      <c r="U14" s="59"/>
      <c r="V14" s="62"/>
    </row>
    <row r="15" spans="1:22" x14ac:dyDescent="0.3">
      <c r="A15" s="35" t="s">
        <v>166</v>
      </c>
      <c r="B15" s="36"/>
      <c r="C15" s="36"/>
      <c r="D15" s="36"/>
      <c r="E15" s="36"/>
      <c r="F15" s="36"/>
      <c r="G15" s="36">
        <f>G12* 3</f>
        <v>1080</v>
      </c>
      <c r="H15" s="38">
        <f>G15/4</f>
        <v>270</v>
      </c>
      <c r="I15" s="38">
        <f>G15+H15</f>
        <v>1350</v>
      </c>
      <c r="J15" s="80"/>
      <c r="K15" s="35"/>
      <c r="L15" s="45"/>
      <c r="M15" s="27"/>
      <c r="N15" s="59"/>
      <c r="O15" s="59"/>
      <c r="P15" s="59"/>
      <c r="Q15" s="60"/>
      <c r="R15" s="61"/>
      <c r="S15" s="59"/>
      <c r="T15" s="59"/>
      <c r="U15" s="59"/>
      <c r="V15" s="62"/>
    </row>
    <row r="16" spans="1:22" x14ac:dyDescent="0.3">
      <c r="A16" s="36" t="s">
        <v>189</v>
      </c>
      <c r="B16" s="37">
        <f>B9* G16</f>
        <v>129.60000000000002</v>
      </c>
      <c r="C16" s="37">
        <f>C9* G16</f>
        <v>129.60000000000002</v>
      </c>
      <c r="D16" s="37">
        <f xml:space="preserve"> D9 * G16</f>
        <v>33.21</v>
      </c>
      <c r="E16" s="37">
        <f xml:space="preserve"> E9 * G16</f>
        <v>21.870000000000005</v>
      </c>
      <c r="F16" s="37">
        <f>F9* G16</f>
        <v>9.7200000000000006</v>
      </c>
      <c r="G16" s="37">
        <f xml:space="preserve"> G15 *I7</f>
        <v>324.00000000000006</v>
      </c>
      <c r="H16" s="38">
        <f>G16/4</f>
        <v>81.000000000000014</v>
      </c>
      <c r="I16" s="38">
        <f>I15*I7</f>
        <v>405.00000000000006</v>
      </c>
      <c r="J16" s="80" t="s">
        <v>178</v>
      </c>
      <c r="K16" s="36">
        <f>J12*(G16+H16)</f>
        <v>40.500000000000007</v>
      </c>
      <c r="L16" s="46">
        <f>K16 * J7</f>
        <v>20.250000000000004</v>
      </c>
      <c r="M16" s="28">
        <f>K16/9</f>
        <v>4.5000000000000009</v>
      </c>
      <c r="N16" s="59"/>
      <c r="O16" s="59"/>
      <c r="P16" s="59"/>
      <c r="Q16" s="60"/>
      <c r="R16" s="61"/>
      <c r="S16" s="59"/>
      <c r="T16" s="59"/>
      <c r="U16" s="59"/>
      <c r="V16" s="62"/>
    </row>
    <row r="17" spans="1:25" x14ac:dyDescent="0.3">
      <c r="A17" s="36" t="s">
        <v>199</v>
      </c>
      <c r="B17" s="36">
        <f>B16*2.2</f>
        <v>285.12000000000006</v>
      </c>
      <c r="C17" s="36">
        <f>C16*2.2</f>
        <v>285.12000000000006</v>
      </c>
      <c r="D17" s="36">
        <f t="shared" ref="D17:F17" si="2">D16*2.2</f>
        <v>73.062000000000012</v>
      </c>
      <c r="E17" s="36">
        <f t="shared" si="2"/>
        <v>48.114000000000011</v>
      </c>
      <c r="F17" s="36">
        <f t="shared" si="2"/>
        <v>21.384000000000004</v>
      </c>
      <c r="G17" s="36">
        <f>SUM(B17:F17)</f>
        <v>712.80000000000018</v>
      </c>
      <c r="H17" s="38"/>
      <c r="I17" s="38"/>
      <c r="J17" s="80" t="s">
        <v>179</v>
      </c>
      <c r="K17" s="36">
        <f>K16*2.2</f>
        <v>89.100000000000023</v>
      </c>
      <c r="L17" s="45">
        <f>L16*2.2</f>
        <v>44.550000000000011</v>
      </c>
      <c r="M17" s="90">
        <f>M16*2.2</f>
        <v>9.9000000000000021</v>
      </c>
      <c r="N17" s="59"/>
      <c r="O17" s="59"/>
      <c r="P17" s="59"/>
      <c r="Q17" s="60"/>
      <c r="R17" s="61"/>
      <c r="S17" s="59"/>
      <c r="T17" s="59"/>
      <c r="U17" s="59"/>
      <c r="V17" s="62"/>
    </row>
    <row r="18" spans="1:25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91"/>
      <c r="M18" s="92"/>
      <c r="N18" s="75"/>
      <c r="O18" s="75"/>
      <c r="P18" s="75"/>
      <c r="Q18" s="93"/>
      <c r="R18" s="94"/>
      <c r="S18" s="75"/>
      <c r="T18" s="75"/>
      <c r="U18" s="75"/>
      <c r="V18" s="95"/>
    </row>
    <row r="19" spans="1:25" x14ac:dyDescent="0.3">
      <c r="A19" s="39"/>
      <c r="B19" s="38"/>
      <c r="C19" s="38"/>
      <c r="D19" s="40"/>
      <c r="E19" s="38"/>
      <c r="F19" s="38"/>
      <c r="G19" s="38"/>
      <c r="H19" s="38"/>
      <c r="I19" s="38"/>
      <c r="J19" s="38"/>
      <c r="K19" s="38"/>
      <c r="L19" s="96"/>
      <c r="M19" s="97"/>
      <c r="N19" s="78"/>
      <c r="O19" s="78"/>
      <c r="P19" s="78"/>
      <c r="Q19" s="98"/>
      <c r="R19" s="99"/>
      <c r="S19" s="78"/>
      <c r="T19" s="78"/>
      <c r="U19" s="78"/>
      <c r="V19" s="100"/>
      <c r="W19" s="101"/>
      <c r="X19" s="101"/>
      <c r="Y19" s="102"/>
    </row>
    <row r="20" spans="1:25" x14ac:dyDescent="0.3">
      <c r="A20" s="38"/>
      <c r="B20" s="38"/>
      <c r="C20" s="38"/>
      <c r="D20" s="39"/>
      <c r="E20" s="38"/>
      <c r="F20" s="38"/>
      <c r="G20" s="38"/>
      <c r="H20" s="38"/>
      <c r="I20" s="38"/>
      <c r="J20" s="38"/>
      <c r="K20" s="38"/>
      <c r="L20" s="103"/>
      <c r="M20" s="104"/>
      <c r="N20" s="75"/>
      <c r="O20" s="59"/>
      <c r="P20" s="59"/>
      <c r="Q20" s="60"/>
      <c r="R20" s="61"/>
      <c r="S20" s="59"/>
      <c r="T20" s="59"/>
      <c r="U20" s="59"/>
      <c r="V20" s="62"/>
      <c r="W20" s="91"/>
      <c r="X20" s="91"/>
      <c r="Y20" s="105"/>
    </row>
    <row r="21" spans="1:25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103"/>
      <c r="M21" s="104"/>
      <c r="N21" s="106"/>
      <c r="O21" s="59"/>
      <c r="P21" s="59"/>
      <c r="Q21" s="60"/>
      <c r="R21" s="61"/>
      <c r="S21" s="59"/>
      <c r="T21" s="59"/>
      <c r="U21" s="59"/>
      <c r="V21" s="62"/>
      <c r="W21" s="91"/>
      <c r="X21" s="91"/>
      <c r="Y21" s="105"/>
    </row>
    <row r="22" spans="1:25" x14ac:dyDescent="0.3">
      <c r="A22" s="107"/>
      <c r="B22" s="19"/>
      <c r="C22" s="19"/>
      <c r="D22" s="19"/>
      <c r="E22" s="19"/>
      <c r="F22" s="19"/>
      <c r="G22" s="19"/>
      <c r="H22" s="19"/>
      <c r="I22" s="19"/>
      <c r="J22" s="19"/>
      <c r="K22" s="108"/>
      <c r="L22" s="103"/>
      <c r="M22" s="104"/>
      <c r="N22" s="78"/>
      <c r="O22" s="59"/>
      <c r="P22" s="59"/>
      <c r="Q22" s="60"/>
      <c r="R22" s="61"/>
      <c r="S22" s="59"/>
      <c r="T22" s="59"/>
      <c r="U22" s="59"/>
      <c r="V22" s="62"/>
      <c r="W22" s="91"/>
      <c r="X22" s="91"/>
      <c r="Y22" s="105"/>
    </row>
    <row r="23" spans="1:25" x14ac:dyDescent="0.3">
      <c r="A23" s="22" t="s">
        <v>170</v>
      </c>
      <c r="B23" s="109"/>
      <c r="C23" s="109"/>
      <c r="D23" s="109"/>
      <c r="E23" s="109"/>
      <c r="F23" s="109"/>
      <c r="G23" s="109"/>
      <c r="H23" s="110"/>
      <c r="I23" s="109"/>
      <c r="J23" s="109"/>
      <c r="K23" s="111"/>
      <c r="L23" s="103"/>
      <c r="M23" s="104"/>
      <c r="N23" s="59"/>
      <c r="O23" s="59"/>
      <c r="P23" s="59"/>
      <c r="Q23" s="60"/>
      <c r="R23" s="61"/>
      <c r="S23" s="59"/>
      <c r="T23" s="59"/>
      <c r="U23" s="59"/>
      <c r="V23" s="62"/>
      <c r="W23" s="91"/>
      <c r="X23" s="91"/>
      <c r="Y23" s="105"/>
    </row>
    <row r="24" spans="1:25" x14ac:dyDescent="0.3">
      <c r="A24" s="23" t="s">
        <v>207</v>
      </c>
      <c r="B24" s="24" t="s">
        <v>206</v>
      </c>
      <c r="C24" s="91"/>
      <c r="D24" s="91"/>
      <c r="E24" s="91"/>
      <c r="F24" s="91"/>
      <c r="G24" s="91"/>
      <c r="H24" s="101"/>
      <c r="I24" s="91"/>
      <c r="J24" s="91"/>
      <c r="K24" s="91"/>
      <c r="L24" s="91"/>
      <c r="M24" s="104"/>
      <c r="N24" s="59"/>
      <c r="O24" s="59"/>
      <c r="P24" s="59"/>
      <c r="Q24" s="60"/>
      <c r="R24" s="61"/>
      <c r="S24" s="59"/>
      <c r="T24" s="59"/>
      <c r="U24" s="59"/>
      <c r="V24" s="62"/>
      <c r="W24" s="91"/>
      <c r="X24" s="91"/>
      <c r="Y24" s="105"/>
    </row>
    <row r="25" spans="1:25" x14ac:dyDescent="0.3">
      <c r="A25" s="112" t="s">
        <v>169</v>
      </c>
      <c r="B25" s="91">
        <v>3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104"/>
      <c r="N25" s="59"/>
      <c r="O25" s="59"/>
      <c r="P25" s="59"/>
      <c r="Q25" s="60"/>
      <c r="R25" s="61"/>
      <c r="S25" s="59"/>
      <c r="T25" s="59"/>
      <c r="U25" s="59"/>
      <c r="V25" s="62"/>
      <c r="W25" s="91"/>
      <c r="X25" s="91"/>
      <c r="Y25" s="105"/>
    </row>
    <row r="26" spans="1:25" x14ac:dyDescent="0.3">
      <c r="A26" s="112" t="s">
        <v>167</v>
      </c>
      <c r="B26" s="91">
        <v>0.5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104"/>
      <c r="N26" s="59"/>
      <c r="O26" s="59"/>
      <c r="P26" s="59"/>
      <c r="Q26" s="60"/>
      <c r="R26" s="61"/>
      <c r="S26" s="59"/>
      <c r="T26" s="59"/>
      <c r="U26" s="59"/>
      <c r="V26" s="62"/>
      <c r="W26" s="91"/>
      <c r="X26" s="91"/>
      <c r="Y26" s="105"/>
    </row>
    <row r="27" spans="1:25" x14ac:dyDescent="0.3">
      <c r="A27" s="113" t="s">
        <v>168</v>
      </c>
      <c r="B27" s="114">
        <v>0.8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5"/>
      <c r="N27" s="116"/>
      <c r="O27" s="116"/>
      <c r="P27" s="116"/>
      <c r="Q27" s="117"/>
      <c r="R27" s="61"/>
      <c r="S27" s="59"/>
      <c r="T27" s="59"/>
      <c r="U27" s="59"/>
      <c r="V27" s="62"/>
      <c r="W27" s="91"/>
      <c r="X27" s="91"/>
      <c r="Y27" s="105"/>
    </row>
    <row r="28" spans="1:25" x14ac:dyDescent="0.3">
      <c r="A28" s="112" t="s">
        <v>171</v>
      </c>
      <c r="B28" s="91">
        <v>0.2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118"/>
      <c r="N28" s="119"/>
      <c r="O28" s="119"/>
      <c r="P28" s="119"/>
      <c r="Q28" s="119"/>
      <c r="R28" s="59"/>
      <c r="S28" s="59"/>
      <c r="T28" s="59"/>
      <c r="U28" s="59"/>
      <c r="V28" s="62"/>
      <c r="W28" s="91"/>
      <c r="X28" s="91"/>
      <c r="Y28" s="105"/>
    </row>
    <row r="29" spans="1:25" ht="15" thickBot="1" x14ac:dyDescent="0.35">
      <c r="A29" s="112"/>
      <c r="B29" s="91"/>
      <c r="C29" s="91"/>
      <c r="D29" s="91"/>
      <c r="E29" s="91"/>
      <c r="F29" s="91"/>
      <c r="G29" s="91"/>
      <c r="H29" s="91"/>
      <c r="I29" s="91"/>
      <c r="J29" s="120"/>
      <c r="K29" s="91"/>
      <c r="L29" s="91"/>
      <c r="M29" s="121"/>
      <c r="N29" s="122"/>
      <c r="O29" s="122"/>
      <c r="P29" s="122"/>
      <c r="Q29" s="122"/>
      <c r="R29" s="122"/>
      <c r="S29" s="122"/>
      <c r="T29" s="122"/>
      <c r="U29" s="122"/>
      <c r="V29" s="123"/>
      <c r="W29" s="91"/>
      <c r="X29" s="91"/>
      <c r="Y29" s="105"/>
    </row>
    <row r="30" spans="1:25" x14ac:dyDescent="0.3">
      <c r="A30" s="113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24"/>
    </row>
  </sheetData>
  <mergeCells count="2">
    <mergeCell ref="A1:F1"/>
    <mergeCell ref="B2:E2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85D1-49F0-4970-A8D4-0F4371EEFA2D}">
  <dimension ref="A1:M14"/>
  <sheetViews>
    <sheetView topLeftCell="A5" workbookViewId="0">
      <selection activeCell="E29" sqref="E29:E32"/>
    </sheetView>
  </sheetViews>
  <sheetFormatPr defaultRowHeight="14.4" x14ac:dyDescent="0.3"/>
  <cols>
    <col min="1" max="1" width="23.88671875" customWidth="1"/>
    <col min="2" max="2" width="26.5546875" customWidth="1"/>
    <col min="3" max="3" width="20.88671875" customWidth="1"/>
    <col min="5" max="5" width="21.44140625" customWidth="1"/>
    <col min="12" max="12" width="16" customWidth="1"/>
  </cols>
  <sheetData>
    <row r="1" spans="1:13" x14ac:dyDescent="0.3">
      <c r="A1" t="s">
        <v>182</v>
      </c>
    </row>
    <row r="2" spans="1:13" x14ac:dyDescent="0.3">
      <c r="B2" t="s">
        <v>173</v>
      </c>
      <c r="C2" t="s">
        <v>174</v>
      </c>
      <c r="L2" t="s">
        <v>123</v>
      </c>
      <c r="M2">
        <v>9</v>
      </c>
    </row>
    <row r="3" spans="1:13" x14ac:dyDescent="0.3">
      <c r="A3" s="1" t="s">
        <v>181</v>
      </c>
      <c r="B3">
        <v>90</v>
      </c>
      <c r="C3">
        <v>90</v>
      </c>
      <c r="L3" t="s">
        <v>149</v>
      </c>
      <c r="M3">
        <v>10</v>
      </c>
    </row>
    <row r="4" spans="1:13" x14ac:dyDescent="0.3">
      <c r="A4" s="1" t="s">
        <v>175</v>
      </c>
      <c r="B4">
        <v>3</v>
      </c>
      <c r="C4">
        <v>3</v>
      </c>
    </row>
    <row r="5" spans="1:13" x14ac:dyDescent="0.3">
      <c r="A5" s="1" t="s">
        <v>176</v>
      </c>
      <c r="B5">
        <f>B3*B4</f>
        <v>270</v>
      </c>
      <c r="C5">
        <f>C3*C4</f>
        <v>270</v>
      </c>
    </row>
    <row r="6" spans="1:13" x14ac:dyDescent="0.3">
      <c r="A6" s="1" t="s">
        <v>177</v>
      </c>
      <c r="B6">
        <f>B5*2.2</f>
        <v>594</v>
      </c>
      <c r="C6">
        <f>C5*2.2</f>
        <v>594</v>
      </c>
    </row>
    <row r="8" spans="1:13" x14ac:dyDescent="0.3">
      <c r="E8" s="17" t="s">
        <v>186</v>
      </c>
      <c r="M8" t="s">
        <v>183</v>
      </c>
    </row>
    <row r="9" spans="1:13" x14ac:dyDescent="0.3">
      <c r="A9" s="18" t="s">
        <v>185</v>
      </c>
      <c r="B9" s="9"/>
      <c r="C9" s="9"/>
    </row>
    <row r="10" spans="1:13" x14ac:dyDescent="0.3">
      <c r="A10" s="18"/>
      <c r="B10" s="9">
        <v>1</v>
      </c>
      <c r="C10" s="9">
        <v>90</v>
      </c>
      <c r="F10" t="s">
        <v>191</v>
      </c>
      <c r="G10" t="s">
        <v>192</v>
      </c>
    </row>
    <row r="11" spans="1:13" x14ac:dyDescent="0.3">
      <c r="A11" s="18" t="s">
        <v>179</v>
      </c>
      <c r="B11" s="9">
        <v>3</v>
      </c>
      <c r="C11" s="9"/>
      <c r="E11" t="s">
        <v>193</v>
      </c>
      <c r="F11">
        <v>4</v>
      </c>
      <c r="G11">
        <v>5</v>
      </c>
      <c r="L11" t="s">
        <v>187</v>
      </c>
      <c r="M11">
        <v>4</v>
      </c>
    </row>
    <row r="12" spans="1:13" x14ac:dyDescent="0.3">
      <c r="A12" s="18" t="s">
        <v>178</v>
      </c>
      <c r="B12" s="9">
        <f>B11/2.2</f>
        <v>1.3636363636363635</v>
      </c>
      <c r="C12" s="9"/>
      <c r="E12" t="s">
        <v>194</v>
      </c>
      <c r="F12" t="s">
        <v>195</v>
      </c>
      <c r="L12" t="s">
        <v>188</v>
      </c>
      <c r="M12">
        <v>5</v>
      </c>
    </row>
    <row r="13" spans="1:13" x14ac:dyDescent="0.3">
      <c r="A13" s="18" t="s">
        <v>184</v>
      </c>
      <c r="B13" s="9"/>
      <c r="C13" s="9"/>
      <c r="E13" t="s">
        <v>196</v>
      </c>
      <c r="F13">
        <v>40</v>
      </c>
      <c r="G13">
        <f>G11* 10</f>
        <v>50</v>
      </c>
    </row>
    <row r="14" spans="1:13" x14ac:dyDescent="0.3">
      <c r="E14" t="s">
        <v>197</v>
      </c>
      <c r="F14">
        <v>3</v>
      </c>
      <c r="G14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B023-1EAF-41B8-A5B9-A62717519839}">
  <dimension ref="A3:I7"/>
  <sheetViews>
    <sheetView zoomScale="95" workbookViewId="0">
      <selection activeCell="I3" sqref="I3"/>
    </sheetView>
  </sheetViews>
  <sheetFormatPr defaultRowHeight="14.4" x14ac:dyDescent="0.3"/>
  <sheetData>
    <row r="3" spans="1:9" x14ac:dyDescent="0.3">
      <c r="A3" t="s">
        <v>136</v>
      </c>
      <c r="D3" t="s">
        <v>138</v>
      </c>
      <c r="G3" t="s">
        <v>141</v>
      </c>
      <c r="I3" t="s">
        <v>143</v>
      </c>
    </row>
    <row r="4" spans="1:9" x14ac:dyDescent="0.3">
      <c r="D4" t="s">
        <v>139</v>
      </c>
      <c r="G4" t="s">
        <v>140</v>
      </c>
    </row>
    <row r="7" spans="1:9" ht="15.6" x14ac:dyDescent="0.3">
      <c r="A7" s="1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Growth Conditions</vt:lpstr>
      <vt:lpstr>Source</vt:lpstr>
      <vt:lpstr>Floor Space</vt:lpstr>
      <vt:lpstr>Amount of Substrate</vt:lpstr>
      <vt:lpstr>Controls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User-3754</dc:creator>
  <cp:lastModifiedBy>User-3754</cp:lastModifiedBy>
  <dcterms:created xsi:type="dcterms:W3CDTF">2022-03-16T02:59:38Z</dcterms:created>
  <dcterms:modified xsi:type="dcterms:W3CDTF">2022-03-31T00:24:18Z</dcterms:modified>
</cp:coreProperties>
</file>