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3754\Desktop\Resaerch Manuscripts 2-25-2022\"/>
    </mc:Choice>
  </mc:AlternateContent>
  <xr:revisionPtr revIDLastSave="0" documentId="8_{025042E9-52FC-4BA6-A540-02FE58741BBB}" xr6:coauthVersionLast="47" xr6:coauthVersionMax="47" xr10:uidLastSave="{00000000-0000-0000-0000-000000000000}"/>
  <bookViews>
    <workbookView xWindow="-108" yWindow="-108" windowWidth="23256" windowHeight="12576" xr2:uid="{22B899BB-75AE-44A2-BA73-DBC0A4302A78}"/>
  </bookViews>
  <sheets>
    <sheet name="Substrate Amou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I7" i="1"/>
  <c r="M2" i="1" s="1"/>
  <c r="N2" i="1" s="1"/>
  <c r="B9" i="1"/>
  <c r="C9" i="1"/>
  <c r="D9" i="1"/>
  <c r="E9" i="1"/>
  <c r="F9" i="1"/>
  <c r="H12" i="1"/>
  <c r="G15" i="1"/>
  <c r="I15" i="1" s="1"/>
  <c r="I16" i="1" s="1"/>
  <c r="H15" i="1"/>
  <c r="G13" i="1" l="1"/>
  <c r="G16" i="1"/>
  <c r="E16" i="1" s="1"/>
  <c r="M3" i="1"/>
  <c r="N3" i="1" s="1"/>
  <c r="O3" i="1" s="1"/>
  <c r="E17" i="1" l="1"/>
  <c r="P11" i="1"/>
  <c r="Q11" i="1" s="1"/>
  <c r="H13" i="1"/>
  <c r="K13" i="1" s="1"/>
  <c r="E13" i="1"/>
  <c r="E14" i="1" s="1"/>
  <c r="C13" i="1"/>
  <c r="C14" i="1" s="1"/>
  <c r="B16" i="1"/>
  <c r="K16" i="1"/>
  <c r="H16" i="1"/>
  <c r="C16" i="1"/>
  <c r="F16" i="1"/>
  <c r="D16" i="1"/>
  <c r="B13" i="1"/>
  <c r="B14" i="1" s="1"/>
  <c r="F13" i="1"/>
  <c r="F14" i="1" s="1"/>
  <c r="D13" i="1"/>
  <c r="D14" i="1" s="1"/>
  <c r="M13" i="1" l="1"/>
  <c r="M14" i="1" s="1"/>
  <c r="L13" i="1"/>
  <c r="L14" i="1" s="1"/>
  <c r="K14" i="1"/>
  <c r="L16" i="1"/>
  <c r="M16" i="1"/>
  <c r="M17" i="1" s="1"/>
  <c r="K17" i="1"/>
  <c r="P8" i="1"/>
  <c r="Q8" i="1" s="1"/>
  <c r="B17" i="1"/>
  <c r="G17" i="1" s="1"/>
  <c r="F17" i="1"/>
  <c r="P12" i="1"/>
  <c r="Q12" i="1" s="1"/>
  <c r="S12" i="1" s="1"/>
  <c r="G14" i="1"/>
  <c r="D17" i="1"/>
  <c r="P10" i="1"/>
  <c r="Q10" i="1" s="1"/>
  <c r="C17" i="1"/>
  <c r="P9" i="1"/>
  <c r="Q9" i="1" s="1"/>
  <c r="N16" i="1" l="1"/>
  <c r="P13" i="1"/>
  <c r="Q13" i="1" s="1"/>
  <c r="L17" i="1"/>
</calcChain>
</file>

<file path=xl/sharedStrings.xml><?xml version="1.0" encoding="utf-8"?>
<sst xmlns="http://schemas.openxmlformats.org/spreadsheetml/2006/main" count="72" uniqueCount="63">
  <si>
    <t>Salmones et al. 2005</t>
  </si>
  <si>
    <t>Thonkklang et al. 2016</t>
  </si>
  <si>
    <t>Oseni et al. 2017</t>
  </si>
  <si>
    <t>Jasinska et al. 2016</t>
  </si>
  <si>
    <t>kg substrate used per unit:</t>
  </si>
  <si>
    <t>Author:</t>
  </si>
  <si>
    <t>Other Papers:</t>
  </si>
  <si>
    <t>lbs</t>
  </si>
  <si>
    <t>Substrate, Dry Weight (lbs):</t>
  </si>
  <si>
    <t>kg</t>
  </si>
  <si>
    <t>Substrate, Dry Weight (kg):</t>
  </si>
  <si>
    <t>Wet weight = 3 kg per unit:</t>
  </si>
  <si>
    <t>casing soil</t>
  </si>
  <si>
    <t>rye grain</t>
  </si>
  <si>
    <t>gypsum</t>
  </si>
  <si>
    <t>Wet weight = 1 kg per unit:</t>
  </si>
  <si>
    <t>coffee grounds</t>
  </si>
  <si>
    <t>Totatl Gypsum (g)</t>
  </si>
  <si>
    <t>Grain Spawn per species</t>
  </si>
  <si>
    <t>Dry Weight:</t>
  </si>
  <si>
    <t>Wet Weight (50% moisture):</t>
  </si>
  <si>
    <t>Innoculation by weight:</t>
  </si>
  <si>
    <t>Weight, 5 units</t>
  </si>
  <si>
    <t>Weight per 1 treatment (kg)</t>
  </si>
  <si>
    <t>Total Weight, T1 - T4 (kg)</t>
  </si>
  <si>
    <t>Substrate Amounts:</t>
  </si>
  <si>
    <t>SBG</t>
  </si>
  <si>
    <t xml:space="preserve">Total grain needed for 5 treatments </t>
  </si>
  <si>
    <t>straw</t>
  </si>
  <si>
    <t>Grain Spawn Wet Weight for 5 Treatments:</t>
  </si>
  <si>
    <t>Total Proportions:</t>
  </si>
  <si>
    <t>sawdust</t>
  </si>
  <si>
    <t>N/A</t>
  </si>
  <si>
    <t>Industry Control</t>
  </si>
  <si>
    <t>Dry Weight (lbs)</t>
  </si>
  <si>
    <t>Dry Weight (kg)</t>
  </si>
  <si>
    <t>Dry</t>
  </si>
  <si>
    <t>T4</t>
  </si>
  <si>
    <t>Water</t>
  </si>
  <si>
    <t>T3</t>
  </si>
  <si>
    <t>Spawn</t>
  </si>
  <si>
    <t>Substrate</t>
  </si>
  <si>
    <t>Water Contents:</t>
  </si>
  <si>
    <t>T2</t>
  </si>
  <si>
    <t>T1</t>
  </si>
  <si>
    <t>Gypsum</t>
  </si>
  <si>
    <t>Coffee Grounds</t>
  </si>
  <si>
    <t>Brewer's Grain</t>
  </si>
  <si>
    <t>Straw</t>
  </si>
  <si>
    <t>Sawdust</t>
  </si>
  <si>
    <t>Additives</t>
  </si>
  <si>
    <t>Substrates (% dry weight)</t>
  </si>
  <si>
    <t>Mixture:</t>
  </si>
  <si>
    <t>Grain Spawn per species:</t>
  </si>
  <si>
    <t>Total Dry Weight (kg)</t>
  </si>
  <si>
    <t>Dry weight per unit (kg)</t>
  </si>
  <si>
    <t>Wet weight per unit (kg)</t>
  </si>
  <si>
    <t>Experimental Units</t>
  </si>
  <si>
    <t>Replicates</t>
  </si>
  <si>
    <t>Treatments (no control)</t>
  </si>
  <si>
    <t>Species</t>
  </si>
  <si>
    <t>Table 2: Substrate Mixtures</t>
  </si>
  <si>
    <t>Amount of materials needed for 3 kg unit (wet).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</si>
</sst>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3">
    <border>
      <left/>
      <right/>
      <top/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 tint="-9.9978637043366805E-2"/>
      </left>
      <right style="medium">
        <color theme="2"/>
      </right>
      <top style="thin">
        <color theme="2" tint="-9.9978637043366805E-2"/>
      </top>
      <bottom style="medium">
        <color theme="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theme="2"/>
      </bottom>
      <diagonal/>
    </border>
    <border>
      <left style="medium">
        <color theme="2"/>
      </left>
      <right style="thin">
        <color theme="2" tint="-9.9978637043366805E-2"/>
      </right>
      <top style="thin">
        <color theme="2" tint="-9.9978637043366805E-2"/>
      </top>
      <bottom style="medium">
        <color theme="2"/>
      </bottom>
      <diagonal/>
    </border>
    <border>
      <left style="thin">
        <color theme="2"/>
      </left>
      <right/>
      <top/>
      <bottom/>
      <diagonal/>
    </border>
    <border>
      <left style="thin">
        <color theme="2" tint="-9.9978637043366805E-2"/>
      </left>
      <right style="medium">
        <color theme="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theme="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/>
      </right>
      <top style="thin">
        <color theme="2" tint="-9.9978637043366805E-2"/>
      </top>
      <bottom style="thin">
        <color theme="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/>
      </bottom>
      <diagonal/>
    </border>
    <border>
      <left style="medium">
        <color theme="2"/>
      </left>
      <right style="thin">
        <color theme="2" tint="-9.9978637043366805E-2"/>
      </right>
      <top style="thin">
        <color theme="2" tint="-9.9978637043366805E-2"/>
      </top>
      <bottom style="thin">
        <color theme="2"/>
      </bottom>
      <diagonal/>
    </border>
    <border>
      <left style="thin">
        <color theme="2" tint="-9.9978637043366805E-2"/>
      </left>
      <right style="thin">
        <color theme="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theme="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 tint="-9.9978637043366805E-2"/>
      </left>
      <right style="medium">
        <color theme="2"/>
      </right>
      <top style="thin">
        <color theme="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/>
      </right>
      <top style="thin">
        <color theme="2"/>
      </top>
      <bottom style="thin">
        <color theme="2" tint="-9.9978637043366805E-2"/>
      </bottom>
      <diagonal/>
    </border>
    <border>
      <left style="medium">
        <color theme="2"/>
      </left>
      <right style="thin">
        <color theme="2" tint="-9.9978637043366805E-2"/>
      </right>
      <top style="thin">
        <color theme="2"/>
      </top>
      <bottom style="thin">
        <color theme="2" tint="-9.9978637043366805E-2"/>
      </bottom>
      <diagonal/>
    </border>
    <border>
      <left/>
      <right/>
      <top style="thin">
        <color theme="2"/>
      </top>
      <bottom style="thin">
        <color indexed="64"/>
      </bottom>
      <diagonal/>
    </border>
    <border>
      <left style="thin">
        <color theme="2" tint="-9.9978637043366805E-2"/>
      </left>
      <right style="medium">
        <color theme="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/>
      </right>
      <top style="thin">
        <color theme="2" tint="-9.9978637043366805E-2"/>
      </top>
      <bottom/>
      <diagonal/>
    </border>
    <border>
      <left style="medium">
        <color theme="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medium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2" tint="-9.9978637043366805E-2"/>
      </left>
      <right style="medium">
        <color theme="2"/>
      </right>
      <top style="medium">
        <color theme="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theme="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medium">
        <color theme="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/>
      </right>
      <top style="medium">
        <color theme="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0" xfId="0" applyFont="1"/>
    <xf numFmtId="0" fontId="1" fillId="0" borderId="8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2" borderId="30" xfId="0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9" fontId="0" fillId="0" borderId="30" xfId="0" applyNumberFormat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3" borderId="18" xfId="0" applyFill="1" applyBorder="1"/>
    <xf numFmtId="0" fontId="1" fillId="3" borderId="43" xfId="0" applyFont="1" applyFill="1" applyBorder="1"/>
    <xf numFmtId="0" fontId="0" fillId="3" borderId="30" xfId="0" applyFill="1" applyBorder="1"/>
    <xf numFmtId="0" fontId="0" fillId="4" borderId="30" xfId="0" applyFill="1" applyBorder="1"/>
    <xf numFmtId="0" fontId="2" fillId="3" borderId="18" xfId="0" applyFont="1" applyFill="1" applyBorder="1"/>
    <xf numFmtId="0" fontId="1" fillId="3" borderId="0" xfId="0" applyFont="1" applyFill="1"/>
    <xf numFmtId="0" fontId="3" fillId="3" borderId="30" xfId="0" applyFont="1" applyFill="1" applyBorder="1"/>
    <xf numFmtId="0" fontId="4" fillId="3" borderId="18" xfId="0" applyFont="1" applyFill="1" applyBorder="1"/>
    <xf numFmtId="0" fontId="1" fillId="3" borderId="30" xfId="0" applyFont="1" applyFill="1" applyBorder="1"/>
    <xf numFmtId="0" fontId="0" fillId="5" borderId="10" xfId="0" applyFill="1" applyBorder="1"/>
    <xf numFmtId="0" fontId="0" fillId="5" borderId="13" xfId="0" applyFill="1" applyBorder="1"/>
    <xf numFmtId="0" fontId="0" fillId="5" borderId="17" xfId="0" applyFill="1" applyBorder="1"/>
    <xf numFmtId="0" fontId="1" fillId="5" borderId="10" xfId="0" applyFont="1" applyFill="1" applyBorder="1"/>
    <xf numFmtId="0" fontId="0" fillId="6" borderId="18" xfId="0" applyFill="1" applyBorder="1"/>
    <xf numFmtId="0" fontId="1" fillId="6" borderId="44" xfId="0" applyFont="1" applyFill="1" applyBorder="1"/>
    <xf numFmtId="0" fontId="0" fillId="6" borderId="30" xfId="0" applyFill="1" applyBorder="1"/>
    <xf numFmtId="164" fontId="0" fillId="5" borderId="10" xfId="0" applyNumberFormat="1" applyFill="1" applyBorder="1"/>
    <xf numFmtId="0" fontId="0" fillId="6" borderId="44" xfId="0" applyFill="1" applyBorder="1"/>
    <xf numFmtId="10" fontId="0" fillId="4" borderId="30" xfId="0" applyNumberFormat="1" applyFill="1" applyBorder="1"/>
    <xf numFmtId="0" fontId="1" fillId="6" borderId="30" xfId="0" applyFont="1" applyFill="1" applyBorder="1"/>
    <xf numFmtId="0" fontId="1" fillId="4" borderId="18" xfId="0" applyFont="1" applyFill="1" applyBorder="1"/>
    <xf numFmtId="0" fontId="0" fillId="4" borderId="44" xfId="0" applyFill="1" applyBorder="1"/>
    <xf numFmtId="0" fontId="1" fillId="4" borderId="30" xfId="0" applyFont="1" applyFill="1" applyBorder="1"/>
    <xf numFmtId="0" fontId="1" fillId="0" borderId="30" xfId="0" applyFont="1" applyBorder="1"/>
    <xf numFmtId="0" fontId="0" fillId="2" borderId="10" xfId="0" applyFill="1" applyBorder="1"/>
    <xf numFmtId="0" fontId="0" fillId="4" borderId="18" xfId="0" applyFill="1" applyBorder="1"/>
    <xf numFmtId="0" fontId="0" fillId="4" borderId="0" xfId="0" applyFill="1"/>
    <xf numFmtId="0" fontId="0" fillId="4" borderId="13" xfId="0" applyFill="1" applyBorder="1"/>
    <xf numFmtId="0" fontId="0" fillId="7" borderId="45" xfId="0" applyFill="1" applyBorder="1"/>
    <xf numFmtId="0" fontId="1" fillId="7" borderId="45" xfId="0" applyFont="1" applyFill="1" applyBorder="1"/>
    <xf numFmtId="0" fontId="0" fillId="0" borderId="46" xfId="0" applyBorder="1"/>
    <xf numFmtId="0" fontId="0" fillId="0" borderId="47" xfId="0" applyBorder="1"/>
    <xf numFmtId="0" fontId="5" fillId="5" borderId="48" xfId="0" applyFont="1" applyFill="1" applyBorder="1" applyAlignment="1">
      <alignment horizontal="right" vertical="center"/>
    </xf>
    <xf numFmtId="0" fontId="6" fillId="5" borderId="48" xfId="0" applyFont="1" applyFill="1" applyBorder="1" applyAlignment="1">
      <alignment horizontal="right" vertical="center"/>
    </xf>
    <xf numFmtId="0" fontId="7" fillId="5" borderId="48" xfId="0" applyFont="1" applyFill="1" applyBorder="1" applyAlignment="1">
      <alignment horizontal="right" vertical="center"/>
    </xf>
    <xf numFmtId="0" fontId="1" fillId="5" borderId="17" xfId="0" applyFont="1" applyFill="1" applyBorder="1"/>
    <xf numFmtId="10" fontId="0" fillId="8" borderId="30" xfId="0" applyNumberFormat="1" applyFill="1" applyBorder="1"/>
    <xf numFmtId="10" fontId="5" fillId="8" borderId="30" xfId="0" applyNumberFormat="1" applyFont="1" applyFill="1" applyBorder="1" applyAlignment="1">
      <alignment horizontal="right" vertical="center"/>
    </xf>
    <xf numFmtId="0" fontId="1" fillId="8" borderId="30" xfId="0" applyFont="1" applyFill="1" applyBorder="1"/>
    <xf numFmtId="0" fontId="8" fillId="5" borderId="48" xfId="0" applyFont="1" applyFill="1" applyBorder="1" applyAlignment="1">
      <alignment horizontal="right" vertical="center"/>
    </xf>
    <xf numFmtId="0" fontId="0" fillId="0" borderId="45" xfId="0" applyBorder="1"/>
    <xf numFmtId="0" fontId="1" fillId="8" borderId="0" xfId="0" applyFont="1" applyFill="1"/>
    <xf numFmtId="0" fontId="0" fillId="9" borderId="10" xfId="0" applyFill="1" applyBorder="1"/>
    <xf numFmtId="0" fontId="0" fillId="9" borderId="13" xfId="0" applyFill="1" applyBorder="1"/>
    <xf numFmtId="0" fontId="0" fillId="9" borderId="42" xfId="0" applyFill="1" applyBorder="1"/>
    <xf numFmtId="0" fontId="0" fillId="9" borderId="30" xfId="0" applyFill="1" applyBorder="1"/>
    <xf numFmtId="0" fontId="7" fillId="7" borderId="48" xfId="0" applyFont="1" applyFill="1" applyBorder="1" applyAlignment="1">
      <alignment horizontal="right" vertical="center"/>
    </xf>
    <xf numFmtId="0" fontId="0" fillId="5" borderId="48" xfId="0" applyFill="1" applyBorder="1" applyAlignment="1">
      <alignment vertical="top"/>
    </xf>
    <xf numFmtId="0" fontId="0" fillId="9" borderId="18" xfId="0" applyFill="1" applyBorder="1"/>
    <xf numFmtId="0" fontId="0" fillId="9" borderId="0" xfId="0" applyFill="1"/>
    <xf numFmtId="0" fontId="7" fillId="5" borderId="48" xfId="0" applyFont="1" applyFill="1" applyBorder="1" applyAlignment="1">
      <alignment vertical="center"/>
    </xf>
    <xf numFmtId="0" fontId="7" fillId="5" borderId="48" xfId="0" applyFont="1" applyFill="1" applyBorder="1" applyAlignment="1">
      <alignment vertic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1" fillId="9" borderId="50" xfId="0" applyFont="1" applyFill="1" applyBorder="1"/>
    <xf numFmtId="0" fontId="1" fillId="9" borderId="51" xfId="0" applyFont="1" applyFill="1" applyBorder="1"/>
    <xf numFmtId="0" fontId="1" fillId="9" borderId="30" xfId="0" applyFont="1" applyFill="1" applyBorder="1"/>
    <xf numFmtId="0" fontId="1" fillId="0" borderId="4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22</xdr:row>
      <xdr:rowOff>114300</xdr:rowOff>
    </xdr:from>
    <xdr:to>
      <xdr:col>7</xdr:col>
      <xdr:colOff>495300</xdr:colOff>
      <xdr:row>31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DEB847-A9C6-46F0-A987-11D7B2A81EEC}"/>
            </a:ext>
          </a:extLst>
        </xdr:cNvPr>
        <xdr:cNvSpPr txBox="1"/>
      </xdr:nvSpPr>
      <xdr:spPr>
        <a:xfrm>
          <a:off x="2438400" y="4137660"/>
          <a:ext cx="2324100" cy="1691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Substrate,</a:t>
          </a:r>
          <a:r>
            <a:rPr lang="en-US" sz="1100" baseline="0"/>
            <a:t> Dry Weight (kg) is the amount of each dried substrate material that will be needed in total to make the treatments (T1 - T4) for all species. </a:t>
          </a:r>
        </a:p>
        <a:p>
          <a:r>
            <a:rPr lang="en-US" sz="1100" baseline="0"/>
            <a:t>The control groups will be made using other materials. </a:t>
          </a:r>
          <a:endParaRPr lang="en-US" sz="1100"/>
        </a:p>
      </xdr:txBody>
    </xdr:sp>
    <xdr:clientData/>
  </xdr:twoCellAnchor>
  <xdr:twoCellAnchor>
    <xdr:from>
      <xdr:col>9</xdr:col>
      <xdr:colOff>15240</xdr:colOff>
      <xdr:row>17</xdr:row>
      <xdr:rowOff>129540</xdr:rowOff>
    </xdr:from>
    <xdr:to>
      <xdr:col>12</xdr:col>
      <xdr:colOff>533400</xdr:colOff>
      <xdr:row>33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C771012-D286-41C8-84EE-8480C88DF42E}"/>
            </a:ext>
          </a:extLst>
        </xdr:cNvPr>
        <xdr:cNvSpPr txBox="1"/>
      </xdr:nvSpPr>
      <xdr:spPr>
        <a:xfrm>
          <a:off x="5501640" y="3238500"/>
          <a:ext cx="2346960" cy="2910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Each unit will receive</a:t>
          </a:r>
          <a:r>
            <a:rPr lang="en-US" sz="1100" baseline="0"/>
            <a:t> grain spawn amounting to 5% of wet weight. This means that wet grain spawn is added at 5% of the </a:t>
          </a:r>
          <a:r>
            <a:rPr lang="en-US" sz="1100" i="1" baseline="0"/>
            <a:t>dry</a:t>
          </a:r>
          <a:r>
            <a:rPr lang="en-US" sz="1100" i="0" baseline="0"/>
            <a:t> weight of the bulk substrate (Stamets 200, pg 119). </a:t>
          </a:r>
        </a:p>
        <a:p>
          <a:endParaRPr lang="en-US" sz="1100" i="0" baseline="0"/>
        </a:p>
        <a:p>
          <a:r>
            <a:rPr lang="en-US" sz="1100" i="0" baseline="0"/>
            <a:t>Grain spawn is usually at 50% moisture. 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One control group and four treatments will be inoculated, so a total of 5 experimental groups (450 experimental units) will need to be inoculated. </a:t>
          </a:r>
        </a:p>
        <a:p>
          <a:endParaRPr lang="en-US" sz="1100" baseline="0"/>
        </a:p>
        <a:p>
          <a:r>
            <a:rPr lang="en-US" sz="1100" baseline="0"/>
            <a:t>The wet weight of the grain needed is equal to the grain spawn weight.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690B7-0EAC-4949-AD24-F11B655867B6}">
  <dimension ref="A1:Y30"/>
  <sheetViews>
    <sheetView tabSelected="1" topLeftCell="G1" workbookViewId="0">
      <selection activeCell="P6" sqref="P6"/>
    </sheetView>
  </sheetViews>
  <sheetFormatPr defaultRowHeight="14.4" x14ac:dyDescent="0.3"/>
  <cols>
    <col min="1" max="1" width="26.6640625" customWidth="1"/>
    <col min="3" max="3" width="9.33203125" customWidth="1"/>
    <col min="4" max="4" width="13.88671875" customWidth="1"/>
    <col min="6" max="6" width="10.109375" customWidth="1"/>
    <col min="7" max="7" width="23" customWidth="1"/>
    <col min="8" max="8" width="15.88671875" customWidth="1"/>
    <col min="9" max="9" width="19.21875" customWidth="1"/>
    <col min="10" max="10" width="28.77734375" customWidth="1"/>
    <col min="11" max="11" width="21.44140625" customWidth="1"/>
    <col min="12" max="12" width="25.33203125" customWidth="1"/>
    <col min="13" max="13" width="20.109375" customWidth="1"/>
    <col min="14" max="14" width="19.88671875" customWidth="1"/>
    <col min="15" max="15" width="17.77734375" customWidth="1"/>
    <col min="16" max="16" width="15.109375" customWidth="1"/>
    <col min="17" max="17" width="15.5546875" customWidth="1"/>
  </cols>
  <sheetData>
    <row r="1" spans="1:22" ht="15.6" x14ac:dyDescent="0.3">
      <c r="A1" s="99" t="s">
        <v>61</v>
      </c>
      <c r="B1" s="99"/>
      <c r="C1" s="99"/>
      <c r="D1" s="99"/>
      <c r="E1" s="99"/>
      <c r="F1" s="99"/>
      <c r="G1" s="107"/>
      <c r="H1" s="106" t="s">
        <v>60</v>
      </c>
      <c r="I1" s="106" t="s">
        <v>59</v>
      </c>
      <c r="J1" s="106" t="s">
        <v>58</v>
      </c>
      <c r="K1" s="106" t="s">
        <v>57</v>
      </c>
      <c r="L1" s="106" t="s">
        <v>56</v>
      </c>
      <c r="M1" s="105" t="s">
        <v>55</v>
      </c>
      <c r="N1" s="104" t="s">
        <v>54</v>
      </c>
      <c r="O1" s="104" t="s">
        <v>53</v>
      </c>
      <c r="P1" s="101"/>
      <c r="Q1" s="103"/>
      <c r="R1" s="102"/>
      <c r="S1" s="101"/>
      <c r="T1" s="101"/>
      <c r="U1" s="101"/>
      <c r="V1" s="100"/>
    </row>
    <row r="2" spans="1:22" ht="15.6" x14ac:dyDescent="0.3">
      <c r="A2" s="98" t="s">
        <v>52</v>
      </c>
      <c r="B2" s="99" t="s">
        <v>51</v>
      </c>
      <c r="C2" s="99"/>
      <c r="D2" s="99"/>
      <c r="E2" s="99"/>
      <c r="F2" s="98" t="s">
        <v>50</v>
      </c>
      <c r="G2" s="79"/>
      <c r="H2" s="93">
        <v>9</v>
      </c>
      <c r="I2" s="93">
        <v>4</v>
      </c>
      <c r="J2" s="93">
        <v>10</v>
      </c>
      <c r="K2" s="93">
        <f>H2*I2*J2</f>
        <v>360</v>
      </c>
      <c r="L2" s="97">
        <v>3</v>
      </c>
      <c r="M2" s="96">
        <f>I$7*L2</f>
        <v>0.90000000000000013</v>
      </c>
      <c r="N2" s="90">
        <f>M2*K2</f>
        <v>324.00000000000006</v>
      </c>
      <c r="O2" s="90" t="s">
        <v>32</v>
      </c>
      <c r="P2" s="11"/>
      <c r="Q2" s="18"/>
      <c r="R2" s="14"/>
      <c r="S2" s="11"/>
      <c r="T2" s="11"/>
      <c r="U2" s="11"/>
      <c r="V2" s="10"/>
    </row>
    <row r="3" spans="1:22" ht="15.6" x14ac:dyDescent="0.3">
      <c r="A3" s="95"/>
      <c r="B3" s="94" t="s">
        <v>49</v>
      </c>
      <c r="C3" s="94" t="s">
        <v>48</v>
      </c>
      <c r="D3" s="94" t="s">
        <v>47</v>
      </c>
      <c r="E3" s="94" t="s">
        <v>46</v>
      </c>
      <c r="F3" s="94" t="s">
        <v>45</v>
      </c>
      <c r="G3" s="79"/>
      <c r="H3" s="93">
        <v>1</v>
      </c>
      <c r="I3" s="93">
        <v>5</v>
      </c>
      <c r="J3" s="93">
        <v>10</v>
      </c>
      <c r="K3" s="93">
        <f>H3*I3*J3</f>
        <v>50</v>
      </c>
      <c r="L3" s="92">
        <v>3</v>
      </c>
      <c r="M3" s="91">
        <f>I$7*L3</f>
        <v>0.90000000000000013</v>
      </c>
      <c r="N3" s="90">
        <f>M3*K3</f>
        <v>45.000000000000007</v>
      </c>
      <c r="O3" s="90">
        <f>N3*J12</f>
        <v>4.5000000000000009</v>
      </c>
      <c r="P3" s="11"/>
      <c r="Q3" s="18"/>
      <c r="R3" s="14"/>
      <c r="S3" s="11"/>
      <c r="T3" s="11"/>
      <c r="U3" s="11"/>
      <c r="V3" s="10"/>
    </row>
    <row r="4" spans="1:22" ht="15.6" x14ac:dyDescent="0.3">
      <c r="A4" s="87" t="s">
        <v>44</v>
      </c>
      <c r="B4" s="80">
        <v>40</v>
      </c>
      <c r="C4" s="80">
        <v>40</v>
      </c>
      <c r="D4" s="81">
        <v>17</v>
      </c>
      <c r="E4" s="81">
        <v>0</v>
      </c>
      <c r="F4" s="80">
        <v>3</v>
      </c>
      <c r="G4" s="79"/>
      <c r="H4" s="33"/>
      <c r="I4" s="33"/>
      <c r="J4" s="33"/>
      <c r="K4" s="33"/>
      <c r="L4" s="33"/>
      <c r="M4" s="14"/>
      <c r="N4" s="11"/>
      <c r="O4" s="11"/>
      <c r="P4" s="11"/>
      <c r="Q4" s="18"/>
      <c r="R4" s="14"/>
      <c r="S4" s="11"/>
      <c r="T4" s="11"/>
      <c r="U4" s="11"/>
      <c r="V4" s="10"/>
    </row>
    <row r="5" spans="1:22" ht="15.6" x14ac:dyDescent="0.3">
      <c r="A5" s="87" t="s">
        <v>43</v>
      </c>
      <c r="B5" s="80">
        <v>40</v>
      </c>
      <c r="C5" s="80">
        <v>40</v>
      </c>
      <c r="D5" s="80">
        <v>0</v>
      </c>
      <c r="E5" s="80">
        <v>17</v>
      </c>
      <c r="F5" s="80">
        <v>3</v>
      </c>
      <c r="G5" s="79"/>
      <c r="H5" s="89" t="s">
        <v>42</v>
      </c>
      <c r="I5" s="89" t="s">
        <v>41</v>
      </c>
      <c r="J5" s="86" t="s">
        <v>40</v>
      </c>
      <c r="K5" s="33"/>
      <c r="L5" s="88"/>
      <c r="M5" s="14"/>
      <c r="N5" s="11"/>
      <c r="O5" s="11"/>
      <c r="P5" s="11"/>
      <c r="Q5" s="18"/>
      <c r="R5" s="14"/>
      <c r="S5" s="11"/>
      <c r="T5" s="11"/>
      <c r="U5" s="11"/>
      <c r="V5" s="10"/>
    </row>
    <row r="6" spans="1:22" ht="15.6" x14ac:dyDescent="0.3">
      <c r="A6" s="87" t="s">
        <v>39</v>
      </c>
      <c r="B6" s="80">
        <v>80</v>
      </c>
      <c r="C6" s="80">
        <v>0</v>
      </c>
      <c r="D6" s="80">
        <v>12</v>
      </c>
      <c r="E6" s="80">
        <v>5</v>
      </c>
      <c r="F6" s="80">
        <v>3</v>
      </c>
      <c r="G6" s="79"/>
      <c r="H6" s="86" t="s">
        <v>38</v>
      </c>
      <c r="I6" s="84">
        <v>0.7</v>
      </c>
      <c r="J6" s="84">
        <v>0.5</v>
      </c>
      <c r="K6" s="33"/>
      <c r="L6" s="33"/>
      <c r="M6" s="14"/>
      <c r="N6" s="11"/>
      <c r="O6" s="57"/>
      <c r="P6" s="60" t="s">
        <v>62</v>
      </c>
      <c r="Q6" s="59"/>
      <c r="R6" s="58"/>
      <c r="S6" s="57"/>
      <c r="T6" s="57"/>
      <c r="U6" s="11"/>
      <c r="V6" s="10"/>
    </row>
    <row r="7" spans="1:22" ht="15.6" x14ac:dyDescent="0.3">
      <c r="A7" s="87" t="s">
        <v>37</v>
      </c>
      <c r="B7" s="80">
        <v>0</v>
      </c>
      <c r="C7" s="80">
        <v>80</v>
      </c>
      <c r="D7" s="80">
        <v>12</v>
      </c>
      <c r="E7" s="80">
        <v>5</v>
      </c>
      <c r="F7" s="80">
        <v>3</v>
      </c>
      <c r="G7" s="79"/>
      <c r="H7" s="86" t="s">
        <v>36</v>
      </c>
      <c r="I7" s="85">
        <f>1- I6</f>
        <v>0.30000000000000004</v>
      </c>
      <c r="J7" s="84">
        <v>0.5</v>
      </c>
      <c r="K7" s="33"/>
      <c r="L7" s="33"/>
      <c r="M7" s="14"/>
      <c r="N7" s="34"/>
      <c r="O7" s="60"/>
      <c r="P7" s="60" t="s">
        <v>35</v>
      </c>
      <c r="Q7" s="83" t="s">
        <v>34</v>
      </c>
      <c r="R7" s="58"/>
      <c r="S7" s="57"/>
      <c r="T7" s="57"/>
      <c r="U7" s="11"/>
      <c r="V7" s="10"/>
    </row>
    <row r="8" spans="1:22" ht="15.6" x14ac:dyDescent="0.3">
      <c r="A8" s="82" t="s">
        <v>33</v>
      </c>
      <c r="B8" s="81" t="s">
        <v>32</v>
      </c>
      <c r="C8" s="81" t="s">
        <v>32</v>
      </c>
      <c r="D8" s="81" t="s">
        <v>32</v>
      </c>
      <c r="E8" s="81" t="s">
        <v>32</v>
      </c>
      <c r="F8" s="80" t="s">
        <v>32</v>
      </c>
      <c r="G8" s="79"/>
      <c r="H8" s="33"/>
      <c r="I8" s="33"/>
      <c r="J8" s="33"/>
      <c r="K8" s="33"/>
      <c r="L8" s="78"/>
      <c r="M8" s="14"/>
      <c r="N8" s="28"/>
      <c r="O8" s="60" t="s">
        <v>31</v>
      </c>
      <c r="P8" s="57">
        <f>B16</f>
        <v>129.60000000000002</v>
      </c>
      <c r="Q8" s="59">
        <f>P8* 2.2</f>
        <v>285.12000000000006</v>
      </c>
      <c r="R8" s="58"/>
      <c r="S8" s="57"/>
      <c r="T8" s="57"/>
      <c r="U8" s="11"/>
      <c r="V8" s="10"/>
    </row>
    <row r="9" spans="1:22" x14ac:dyDescent="0.3">
      <c r="A9" s="77" t="s">
        <v>30</v>
      </c>
      <c r="B9" s="76">
        <f>AVERAGE(B4:B7) / 100</f>
        <v>0.4</v>
      </c>
      <c r="C9" s="76">
        <f>AVERAGE(C4:C7) / 100</f>
        <v>0.4</v>
      </c>
      <c r="D9" s="76">
        <f>AVERAGE(D4:D7) / 100</f>
        <v>0.10249999999999999</v>
      </c>
      <c r="E9" s="76">
        <f>AVERAGE(E4:E7) / 100</f>
        <v>6.7500000000000004E-2</v>
      </c>
      <c r="F9" s="76">
        <f>AVERAGE(F4:F7) / 100</f>
        <v>0.03</v>
      </c>
      <c r="G9" s="33"/>
      <c r="H9" s="33"/>
      <c r="I9" s="33"/>
      <c r="J9" s="70" t="s">
        <v>29</v>
      </c>
      <c r="K9" s="51"/>
      <c r="L9" s="51"/>
      <c r="M9" s="75"/>
      <c r="N9" s="72"/>
      <c r="O9" s="60" t="s">
        <v>28</v>
      </c>
      <c r="P9" s="57">
        <f>C16</f>
        <v>129.60000000000002</v>
      </c>
      <c r="Q9" s="59">
        <f>P9* 2.2</f>
        <v>285.12000000000006</v>
      </c>
      <c r="R9" s="58"/>
      <c r="S9" s="57"/>
      <c r="T9" s="57"/>
      <c r="U9" s="11"/>
      <c r="V9" s="10"/>
    </row>
    <row r="10" spans="1:22" x14ac:dyDescent="0.3">
      <c r="A10" s="33"/>
      <c r="B10" s="33"/>
      <c r="C10" s="33"/>
      <c r="D10" s="33"/>
      <c r="E10" s="33"/>
      <c r="F10" s="33"/>
      <c r="G10" s="33"/>
      <c r="H10" s="33"/>
      <c r="I10" s="33"/>
      <c r="J10" s="51"/>
      <c r="K10" s="70" t="s">
        <v>27</v>
      </c>
      <c r="L10" s="74"/>
      <c r="M10" s="73"/>
      <c r="N10" s="72"/>
      <c r="O10" s="60" t="s">
        <v>26</v>
      </c>
      <c r="P10" s="57">
        <f>D16</f>
        <v>33.21</v>
      </c>
      <c r="Q10" s="59">
        <f>P10* 2.2</f>
        <v>73.062000000000012</v>
      </c>
      <c r="R10" s="58"/>
      <c r="S10" s="57"/>
      <c r="T10" s="57"/>
      <c r="U10" s="11"/>
      <c r="V10" s="10"/>
    </row>
    <row r="11" spans="1:22" x14ac:dyDescent="0.3">
      <c r="A11" s="71" t="s">
        <v>25</v>
      </c>
      <c r="B11" s="33"/>
      <c r="C11" s="33"/>
      <c r="D11" s="33"/>
      <c r="E11" s="33"/>
      <c r="F11" s="33"/>
      <c r="G11" s="71" t="s">
        <v>24</v>
      </c>
      <c r="H11" s="71" t="s">
        <v>23</v>
      </c>
      <c r="I11" s="33" t="s">
        <v>22</v>
      </c>
      <c r="J11" s="70" t="s">
        <v>21</v>
      </c>
      <c r="K11" s="70" t="s">
        <v>20</v>
      </c>
      <c r="L11" s="69" t="s">
        <v>19</v>
      </c>
      <c r="M11" s="68" t="s">
        <v>18</v>
      </c>
      <c r="N11" s="11" t="s">
        <v>17</v>
      </c>
      <c r="O11" s="60" t="s">
        <v>16</v>
      </c>
      <c r="P11" s="57">
        <f>E16</f>
        <v>21.870000000000005</v>
      </c>
      <c r="Q11" s="59">
        <f>P11* 2.2</f>
        <v>48.114000000000011</v>
      </c>
      <c r="R11" s="58"/>
      <c r="S11" s="57"/>
      <c r="T11" s="57"/>
      <c r="U11" s="11"/>
      <c r="V11" s="10"/>
    </row>
    <row r="12" spans="1:22" x14ac:dyDescent="0.3">
      <c r="A12" s="67" t="s">
        <v>15</v>
      </c>
      <c r="B12" s="63"/>
      <c r="C12" s="63"/>
      <c r="D12" s="63"/>
      <c r="E12" s="63"/>
      <c r="F12" s="63"/>
      <c r="G12" s="63">
        <v>360</v>
      </c>
      <c r="H12" s="33">
        <f>G12/4</f>
        <v>90</v>
      </c>
      <c r="I12" s="33"/>
      <c r="J12" s="66">
        <v>0.1</v>
      </c>
      <c r="K12" s="63"/>
      <c r="L12" s="65"/>
      <c r="M12" s="61"/>
      <c r="N12" s="11"/>
      <c r="O12" s="60" t="s">
        <v>14</v>
      </c>
      <c r="P12" s="57">
        <f>F16</f>
        <v>9.7200000000000006</v>
      </c>
      <c r="Q12" s="59">
        <f>P12* 2.2</f>
        <v>21.384000000000004</v>
      </c>
      <c r="R12" s="58"/>
      <c r="S12" s="64">
        <f>Q12*3.75</f>
        <v>80.190000000000012</v>
      </c>
      <c r="T12" s="57"/>
      <c r="U12" s="11"/>
      <c r="V12" s="10"/>
    </row>
    <row r="13" spans="1:22" x14ac:dyDescent="0.3">
      <c r="A13" s="63" t="s">
        <v>10</v>
      </c>
      <c r="B13" s="63">
        <f>B9*G13</f>
        <v>43.20000000000001</v>
      </c>
      <c r="C13" s="63">
        <f xml:space="preserve"> (C9 * G$13)</f>
        <v>43.20000000000001</v>
      </c>
      <c r="D13" s="63">
        <f>D9 * G13</f>
        <v>11.07</v>
      </c>
      <c r="E13" s="63">
        <f>E9 * G13</f>
        <v>7.2900000000000018</v>
      </c>
      <c r="F13" s="63">
        <f>F9 * G13</f>
        <v>3.24</v>
      </c>
      <c r="G13" s="63">
        <f xml:space="preserve"> G12 * I7</f>
        <v>108.00000000000001</v>
      </c>
      <c r="H13" s="33">
        <f>G13/4</f>
        <v>27.000000000000004</v>
      </c>
      <c r="I13" s="33"/>
      <c r="J13" s="51" t="s">
        <v>9</v>
      </c>
      <c r="K13" s="63">
        <f xml:space="preserve"> J12*(G13+H13)</f>
        <v>13.500000000000004</v>
      </c>
      <c r="L13" s="62">
        <f>K13 * J7</f>
        <v>6.7500000000000018</v>
      </c>
      <c r="M13" s="61">
        <f>K13/9</f>
        <v>1.5000000000000004</v>
      </c>
      <c r="N13" s="11"/>
      <c r="O13" s="60" t="s">
        <v>13</v>
      </c>
      <c r="P13" s="57">
        <f>L16</f>
        <v>20.250000000000004</v>
      </c>
      <c r="Q13" s="59">
        <f>P13* 2.2</f>
        <v>44.550000000000011</v>
      </c>
      <c r="R13" s="58"/>
      <c r="S13" s="57"/>
      <c r="T13" s="57"/>
      <c r="U13" s="11"/>
      <c r="V13" s="10"/>
    </row>
    <row r="14" spans="1:22" x14ac:dyDescent="0.3">
      <c r="A14" s="63" t="s">
        <v>8</v>
      </c>
      <c r="B14" s="63">
        <f>B13* 2.2</f>
        <v>95.040000000000035</v>
      </c>
      <c r="C14" s="63">
        <f>C13* 2.2</f>
        <v>95.040000000000035</v>
      </c>
      <c r="D14" s="63">
        <f>D13* 2.2</f>
        <v>24.354000000000003</v>
      </c>
      <c r="E14" s="63">
        <f>E13* 2.2</f>
        <v>16.038000000000004</v>
      </c>
      <c r="F14" s="63">
        <f>F13* 2.2</f>
        <v>7.128000000000001</v>
      </c>
      <c r="G14" s="63">
        <f>SUM(B14:F14)</f>
        <v>237.60000000000011</v>
      </c>
      <c r="H14" s="33"/>
      <c r="I14" s="33"/>
      <c r="J14" s="51" t="s">
        <v>7</v>
      </c>
      <c r="K14" s="63">
        <f>K13*2.2</f>
        <v>29.70000000000001</v>
      </c>
      <c r="L14" s="62">
        <f>L13 * 2.2</f>
        <v>14.850000000000005</v>
      </c>
      <c r="M14" s="61">
        <f>M13*2.2</f>
        <v>3.3000000000000012</v>
      </c>
      <c r="N14" s="11"/>
      <c r="O14" s="60" t="s">
        <v>12</v>
      </c>
      <c r="P14" s="57"/>
      <c r="Q14" s="59"/>
      <c r="R14" s="58"/>
      <c r="S14" s="57"/>
      <c r="T14" s="57"/>
      <c r="U14" s="11"/>
      <c r="V14" s="10"/>
    </row>
    <row r="15" spans="1:22" x14ac:dyDescent="0.3">
      <c r="A15" s="56" t="s">
        <v>11</v>
      </c>
      <c r="B15" s="50"/>
      <c r="C15" s="50"/>
      <c r="D15" s="50"/>
      <c r="E15" s="50"/>
      <c r="F15" s="50"/>
      <c r="G15" s="50">
        <f>G12* 3</f>
        <v>1080</v>
      </c>
      <c r="H15" s="33">
        <f>G15/4</f>
        <v>270</v>
      </c>
      <c r="I15" s="33">
        <f>G15+H15</f>
        <v>1350</v>
      </c>
      <c r="J15" s="51"/>
      <c r="K15" s="56"/>
      <c r="L15" s="49"/>
      <c r="M15" s="55"/>
      <c r="N15" s="11"/>
      <c r="O15" s="11"/>
      <c r="P15" s="11"/>
      <c r="Q15" s="18"/>
      <c r="R15" s="14"/>
      <c r="S15" s="11"/>
      <c r="T15" s="11"/>
      <c r="U15" s="11"/>
      <c r="V15" s="10"/>
    </row>
    <row r="16" spans="1:22" x14ac:dyDescent="0.3">
      <c r="A16" s="50" t="s">
        <v>10</v>
      </c>
      <c r="B16" s="54">
        <f>B9* G16</f>
        <v>129.60000000000002</v>
      </c>
      <c r="C16" s="54">
        <f>C9* G16</f>
        <v>129.60000000000002</v>
      </c>
      <c r="D16" s="54">
        <f xml:space="preserve"> D9 * G16</f>
        <v>33.21</v>
      </c>
      <c r="E16" s="54">
        <f xml:space="preserve"> E9 * G16</f>
        <v>21.870000000000005</v>
      </c>
      <c r="F16" s="54">
        <f>F9* G16</f>
        <v>9.7200000000000006</v>
      </c>
      <c r="G16" s="54">
        <f xml:space="preserve"> G15 *I7</f>
        <v>324.00000000000006</v>
      </c>
      <c r="H16" s="33">
        <f>G16/4</f>
        <v>81.000000000000014</v>
      </c>
      <c r="I16" s="33">
        <f>I15*I7</f>
        <v>405.00000000000006</v>
      </c>
      <c r="J16" s="51" t="s">
        <v>9</v>
      </c>
      <c r="K16" s="50">
        <f>J12*(G16+H16)</f>
        <v>40.500000000000007</v>
      </c>
      <c r="L16" s="53">
        <f>K16 * J7</f>
        <v>20.250000000000004</v>
      </c>
      <c r="M16" s="52">
        <f>K16/9</f>
        <v>4.5000000000000009</v>
      </c>
      <c r="N16" s="11">
        <f>L16*0.005 * 1000</f>
        <v>101.25000000000001</v>
      </c>
      <c r="O16" s="11"/>
      <c r="P16" s="11"/>
      <c r="Q16" s="18"/>
      <c r="R16" s="14"/>
      <c r="S16" s="11"/>
      <c r="T16" s="11"/>
      <c r="U16" s="11"/>
      <c r="V16" s="10"/>
    </row>
    <row r="17" spans="1:25" x14ac:dyDescent="0.3">
      <c r="A17" s="50" t="s">
        <v>8</v>
      </c>
      <c r="B17" s="50">
        <f>B16*2.2</f>
        <v>285.12000000000006</v>
      </c>
      <c r="C17" s="50">
        <f>C16*2.2</f>
        <v>285.12000000000006</v>
      </c>
      <c r="D17" s="50">
        <f>D16*2.2</f>
        <v>73.062000000000012</v>
      </c>
      <c r="E17" s="50">
        <f>E16*2.2</f>
        <v>48.114000000000011</v>
      </c>
      <c r="F17" s="50">
        <f>F16*2.2</f>
        <v>21.384000000000004</v>
      </c>
      <c r="G17" s="50">
        <f>SUM(B17:F17)</f>
        <v>712.80000000000018</v>
      </c>
      <c r="H17" s="33"/>
      <c r="I17" s="33"/>
      <c r="J17" s="51" t="s">
        <v>7</v>
      </c>
      <c r="K17" s="50">
        <f>K16*2.2</f>
        <v>89.100000000000023</v>
      </c>
      <c r="L17" s="49">
        <f>L16*2.2</f>
        <v>44.550000000000011</v>
      </c>
      <c r="M17" s="48">
        <f>M16*2.2</f>
        <v>9.9000000000000021</v>
      </c>
      <c r="N17" s="11"/>
      <c r="O17" s="11"/>
      <c r="P17" s="11"/>
      <c r="Q17" s="18"/>
      <c r="R17" s="14"/>
      <c r="S17" s="11"/>
      <c r="T17" s="11"/>
      <c r="U17" s="11"/>
      <c r="V17" s="10"/>
    </row>
    <row r="18" spans="1:25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M18" s="46"/>
      <c r="N18" s="34"/>
      <c r="O18" s="34"/>
      <c r="P18" s="34"/>
      <c r="Q18" s="45"/>
      <c r="R18" s="44"/>
      <c r="S18" s="34"/>
      <c r="T18" s="34"/>
      <c r="U18" s="34"/>
      <c r="V18" s="43"/>
    </row>
    <row r="19" spans="1:25" x14ac:dyDescent="0.3">
      <c r="A19" s="35"/>
      <c r="B19" s="33"/>
      <c r="C19" s="33"/>
      <c r="D19" s="42"/>
      <c r="E19" s="33"/>
      <c r="F19" s="33"/>
      <c r="G19" s="33"/>
      <c r="H19" s="33"/>
      <c r="I19" s="33"/>
      <c r="J19" s="33"/>
      <c r="K19" s="33"/>
      <c r="L19" s="41"/>
      <c r="M19" s="40"/>
      <c r="N19" s="28"/>
      <c r="O19" s="28"/>
      <c r="P19" s="28"/>
      <c r="Q19" s="39"/>
      <c r="R19" s="38"/>
      <c r="S19" s="28"/>
      <c r="T19" s="28"/>
      <c r="U19" s="28"/>
      <c r="V19" s="37"/>
      <c r="W19" s="20"/>
      <c r="X19" s="20"/>
      <c r="Y19" s="36"/>
    </row>
    <row r="20" spans="1:25" x14ac:dyDescent="0.3">
      <c r="A20" s="33"/>
      <c r="B20" s="33"/>
      <c r="C20" s="33"/>
      <c r="D20" s="35"/>
      <c r="E20" s="33"/>
      <c r="F20" s="33"/>
      <c r="G20" s="33"/>
      <c r="H20" s="33"/>
      <c r="I20" s="33"/>
      <c r="J20" s="33"/>
      <c r="K20" s="33"/>
      <c r="L20" s="23"/>
      <c r="M20" s="19"/>
      <c r="N20" s="34"/>
      <c r="O20" s="11"/>
      <c r="P20" s="11"/>
      <c r="Q20" s="18"/>
      <c r="R20" s="14"/>
      <c r="S20" s="11"/>
      <c r="T20" s="11"/>
      <c r="U20" s="11"/>
      <c r="V20" s="10"/>
      <c r="Y20" s="4"/>
    </row>
    <row r="21" spans="1:25" x14ac:dyDescent="0.3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23"/>
      <c r="M21" s="19"/>
      <c r="N21" s="32"/>
      <c r="O21" s="11"/>
      <c r="P21" s="11"/>
      <c r="Q21" s="18"/>
      <c r="R21" s="14"/>
      <c r="S21" s="11"/>
      <c r="T21" s="11"/>
      <c r="U21" s="11"/>
      <c r="V21" s="10"/>
      <c r="Y21" s="4"/>
    </row>
    <row r="22" spans="1:25" x14ac:dyDescent="0.3">
      <c r="A22" s="31"/>
      <c r="B22" s="30"/>
      <c r="C22" s="30"/>
      <c r="D22" s="30"/>
      <c r="E22" s="30"/>
      <c r="F22" s="30"/>
      <c r="G22" s="30"/>
      <c r="H22" s="30"/>
      <c r="I22" s="30"/>
      <c r="J22" s="30"/>
      <c r="K22" s="29"/>
      <c r="L22" s="23"/>
      <c r="M22" s="19"/>
      <c r="N22" s="28"/>
      <c r="O22" s="11"/>
      <c r="P22" s="11"/>
      <c r="Q22" s="18"/>
      <c r="R22" s="14"/>
      <c r="S22" s="11"/>
      <c r="T22" s="11"/>
      <c r="U22" s="11"/>
      <c r="V22" s="10"/>
      <c r="Y22" s="4"/>
    </row>
    <row r="23" spans="1:25" x14ac:dyDescent="0.3">
      <c r="A23" s="27" t="s">
        <v>6</v>
      </c>
      <c r="B23" s="25"/>
      <c r="C23" s="25"/>
      <c r="D23" s="25"/>
      <c r="E23" s="25"/>
      <c r="F23" s="25"/>
      <c r="G23" s="25"/>
      <c r="H23" s="26"/>
      <c r="I23" s="25"/>
      <c r="J23" s="25"/>
      <c r="K23" s="24"/>
      <c r="L23" s="23"/>
      <c r="M23" s="19"/>
      <c r="N23" s="11"/>
      <c r="O23" s="11"/>
      <c r="P23" s="11"/>
      <c r="Q23" s="18"/>
      <c r="R23" s="14"/>
      <c r="S23" s="11"/>
      <c r="T23" s="11"/>
      <c r="U23" s="11"/>
      <c r="V23" s="10"/>
      <c r="Y23" s="4"/>
    </row>
    <row r="24" spans="1:25" x14ac:dyDescent="0.3">
      <c r="A24" s="22" t="s">
        <v>5</v>
      </c>
      <c r="B24" s="21" t="s">
        <v>4</v>
      </c>
      <c r="H24" s="20"/>
      <c r="M24" s="19"/>
      <c r="N24" s="11"/>
      <c r="O24" s="11"/>
      <c r="P24" s="11"/>
      <c r="Q24" s="18"/>
      <c r="R24" s="14"/>
      <c r="S24" s="11"/>
      <c r="T24" s="11"/>
      <c r="U24" s="11"/>
      <c r="V24" s="10"/>
      <c r="Y24" s="4"/>
    </row>
    <row r="25" spans="1:25" x14ac:dyDescent="0.3">
      <c r="A25" s="9" t="s">
        <v>3</v>
      </c>
      <c r="B25">
        <v>3</v>
      </c>
      <c r="M25" s="19"/>
      <c r="N25" s="11"/>
      <c r="O25" s="11"/>
      <c r="P25" s="11"/>
      <c r="Q25" s="18"/>
      <c r="R25" s="14"/>
      <c r="S25" s="11"/>
      <c r="T25" s="11"/>
      <c r="U25" s="11"/>
      <c r="V25" s="10"/>
      <c r="Y25" s="4"/>
    </row>
    <row r="26" spans="1:25" x14ac:dyDescent="0.3">
      <c r="A26" s="9" t="s">
        <v>2</v>
      </c>
      <c r="B26">
        <v>0.5</v>
      </c>
      <c r="M26" s="19"/>
      <c r="N26" s="11"/>
      <c r="O26" s="11"/>
      <c r="P26" s="11"/>
      <c r="Q26" s="18"/>
      <c r="R26" s="14"/>
      <c r="S26" s="11"/>
      <c r="T26" s="11"/>
      <c r="U26" s="11"/>
      <c r="V26" s="10"/>
      <c r="Y26" s="4"/>
    </row>
    <row r="27" spans="1:25" x14ac:dyDescent="0.3">
      <c r="A27" s="3" t="s">
        <v>1</v>
      </c>
      <c r="B27" s="2">
        <v>0.8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17"/>
      <c r="N27" s="16"/>
      <c r="O27" s="16"/>
      <c r="P27" s="16"/>
      <c r="Q27" s="15"/>
      <c r="R27" s="14"/>
      <c r="S27" s="11"/>
      <c r="T27" s="11"/>
      <c r="U27" s="11"/>
      <c r="V27" s="10"/>
      <c r="Y27" s="4"/>
    </row>
    <row r="28" spans="1:25" x14ac:dyDescent="0.3">
      <c r="A28" s="9" t="s">
        <v>0</v>
      </c>
      <c r="B28">
        <v>0.2</v>
      </c>
      <c r="M28" s="13"/>
      <c r="N28" s="12"/>
      <c r="O28" s="12"/>
      <c r="P28" s="12"/>
      <c r="Q28" s="12"/>
      <c r="R28" s="11"/>
      <c r="S28" s="11"/>
      <c r="T28" s="11"/>
      <c r="U28" s="11"/>
      <c r="V28" s="10"/>
      <c r="Y28" s="4"/>
    </row>
    <row r="29" spans="1:25" ht="15" thickBot="1" x14ac:dyDescent="0.35">
      <c r="A29" s="9"/>
      <c r="J29" s="8"/>
      <c r="M29" s="7"/>
      <c r="N29" s="6"/>
      <c r="O29" s="6"/>
      <c r="P29" s="6"/>
      <c r="Q29" s="6"/>
      <c r="R29" s="6"/>
      <c r="S29" s="6"/>
      <c r="T29" s="6"/>
      <c r="U29" s="6"/>
      <c r="V29" s="5"/>
      <c r="Y29" s="4"/>
    </row>
    <row r="30" spans="1:25" x14ac:dyDescent="0.3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"/>
    </row>
  </sheetData>
  <mergeCells count="2">
    <mergeCell ref="A1:F1"/>
    <mergeCell ref="B2:E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Substrate 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User-3754</dc:creator>
  <cp:lastModifiedBy>User-3754</cp:lastModifiedBy>
  <dcterms:created xsi:type="dcterms:W3CDTF">2022-03-31T21:34:08Z</dcterms:created>
  <dcterms:modified xsi:type="dcterms:W3CDTF">2022-03-31T21:35:44Z</dcterms:modified>
</cp:coreProperties>
</file>