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penXsensor\openXsensor\"/>
    </mc:Choice>
  </mc:AlternateContent>
  <xr:revisionPtr revIDLastSave="0" documentId="13_ncr:1_{FCC9F819-A822-46B9-B5F7-C55AFA83C5E2}" xr6:coauthVersionLast="45" xr6:coauthVersionMax="45" xr10:uidLastSave="{00000000-0000-0000-0000-000000000000}"/>
  <bookViews>
    <workbookView xWindow="-120" yWindow="-120" windowWidth="29040" windowHeight="16440" xr2:uid="{C857F6EB-AD46-4AFE-9662-F52645D59401}"/>
  </bookViews>
  <sheets>
    <sheet name="Napětí" sheetId="1" r:id="rId1"/>
    <sheet name="Přehled" sheetId="2" r:id="rId2"/>
    <sheet name="List1" sheetId="3" r:id="rId3"/>
    <sheet name="Li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H4" i="3"/>
  <c r="H5" i="3"/>
  <c r="H3" i="3"/>
  <c r="J4" i="3"/>
  <c r="J5" i="3"/>
  <c r="J3" i="3"/>
  <c r="I3" i="3"/>
  <c r="I4" i="3"/>
  <c r="I5" i="3"/>
  <c r="F4" i="3"/>
  <c r="G4" i="3"/>
  <c r="F5" i="3"/>
  <c r="G5" i="3"/>
  <c r="G3" i="3"/>
  <c r="F3" i="3"/>
  <c r="R20" i="2"/>
  <c r="W4" i="2"/>
  <c r="W3" i="2"/>
  <c r="X3" i="2" s="1"/>
  <c r="O27" i="2"/>
  <c r="S27" i="2"/>
  <c r="U23" i="2"/>
  <c r="R21" i="2"/>
  <c r="R19" i="2"/>
  <c r="R18" i="2"/>
  <c r="Q19" i="2"/>
  <c r="Q21" i="2"/>
  <c r="Q18" i="2"/>
  <c r="X4" i="2" l="1"/>
  <c r="Z4" i="2" s="1"/>
  <c r="S9" i="2"/>
  <c r="T9" i="2" s="1"/>
  <c r="S8" i="2"/>
  <c r="T8" i="2" s="1"/>
  <c r="T12" i="2"/>
  <c r="H4" i="2"/>
  <c r="I4" i="2" s="1"/>
  <c r="J4" i="2"/>
  <c r="H5" i="2"/>
  <c r="I5" i="2" s="1"/>
  <c r="J5" i="2"/>
  <c r="O4" i="2"/>
  <c r="Q4" i="2" s="1"/>
  <c r="R4" i="2" s="1"/>
  <c r="Y4" i="2" s="1"/>
  <c r="O5" i="2"/>
  <c r="O3" i="2"/>
  <c r="Y3" i="2" s="1"/>
  <c r="H3" i="2"/>
  <c r="I3" i="2" s="1"/>
  <c r="J3" i="2"/>
  <c r="K3" i="2"/>
  <c r="H2" i="2"/>
  <c r="I2" i="2" s="1"/>
  <c r="K2" i="2" s="1"/>
  <c r="J2" i="2"/>
  <c r="W2" i="2"/>
  <c r="O2" i="2"/>
  <c r="Y2" i="2" s="1"/>
  <c r="X2" i="2" l="1"/>
  <c r="Z2" i="2" s="1"/>
  <c r="W7" i="2"/>
  <c r="O12" i="2"/>
  <c r="T13" i="2" s="1"/>
  <c r="Z3" i="2"/>
  <c r="K5" i="2"/>
  <c r="K4" i="2"/>
  <c r="X7" i="2" l="1"/>
  <c r="D5" i="1"/>
  <c r="D2" i="1"/>
  <c r="D3" i="1" l="1"/>
  <c r="D6" i="1" s="1"/>
</calcChain>
</file>

<file path=xl/sharedStrings.xml><?xml version="1.0" encoding="utf-8"?>
<sst xmlns="http://schemas.openxmlformats.org/spreadsheetml/2006/main" count="38" uniqueCount="30">
  <si>
    <t>Senzor</t>
  </si>
  <si>
    <t>Meřidlo</t>
  </si>
  <si>
    <t>R dolni</t>
  </si>
  <si>
    <t>R horni</t>
  </si>
  <si>
    <t>Init</t>
  </si>
  <si>
    <t>Kalibrace</t>
  </si>
  <si>
    <t>Bočník</t>
  </si>
  <si>
    <t>Zesílení</t>
  </si>
  <si>
    <t>napětí na amper</t>
  </si>
  <si>
    <t>Proud nízký</t>
  </si>
  <si>
    <t>Proud vysoký</t>
  </si>
  <si>
    <t>Senzor nízký</t>
  </si>
  <si>
    <t>Senzor vysoký</t>
  </si>
  <si>
    <t>Koeficient</t>
  </si>
  <si>
    <t>Offset</t>
  </si>
  <si>
    <t>Erik/01</t>
  </si>
  <si>
    <t>Napětí LO</t>
  </si>
  <si>
    <t>Snzor LO</t>
  </si>
  <si>
    <t>Napětí HI</t>
  </si>
  <si>
    <t>Snzor HI</t>
  </si>
  <si>
    <t>Citabria</t>
  </si>
  <si>
    <t>JET</t>
  </si>
  <si>
    <t>ME110</t>
  </si>
  <si>
    <t>Read</t>
  </si>
  <si>
    <t>R16;R20;R24;</t>
  </si>
  <si>
    <t>I</t>
  </si>
  <si>
    <t>AD</t>
  </si>
  <si>
    <t>RefVoltage[V]</t>
  </si>
  <si>
    <t>fullRange[A]</t>
  </si>
  <si>
    <t>mA/step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</si>
</sst>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0" fontId="5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</cellXfs>
  <cellStyles count="3"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0.######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Napětí!$A$2:$A$3</c:f>
              <c:numCache>
                <c:formatCode>General</c:formatCode>
                <c:ptCount val="2"/>
                <c:pt idx="0">
                  <c:v>10.16</c:v>
                </c:pt>
                <c:pt idx="1">
                  <c:v>25.43</c:v>
                </c:pt>
              </c:numCache>
            </c:numRef>
          </c:xVal>
          <c:yVal>
            <c:numRef>
              <c:f>Napětí!$B$2:$B$3</c:f>
              <c:numCache>
                <c:formatCode>General</c:formatCode>
                <c:ptCount val="2"/>
                <c:pt idx="0">
                  <c:v>10.009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866-9F47-72F06687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6063"/>
        <c:axId val="958038559"/>
      </c:scatterChart>
      <c:valAx>
        <c:axId val="982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038559"/>
        <c:crosses val="autoZero"/>
        <c:crossBetween val="midCat"/>
      </c:valAx>
      <c:valAx>
        <c:axId val="9580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2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Přehled!$O$8:$O$9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Přehled!$S$8:$S$9</c:f>
              <c:numCache>
                <c:formatCode>General</c:formatCode>
                <c:ptCount val="2"/>
                <c:pt idx="0">
                  <c:v>0.85299999999999998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5-4D6E-A99F-20D9C908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15599"/>
        <c:axId val="373009439"/>
      </c:scatterChart>
      <c:valAx>
        <c:axId val="5176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3009439"/>
        <c:crosses val="autoZero"/>
        <c:crossBetween val="midCat"/>
      </c:valAx>
      <c:valAx>
        <c:axId val="373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61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5139629591329229E-2"/>
          <c:y val="7.828544610731604E-2"/>
          <c:w val="0.93344698704406792"/>
          <c:h val="0.858454746136865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00"/>
            <c:backward val="1000"/>
            <c:dispRSqr val="0"/>
            <c:dispEq val="0"/>
          </c:trendline>
          <c:xVal>
            <c:numRef>
              <c:f>Přehled!$Q$18:$Q$21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3100</c:v>
                </c:pt>
                <c:pt idx="3">
                  <c:v>5000</c:v>
                </c:pt>
              </c:numCache>
            </c:numRef>
          </c:xVal>
          <c:yVal>
            <c:numRef>
              <c:f>Přehled!$R$18:$R$21</c:f>
              <c:numCache>
                <c:formatCode>General</c:formatCode>
                <c:ptCount val="4"/>
                <c:pt idx="0">
                  <c:v>1</c:v>
                </c:pt>
                <c:pt idx="1">
                  <c:v>853</c:v>
                </c:pt>
                <c:pt idx="2">
                  <c:v>2785</c:v>
                </c:pt>
                <c:pt idx="3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7B-8284-0AF660B6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80752"/>
        <c:axId val="384668240"/>
      </c:scatterChart>
      <c:valAx>
        <c:axId val="18864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4668240"/>
        <c:crosses val="autoZero"/>
        <c:crossBetween val="midCat"/>
      </c:valAx>
      <c:valAx>
        <c:axId val="384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64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List1!$H$4:$H$5</c:f>
              <c:numCache>
                <c:formatCode>General</c:formatCode>
                <c:ptCount val="2"/>
                <c:pt idx="0">
                  <c:v>0.997</c:v>
                </c:pt>
                <c:pt idx="1">
                  <c:v>5.0173999999999994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071-9F58-409FC61381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List1!$I$4:$I$5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071-9F58-409FC61381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List1!$F$4:$F$5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List1!$J$4:$J$5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BA-4071-9F58-409FC613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2896"/>
        <c:axId val="146445488"/>
      </c:scatterChart>
      <c:valAx>
        <c:axId val="3812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445488"/>
        <c:crosses val="autoZero"/>
        <c:crossBetween val="midCat"/>
      </c:valAx>
      <c:valAx>
        <c:axId val="1464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12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List2!$C$2:$C$5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List2!$B$2:$B$5</c:f>
              <c:numCache>
                <c:formatCode>General</c:formatCode>
                <c:ptCount val="4"/>
                <c:pt idx="0">
                  <c:v>0.2</c:v>
                </c:pt>
                <c:pt idx="1">
                  <c:v>1.4</c:v>
                </c:pt>
                <c:pt idx="2">
                  <c:v>19.5</c:v>
                </c:pt>
                <c:pt idx="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5C3-88A3-8FCC5175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6448"/>
        <c:axId val="384060784"/>
      </c:scatterChart>
      <c:valAx>
        <c:axId val="4052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4060784"/>
        <c:crosses val="autoZero"/>
        <c:crossBetween val="midCat"/>
      </c:valAx>
      <c:valAx>
        <c:axId val="384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2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76200</xdr:rowOff>
    </xdr:from>
    <xdr:to>
      <xdr:col>26</xdr:col>
      <xdr:colOff>485775</xdr:colOff>
      <xdr:row>38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524D45-5850-44BA-8E65-7076262CF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781051</xdr:colOff>
      <xdr:row>8</xdr:row>
      <xdr:rowOff>114300</xdr:rowOff>
    </xdr:from>
    <xdr:to>
      <xdr:col>26</xdr:col>
      <xdr:colOff>400050</xdr:colOff>
      <xdr:row>32</xdr:row>
      <xdr:rowOff>133350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B402897-051B-447D-9620-3FFA81F03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5</xdr:row>
      <xdr:rowOff>142875</xdr:rowOff>
    </xdr:from>
    <xdr:to>
      <xdr:col>25</xdr:col>
      <xdr:colOff>190501</xdr:colOff>
      <xdr:row>35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87D8A2B-7E05-4473-B4C4-42BA5668B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</xdr:row>
      <xdr:rowOff>95249</xdr:rowOff>
    </xdr:from>
    <xdr:to>
      <xdr:col>22</xdr:col>
      <xdr:colOff>447674</xdr:colOff>
      <xdr:row>33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380C585-E01D-4D6B-813E-EA5D554F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114300</xdr:rowOff>
    </xdr:from>
    <xdr:to>
      <xdr:col>12</xdr:col>
      <xdr:colOff>447675</xdr:colOff>
      <xdr:row>24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C64290A-ADD8-4C64-9E61-D3189CF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BF0-7A80-4B9E-ADA6-F9BE617AEF7A}">
  <dimension ref="A1:G6"/>
  <sheetViews>
    <sheetView tabSelected="1" zoomScaleNormal="100" workbookViewId="0">
      <selection activeCell="D6" sqref="D6"/>
    </sheetView>
  </sheetViews>
  <sheetFormatPr defaultRowHeight="15" x14ac:dyDescent="0.25"/>
  <cols>
    <col min="3" max="3" width="11" customWidth="1"/>
    <col min="4" max="4" width="11.5703125" customWidth="1"/>
  </cols>
  <sheetData>
    <row r="1" spans="1:7" x14ac:dyDescent="0.25">
      <c r="A1" t="s">
        <v>0</v>
      </c>
      <c r="B1" t="s">
        <v>1</v>
      </c>
      <c r="F1" t="s">
        <v>2</v>
      </c>
      <c r="G1" t="s">
        <v>3</v>
      </c>
    </row>
    <row r="2" spans="1:7" x14ac:dyDescent="0.25">
      <c r="A2">
        <v>10.16</v>
      </c>
      <c r="B2">
        <v>10.009</v>
      </c>
      <c r="D2">
        <f>(B2-B3)/(A2-A3)</f>
        <v>0.98172888015717097</v>
      </c>
      <c r="F2">
        <v>5100</v>
      </c>
      <c r="G2">
        <v>97600</v>
      </c>
    </row>
    <row r="3" spans="1:7" x14ac:dyDescent="0.25">
      <c r="A3">
        <v>25.43</v>
      </c>
      <c r="B3">
        <v>25</v>
      </c>
      <c r="D3">
        <f>B2-A2*D2</f>
        <v>3.4634577603142702E-2</v>
      </c>
    </row>
    <row r="5" spans="1:7" x14ac:dyDescent="0.25">
      <c r="C5" t="s">
        <v>4</v>
      </c>
      <c r="D5" t="str">
        <f>_xlfn.CONCAT("V",F2,";W0;V",G2,";W4;V0.0;W8;V1.0;W12;")</f>
        <v>V5100;W0;V97600;W4;V0.0;W8;V1.0;W12;</v>
      </c>
    </row>
    <row r="6" spans="1:7" x14ac:dyDescent="0.25">
      <c r="C6" t="s">
        <v>5</v>
      </c>
      <c r="D6" t="str">
        <f>_xlfn.CONCAT("V",D2,";W12;V",D3,";W8;")</f>
        <v>V0.981728880157171;W12;V0.0346345776031427;W8;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7D-3DE1-4022-AFBD-E042806667BF}">
  <dimension ref="A1:AA27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19" sqref="P19"/>
    </sheetView>
  </sheetViews>
  <sheetFormatPr defaultRowHeight="15" outlineLevelCol="1" x14ac:dyDescent="0.25"/>
  <cols>
    <col min="1" max="1" width="9.140625" style="6"/>
    <col min="2" max="2" width="7.140625" style="11" hidden="1" customWidth="1" outlineLevel="1"/>
    <col min="3" max="3" width="7.28515625" style="11" hidden="1" customWidth="1" outlineLevel="1"/>
    <col min="4" max="4" width="9.5703125" style="11" hidden="1" customWidth="1" outlineLevel="1"/>
    <col min="5" max="5" width="8.5703125" style="11" hidden="1" customWidth="1" outlineLevel="1"/>
    <col min="6" max="6" width="9.140625" style="11" hidden="1" customWidth="1" outlineLevel="1"/>
    <col min="7" max="7" width="8.140625" style="11" hidden="1" customWidth="1" outlineLevel="1"/>
    <col min="8" max="9" width="16.28515625" style="1" hidden="1" customWidth="1" outlineLevel="1"/>
    <col min="10" max="10" width="38.28515625" style="1" hidden="1" customWidth="1" outlineLevel="1"/>
    <col min="11" max="11" width="48" style="1" hidden="1" customWidth="1" outlineLevel="1"/>
    <col min="12" max="12" width="3.85546875" style="1" customWidth="1" collapsed="1"/>
    <col min="13" max="13" width="8" style="11" customWidth="1" outlineLevel="1"/>
    <col min="14" max="14" width="7.7109375" style="11" customWidth="1" outlineLevel="1"/>
    <col min="15" max="15" width="15.42578125" style="1" customWidth="1" outlineLevel="1"/>
    <col min="16" max="16" width="13.7109375" style="1" bestFit="1" customWidth="1" outlineLevel="1"/>
    <col min="17" max="17" width="12.140625" style="1" bestFit="1" customWidth="1" outlineLevel="1"/>
    <col min="18" max="18" width="12" style="1" bestFit="1" customWidth="1" outlineLevel="1"/>
    <col min="19" max="19" width="11.140625" style="11" customWidth="1" outlineLevel="1"/>
    <col min="20" max="20" width="11.85546875" style="11" customWidth="1" outlineLevel="1"/>
    <col min="21" max="21" width="15.85546875" style="11" customWidth="1" outlineLevel="1"/>
    <col min="22" max="22" width="13.5703125" style="11" customWidth="1" outlineLevel="1"/>
    <col min="23" max="23" width="10.5703125" style="1" customWidth="1" outlineLevel="1"/>
    <col min="24" max="24" width="14.5703125" style="1" customWidth="1" outlineLevel="1"/>
    <col min="25" max="25" width="37.7109375" style="1" bestFit="1" customWidth="1" outlineLevel="1"/>
    <col min="26" max="26" width="48.42578125" style="1" bestFit="1" customWidth="1" outlineLevel="1"/>
    <col min="27" max="27" width="12" style="1" customWidth="1"/>
    <col min="28" max="16384" width="9.140625" style="1"/>
  </cols>
  <sheetData>
    <row r="1" spans="1:27" s="4" customFormat="1" ht="15.75" thickBot="1" x14ac:dyDescent="0.3">
      <c r="A1" s="5"/>
      <c r="B1" s="12" t="s">
        <v>2</v>
      </c>
      <c r="C1" s="12" t="s">
        <v>3</v>
      </c>
      <c r="D1" s="12" t="s">
        <v>16</v>
      </c>
      <c r="E1" s="12" t="s">
        <v>17</v>
      </c>
      <c r="F1" s="12" t="s">
        <v>18</v>
      </c>
      <c r="G1" s="12" t="s">
        <v>19</v>
      </c>
      <c r="H1" s="4" t="s">
        <v>13</v>
      </c>
      <c r="I1" s="4" t="s">
        <v>14</v>
      </c>
      <c r="J1" s="4" t="s">
        <v>4</v>
      </c>
      <c r="K1" s="4" t="s">
        <v>5</v>
      </c>
      <c r="M1" s="12" t="s">
        <v>6</v>
      </c>
      <c r="N1" s="12" t="s">
        <v>7</v>
      </c>
      <c r="O1" s="4" t="s">
        <v>8</v>
      </c>
      <c r="P1" s="4" t="s">
        <v>27</v>
      </c>
      <c r="Q1" s="4" t="s">
        <v>28</v>
      </c>
      <c r="R1" s="4" t="s">
        <v>29</v>
      </c>
      <c r="S1" s="12" t="s">
        <v>9</v>
      </c>
      <c r="T1" s="12" t="s">
        <v>11</v>
      </c>
      <c r="U1" s="12" t="s">
        <v>10</v>
      </c>
      <c r="V1" s="12" t="s">
        <v>12</v>
      </c>
      <c r="W1" s="4" t="s">
        <v>13</v>
      </c>
      <c r="X1" s="4" t="s">
        <v>14</v>
      </c>
      <c r="Y1" s="4" t="s">
        <v>4</v>
      </c>
      <c r="Z1" s="4" t="s">
        <v>5</v>
      </c>
      <c r="AA1" s="4" t="s">
        <v>23</v>
      </c>
    </row>
    <row r="2" spans="1:27" s="8" customFormat="1" x14ac:dyDescent="0.25">
      <c r="A2" s="7" t="s">
        <v>15</v>
      </c>
      <c r="B2" s="10">
        <v>3900</v>
      </c>
      <c r="C2" s="10">
        <v>97600</v>
      </c>
      <c r="D2" s="10">
        <v>10</v>
      </c>
      <c r="E2" s="10">
        <v>10.186</v>
      </c>
      <c r="F2" s="10">
        <v>25</v>
      </c>
      <c r="G2" s="10">
        <v>25.533000000000001</v>
      </c>
      <c r="H2" s="8">
        <f>(D2-F2)/(E2-G2)</f>
        <v>0.97738971786016804</v>
      </c>
      <c r="I2" s="8">
        <f>D2-E2*H2</f>
        <v>4.4308333876328376E-2</v>
      </c>
      <c r="J2" s="8" t="str">
        <f>_xlfn.CONCAT("V",B2,";W0;V",C2,";W4;V0.0;W8;V1.0;W12;")</f>
        <v>V3900;W0;V97600;W4;V0.0;W8;V1.0;W12;</v>
      </c>
      <c r="K2" s="8" t="str">
        <f>_xlfn.CONCAT("V",H2,";W12;V",I2,";W8;")</f>
        <v>V0.977389717860168;W12;V0.0443083338763284;W8;</v>
      </c>
      <c r="M2" s="10">
        <v>3.5E-4</v>
      </c>
      <c r="N2" s="10">
        <v>50</v>
      </c>
      <c r="O2" s="8">
        <f>M2*1*N2</f>
        <v>1.7499999999999998E-2</v>
      </c>
      <c r="S2" s="10">
        <v>1</v>
      </c>
      <c r="T2" s="10">
        <v>1.5980000000000001</v>
      </c>
      <c r="U2" s="10">
        <v>5</v>
      </c>
      <c r="V2" s="10">
        <v>4.97</v>
      </c>
      <c r="W2" s="9">
        <f>(T2-V2)/(S2-U2)</f>
        <v>0.84299999999999997</v>
      </c>
      <c r="X2" s="9">
        <f>T2-S2*W2/(1/W2)</f>
        <v>0.88735100000000011</v>
      </c>
      <c r="Y2" s="8" t="str">
        <f>_xlfn.CONCAT("V0;W16;V",O2*1000,";W20; V1;W24;")</f>
        <v>V0;W16;V17.5;W20; V1;W24;</v>
      </c>
      <c r="Z2" s="8" t="str">
        <f>_xlfn.CONCAT("V",X2,";W16; V",1/W2,";W24;")</f>
        <v>V0.887351;W16; V1.18623962040332;W24;</v>
      </c>
      <c r="AA2" s="8" t="s">
        <v>24</v>
      </c>
    </row>
    <row r="3" spans="1:27" s="14" customFormat="1" x14ac:dyDescent="0.25">
      <c r="A3" s="13" t="s">
        <v>20</v>
      </c>
      <c r="B3" s="14">
        <v>5100</v>
      </c>
      <c r="C3" s="14">
        <v>97600</v>
      </c>
      <c r="D3" s="14">
        <v>10</v>
      </c>
      <c r="E3" s="14">
        <v>9.8420000000000005</v>
      </c>
      <c r="F3" s="14">
        <v>20</v>
      </c>
      <c r="G3" s="14">
        <v>19.7</v>
      </c>
      <c r="H3" s="14">
        <f>(D3-F3)/(E3-G3)</f>
        <v>1.0144045445323597</v>
      </c>
      <c r="I3" s="14">
        <f>D3-E3*H3</f>
        <v>1.6230472712514654E-2</v>
      </c>
      <c r="J3" s="14" t="str">
        <f>_xlfn.CONCAT("V",B3,";W0;V",C3,";W4;V0.0;W8;V1.0;W12;")</f>
        <v>V5100;W0;V97600;W4;V0.0;W8;V1.0;W12;</v>
      </c>
      <c r="K3" s="14" t="str">
        <f>_xlfn.CONCAT("V",H3,";W12;V",I3,";W8;")</f>
        <v>V1.01440454453236;W12;V0.0162304727125147;W8;</v>
      </c>
      <c r="M3" s="14">
        <v>5.0000000000000001E-4</v>
      </c>
      <c r="N3" s="14">
        <v>50</v>
      </c>
      <c r="O3" s="14">
        <f>M3*1*N3</f>
        <v>2.5000000000000001E-2</v>
      </c>
      <c r="S3" s="14">
        <v>1</v>
      </c>
      <c r="T3" s="14">
        <v>0.85299999999999998</v>
      </c>
      <c r="U3" s="14">
        <v>5</v>
      </c>
      <c r="V3" s="14">
        <v>4.5</v>
      </c>
      <c r="W3" s="15">
        <f>(S3-U3)/(T3-V3)</f>
        <v>1.0967918837400603</v>
      </c>
      <c r="X3" s="14">
        <f>(T3-S3*(1/W3))*W3</f>
        <v>-6.4436523169728629E-2</v>
      </c>
      <c r="Y3" s="14" t="str">
        <f t="shared" ref="Y3" si="0">_xlfn.CONCAT("V0;W16;V",O3*1000,";W20; V1;W24;")</f>
        <v>V0;W16;V25;W20; V1;W24;</v>
      </c>
      <c r="Z3" s="14" t="str">
        <f>_xlfn.CONCAT("V",X3,";W16; V",W3,";W24;")</f>
        <v>V-0.0644365231697286;W16; V1.09679188374006;W24;</v>
      </c>
    </row>
    <row r="4" spans="1:27" x14ac:dyDescent="0.25">
      <c r="A4" s="6" t="s">
        <v>21</v>
      </c>
      <c r="B4" s="11">
        <v>5100</v>
      </c>
      <c r="C4" s="11">
        <v>97600</v>
      </c>
      <c r="D4" s="11">
        <v>10</v>
      </c>
      <c r="E4" s="11">
        <v>19.7</v>
      </c>
      <c r="F4" s="11">
        <v>20</v>
      </c>
      <c r="G4" s="11">
        <v>22</v>
      </c>
      <c r="H4" s="2">
        <f t="shared" ref="H4:H5" si="1">(D4-F4)/(E4-G4)</f>
        <v>4.3478260869565206</v>
      </c>
      <c r="I4" s="2">
        <f t="shared" ref="I4:I5" si="2">D4-E4*H4</f>
        <v>-75.652173913043455</v>
      </c>
      <c r="J4" s="2" t="str">
        <f t="shared" ref="J4:J5" si="3">_xlfn.CONCAT("V",B4,";W0;V",C4,";W4;V0.0;W8;V1.0;W12;")</f>
        <v>V5100;W0;V97600;W4;V0.0;W8;V1.0;W12;</v>
      </c>
      <c r="K4" s="2" t="str">
        <f t="shared" ref="K4:K5" si="4">_xlfn.CONCAT("V",H4,";W12;V",I4,";W8;")</f>
        <v>V4.34782608695652;W12;V-75.6521739130435;W8;</v>
      </c>
      <c r="L4" s="2"/>
      <c r="M4" s="11">
        <v>5.0000000000000001E-4</v>
      </c>
      <c r="N4" s="11">
        <v>50</v>
      </c>
      <c r="O4" s="2">
        <f t="shared" ref="O4:O5" si="5">M4*1*N4</f>
        <v>2.5000000000000001E-2</v>
      </c>
      <c r="P4" s="2">
        <v>1.1000000000000001</v>
      </c>
      <c r="Q4" s="2">
        <f>P4/O4</f>
        <v>44</v>
      </c>
      <c r="R4" s="2">
        <f>Q4/1023*1000</f>
        <v>43.010752688172047</v>
      </c>
      <c r="S4" s="11">
        <v>1</v>
      </c>
      <c r="T4" s="11">
        <v>0.84</v>
      </c>
      <c r="U4" s="1">
        <v>5</v>
      </c>
      <c r="V4" s="1">
        <v>4.58</v>
      </c>
      <c r="W4" s="1">
        <f>(T4-V4)/(S4-U4)</f>
        <v>0.93500000000000005</v>
      </c>
      <c r="X4" s="1">
        <f>(T4-S4*(W4))*1</f>
        <v>-9.5000000000000084E-2</v>
      </c>
      <c r="Y4" s="1" t="str">
        <f>_xlfn.CONCAT("V0;W16;V",R4,";W20; V1;W24;")</f>
        <v>V0;W16;V43.010752688172;W20; V1;W24;</v>
      </c>
      <c r="Z4" s="1" t="str">
        <f>_xlfn.CONCAT("V",X4,";W16; V",W4,";W24;")</f>
        <v>V-0.0950000000000001;W16; V0.935;W24;</v>
      </c>
    </row>
    <row r="5" spans="1:27" x14ac:dyDescent="0.25">
      <c r="A5" s="6" t="s">
        <v>22</v>
      </c>
      <c r="B5" s="11">
        <v>5100</v>
      </c>
      <c r="C5" s="11">
        <v>97600</v>
      </c>
      <c r="D5" s="11">
        <v>10</v>
      </c>
      <c r="E5" s="11">
        <v>13.5</v>
      </c>
      <c r="F5" s="11">
        <v>20</v>
      </c>
      <c r="G5" s="11">
        <v>23</v>
      </c>
      <c r="H5" s="2">
        <f t="shared" si="1"/>
        <v>1.0526315789473684</v>
      </c>
      <c r="I5" s="2">
        <f t="shared" si="2"/>
        <v>-4.2105263157894726</v>
      </c>
      <c r="J5" s="2" t="str">
        <f t="shared" si="3"/>
        <v>V5100;W0;V97600;W4;V0.0;W8;V1.0;W12;</v>
      </c>
      <c r="K5" s="2" t="str">
        <f t="shared" si="4"/>
        <v>V1.05263157894737;W12;V-4.21052631578947;W8;</v>
      </c>
      <c r="L5" s="2"/>
      <c r="M5" s="11">
        <v>5.0000000000000001E-4</v>
      </c>
      <c r="N5" s="11">
        <v>50</v>
      </c>
      <c r="O5" s="2">
        <f t="shared" si="5"/>
        <v>2.5000000000000001E-2</v>
      </c>
      <c r="P5" s="2"/>
      <c r="Q5" s="2"/>
      <c r="R5" s="2"/>
      <c r="S5" s="11">
        <v>1</v>
      </c>
      <c r="U5" s="11">
        <v>5</v>
      </c>
      <c r="W5" s="3"/>
      <c r="X5" s="3"/>
      <c r="Y5" s="2"/>
      <c r="Z5" s="2"/>
    </row>
    <row r="7" spans="1:27" x14ac:dyDescent="0.25">
      <c r="W7" s="11">
        <f>1/W4</f>
        <v>1.0695187165775399</v>
      </c>
      <c r="X7" s="11">
        <f>1/X4</f>
        <v>-10.526315789473674</v>
      </c>
    </row>
    <row r="8" spans="1:27" x14ac:dyDescent="0.25">
      <c r="O8" s="1">
        <v>1</v>
      </c>
      <c r="S8" s="11">
        <f>T3</f>
        <v>0.85299999999999998</v>
      </c>
      <c r="T8" s="11">
        <f>O8-S8</f>
        <v>0.14700000000000002</v>
      </c>
      <c r="U8" s="3"/>
    </row>
    <row r="9" spans="1:27" x14ac:dyDescent="0.25">
      <c r="O9" s="1">
        <v>5</v>
      </c>
      <c r="S9" s="11">
        <f>V3</f>
        <v>4.5</v>
      </c>
      <c r="T9" s="11">
        <f>O9-S9</f>
        <v>0.5</v>
      </c>
    </row>
    <row r="12" spans="1:27" x14ac:dyDescent="0.25">
      <c r="O12" s="1">
        <f>1/(O3*W3)</f>
        <v>36.47</v>
      </c>
      <c r="T12" s="11">
        <f>-0.12/X3</f>
        <v>1.8622978723404231</v>
      </c>
    </row>
    <row r="13" spans="1:27" x14ac:dyDescent="0.25">
      <c r="T13" s="11">
        <f>O12/T12</f>
        <v>19.583333333333357</v>
      </c>
    </row>
    <row r="17" spans="15:21" x14ac:dyDescent="0.25">
      <c r="O17" s="11" t="s">
        <v>25</v>
      </c>
      <c r="P17" s="11" t="s">
        <v>26</v>
      </c>
      <c r="Q17" s="11">
        <v>1</v>
      </c>
      <c r="R17" s="11">
        <v>1</v>
      </c>
    </row>
    <row r="18" spans="15:21" x14ac:dyDescent="0.25">
      <c r="O18" s="11">
        <v>0</v>
      </c>
      <c r="P18" s="11">
        <v>1</v>
      </c>
      <c r="Q18" s="11">
        <f>O18/Q$17</f>
        <v>0</v>
      </c>
      <c r="R18" s="11">
        <f>P18*R$17</f>
        <v>1</v>
      </c>
    </row>
    <row r="19" spans="15:21" x14ac:dyDescent="0.25">
      <c r="O19" s="11">
        <v>1000</v>
      </c>
      <c r="P19" s="11">
        <v>853</v>
      </c>
      <c r="Q19" s="11">
        <f>O19/Q$17</f>
        <v>1000</v>
      </c>
      <c r="R19" s="11">
        <f>P19*R$17</f>
        <v>853</v>
      </c>
      <c r="S19" s="1"/>
      <c r="T19" s="1"/>
      <c r="U19" s="1"/>
    </row>
    <row r="20" spans="15:21" x14ac:dyDescent="0.25">
      <c r="O20" s="11">
        <v>3100</v>
      </c>
      <c r="P20" s="11">
        <v>2785</v>
      </c>
      <c r="Q20" s="11">
        <v>3100</v>
      </c>
      <c r="R20" s="11">
        <f>P20*R$17</f>
        <v>2785</v>
      </c>
      <c r="S20" s="1"/>
      <c r="T20" s="1"/>
      <c r="U20" s="1"/>
    </row>
    <row r="21" spans="15:21" x14ac:dyDescent="0.25">
      <c r="O21" s="11">
        <v>5000</v>
      </c>
      <c r="P21" s="11">
        <v>4500</v>
      </c>
      <c r="Q21" s="11">
        <f>O21/Q$17</f>
        <v>5000</v>
      </c>
      <c r="R21" s="11">
        <f>P21*R$17</f>
        <v>4500</v>
      </c>
      <c r="S21" s="1"/>
      <c r="T21" s="1"/>
      <c r="U21" s="1"/>
    </row>
    <row r="23" spans="15:21" x14ac:dyDescent="0.25">
      <c r="U23" s="11">
        <f>77.5/50</f>
        <v>1.55</v>
      </c>
    </row>
    <row r="24" spans="15:21" x14ac:dyDescent="0.25">
      <c r="O24" s="1">
        <v>1023</v>
      </c>
      <c r="S24" s="11">
        <v>1023</v>
      </c>
    </row>
    <row r="25" spans="15:21" x14ac:dyDescent="0.25">
      <c r="O25" s="1">
        <v>2500</v>
      </c>
      <c r="S25" s="11">
        <v>1100</v>
      </c>
    </row>
    <row r="27" spans="15:21" x14ac:dyDescent="0.25">
      <c r="O27" s="11">
        <f>O25/O24</f>
        <v>2.4437927663734116</v>
      </c>
      <c r="P27" s="11"/>
      <c r="Q27" s="11"/>
      <c r="R27" s="11"/>
      <c r="S27" s="11">
        <f>S25/S24</f>
        <v>1.075268817204301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05E-47F1-4AB0-A1C2-173514647344}">
  <dimension ref="B1:J5"/>
  <sheetViews>
    <sheetView workbookViewId="0">
      <selection activeCell="H1" sqref="H1"/>
    </sheetView>
  </sheetViews>
  <sheetFormatPr defaultRowHeight="15" x14ac:dyDescent="0.25"/>
  <sheetData>
    <row r="1" spans="2:10" x14ac:dyDescent="0.25">
      <c r="H1">
        <v>0.1</v>
      </c>
    </row>
    <row r="2" spans="2:10" x14ac:dyDescent="0.25">
      <c r="F2">
        <v>1</v>
      </c>
      <c r="G2">
        <v>1</v>
      </c>
      <c r="H2">
        <v>4.5999999999999999E-2</v>
      </c>
      <c r="I2">
        <v>0</v>
      </c>
    </row>
    <row r="3" spans="2:10" x14ac:dyDescent="0.25">
      <c r="B3">
        <v>0</v>
      </c>
      <c r="C3">
        <v>1.9E-3</v>
      </c>
      <c r="D3">
        <v>0.05</v>
      </c>
      <c r="E3">
        <v>14</v>
      </c>
      <c r="F3">
        <f>B3*F$2</f>
        <v>0</v>
      </c>
      <c r="G3">
        <f>C3*G$2</f>
        <v>1.9E-3</v>
      </c>
      <c r="H3">
        <f>D3*H$2+H$1</f>
        <v>0.1023</v>
      </c>
      <c r="I3">
        <f>E3*I$2</f>
        <v>0</v>
      </c>
      <c r="J3">
        <f>F3</f>
        <v>0</v>
      </c>
    </row>
    <row r="4" spans="2:10" x14ac:dyDescent="0.25">
      <c r="B4">
        <v>1</v>
      </c>
      <c r="C4">
        <v>22.5</v>
      </c>
      <c r="D4">
        <v>19.5</v>
      </c>
      <c r="E4">
        <v>850</v>
      </c>
      <c r="F4">
        <f t="shared" ref="F4:F5" si="0">B4*F$2</f>
        <v>1</v>
      </c>
      <c r="G4">
        <f t="shared" ref="G4:G5" si="1">C4*G$2</f>
        <v>22.5</v>
      </c>
      <c r="H4">
        <f t="shared" ref="H4:H5" si="2">D4*H$2+H$1</f>
        <v>0.997</v>
      </c>
      <c r="I4">
        <f t="shared" ref="I4:I5" si="3">E4*I$2</f>
        <v>0</v>
      </c>
      <c r="J4">
        <f t="shared" ref="J4:J5" si="4">F4</f>
        <v>1</v>
      </c>
    </row>
    <row r="5" spans="2:10" x14ac:dyDescent="0.25">
      <c r="B5">
        <v>5</v>
      </c>
      <c r="C5">
        <v>116.3</v>
      </c>
      <c r="D5">
        <v>106.9</v>
      </c>
      <c r="E5">
        <v>4610</v>
      </c>
      <c r="F5">
        <f t="shared" si="0"/>
        <v>5</v>
      </c>
      <c r="G5">
        <f t="shared" si="1"/>
        <v>116.3</v>
      </c>
      <c r="H5">
        <f t="shared" si="2"/>
        <v>5.0173999999999994</v>
      </c>
      <c r="I5">
        <f t="shared" si="3"/>
        <v>0</v>
      </c>
      <c r="J5">
        <f t="shared" si="4"/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4EFB-0D27-4E23-91F0-EBEDA763D1F8}">
  <dimension ref="B2:C8"/>
  <sheetViews>
    <sheetView workbookViewId="0">
      <selection activeCell="I34" sqref="I34"/>
    </sheetView>
  </sheetViews>
  <sheetFormatPr defaultRowHeight="15" x14ac:dyDescent="0.25"/>
  <sheetData>
    <row r="2" spans="2:3" x14ac:dyDescent="0.25">
      <c r="B2">
        <v>0.2</v>
      </c>
      <c r="C2">
        <v>0</v>
      </c>
    </row>
    <row r="3" spans="2:3" x14ac:dyDescent="0.25">
      <c r="B3">
        <v>1.4</v>
      </c>
      <c r="C3">
        <v>0.1</v>
      </c>
    </row>
    <row r="4" spans="2:3" x14ac:dyDescent="0.25">
      <c r="B4">
        <v>19.5</v>
      </c>
      <c r="C4">
        <v>1</v>
      </c>
    </row>
    <row r="5" spans="2:3" x14ac:dyDescent="0.25">
      <c r="B5">
        <v>107</v>
      </c>
      <c r="C5">
        <v>5</v>
      </c>
    </row>
    <row r="6" spans="2:3" x14ac:dyDescent="0.25">
      <c r="B6">
        <f>107/5*C6</f>
        <v>642</v>
      </c>
      <c r="C6">
        <v>30</v>
      </c>
    </row>
    <row r="7" spans="2:3" x14ac:dyDescent="0.25">
      <c r="B7">
        <f>107/5*C7</f>
        <v>856</v>
      </c>
      <c r="C7">
        <v>40</v>
      </c>
    </row>
    <row r="8" spans="2:3" x14ac:dyDescent="0.25">
      <c r="B8">
        <f>107/5*C8</f>
        <v>1022.9199999999998</v>
      </c>
      <c r="C8">
        <v>47.8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Napětí</vt:lpstr>
      <vt:lpstr>Přehled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dslav</dc:creator>
  <cp:lastModifiedBy>dslav</cp:lastModifiedBy>
  <dcterms:created xsi:type="dcterms:W3CDTF">2020-10-11T10:25:03Z</dcterms:created>
  <dcterms:modified xsi:type="dcterms:W3CDTF">2020-11-04T07:16:05Z</dcterms:modified>
</cp:coreProperties>
</file>