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b0a2a320f673c6/Documents/Misc/Puzzle/"/>
    </mc:Choice>
  </mc:AlternateContent>
  <xr:revisionPtr revIDLastSave="27" documentId="8_{BE86B31A-A538-4A68-A5A8-D7375ACFE0D1}" xr6:coauthVersionLast="47" xr6:coauthVersionMax="47" xr10:uidLastSave="{D4BB1925-7CC1-4542-83CE-4D0DBA41E89B}"/>
  <bookViews>
    <workbookView xWindow="-120" yWindow="-120" windowWidth="29040" windowHeight="15720" xr2:uid="{992AD515-1F74-4BD7-A222-957B02F0E98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1" l="1"/>
  <c r="T4" i="1"/>
  <c r="T5" i="1"/>
  <c r="T6" i="1"/>
  <c r="T3" i="1"/>
  <c r="F25" i="1"/>
  <c r="J25" i="1" s="1"/>
  <c r="E25" i="1"/>
  <c r="I25" i="1" s="1"/>
  <c r="F24" i="1"/>
  <c r="J24" i="1" s="1"/>
  <c r="E24" i="1"/>
  <c r="I24" i="1" s="1"/>
  <c r="F23" i="1"/>
  <c r="J23" i="1" s="1"/>
  <c r="E23" i="1"/>
  <c r="I23" i="1" s="1"/>
  <c r="F22" i="1"/>
  <c r="J22" i="1" s="1"/>
  <c r="E22" i="1"/>
  <c r="I22" i="1" s="1"/>
  <c r="F21" i="1"/>
  <c r="J21" i="1" s="1"/>
  <c r="E21" i="1"/>
  <c r="I21" i="1" s="1"/>
  <c r="F20" i="1"/>
  <c r="J20" i="1" s="1"/>
  <c r="E20" i="1"/>
  <c r="I20" i="1" s="1"/>
  <c r="F19" i="1"/>
  <c r="J19" i="1" s="1"/>
  <c r="E19" i="1"/>
  <c r="I19" i="1" s="1"/>
  <c r="F18" i="1"/>
  <c r="J18" i="1" s="1"/>
  <c r="E18" i="1"/>
  <c r="I18" i="1" s="1"/>
  <c r="S6" i="1" s="1"/>
  <c r="F17" i="1"/>
  <c r="J17" i="1" s="1"/>
  <c r="E17" i="1"/>
  <c r="I17" i="1" s="1"/>
  <c r="F16" i="1"/>
  <c r="J16" i="1" s="1"/>
  <c r="E16" i="1"/>
  <c r="I16" i="1" s="1"/>
  <c r="F15" i="1"/>
  <c r="J15" i="1" s="1"/>
  <c r="E15" i="1"/>
  <c r="I15" i="1" s="1"/>
  <c r="S5" i="1" s="1"/>
  <c r="F14" i="1"/>
  <c r="J14" i="1" s="1"/>
  <c r="E14" i="1"/>
  <c r="I14" i="1" s="1"/>
  <c r="F13" i="1"/>
  <c r="J13" i="1" s="1"/>
  <c r="E13" i="1"/>
  <c r="I13" i="1" s="1"/>
  <c r="F12" i="1"/>
  <c r="J12" i="1" s="1"/>
  <c r="E12" i="1"/>
  <c r="I12" i="1" s="1"/>
  <c r="F11" i="1"/>
  <c r="J11" i="1" s="1"/>
  <c r="E11" i="1"/>
  <c r="I11" i="1" s="1"/>
  <c r="F10" i="1"/>
  <c r="J10" i="1" s="1"/>
  <c r="E10" i="1"/>
  <c r="I10" i="1" s="1"/>
  <c r="F9" i="1"/>
  <c r="J9" i="1" s="1"/>
  <c r="E9" i="1"/>
  <c r="I9" i="1" s="1"/>
  <c r="F8" i="1"/>
  <c r="J8" i="1" s="1"/>
  <c r="E8" i="1"/>
  <c r="I8" i="1" s="1"/>
  <c r="F7" i="1"/>
  <c r="J7" i="1" s="1"/>
  <c r="E7" i="1"/>
  <c r="I7" i="1" s="1"/>
  <c r="F6" i="1"/>
  <c r="J6" i="1" s="1"/>
  <c r="E6" i="1"/>
  <c r="I6" i="1" s="1"/>
  <c r="F5" i="1"/>
  <c r="J5" i="1" s="1"/>
  <c r="E5" i="1"/>
  <c r="I5" i="1" s="1"/>
  <c r="F4" i="1"/>
  <c r="J4" i="1" s="1"/>
  <c r="E4" i="1"/>
  <c r="I4" i="1" s="1"/>
  <c r="F3" i="1"/>
  <c r="J3" i="1" s="1"/>
  <c r="E3" i="1"/>
  <c r="I3" i="1" s="1"/>
  <c r="V3" i="1" l="1"/>
  <c r="V4" i="1" s="1"/>
  <c r="N5" i="1"/>
  <c r="O5" i="1" s="1"/>
  <c r="N6" i="1"/>
  <c r="O6" i="1" s="1"/>
  <c r="W3" i="1"/>
  <c r="W4" i="1" s="1"/>
  <c r="J26" i="1"/>
  <c r="S4" i="1"/>
  <c r="N4" i="1"/>
  <c r="O4" i="1" s="1"/>
  <c r="N3" i="1"/>
  <c r="O3" i="1" s="1"/>
  <c r="S3" i="1"/>
  <c r="X4" i="1" l="1"/>
  <c r="O1" i="1"/>
</calcChain>
</file>

<file path=xl/sharedStrings.xml><?xml version="1.0" encoding="utf-8"?>
<sst xmlns="http://schemas.openxmlformats.org/spreadsheetml/2006/main" count="97" uniqueCount="30">
  <si>
    <t>ID</t>
  </si>
  <si>
    <t>Doctor</t>
  </si>
  <si>
    <t>Procedure</t>
  </si>
  <si>
    <t>Theatre</t>
  </si>
  <si>
    <t>Duration</t>
  </si>
  <si>
    <t>Procedure Revenue</t>
  </si>
  <si>
    <t>#times for each event</t>
  </si>
  <si>
    <t>Total duration</t>
  </si>
  <si>
    <t>Total Revenue</t>
  </si>
  <si>
    <t>Doctor weekly revenue Target</t>
  </si>
  <si>
    <t>Check</t>
  </si>
  <si>
    <t>Doctor Hours avail</t>
  </si>
  <si>
    <t>Theatre 1</t>
  </si>
  <si>
    <t>Theatre 2</t>
  </si>
  <si>
    <t>Bl</t>
  </si>
  <si>
    <t>GK</t>
  </si>
  <si>
    <t>TS</t>
  </si>
  <si>
    <t>ST</t>
  </si>
  <si>
    <t>NM</t>
  </si>
  <si>
    <t>MO</t>
  </si>
  <si>
    <t>IT</t>
  </si>
  <si>
    <t>TG</t>
  </si>
  <si>
    <t>RT</t>
  </si>
  <si>
    <t>DS</t>
  </si>
  <si>
    <t>WE</t>
  </si>
  <si>
    <t>YG</t>
  </si>
  <si>
    <t>OU</t>
  </si>
  <si>
    <t>Combinations file</t>
  </si>
  <si>
    <t>Output</t>
  </si>
  <si>
    <t>Theatre duration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</si>
</sst>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7" formatCode="_-[$£-809]* #,##0_-;\-[$£-809]* #,##0_-;_-[$£-809]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0" fontId="0" fillId="3" borderId="0" xfId="0" applyFill="1" applyAlignment="1">
      <alignment horizontal="centerContinuous"/>
    </xf>
    <xf numFmtId="0" fontId="2" fillId="2" borderId="0" xfId="2"/>
    <xf numFmtId="0" fontId="0" fillId="3" borderId="0" xfId="0" applyFill="1" applyAlignment="1">
      <alignment horizontal="center"/>
    </xf>
    <xf numFmtId="167" fontId="0" fillId="3" borderId="1" xfId="1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64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164" fontId="0" fillId="0" borderId="9" xfId="1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0" fillId="0" borderId="6" xfId="0" applyBorder="1"/>
    <xf numFmtId="0" fontId="0" fillId="0" borderId="9" xfId="0" applyBorder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7b0a2a320f673c6/Documents/Misc/Puzzle/hospital_optimization.xlsx" TargetMode="External"/><Relationship Id="rId1" Type="http://schemas.openxmlformats.org/officeDocument/2006/relationships/externalLinkPath" Target="hospital_optim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D1" t="str">
            <v>Procedure ID</v>
          </cell>
          <cell r="F1" t="str">
            <v>Procedure Revenue Total</v>
          </cell>
        </row>
        <row r="2">
          <cell r="D2" t="str">
            <v>GK</v>
          </cell>
          <cell r="F2">
            <v>25000</v>
          </cell>
        </row>
        <row r="3">
          <cell r="D3" t="str">
            <v>TS</v>
          </cell>
          <cell r="F3">
            <v>9695</v>
          </cell>
        </row>
        <row r="4">
          <cell r="D4" t="str">
            <v>NM</v>
          </cell>
          <cell r="F4">
            <v>11895</v>
          </cell>
        </row>
        <row r="5">
          <cell r="D5" t="str">
            <v>TG</v>
          </cell>
          <cell r="F5">
            <v>4500</v>
          </cell>
        </row>
        <row r="6">
          <cell r="D6" t="str">
            <v>TS</v>
          </cell>
          <cell r="F6">
            <v>9695</v>
          </cell>
        </row>
        <row r="7">
          <cell r="D7" t="str">
            <v>RT</v>
          </cell>
          <cell r="F7">
            <v>5495</v>
          </cell>
        </row>
        <row r="8">
          <cell r="D8" t="str">
            <v>TG</v>
          </cell>
          <cell r="F8">
            <v>4500</v>
          </cell>
        </row>
        <row r="9">
          <cell r="D9" t="str">
            <v>DS</v>
          </cell>
          <cell r="F9">
            <v>3000</v>
          </cell>
        </row>
        <row r="10">
          <cell r="D10" t="str">
            <v>WE</v>
          </cell>
          <cell r="F10">
            <v>7700</v>
          </cell>
        </row>
        <row r="11">
          <cell r="D11" t="str">
            <v>YG</v>
          </cell>
          <cell r="F11">
            <v>8750</v>
          </cell>
        </row>
        <row r="12">
          <cell r="D12" t="str">
            <v>GK</v>
          </cell>
          <cell r="F12">
            <v>25000</v>
          </cell>
        </row>
        <row r="13">
          <cell r="D13" t="str">
            <v>NM</v>
          </cell>
          <cell r="F13">
            <v>11895</v>
          </cell>
        </row>
        <row r="14">
          <cell r="D14" t="str">
            <v>RT</v>
          </cell>
          <cell r="F14">
            <v>5495</v>
          </cell>
        </row>
        <row r="15">
          <cell r="D15" t="str">
            <v>OU</v>
          </cell>
          <cell r="F15">
            <v>8100</v>
          </cell>
        </row>
        <row r="16">
          <cell r="D16" t="str">
            <v>GK</v>
          </cell>
          <cell r="F16">
            <v>25000</v>
          </cell>
        </row>
        <row r="17">
          <cell r="D17" t="str">
            <v>NM</v>
          </cell>
          <cell r="F17">
            <v>11895</v>
          </cell>
        </row>
        <row r="18">
          <cell r="D18" t="str">
            <v>TG</v>
          </cell>
          <cell r="F18">
            <v>4500</v>
          </cell>
        </row>
        <row r="19">
          <cell r="D19" t="str">
            <v>DS</v>
          </cell>
          <cell r="F19">
            <v>3000</v>
          </cell>
        </row>
      </sheetData>
      <sheetData sheetId="1">
        <row r="8">
          <cell r="B8" t="str">
            <v>Procedure ID</v>
          </cell>
          <cell r="C8" t="str">
            <v>Procedure Duration</v>
          </cell>
        </row>
        <row r="9">
          <cell r="B9" t="str">
            <v>DS</v>
          </cell>
          <cell r="C9">
            <v>1.5</v>
          </cell>
        </row>
        <row r="10">
          <cell r="B10" t="str">
            <v>GK</v>
          </cell>
          <cell r="C10">
            <v>4</v>
          </cell>
        </row>
        <row r="11">
          <cell r="B11" t="str">
            <v>NM</v>
          </cell>
          <cell r="C11">
            <v>3.5</v>
          </cell>
        </row>
        <row r="12">
          <cell r="B12" t="str">
            <v>OU</v>
          </cell>
          <cell r="C12">
            <v>3</v>
          </cell>
        </row>
        <row r="13">
          <cell r="B13" t="str">
            <v>RT</v>
          </cell>
          <cell r="C13">
            <v>1.5</v>
          </cell>
        </row>
        <row r="14">
          <cell r="B14" t="str">
            <v>TG</v>
          </cell>
          <cell r="C14">
            <v>0.5</v>
          </cell>
        </row>
        <row r="15">
          <cell r="B15" t="str">
            <v>TS</v>
          </cell>
          <cell r="C15">
            <v>2.5</v>
          </cell>
        </row>
        <row r="16">
          <cell r="B16" t="str">
            <v>WE</v>
          </cell>
          <cell r="C16">
            <v>2.5</v>
          </cell>
        </row>
        <row r="17">
          <cell r="B17" t="str">
            <v>YG</v>
          </cell>
          <cell r="C17">
            <v>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04AC-76BF-4946-A59D-56B69C2AB892}">
  <dimension ref="A1:X26"/>
  <sheetViews>
    <sheetView tabSelected="1" workbookViewId="0"/>
  </sheetViews>
  <sheetFormatPr defaultRowHeight="15" x14ac:dyDescent="0.25"/>
  <cols>
    <col min="1" max="1" width="3" bestFit="1" customWidth="1"/>
    <col min="2" max="2" width="6.85546875" bestFit="1" customWidth="1"/>
    <col min="3" max="3" width="10" bestFit="1" customWidth="1"/>
    <col min="4" max="4" width="9" bestFit="1" customWidth="1"/>
    <col min="5" max="5" width="8.7109375" bestFit="1" customWidth="1"/>
    <col min="6" max="6" width="18" bestFit="1" customWidth="1"/>
    <col min="8" max="8" width="19.7109375" bestFit="1" customWidth="1"/>
    <col min="9" max="9" width="14.42578125" bestFit="1" customWidth="1"/>
    <col min="10" max="10" width="13.28515625" bestFit="1" customWidth="1"/>
    <col min="12" max="12" width="6.85546875" bestFit="1" customWidth="1"/>
    <col min="13" max="13" width="26.85546875" bestFit="1" customWidth="1"/>
    <col min="14" max="14" width="9" bestFit="1" customWidth="1"/>
    <col min="15" max="15" width="9" customWidth="1"/>
    <col min="17" max="17" width="6.85546875" bestFit="1" customWidth="1"/>
    <col min="18" max="18" width="17.5703125" bestFit="1" customWidth="1"/>
    <col min="19" max="19" width="6.28515625" bestFit="1" customWidth="1"/>
    <col min="20" max="20" width="6.28515625" customWidth="1"/>
    <col min="22" max="22" width="11" customWidth="1"/>
    <col min="23" max="23" width="10.7109375" customWidth="1"/>
  </cols>
  <sheetData>
    <row r="1" spans="1:24" ht="15.75" thickBot="1" x14ac:dyDescent="0.3">
      <c r="A1" s="1" t="s">
        <v>27</v>
      </c>
      <c r="B1" s="1"/>
      <c r="C1" s="1"/>
      <c r="D1" s="1"/>
      <c r="E1" s="1"/>
      <c r="F1" s="1"/>
      <c r="H1" s="3" t="s">
        <v>28</v>
      </c>
      <c r="N1" t="s">
        <v>10</v>
      </c>
      <c r="O1" s="2" t="b">
        <f>AND(O3:O6)</f>
        <v>1</v>
      </c>
      <c r="S1" t="s">
        <v>10</v>
      </c>
      <c r="T1" s="2" t="b">
        <f>AND(T3:T6)</f>
        <v>1</v>
      </c>
      <c r="V1" s="1" t="s">
        <v>29</v>
      </c>
      <c r="W1" s="1"/>
    </row>
    <row r="2" spans="1:24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H2" s="5" t="s">
        <v>6</v>
      </c>
      <c r="I2" s="6" t="s">
        <v>7</v>
      </c>
      <c r="J2" s="7" t="s">
        <v>8</v>
      </c>
      <c r="L2" s="5" t="s">
        <v>1</v>
      </c>
      <c r="M2" s="6" t="s">
        <v>9</v>
      </c>
      <c r="N2" s="6"/>
      <c r="O2" s="7"/>
      <c r="Q2" s="5" t="s">
        <v>1</v>
      </c>
      <c r="R2" s="6" t="s">
        <v>11</v>
      </c>
      <c r="S2" s="6"/>
      <c r="T2" s="7"/>
      <c r="V2" s="5" t="s">
        <v>12</v>
      </c>
      <c r="W2" s="7" t="s">
        <v>13</v>
      </c>
    </row>
    <row r="3" spans="1:24" x14ac:dyDescent="0.25">
      <c r="A3" s="8">
        <v>1</v>
      </c>
      <c r="B3" s="9" t="s">
        <v>14</v>
      </c>
      <c r="C3" s="9" t="s">
        <v>15</v>
      </c>
      <c r="D3" s="9" t="s">
        <v>12</v>
      </c>
      <c r="E3" s="9">
        <f>_xlfn.XLOOKUP(C3,[1]Sheet2!$B$8:$B$17,[1]Sheet2!$C$8:$C$17)</f>
        <v>4</v>
      </c>
      <c r="F3" s="10">
        <f>_xlfn.XLOOKUP(C3,[1]Sheet1!$D:$D,[1]Sheet1!$F:$F)</f>
        <v>25000</v>
      </c>
      <c r="H3" s="8"/>
      <c r="I3" s="9">
        <f>$H3*E3</f>
        <v>0</v>
      </c>
      <c r="J3" s="10">
        <f>$H3*F3</f>
        <v>0</v>
      </c>
      <c r="L3" s="8" t="s">
        <v>14</v>
      </c>
      <c r="M3" s="14">
        <v>125000</v>
      </c>
      <c r="N3" s="14">
        <f>SUMIFS($J:$J,$B:$B,L3)</f>
        <v>127950</v>
      </c>
      <c r="O3" s="10" t="b">
        <f>N3&gt;=M3</f>
        <v>1</v>
      </c>
      <c r="Q3" s="8" t="s">
        <v>14</v>
      </c>
      <c r="R3" s="9">
        <v>36</v>
      </c>
      <c r="S3" s="9">
        <f>SUMIFS($I:$I,$B:$B,Q3)</f>
        <v>36</v>
      </c>
      <c r="T3" s="16" t="b">
        <f>S3&lt;=R3</f>
        <v>1</v>
      </c>
      <c r="V3" s="8">
        <f>SUMIFS($I:$I,$D:$D,V$2)</f>
        <v>55</v>
      </c>
      <c r="W3" s="16">
        <f>SUMIFS($I:$I,$D:$D,W$2)</f>
        <v>51.5</v>
      </c>
    </row>
    <row r="4" spans="1:24" ht="15.75" thickBot="1" x14ac:dyDescent="0.3">
      <c r="A4" s="8">
        <v>2</v>
      </c>
      <c r="B4" s="9" t="s">
        <v>14</v>
      </c>
      <c r="C4" s="9" t="s">
        <v>16</v>
      </c>
      <c r="D4" s="9" t="s">
        <v>12</v>
      </c>
      <c r="E4" s="9">
        <f>_xlfn.XLOOKUP(C4,[1]Sheet2!$B$8:$B$17,[1]Sheet2!$C$8:$C$17)</f>
        <v>2.5</v>
      </c>
      <c r="F4" s="10">
        <f>_xlfn.XLOOKUP(C4,[1]Sheet1!$D:$D,[1]Sheet1!$F:$F)</f>
        <v>9695</v>
      </c>
      <c r="H4" s="8"/>
      <c r="I4" s="9">
        <f t="shared" ref="I4:J25" si="0">$H4*E4</f>
        <v>0</v>
      </c>
      <c r="J4" s="10">
        <f t="shared" si="0"/>
        <v>0</v>
      </c>
      <c r="L4" s="8" t="s">
        <v>17</v>
      </c>
      <c r="M4" s="14">
        <v>75000</v>
      </c>
      <c r="N4" s="14">
        <f>SUMIFS($J:$J,$B:$B,L4)</f>
        <v>309200</v>
      </c>
      <c r="O4" s="10" t="b">
        <f t="shared" ref="O4:O6" si="1">N4&gt;=M4</f>
        <v>1</v>
      </c>
      <c r="Q4" s="8" t="s">
        <v>17</v>
      </c>
      <c r="R4" s="9">
        <v>36</v>
      </c>
      <c r="S4" s="9">
        <f>SUMIFS($I:$I,$B:$B,Q4)</f>
        <v>36</v>
      </c>
      <c r="T4" s="16" t="b">
        <f t="shared" ref="T4:T6" si="2">S4&lt;=R4</f>
        <v>1</v>
      </c>
      <c r="V4" s="11" t="b">
        <f>V3&lt;=55</f>
        <v>1</v>
      </c>
      <c r="W4" s="17" t="b">
        <f>W3&lt;=55</f>
        <v>1</v>
      </c>
      <c r="X4" s="2" t="b">
        <f>AND(V4:W4)</f>
        <v>1</v>
      </c>
    </row>
    <row r="5" spans="1:24" x14ac:dyDescent="0.25">
      <c r="A5" s="8">
        <v>3</v>
      </c>
      <c r="B5" s="9" t="s">
        <v>14</v>
      </c>
      <c r="C5" s="9" t="s">
        <v>18</v>
      </c>
      <c r="D5" s="9" t="s">
        <v>12</v>
      </c>
      <c r="E5" s="9">
        <f>_xlfn.XLOOKUP(C5,[1]Sheet2!$B$8:$B$17,[1]Sheet2!$C$8:$C$17)</f>
        <v>3.5</v>
      </c>
      <c r="F5" s="10">
        <f>_xlfn.XLOOKUP(C5,[1]Sheet1!$D:$D,[1]Sheet1!$F:$F)</f>
        <v>11895</v>
      </c>
      <c r="H5" s="8"/>
      <c r="I5" s="9">
        <f t="shared" si="0"/>
        <v>0</v>
      </c>
      <c r="J5" s="10">
        <f t="shared" si="0"/>
        <v>0</v>
      </c>
      <c r="L5" s="8" t="s">
        <v>19</v>
      </c>
      <c r="M5" s="14">
        <v>25000</v>
      </c>
      <c r="N5" s="14">
        <f>SUMIFS($J:$J,$B:$B,L5)</f>
        <v>35685</v>
      </c>
      <c r="O5" s="10" t="b">
        <f t="shared" si="1"/>
        <v>1</v>
      </c>
      <c r="Q5" s="8" t="s">
        <v>19</v>
      </c>
      <c r="R5" s="9">
        <v>12</v>
      </c>
      <c r="S5" s="9">
        <f>SUMIFS($I:$I,$B:$B,Q5)</f>
        <v>10.5</v>
      </c>
      <c r="T5" s="16" t="b">
        <f t="shared" si="2"/>
        <v>1</v>
      </c>
    </row>
    <row r="6" spans="1:24" ht="15.75" thickBot="1" x14ac:dyDescent="0.3">
      <c r="A6" s="8">
        <v>4</v>
      </c>
      <c r="B6" s="9" t="s">
        <v>14</v>
      </c>
      <c r="C6" s="9" t="s">
        <v>18</v>
      </c>
      <c r="D6" s="9" t="s">
        <v>13</v>
      </c>
      <c r="E6" s="9">
        <f>_xlfn.XLOOKUP(C6,[1]Sheet2!$B$8:$B$17,[1]Sheet2!$C$8:$C$17)</f>
        <v>3.5</v>
      </c>
      <c r="F6" s="10">
        <f>_xlfn.XLOOKUP(C6,[1]Sheet1!$D:$D,[1]Sheet1!$F:$F)</f>
        <v>11895</v>
      </c>
      <c r="H6" s="8">
        <v>10</v>
      </c>
      <c r="I6" s="9">
        <f t="shared" si="0"/>
        <v>35</v>
      </c>
      <c r="J6" s="10">
        <f t="shared" si="0"/>
        <v>118950</v>
      </c>
      <c r="L6" s="11" t="s">
        <v>20</v>
      </c>
      <c r="M6" s="15">
        <v>12500</v>
      </c>
      <c r="N6" s="15">
        <f>SUMIFS($J:$J,$B:$B,L6)</f>
        <v>196395</v>
      </c>
      <c r="O6" s="13" t="b">
        <f t="shared" si="1"/>
        <v>1</v>
      </c>
      <c r="Q6" s="11" t="s">
        <v>20</v>
      </c>
      <c r="R6" s="12">
        <v>24</v>
      </c>
      <c r="S6" s="12">
        <f>SUMIFS($I:$I,$B:$B,Q6)</f>
        <v>24</v>
      </c>
      <c r="T6" s="17" t="b">
        <f t="shared" si="2"/>
        <v>1</v>
      </c>
    </row>
    <row r="7" spans="1:24" x14ac:dyDescent="0.25">
      <c r="A7" s="8">
        <v>5</v>
      </c>
      <c r="B7" s="9" t="s">
        <v>14</v>
      </c>
      <c r="C7" s="9" t="s">
        <v>21</v>
      </c>
      <c r="D7" s="9" t="s">
        <v>12</v>
      </c>
      <c r="E7" s="9">
        <f>_xlfn.XLOOKUP(C7,[1]Sheet2!$B$8:$B$17,[1]Sheet2!$C$8:$C$17)</f>
        <v>0.5</v>
      </c>
      <c r="F7" s="10">
        <f>_xlfn.XLOOKUP(C7,[1]Sheet1!$D:$D,[1]Sheet1!$F:$F)</f>
        <v>4500</v>
      </c>
      <c r="H7" s="8">
        <v>2</v>
      </c>
      <c r="I7" s="9">
        <f t="shared" si="0"/>
        <v>1</v>
      </c>
      <c r="J7" s="10">
        <f t="shared" si="0"/>
        <v>9000</v>
      </c>
    </row>
    <row r="8" spans="1:24" x14ac:dyDescent="0.25">
      <c r="A8" s="8">
        <v>6</v>
      </c>
      <c r="B8" s="9" t="s">
        <v>17</v>
      </c>
      <c r="C8" s="9" t="s">
        <v>16</v>
      </c>
      <c r="D8" s="9" t="s">
        <v>12</v>
      </c>
      <c r="E8" s="9">
        <f>_xlfn.XLOOKUP(C8,[1]Sheet2!$B$8:$B$17,[1]Sheet2!$C$8:$C$17)</f>
        <v>2.5</v>
      </c>
      <c r="F8" s="10">
        <f>_xlfn.XLOOKUP(C8,[1]Sheet1!$D:$D,[1]Sheet1!$F:$F)</f>
        <v>9695</v>
      </c>
      <c r="H8" s="8"/>
      <c r="I8" s="9">
        <f t="shared" si="0"/>
        <v>0</v>
      </c>
      <c r="J8" s="10">
        <f t="shared" si="0"/>
        <v>0</v>
      </c>
    </row>
    <row r="9" spans="1:24" x14ac:dyDescent="0.25">
      <c r="A9" s="8">
        <v>7</v>
      </c>
      <c r="B9" s="9" t="s">
        <v>17</v>
      </c>
      <c r="C9" s="9" t="s">
        <v>21</v>
      </c>
      <c r="D9" s="9" t="s">
        <v>12</v>
      </c>
      <c r="E9" s="9">
        <f>_xlfn.XLOOKUP(C9,[1]Sheet2!$B$8:$B$17,[1]Sheet2!$C$8:$C$17)</f>
        <v>0.5</v>
      </c>
      <c r="F9" s="10">
        <f>_xlfn.XLOOKUP(C9,[1]Sheet1!$D:$D,[1]Sheet1!$F:$F)</f>
        <v>4500</v>
      </c>
      <c r="H9" s="8">
        <v>67</v>
      </c>
      <c r="I9" s="9">
        <f t="shared" si="0"/>
        <v>33.5</v>
      </c>
      <c r="J9" s="10">
        <f t="shared" si="0"/>
        <v>301500</v>
      </c>
    </row>
    <row r="10" spans="1:24" x14ac:dyDescent="0.25">
      <c r="A10" s="8">
        <v>8</v>
      </c>
      <c r="B10" s="9" t="s">
        <v>17</v>
      </c>
      <c r="C10" s="9" t="s">
        <v>22</v>
      </c>
      <c r="D10" s="9" t="s">
        <v>12</v>
      </c>
      <c r="E10" s="9">
        <f>_xlfn.XLOOKUP(C10,[1]Sheet2!$B$8:$B$17,[1]Sheet2!$C$8:$C$17)</f>
        <v>1.5</v>
      </c>
      <c r="F10" s="10">
        <f>_xlfn.XLOOKUP(C10,[1]Sheet1!$D:$D,[1]Sheet1!$F:$F)</f>
        <v>5495</v>
      </c>
      <c r="H10" s="8"/>
      <c r="I10" s="9">
        <f t="shared" si="0"/>
        <v>0</v>
      </c>
      <c r="J10" s="10">
        <f t="shared" si="0"/>
        <v>0</v>
      </c>
    </row>
    <row r="11" spans="1:24" x14ac:dyDescent="0.25">
      <c r="A11" s="8">
        <v>9</v>
      </c>
      <c r="B11" s="9" t="s">
        <v>17</v>
      </c>
      <c r="C11" s="9" t="s">
        <v>23</v>
      </c>
      <c r="D11" s="9" t="s">
        <v>12</v>
      </c>
      <c r="E11" s="9">
        <f>_xlfn.XLOOKUP(C11,[1]Sheet2!$B$8:$B$17,[1]Sheet2!$C$8:$C$17)</f>
        <v>1.5</v>
      </c>
      <c r="F11" s="10">
        <f>_xlfn.XLOOKUP(C11,[1]Sheet1!$D:$D,[1]Sheet1!$F:$F)</f>
        <v>3000</v>
      </c>
      <c r="H11" s="8"/>
      <c r="I11" s="9">
        <f t="shared" si="0"/>
        <v>0</v>
      </c>
      <c r="J11" s="10">
        <f t="shared" si="0"/>
        <v>0</v>
      </c>
    </row>
    <row r="12" spans="1:24" x14ac:dyDescent="0.25">
      <c r="A12" s="8">
        <v>10</v>
      </c>
      <c r="B12" s="9" t="s">
        <v>17</v>
      </c>
      <c r="C12" s="9" t="s">
        <v>24</v>
      </c>
      <c r="D12" s="9" t="s">
        <v>12</v>
      </c>
      <c r="E12" s="9">
        <f>_xlfn.XLOOKUP(C12,[1]Sheet2!$B$8:$B$17,[1]Sheet2!$C$8:$C$17)</f>
        <v>2.5</v>
      </c>
      <c r="F12" s="10">
        <f>_xlfn.XLOOKUP(C12,[1]Sheet1!$D:$D,[1]Sheet1!$F:$F)</f>
        <v>7700</v>
      </c>
      <c r="H12" s="8"/>
      <c r="I12" s="9">
        <f t="shared" si="0"/>
        <v>0</v>
      </c>
      <c r="J12" s="10">
        <f t="shared" si="0"/>
        <v>0</v>
      </c>
    </row>
    <row r="13" spans="1:24" x14ac:dyDescent="0.25">
      <c r="A13" s="8">
        <v>11</v>
      </c>
      <c r="B13" s="9" t="s">
        <v>17</v>
      </c>
      <c r="C13" s="9" t="s">
        <v>24</v>
      </c>
      <c r="D13" s="9" t="s">
        <v>13</v>
      </c>
      <c r="E13" s="9">
        <f>_xlfn.XLOOKUP(C13,[1]Sheet2!$B$8:$B$17,[1]Sheet2!$C$8:$C$17)</f>
        <v>2.5</v>
      </c>
      <c r="F13" s="10">
        <f>_xlfn.XLOOKUP(C13,[1]Sheet1!$D:$D,[1]Sheet1!$F:$F)</f>
        <v>7700</v>
      </c>
      <c r="H13" s="8">
        <v>1</v>
      </c>
      <c r="I13" s="9">
        <f t="shared" si="0"/>
        <v>2.5</v>
      </c>
      <c r="J13" s="10">
        <f t="shared" si="0"/>
        <v>7700</v>
      </c>
    </row>
    <row r="14" spans="1:24" x14ac:dyDescent="0.25">
      <c r="A14" s="8">
        <v>12</v>
      </c>
      <c r="B14" s="9" t="s">
        <v>17</v>
      </c>
      <c r="C14" s="9" t="s">
        <v>25</v>
      </c>
      <c r="D14" s="9" t="s">
        <v>12</v>
      </c>
      <c r="E14" s="9">
        <f>_xlfn.XLOOKUP(C14,[1]Sheet2!$B$8:$B$17,[1]Sheet2!$C$8:$C$17)</f>
        <v>3</v>
      </c>
      <c r="F14" s="10">
        <f>_xlfn.XLOOKUP(C14,[1]Sheet1!$D:$D,[1]Sheet1!$F:$F)</f>
        <v>8750</v>
      </c>
      <c r="H14" s="8"/>
      <c r="I14" s="9">
        <f t="shared" si="0"/>
        <v>0</v>
      </c>
      <c r="J14" s="10">
        <f t="shared" si="0"/>
        <v>0</v>
      </c>
    </row>
    <row r="15" spans="1:24" x14ac:dyDescent="0.25">
      <c r="A15" s="8">
        <v>13</v>
      </c>
      <c r="B15" s="9" t="s">
        <v>19</v>
      </c>
      <c r="C15" s="9" t="s">
        <v>15</v>
      </c>
      <c r="D15" s="9" t="s">
        <v>12</v>
      </c>
      <c r="E15" s="9">
        <f>_xlfn.XLOOKUP(C15,[1]Sheet2!$B$8:$B$17,[1]Sheet2!$C$8:$C$17)</f>
        <v>4</v>
      </c>
      <c r="F15" s="10">
        <f>_xlfn.XLOOKUP(C15,[1]Sheet1!$D:$D,[1]Sheet1!$F:$F)</f>
        <v>25000</v>
      </c>
      <c r="H15" s="8"/>
      <c r="I15" s="9">
        <f t="shared" si="0"/>
        <v>0</v>
      </c>
      <c r="J15" s="10">
        <f t="shared" si="0"/>
        <v>0</v>
      </c>
    </row>
    <row r="16" spans="1:24" x14ac:dyDescent="0.25">
      <c r="A16" s="8">
        <v>14</v>
      </c>
      <c r="B16" s="9" t="s">
        <v>19</v>
      </c>
      <c r="C16" s="9" t="s">
        <v>18</v>
      </c>
      <c r="D16" s="9" t="s">
        <v>12</v>
      </c>
      <c r="E16" s="9">
        <f>_xlfn.XLOOKUP(C16,[1]Sheet2!$B$8:$B$17,[1]Sheet2!$C$8:$C$17)</f>
        <v>3.5</v>
      </c>
      <c r="F16" s="10">
        <f>_xlfn.XLOOKUP(C16,[1]Sheet1!$D:$D,[1]Sheet1!$F:$F)</f>
        <v>11895</v>
      </c>
      <c r="H16" s="8"/>
      <c r="I16" s="9">
        <f t="shared" si="0"/>
        <v>0</v>
      </c>
      <c r="J16" s="10">
        <f t="shared" si="0"/>
        <v>0</v>
      </c>
    </row>
    <row r="17" spans="1:10" x14ac:dyDescent="0.25">
      <c r="A17" s="8">
        <v>15</v>
      </c>
      <c r="B17" s="9" t="s">
        <v>19</v>
      </c>
      <c r="C17" s="9" t="s">
        <v>18</v>
      </c>
      <c r="D17" s="9" t="s">
        <v>13</v>
      </c>
      <c r="E17" s="9">
        <f>_xlfn.XLOOKUP(C17,[1]Sheet2!$B$8:$B$17,[1]Sheet2!$C$8:$C$17)</f>
        <v>3.5</v>
      </c>
      <c r="F17" s="10">
        <f>_xlfn.XLOOKUP(C17,[1]Sheet1!$D:$D,[1]Sheet1!$F:$F)</f>
        <v>11895</v>
      </c>
      <c r="H17" s="8">
        <v>3</v>
      </c>
      <c r="I17" s="9">
        <f t="shared" si="0"/>
        <v>10.5</v>
      </c>
      <c r="J17" s="10">
        <f t="shared" si="0"/>
        <v>35685</v>
      </c>
    </row>
    <row r="18" spans="1:10" x14ac:dyDescent="0.25">
      <c r="A18" s="8">
        <v>16</v>
      </c>
      <c r="B18" s="9" t="s">
        <v>20</v>
      </c>
      <c r="C18" s="9" t="s">
        <v>15</v>
      </c>
      <c r="D18" s="9" t="s">
        <v>12</v>
      </c>
      <c r="E18" s="9">
        <f>_xlfn.XLOOKUP(C18,[1]Sheet2!$B$8:$B$17,[1]Sheet2!$C$8:$C$17)</f>
        <v>4</v>
      </c>
      <c r="F18" s="10">
        <f>_xlfn.XLOOKUP(C18,[1]Sheet1!$D:$D,[1]Sheet1!$F:$F)</f>
        <v>25000</v>
      </c>
      <c r="H18" s="8"/>
      <c r="I18" s="9">
        <f t="shared" si="0"/>
        <v>0</v>
      </c>
      <c r="J18" s="10">
        <f t="shared" si="0"/>
        <v>0</v>
      </c>
    </row>
    <row r="19" spans="1:10" x14ac:dyDescent="0.25">
      <c r="A19" s="8">
        <v>17</v>
      </c>
      <c r="B19" s="9" t="s">
        <v>20</v>
      </c>
      <c r="C19" s="9" t="s">
        <v>18</v>
      </c>
      <c r="D19" s="9" t="s">
        <v>12</v>
      </c>
      <c r="E19" s="9">
        <f>_xlfn.XLOOKUP(C19,[1]Sheet2!$B$8:$B$17,[1]Sheet2!$C$8:$C$17)</f>
        <v>3.5</v>
      </c>
      <c r="F19" s="10">
        <f>_xlfn.XLOOKUP(C19,[1]Sheet1!$D:$D,[1]Sheet1!$F:$F)</f>
        <v>11895</v>
      </c>
      <c r="H19" s="8"/>
      <c r="I19" s="9">
        <f t="shared" si="0"/>
        <v>0</v>
      </c>
      <c r="J19" s="10">
        <f t="shared" si="0"/>
        <v>0</v>
      </c>
    </row>
    <row r="20" spans="1:10" x14ac:dyDescent="0.25">
      <c r="A20" s="8">
        <v>18</v>
      </c>
      <c r="B20" s="9" t="s">
        <v>20</v>
      </c>
      <c r="C20" s="9" t="s">
        <v>18</v>
      </c>
      <c r="D20" s="9" t="s">
        <v>13</v>
      </c>
      <c r="E20" s="9">
        <f>_xlfn.XLOOKUP(C20,[1]Sheet2!$B$8:$B$17,[1]Sheet2!$C$8:$C$17)</f>
        <v>3.5</v>
      </c>
      <c r="F20" s="10">
        <f>_xlfn.XLOOKUP(C20,[1]Sheet1!$D:$D,[1]Sheet1!$F:$F)</f>
        <v>11895</v>
      </c>
      <c r="H20" s="8">
        <v>1</v>
      </c>
      <c r="I20" s="9">
        <f t="shared" si="0"/>
        <v>3.5</v>
      </c>
      <c r="J20" s="10">
        <f t="shared" si="0"/>
        <v>11895</v>
      </c>
    </row>
    <row r="21" spans="1:10" x14ac:dyDescent="0.25">
      <c r="A21" s="8">
        <v>19</v>
      </c>
      <c r="B21" s="9" t="s">
        <v>20</v>
      </c>
      <c r="C21" s="9" t="s">
        <v>21</v>
      </c>
      <c r="D21" s="9" t="s">
        <v>12</v>
      </c>
      <c r="E21" s="9">
        <f>_xlfn.XLOOKUP(C21,[1]Sheet2!$B$8:$B$17,[1]Sheet2!$C$8:$C$17)</f>
        <v>0.5</v>
      </c>
      <c r="F21" s="10">
        <f>_xlfn.XLOOKUP(C21,[1]Sheet1!$D:$D,[1]Sheet1!$F:$F)</f>
        <v>4500</v>
      </c>
      <c r="H21" s="8">
        <v>41</v>
      </c>
      <c r="I21" s="9">
        <f t="shared" si="0"/>
        <v>20.5</v>
      </c>
      <c r="J21" s="10">
        <f t="shared" si="0"/>
        <v>184500</v>
      </c>
    </row>
    <row r="22" spans="1:10" x14ac:dyDescent="0.25">
      <c r="A22" s="8">
        <v>20</v>
      </c>
      <c r="B22" s="9" t="s">
        <v>20</v>
      </c>
      <c r="C22" s="9" t="s">
        <v>22</v>
      </c>
      <c r="D22" s="9" t="s">
        <v>12</v>
      </c>
      <c r="E22" s="9">
        <f>_xlfn.XLOOKUP(C22,[1]Sheet2!$B$8:$B$17,[1]Sheet2!$C$8:$C$17)</f>
        <v>1.5</v>
      </c>
      <c r="F22" s="10">
        <f>_xlfn.XLOOKUP(C22,[1]Sheet1!$D:$D,[1]Sheet1!$F:$F)</f>
        <v>5495</v>
      </c>
      <c r="H22" s="8"/>
      <c r="I22" s="9">
        <f t="shared" si="0"/>
        <v>0</v>
      </c>
      <c r="J22" s="10">
        <f t="shared" si="0"/>
        <v>0</v>
      </c>
    </row>
    <row r="23" spans="1:10" x14ac:dyDescent="0.25">
      <c r="A23" s="8">
        <v>21</v>
      </c>
      <c r="B23" s="9" t="s">
        <v>20</v>
      </c>
      <c r="C23" s="9" t="s">
        <v>23</v>
      </c>
      <c r="D23" s="9" t="s">
        <v>12</v>
      </c>
      <c r="E23" s="9">
        <f>_xlfn.XLOOKUP(C23,[1]Sheet2!$B$8:$B$17,[1]Sheet2!$C$8:$C$17)</f>
        <v>1.5</v>
      </c>
      <c r="F23" s="10">
        <f>_xlfn.XLOOKUP(C23,[1]Sheet1!$D:$D,[1]Sheet1!$F:$F)</f>
        <v>3000</v>
      </c>
      <c r="H23" s="8"/>
      <c r="I23" s="9">
        <f t="shared" si="0"/>
        <v>0</v>
      </c>
      <c r="J23" s="10">
        <f t="shared" si="0"/>
        <v>0</v>
      </c>
    </row>
    <row r="24" spans="1:10" x14ac:dyDescent="0.25">
      <c r="A24" s="8">
        <v>22</v>
      </c>
      <c r="B24" s="9" t="s">
        <v>20</v>
      </c>
      <c r="C24" s="9" t="s">
        <v>26</v>
      </c>
      <c r="D24" s="9" t="s">
        <v>12</v>
      </c>
      <c r="E24" s="9">
        <f>_xlfn.XLOOKUP(C24,[1]Sheet2!$B$8:$B$17,[1]Sheet2!$C$8:$C$17)</f>
        <v>3</v>
      </c>
      <c r="F24" s="10">
        <f>_xlfn.XLOOKUP(C24,[1]Sheet1!$D:$D,[1]Sheet1!$F:$F)</f>
        <v>8100</v>
      </c>
      <c r="H24" s="8"/>
      <c r="I24" s="9">
        <f t="shared" si="0"/>
        <v>0</v>
      </c>
      <c r="J24" s="10">
        <f t="shared" si="0"/>
        <v>0</v>
      </c>
    </row>
    <row r="25" spans="1:10" ht="15.75" thickBot="1" x14ac:dyDescent="0.3">
      <c r="A25" s="11">
        <v>23</v>
      </c>
      <c r="B25" s="12" t="s">
        <v>20</v>
      </c>
      <c r="C25" s="12" t="s">
        <v>26</v>
      </c>
      <c r="D25" s="12" t="s">
        <v>13</v>
      </c>
      <c r="E25" s="12">
        <f>_xlfn.XLOOKUP(C25,[1]Sheet2!$B$8:$B$17,[1]Sheet2!$C$8:$C$17)</f>
        <v>3</v>
      </c>
      <c r="F25" s="13">
        <f>_xlfn.XLOOKUP(C25,[1]Sheet1!$D:$D,[1]Sheet1!$F:$F)</f>
        <v>8100</v>
      </c>
      <c r="H25" s="11"/>
      <c r="I25" s="12">
        <f t="shared" si="0"/>
        <v>0</v>
      </c>
      <c r="J25" s="13">
        <f t="shared" si="0"/>
        <v>0</v>
      </c>
    </row>
    <row r="26" spans="1:10" ht="15.75" thickBot="1" x14ac:dyDescent="0.3">
      <c r="J26" s="4">
        <f>SUM(J3:J25)</f>
        <v>669230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Taylor</dc:creator>
  <cp:lastModifiedBy>David Taylor</cp:lastModifiedBy>
  <dcterms:created xsi:type="dcterms:W3CDTF">2025-01-25T14:02:59Z</dcterms:created>
  <dcterms:modified xsi:type="dcterms:W3CDTF">2025-01-25T14:08:47Z</dcterms:modified>
</cp:coreProperties>
</file>