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Sheet1!$B$2:$O$9</definedName>
  </definedNames>
  <calcPr/>
</workbook>
</file>

<file path=xl/sharedStrings.xml><?xml version="1.0" encoding="utf-8"?>
<sst xmlns="http://schemas.openxmlformats.org/spreadsheetml/2006/main" count="19" uniqueCount="19">
  <si>
    <t>Price Performance</t>
  </si>
  <si>
    <t>Moving Averanges</t>
  </si>
  <si>
    <t>Ticker</t>
  </si>
  <si>
    <t>Company</t>
  </si>
  <si>
    <t>Chart</t>
  </si>
  <si>
    <t>Price</t>
  </si>
  <si>
    <t>Change</t>
  </si>
  <si>
    <t>Change %</t>
  </si>
  <si>
    <t>Market Cap</t>
  </si>
  <si>
    <t>PE</t>
  </si>
  <si>
    <t>Volume</t>
  </si>
  <si>
    <t>Avg. Volume</t>
  </si>
  <si>
    <t>AMD</t>
  </si>
  <si>
    <t>AAPL</t>
  </si>
  <si>
    <t>TSLA</t>
  </si>
  <si>
    <t>MSFT</t>
  </si>
  <si>
    <t>NVDA</t>
  </si>
  <si>
    <t>AMZN</t>
  </si>
  <si>
    <t>GOOGL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</si>
</sst>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 &quot;days %&quot;"/>
    <numFmt numFmtId="165" formatCode="0 &quot;days MA&quot;"/>
    <numFmt numFmtId="166" formatCode="[color50]+#,##0.00;[red]-#,##0.00;-"/>
    <numFmt numFmtId="167" formatCode="[color50]+#,##0.0%;[red]-#,##0.0%;-"/>
    <numFmt numFmtId="168" formatCode="#,##0,,,&quot;b&quot;"/>
    <numFmt numFmtId="169" formatCode="#,##0.0&quot;x&quot;"/>
    <numFmt numFmtId="170" formatCode="#,##0,&quot;k&quot;"/>
  </numFmts>
  <fonts count="5">
    <font>
      <sz val="10.0"/>
      <color rgb="FF000000"/>
      <name val="Arial"/>
    </font>
    <font>
      <color theme="1"/>
      <name val="Arial"/>
    </font>
    <font/>
    <font>
      <color rgb="FFFFFFFF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2" fontId="3" numFmtId="165" xfId="0" applyAlignment="1" applyFont="1" applyNumberFormat="1">
      <alignment horizontal="center"/>
    </xf>
    <xf borderId="0" fillId="2" fontId="3" numFmtId="165" xfId="0" applyAlignment="1" applyFont="1" applyNumberFormat="1">
      <alignment horizontal="center"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4" fontId="1" numFmtId="4" xfId="0" applyFont="1" applyNumberFormat="1"/>
    <xf borderId="0" fillId="4" fontId="1" numFmtId="166" xfId="0" applyFont="1" applyNumberFormat="1"/>
    <xf borderId="0" fillId="4" fontId="1" numFmtId="167" xfId="0" applyFont="1" applyNumberFormat="1"/>
    <xf borderId="0" fillId="4" fontId="1" numFmtId="168" xfId="0" applyFont="1" applyNumberFormat="1"/>
    <xf borderId="0" fillId="4" fontId="1" numFmtId="169" xfId="0" applyFont="1" applyNumberFormat="1"/>
    <xf borderId="0" fillId="4" fontId="1" numFmtId="170" xfId="0" applyFont="1" applyNumberFormat="1"/>
    <xf borderId="0" fillId="0" fontId="1" numFmtId="0" xfId="0" applyFont="1"/>
    <xf borderId="0" fillId="5" fontId="2" numFmtId="0" xfId="0" applyAlignment="1" applyFill="1" applyFont="1">
      <alignment readingOrder="0"/>
    </xf>
    <xf borderId="0" fillId="5" fontId="1" numFmtId="0" xfId="0" applyFont="1"/>
    <xf borderId="0" fillId="5" fontId="1" numFmtId="4" xfId="0" applyFont="1" applyNumberFormat="1"/>
    <xf borderId="0" fillId="5" fontId="1" numFmtId="166" xfId="0" applyFont="1" applyNumberFormat="1"/>
    <xf borderId="0" fillId="5" fontId="1" numFmtId="167" xfId="0" applyFont="1" applyNumberFormat="1"/>
    <xf borderId="0" fillId="5" fontId="1" numFmtId="168" xfId="0" applyFont="1" applyNumberFormat="1"/>
    <xf borderId="0" fillId="5" fontId="1" numFmtId="169" xfId="0" applyFont="1" applyNumberFormat="1"/>
    <xf borderId="0" fillId="5" fontId="1" numFmtId="170" xfId="0" applyFont="1" applyNumberForma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71"/>
    <col customWidth="1" min="4" max="5" width="21.86"/>
    <col customWidth="1" min="12" max="12" width="14.71"/>
    <col customWidth="1" min="13" max="13" width="15.86"/>
  </cols>
  <sheetData>
    <row r="1">
      <c r="B1" s="1"/>
      <c r="C1" s="1"/>
      <c r="D1" s="1"/>
      <c r="E1" s="1"/>
      <c r="F1" s="1"/>
      <c r="G1" s="2"/>
      <c r="H1" s="2"/>
      <c r="I1" s="2"/>
      <c r="J1" s="2"/>
      <c r="K1" s="2"/>
      <c r="L1" s="3" t="s">
        <v>0</v>
      </c>
      <c r="M1" s="4"/>
      <c r="N1" s="3" t="s">
        <v>1</v>
      </c>
      <c r="O1" s="4"/>
    </row>
    <row r="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>
        <v>5.0</v>
      </c>
      <c r="M2" s="7">
        <v>10.0</v>
      </c>
      <c r="N2" s="8">
        <v>5.0</v>
      </c>
      <c r="O2" s="9">
        <v>10.0</v>
      </c>
    </row>
    <row r="3" ht="37.5" customHeight="1">
      <c r="B3" s="10" t="s">
        <v>12</v>
      </c>
      <c r="C3" s="11" t="str">
        <f>IFERROR(__xludf.DUMMYFUNCTION("GOOGLEFINANCE(B3,""NAME"")"),"Advanced Micro Devices, Inc.")</f>
        <v>Advanced Micro Devices, Inc.</v>
      </c>
      <c r="D3" s="12" t="str">
        <f>IFERROR(__xludf.DUMMYFUNCTION("sparkline(index(GOOGLEFINANCE(B3,""price"",workday(today(),-250),today()),,2),{""charttype"",""column"";""color"",""green""})"),"")</f>
        <v/>
      </c>
      <c r="E3" s="12">
        <f>IFERROR(__xludf.DUMMYFUNCTION("GOOGLEFINANCE(B3,""PRICE"")"),104.65)</f>
        <v>104.65</v>
      </c>
      <c r="F3" s="13">
        <f>IFERROR(__xludf.DUMMYFUNCTION("GOOGLEFINANCE(B3,""CHANGE"")"),0.95)</f>
        <v>0.95</v>
      </c>
      <c r="G3" s="14">
        <f>IFERROR(__xludf.DUMMYFUNCTION("GOOGLEFINANCE(B3,""changepct"")/100"),0.0092)</f>
        <v>0.0092</v>
      </c>
      <c r="H3" s="15">
        <f>IFERROR(__xludf.DUMMYFUNCTION("GOOGLEFINANCE(B3,""MARKETcap"")"),1.269367891E11)</f>
        <v>126936789100</v>
      </c>
      <c r="I3" s="16">
        <f>IFERROR(__xludf.DUMMYFUNCTION("GOOGLEFINANCE(B3,""PE"")"),37.35)</f>
        <v>37.35</v>
      </c>
      <c r="J3" s="17">
        <f>IFERROR(__xludf.DUMMYFUNCTION("GOOGLEFINANCE(B3,""VOLUME"")"),5.5227562E7)</f>
        <v>55227562</v>
      </c>
      <c r="K3" s="17">
        <f>IFERROR(__xludf.DUMMYFUNCTION("GOOGLEFINANCE(B3,""volumeavg"")"),8.154711E7)</f>
        <v>81547110</v>
      </c>
      <c r="L3" s="14">
        <f>IFERROR(__xludf.DUMMYFUNCTION("E3/index(GOOGLEFINANCE($B3,""price"",workday(today(),-L$2)), 2,2)-1"),-0.02633048008931893)</f>
        <v>-0.02633048009</v>
      </c>
      <c r="M3" s="14">
        <f>IFERROR(__xludf.DUMMYFUNCTION("E3/index(GOOGLEFINANCE($B3,""price"",workday(today(),-M$2)), 2,2)-1"),-0.027235545640453496)</f>
        <v>-0.02723554564</v>
      </c>
      <c r="N3" s="18">
        <f>IFERROR(__xludf.DUMMYFUNCTION("AVERAGE(index(GOOGLEFINANCE($B3,""Price"",workday(today(), -N$2),today()),,2))"),105.36600000000001)</f>
        <v>105.366</v>
      </c>
      <c r="O3" s="18">
        <f>IFERROR(__xludf.DUMMYFUNCTION("AVERAGE(index(GOOGLEFINANCE($B3,""Price"",workday(today(), -O$2),today()),,2))"),106.56200000000001)</f>
        <v>106.562</v>
      </c>
    </row>
    <row r="4" ht="37.5" customHeight="1">
      <c r="B4" s="19" t="s">
        <v>13</v>
      </c>
      <c r="C4" s="20" t="str">
        <f>IFERROR(__xludf.DUMMYFUNCTION("GOOGLEFINANCE(B4,""NAME"")"),"Apple Inc")</f>
        <v>Apple Inc</v>
      </c>
      <c r="D4" s="21" t="str">
        <f>IFERROR(__xludf.DUMMYFUNCTION("sparkline(index(GOOGLEFINANCE(B4,""price"",workday(today(),-250),today()),,2),{""charttype"",""column"";""color"",""green""})"),"")</f>
        <v/>
      </c>
      <c r="E4" s="21">
        <f>IFERROR(__xludf.DUMMYFUNCTION("GOOGLEFINANCE(B4,""PRICE"")"),148.19)</f>
        <v>148.19</v>
      </c>
      <c r="F4" s="22">
        <f>IFERROR(__xludf.DUMMYFUNCTION("GOOGLEFINANCE(B4,""CHANGE"")"),1.49)</f>
        <v>1.49</v>
      </c>
      <c r="G4" s="23">
        <f>IFERROR(__xludf.DUMMYFUNCTION("GOOGLEFINANCE(B4,""changepct"")/100"),0.0102)</f>
        <v>0.0102</v>
      </c>
      <c r="H4" s="24">
        <f>IFERROR(__xludf.DUMMYFUNCTION("GOOGLEFINANCE(B4,""MARKETcap"")"),2.449604450756E12)</f>
        <v>2449604450756</v>
      </c>
      <c r="I4" s="25">
        <f>IFERROR(__xludf.DUMMYFUNCTION("GOOGLEFINANCE(B4,""PE"")"),29.02)</f>
        <v>29.02</v>
      </c>
      <c r="J4" s="26">
        <f>IFERROR(__xludf.DUMMYFUNCTION("GOOGLEFINANCE(B4,""VOLUME"")"),6.054963E7)</f>
        <v>60549630</v>
      </c>
      <c r="K4" s="26">
        <f>IFERROR(__xludf.DUMMYFUNCTION("GOOGLEFINANCE(B4,""volumeavg"")"),8.0741374E7)</f>
        <v>80741374</v>
      </c>
      <c r="L4" s="23">
        <f>IFERROR(__xludf.DUMMYFUNCTION("E4/index(GOOGLEFINANCE($B4,""price"",workday(today(),-L$2)), 2,2)-1"),-0.019388565378507194)</f>
        <v>-0.01938856538</v>
      </c>
      <c r="M4" s="23">
        <f>IFERROR(__xludf.DUMMYFUNCTION("E4/index(GOOGLEFINANCE($B4,""price"",workday(today(),-M$2)), 2,2)-1"),0.014374700527072237)</f>
        <v>0.01437470053</v>
      </c>
      <c r="N4" s="18">
        <f>IFERROR(__xludf.DUMMYFUNCTION("AVERAGE(index(GOOGLEFINANCE($B4,""Price"",workday(today(), -N$2),today()),,2))"),148.512)</f>
        <v>148.512</v>
      </c>
      <c r="O4" s="18">
        <f>IFERROR(__xludf.DUMMYFUNCTION("AVERAGE(index(GOOGLEFINANCE($B4,""Price"",workday(today(), -O$2),today()),,2))"),147.81)</f>
        <v>147.81</v>
      </c>
    </row>
    <row r="5" ht="37.5" customHeight="1">
      <c r="B5" s="10" t="s">
        <v>14</v>
      </c>
      <c r="C5" s="11" t="str">
        <f>IFERROR(__xludf.DUMMYFUNCTION("GOOGLEFINANCE(B5,""NAME"")"),"Tesla Inc")</f>
        <v>Tesla Inc</v>
      </c>
      <c r="D5" s="12" t="str">
        <f>IFERROR(__xludf.DUMMYFUNCTION("sparkline(index(GOOGLEFINANCE(B5,""price"",workday(today(),-250),today()),,2),{""charttype"",""column"";""color"",""green""})"),"")</f>
        <v/>
      </c>
      <c r="E5" s="12">
        <f>IFERROR(__xludf.DUMMYFUNCTION("GOOGLEFINANCE(B5,""PRICE"")"),680.26)</f>
        <v>680.26</v>
      </c>
      <c r="F5" s="13">
        <f>IFERROR(__xludf.DUMMYFUNCTION("GOOGLEFINANCE(B5,""CHANGE"")"),6.79)</f>
        <v>6.79</v>
      </c>
      <c r="G5" s="14">
        <f>IFERROR(__xludf.DUMMYFUNCTION("GOOGLEFINANCE(B5,""changepct"")/100"),0.0101)</f>
        <v>0.0101</v>
      </c>
      <c r="H5" s="15">
        <f>IFERROR(__xludf.DUMMYFUNCTION("GOOGLEFINANCE(B5,""MARKETcap"")"),6.7346774962E11)</f>
        <v>673467749620</v>
      </c>
      <c r="I5" s="16">
        <f>IFERROR(__xludf.DUMMYFUNCTION("GOOGLEFINANCE(B5,""PE"")"),355.71)</f>
        <v>355.71</v>
      </c>
      <c r="J5" s="17">
        <f>IFERROR(__xludf.DUMMYFUNCTION("GOOGLEFINANCE(B5,""VOLUME"")"),1.4841865E7)</f>
        <v>14841865</v>
      </c>
      <c r="K5" s="17">
        <f>IFERROR(__xludf.DUMMYFUNCTION("GOOGLEFINANCE(B5,""volumeavg"")"),1.9751376E7)</f>
        <v>19751376</v>
      </c>
      <c r="L5" s="14">
        <f>IFERROR(__xludf.DUMMYFUNCTION("E5/index(GOOGLEFINANCE($B5,""price"",workday(today(),-L$2)), 2,2)-1"),-0.00861302592651958)</f>
        <v>-0.008613025927</v>
      </c>
      <c r="M5" s="14">
        <f>IFERROR(__xludf.DUMMYFUNCTION("E5/index(GOOGLEFINANCE($B5,""price"",workday(today(),-M$2)), 2,2)-1"),-0.04693454382425466)</f>
        <v>-0.04693454382</v>
      </c>
      <c r="N5" s="18">
        <f>IFERROR(__xludf.DUMMYFUNCTION("AVERAGE(index(GOOGLEFINANCE($B5,""Price"",workday(today(), -N$2),today()),,2))"),678.9200000000001)</f>
        <v>678.92</v>
      </c>
      <c r="O5" s="18">
        <f>IFERROR(__xludf.DUMMYFUNCTION("AVERAGE(index(GOOGLEFINANCE($B5,""Price"",workday(today(), -O$2),today()),,2))"),696.559)</f>
        <v>696.559</v>
      </c>
    </row>
    <row r="6" ht="37.5" customHeight="1">
      <c r="B6" s="19" t="s">
        <v>15</v>
      </c>
      <c r="C6" s="20" t="str">
        <f>IFERROR(__xludf.DUMMYFUNCTION("GOOGLEFINANCE(B6,""NAME"")"),"Microsoft Corporation")</f>
        <v>Microsoft Corporation</v>
      </c>
      <c r="D6" s="21" t="str">
        <f>IFERROR(__xludf.DUMMYFUNCTION("sparkline(index(GOOGLEFINANCE(B6,""price"",workday(today(),-250),today()),,2),{""charttype"",""column"";""color"",""green""})"),"")</f>
        <v/>
      </c>
      <c r="E6" s="21">
        <f>IFERROR(__xludf.DUMMYFUNCTION("GOOGLEFINANCE(B6,""PRICE"")"),304.36)</f>
        <v>304.36</v>
      </c>
      <c r="F6" s="22">
        <f>IFERROR(__xludf.DUMMYFUNCTION("GOOGLEFINANCE(B6,""CHANGE"")"),7.59)</f>
        <v>7.59</v>
      </c>
      <c r="G6" s="23">
        <f>IFERROR(__xludf.DUMMYFUNCTION("GOOGLEFINANCE(B6,""changepct"")/100"),0.0256)</f>
        <v>0.0256</v>
      </c>
      <c r="H6" s="24">
        <f>IFERROR(__xludf.DUMMYFUNCTION("GOOGLEFINANCE(B6,""MARKETcap"")"),2.287231810318E12)</f>
        <v>2287231810318</v>
      </c>
      <c r="I6" s="25">
        <f>IFERROR(__xludf.DUMMYFUNCTION("GOOGLEFINANCE(B6,""PE"")"),37.79)</f>
        <v>37.79</v>
      </c>
      <c r="J6" s="26">
        <f>IFERROR(__xludf.DUMMYFUNCTION("GOOGLEFINANCE(B6,""VOLUME"")"),4.0817646E7)</f>
        <v>40817646</v>
      </c>
      <c r="K6" s="26">
        <f>IFERROR(__xludf.DUMMYFUNCTION("GOOGLEFINANCE(B6,""volumeavg"")"),2.188789E7)</f>
        <v>21887890</v>
      </c>
      <c r="L6" s="23">
        <f>IFERROR(__xludf.DUMMYFUNCTION("E6/index(GOOGLEFINANCE($B6,""price"",workday(today(),-L$2)), 2,2)-1"),0.033129667345553226)</f>
        <v>0.03312966735</v>
      </c>
      <c r="M6" s="23">
        <f>IFERROR(__xludf.DUMMYFUNCTION("E6/index(GOOGLEFINANCE($B6,""price"",workday(today(),-M$2)), 2,2)-1"),0.05559601845108042)</f>
        <v>0.05559601845</v>
      </c>
      <c r="N6" s="18">
        <f>IFERROR(__xludf.DUMMYFUNCTION("AVERAGE(index(GOOGLEFINANCE($B6,""Price"",workday(today(), -N$2),today()),,2))"),295.908)</f>
        <v>295.908</v>
      </c>
      <c r="O6" s="18">
        <f>IFERROR(__xludf.DUMMYFUNCTION("AVERAGE(index(GOOGLEFINANCE($B6,""Price"",workday(today(), -O$2),today()),,2))"),292.392)</f>
        <v>292.392</v>
      </c>
    </row>
    <row r="7" ht="37.5" customHeight="1">
      <c r="B7" s="10" t="s">
        <v>16</v>
      </c>
      <c r="C7" s="11" t="str">
        <f>IFERROR(__xludf.DUMMYFUNCTION("GOOGLEFINANCE(B7,""NAME"")"),"NVIDIA Corporation")</f>
        <v>NVIDIA Corporation</v>
      </c>
      <c r="D7" s="12" t="str">
        <f>IFERROR(__xludf.DUMMYFUNCTION("sparkline(index(GOOGLEFINANCE(B7,""price"",workday(today(),-250),today()),,2),{""charttype"",""column"";""color"",""green""})"),"")</f>
        <v/>
      </c>
      <c r="E7" s="12">
        <f>IFERROR(__xludf.DUMMYFUNCTION("GOOGLEFINANCE(B7,""PRICE"")"),208.16)</f>
        <v>208.16</v>
      </c>
      <c r="F7" s="13">
        <f>IFERROR(__xludf.DUMMYFUNCTION("GOOGLEFINANCE(B7,""CHANGE"")"),10.18)</f>
        <v>10.18</v>
      </c>
      <c r="G7" s="14">
        <f>IFERROR(__xludf.DUMMYFUNCTION("GOOGLEFINANCE(B7,""changepct"")/100"),0.051399999999999994)</f>
        <v>0.0514</v>
      </c>
      <c r="H7" s="15">
        <f>IFERROR(__xludf.DUMMYFUNCTION("GOOGLEFINANCE(B7,""MARKETcap"")"),5.18734729125E11)</f>
        <v>518734729125</v>
      </c>
      <c r="I7" s="16">
        <f>IFERROR(__xludf.DUMMYFUNCTION("GOOGLEFINANCE(B7,""PE"")"),74.38)</f>
        <v>74.38</v>
      </c>
      <c r="J7" s="17">
        <f>IFERROR(__xludf.DUMMYFUNCTION("GOOGLEFINANCE(B7,""VOLUME"")"),6.7574131E7)</f>
        <v>67574131</v>
      </c>
      <c r="K7" s="17">
        <f>IFERROR(__xludf.DUMMYFUNCTION("GOOGLEFINANCE(B7,""volumeavg"")"),3.0289894E7)</f>
        <v>30289894</v>
      </c>
      <c r="L7" s="14">
        <f>IFERROR(__xludf.DUMMYFUNCTION("E7/index(GOOGLEFINANCE($B7,""price"",workday(today(),-L$2)), 2,2)-1"),0.04340852130325823)</f>
        <v>0.0434085213</v>
      </c>
      <c r="M7" s="14">
        <f>IFERROR(__xludf.DUMMYFUNCTION("E7/index(GOOGLEFINANCE($B7,""price"",workday(today(),-M$2)), 2,2)-1"),0.025671347622567176)</f>
        <v>0.02567134762</v>
      </c>
      <c r="N7" s="18">
        <f>IFERROR(__xludf.DUMMYFUNCTION("AVERAGE(index(GOOGLEFINANCE($B7,""Price"",workday(today(), -N$2),today()),,2))"),198.124)</f>
        <v>198.124</v>
      </c>
      <c r="O7" s="18">
        <f>IFERROR(__xludf.DUMMYFUNCTION("AVERAGE(index(GOOGLEFINANCE($B7,""Price"",workday(today(), -O$2),today()),,2))"),199.085)</f>
        <v>199.085</v>
      </c>
    </row>
    <row r="8" ht="37.5" customHeight="1">
      <c r="B8" s="19" t="s">
        <v>17</v>
      </c>
      <c r="C8" s="20" t="str">
        <f>IFERROR(__xludf.DUMMYFUNCTION("GOOGLEFINANCE(B8,""NAME"")"),"Amazon.com, Inc.")</f>
        <v>Amazon.com, Inc.</v>
      </c>
      <c r="D8" s="21" t="str">
        <f>IFERROR(__xludf.DUMMYFUNCTION("sparkline(index(GOOGLEFINANCE(B8,""price"",workday(today(),-250),today()),,2),{""charttype"",""column"";""color"",""green""})"),"")</f>
        <v/>
      </c>
      <c r="E8" s="21">
        <f>IFERROR(__xludf.DUMMYFUNCTION("GOOGLEFINANCE(B8,""PRICE"")"),3199.95)</f>
        <v>3199.95</v>
      </c>
      <c r="F8" s="22">
        <f>IFERROR(__xludf.DUMMYFUNCTION("GOOGLEFINANCE(B8,""CHANGE"")"),12.2)</f>
        <v>12.2</v>
      </c>
      <c r="G8" s="23">
        <f>IFERROR(__xludf.DUMMYFUNCTION("GOOGLEFINANCE(B8,""changepct"")/100"),0.0038)</f>
        <v>0.0038</v>
      </c>
      <c r="H8" s="24">
        <f>IFERROR(__xludf.DUMMYFUNCTION("GOOGLEFINANCE(B8,""MARKETcap"")"),1.620584573241E12)</f>
        <v>1620584573241</v>
      </c>
      <c r="I8" s="25">
        <f>IFERROR(__xludf.DUMMYFUNCTION("GOOGLEFINANCE(B8,""PE"")"),55.77)</f>
        <v>55.77</v>
      </c>
      <c r="J8" s="26">
        <f>IFERROR(__xludf.DUMMYFUNCTION("GOOGLEFINANCE(B8,""VOLUME"")"),3358428.0)</f>
        <v>3358428</v>
      </c>
      <c r="K8" s="26">
        <f>IFERROR(__xludf.DUMMYFUNCTION("GOOGLEFINANCE(B8,""volumeavg"")"),3374254.0)</f>
        <v>3374254</v>
      </c>
      <c r="L8" s="23">
        <f>IFERROR(__xludf.DUMMYFUNCTION("E8/index(GOOGLEFINANCE($B8,""price"",workday(today(),-L$2)), 2,2)-1"),-0.03002130955231752)</f>
        <v>-0.03002130955</v>
      </c>
      <c r="M8" s="23">
        <f>IFERROR(__xludf.DUMMYFUNCTION("E8/index(GOOGLEFINANCE($B8,""price"",workday(today(),-M$2)), 2,2)-1"),-0.04246724139478797)</f>
        <v>-0.04246724139</v>
      </c>
      <c r="N8" s="18">
        <f>IFERROR(__xludf.DUMMYFUNCTION("AVERAGE(index(GOOGLEFINANCE($B8,""Price"",workday(today(), -N$2),today()),,2))"),3225.9739999999997)</f>
        <v>3225.974</v>
      </c>
      <c r="O8" s="18">
        <f>IFERROR(__xludf.DUMMYFUNCTION("AVERAGE(index(GOOGLEFINANCE($B8,""Price"",workday(today(), -O$2),today()),,2))"),3268.2000000000003)</f>
        <v>3268.2</v>
      </c>
    </row>
    <row r="9" ht="37.5" customHeight="1">
      <c r="B9" s="10" t="s">
        <v>18</v>
      </c>
      <c r="C9" s="11" t="str">
        <f>IFERROR(__xludf.DUMMYFUNCTION("GOOGLEFINANCE(B9,""NAME"")"),"Alphabet Inc Class A")</f>
        <v>Alphabet Inc Class A</v>
      </c>
      <c r="D9" s="12" t="str">
        <f>IFERROR(__xludf.DUMMYFUNCTION("sparkline(index(GOOGLEFINANCE(B9,""price"",workday(today(),-250),today()),,2),{""charttype"",""column"";""color"",""green""})"),"")</f>
        <v/>
      </c>
      <c r="E9" s="12">
        <f>IFERROR(__xludf.DUMMYFUNCTION("GOOGLEFINANCE(B9,""PRICE"")"),2748.59)</f>
        <v>2748.59</v>
      </c>
      <c r="F9" s="13">
        <f>IFERROR(__xludf.DUMMYFUNCTION("GOOGLEFINANCE(B9,""CHANGE"")"),34.99)</f>
        <v>34.99</v>
      </c>
      <c r="G9" s="14">
        <f>IFERROR(__xludf.DUMMYFUNCTION("GOOGLEFINANCE(B9,""changepct"")/100"),0.0129)</f>
        <v>0.0129</v>
      </c>
      <c r="H9" s="15">
        <f>IFERROR(__xludf.DUMMYFUNCTION("GOOGLEFINANCE(B9,""MARKETcap"")"),1.839919123207E12)</f>
        <v>1839919123207</v>
      </c>
      <c r="I9" s="16">
        <f>IFERROR(__xludf.DUMMYFUNCTION("GOOGLEFINANCE(B9,""PE"")"),27.54)</f>
        <v>27.54</v>
      </c>
      <c r="J9" s="17">
        <f>IFERROR(__xludf.DUMMYFUNCTION("GOOGLEFINANCE(B9,""VOLUME"")"),1559658.0)</f>
        <v>1559658</v>
      </c>
      <c r="K9" s="17">
        <f>IFERROR(__xludf.DUMMYFUNCTION("GOOGLEFINANCE(B9,""volumeavg"")"),1271766.0)</f>
        <v>1271766</v>
      </c>
      <c r="L9" s="14">
        <f>IFERROR(__xludf.DUMMYFUNCTION("E9/index(GOOGLEFINANCE($B9,""price"",workday(today(),-L$2)), 2,2)-1"),-0.006362541980124203)</f>
        <v>-0.00636254198</v>
      </c>
      <c r="M9" s="14">
        <f>IFERROR(__xludf.DUMMYFUNCTION("E9/index(GOOGLEFINANCE($B9,""price"",workday(today(),-M$2)), 2,2)-1"),0.003772468647973426)</f>
        <v>0.003772468648</v>
      </c>
      <c r="N9" s="18">
        <f>IFERROR(__xludf.DUMMYFUNCTION("AVERAGE(index(GOOGLEFINANCE($B9,""Price"",workday(today(), -N$2),today()),,2))"),2734.118)</f>
        <v>2734.118</v>
      </c>
      <c r="O9" s="18">
        <f>IFERROR(__xludf.DUMMYFUNCTION("AVERAGE(index(GOOGLEFINANCE($B9,""Price"",workday(today(), -O$2),today()),,2))"),2736.8999999999996)</f>
        <v>2736.9</v>
      </c>
    </row>
    <row r="19">
      <c r="L19" s="27"/>
    </row>
  </sheetData>
  <autoFilter ref="$B$2:$O$9">
    <sortState ref="B2:O9">
      <sortCondition ref="F2:F9"/>
    </sortState>
  </autoFilter>
  <drawing r:id="rId1"/>
</worksheet>
</file>