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0" windowWidth="28800" windowHeight="12210" tabRatio="840" firstSheet="6" activeTab="12"/>
  </bookViews>
  <sheets>
    <sheet name="PNP-Dendrom." sheetId="10" state="hidden" r:id="rId1"/>
    <sheet name="PNP-Messwehr" sheetId="11" state="hidden" r:id="rId2"/>
    <sheet name="Anmerk.IP2" sheetId="14" state="hidden" r:id="rId3"/>
    <sheet name="Anmerk.IP3" sheetId="12" state="hidden" r:id="rId4"/>
    <sheet name="Anmerk.WW" sheetId="13" state="hidden" r:id="rId5"/>
    <sheet name="PNP_Phänologie" sheetId="18" state="hidden" r:id="rId6"/>
    <sheet name="IP2-PNP_Vorseite" sheetId="2" r:id="rId7"/>
    <sheet name="IP2_PNP_Rückseite" sheetId="5" r:id="rId8"/>
    <sheet name="IP3-PNP_Vorseite" sheetId="6" r:id="rId9"/>
    <sheet name="IP3_PNP_Rückseite" sheetId="7" r:id="rId10"/>
    <sheet name="0551 WM_Vorseite" sheetId="8" r:id="rId11"/>
    <sheet name="0551_WM_Rückseite" sheetId="19" r:id="rId12"/>
    <sheet name="Wildwiese" sheetId="9" r:id="rId13"/>
    <sheet name="IP2_Dendro_Statistik" sheetId="15" r:id="rId14"/>
    <sheet name="IP3_Dendro_Statistik" sheetId="17" r:id="rId15"/>
    <sheet name="Konstanten" sheetId="3" state="hidden" r:id="rId16"/>
    <sheet name="Tabelle1" sheetId="1" state="hidden" r:id="rId17"/>
  </sheets>
  <definedNames>
    <definedName name="ADendroIP2">'IP2-PNP_Vorseite'!$M$27</definedName>
    <definedName name="ADendroIP3">'IP3-PNP_Vorseite'!$M$27</definedName>
    <definedName name="ADepoIP2">'IP2-PNP_Vorseite'!$M$27</definedName>
    <definedName name="Anm._LYs_Feld_666">IP2_PNP_Rückseite!$H$22</definedName>
    <definedName name="Anm_WADOS_WW">Wildwiese!$B$21</definedName>
    <definedName name="Anmer._Lys_Feld_665">IP2_PNP_Rückseite!$H$23</definedName>
    <definedName name="Anmer._Lys_Feld_676">IP2_PNP_Rückseite!$H$19</definedName>
    <definedName name="Anmerk.Lys._IP3">IP3_PNP_Rückseite!$I$21</definedName>
    <definedName name="anmerkung_ausfall_sammler">'IP2-PNP_Vorseite'!$H$27</definedName>
    <definedName name="gefroren_lys_0664">IP2_PNP_Rückseite!$F$23</definedName>
    <definedName name="gefroren_lys_0665">IP2_PNP_Rückseite!$F$24</definedName>
    <definedName name="gefroren_lys_0666">IP2_PNP_Rückseite!$F$22</definedName>
    <definedName name="gefroren_lys_0668">IP2_PNP_Rückseite!$F$25</definedName>
    <definedName name="gefroren_lysi_0675">IP2_PNP_Rückseite!$F$19</definedName>
    <definedName name="gefroren_lysi_0678">IP2_PNP_Rückseite!$F$20</definedName>
    <definedName name="hugo">'IP2-PNP_Vorseite'!$M$27</definedName>
    <definedName name="kat_Niederschlagsstaerke">Konstanten!$C$2:$C$5</definedName>
    <definedName name="Ly.666_undicht">IP2_PNP_Rückseite!$E$22</definedName>
    <definedName name="LYs.0678_leer">IP2_PNP_Rückseite!$C$20</definedName>
    <definedName name="Lys.3A_gefroren">IP3_PNP_Rückseite!$G$21</definedName>
    <definedName name="Lys.3A_leer">IP3_PNP_Rückseite!$E$21</definedName>
    <definedName name="Lys.3A_Prob.Werb._Eis">IP3_PNP_Rückseite!$H$21</definedName>
    <definedName name="Lys.3A_undicht">IP3_PNP_Rückseite!$F$21</definedName>
    <definedName name="Lys.3B_gefroren">IP3_PNP_Rückseite!$G$25</definedName>
    <definedName name="Lys.3B_leer">IP3_PNP_Rückseite!$E$25</definedName>
    <definedName name="Lys.3B_Prob.Werb._Eis">IP3_PNP_Rückseite!$H$25</definedName>
    <definedName name="Lys.3B_undicht">IP3_PNP_Rückseite!$F$25</definedName>
    <definedName name="Lys.3C_gefroren">IP3_PNP_Rückseite!$G$32</definedName>
    <definedName name="Lys.3C_leer">IP3_PNP_Rückseite!$E$32</definedName>
    <definedName name="Lys.3C_Prob.Werb._Eis">IP3_PNP_Rückseite!$H$32</definedName>
    <definedName name="Lys.3C_undicht">IP3_PNP_Rückseite!$F$32</definedName>
    <definedName name="Lys.664_leer">IP2_PNP_Rückseite!$D$23</definedName>
    <definedName name="Lys.664_Porb.Werb._Eis">IP2_PNP_Rückseite!$G$23</definedName>
    <definedName name="Lys.664_undicht">IP2_PNP_Rückseite!$E$23</definedName>
    <definedName name="Lys.665_leer">IP2_PNP_Rückseite!$D$24</definedName>
    <definedName name="Lys.665_Prob.Werb._Eis">IP2_PNP_Rückseite!$G$24</definedName>
    <definedName name="Lys.665_undicht">IP2_PNP_Rückseite!$E$24</definedName>
    <definedName name="LYs.666_leer">IP2_PNP_Rückseite!$D$22</definedName>
    <definedName name="LYs.666_Prob.Werb._Eis">IP2_PNP_Rückseite!$G$22</definedName>
    <definedName name="Lys.666_undicht">IP2_PNP_Rückseite!$E$22</definedName>
    <definedName name="Lys.668_leer">IP2_PNP_Rückseite!$D$25</definedName>
    <definedName name="Lys.668_Prob.Werb._Eis">IP2_PNP_Rückseite!$G$25</definedName>
    <definedName name="Lys.668_undicht">IP2_PNP_Rückseite!$E$25</definedName>
    <definedName name="Lys.675_leer">IP2_PNP_Rückseite!$D$19</definedName>
    <definedName name="Lys.675_Prob.Werb._Eis">IP2_PNP_Rückseite!$G$19</definedName>
    <definedName name="Lys.675_undicht">IP2_PNP_Rückseite!$E$19</definedName>
    <definedName name="Lys.678_leer">IP2_PNP_Rückseite!$D$20</definedName>
    <definedName name="Lys.678_Prob.Werb._Eis">IP2_PNP_Rückseite!$G$20</definedName>
    <definedName name="Lys.678_undicht">IP2_PNP_Rückseite!$E$20</definedName>
    <definedName name="Lys.End.Kontrolle">IP3_PNP_Rückseite!$H$18</definedName>
    <definedName name="Lys.Erst.Kontrolle">IP3_PNP_Rückseite!$H$17</definedName>
    <definedName name="n_ausfall_depo">'IP2-PNP_Vorseite'!$I$20</definedName>
    <definedName name="n_ausfall_streu">'IP2-PNP_Vorseite'!$I$22</definedName>
    <definedName name="otto">'IP3-PNP_Vorseite'!$M$27</definedName>
    <definedName name="WADOS_WW">Wildwiese!$D$13</definedName>
  </definedNames>
  <calcPr calcId="162913"/>
</workbook>
</file>

<file path=xl/calcChain.xml><?xml version="1.0" encoding="utf-8"?>
<calcChain xmlns="http://schemas.openxmlformats.org/spreadsheetml/2006/main">
  <c r="B2" i="12" l="1"/>
  <c r="S2" i="12"/>
  <c r="R2" i="12"/>
  <c r="D2" i="14"/>
  <c r="B2" i="14"/>
  <c r="A2" i="14"/>
  <c r="F2" i="14"/>
  <c r="G2" i="14"/>
  <c r="G2" i="13"/>
  <c r="AB2" i="14" l="1"/>
  <c r="J12" i="18" l="1"/>
  <c r="I12" i="18"/>
  <c r="G11" i="18"/>
  <c r="F11" i="18"/>
  <c r="E11" i="18"/>
  <c r="D11" i="18"/>
  <c r="J10" i="18"/>
  <c r="I10" i="18"/>
  <c r="E10" i="18"/>
  <c r="J9" i="18"/>
  <c r="I9" i="18"/>
  <c r="H9" i="18"/>
  <c r="F9" i="18"/>
  <c r="E9" i="18"/>
  <c r="D9" i="18"/>
  <c r="J8" i="18"/>
  <c r="I8" i="18"/>
  <c r="G7" i="18"/>
  <c r="F7" i="18"/>
  <c r="E7" i="18"/>
  <c r="D7" i="18"/>
  <c r="J6" i="18"/>
  <c r="I6" i="18"/>
  <c r="E6" i="18"/>
  <c r="D6" i="18"/>
  <c r="J5" i="18"/>
  <c r="I5" i="18"/>
  <c r="G4" i="18"/>
  <c r="F4" i="18"/>
  <c r="E4" i="18"/>
  <c r="D4" i="18"/>
  <c r="J3" i="18"/>
  <c r="I3" i="18"/>
  <c r="E3" i="18"/>
  <c r="J2" i="18"/>
  <c r="I2" i="18"/>
  <c r="H2" i="18"/>
  <c r="F2" i="18"/>
  <c r="E2" i="18"/>
  <c r="D2" i="18"/>
  <c r="T2" i="13"/>
  <c r="R2" i="13"/>
  <c r="Q2" i="13"/>
  <c r="P2" i="13"/>
  <c r="L2" i="12"/>
  <c r="J2" i="12"/>
  <c r="I2" i="12"/>
  <c r="H2" i="12"/>
  <c r="AE2" i="14"/>
  <c r="AD2" i="14"/>
  <c r="L2" i="14"/>
  <c r="J2" i="14"/>
  <c r="I2" i="14"/>
  <c r="H2" i="14"/>
  <c r="AF2" i="11"/>
  <c r="AA2" i="11"/>
  <c r="X2" i="11"/>
  <c r="M2" i="11"/>
  <c r="AR2" i="11"/>
  <c r="AG2" i="11"/>
  <c r="AD2" i="11"/>
  <c r="Y2" i="11"/>
  <c r="V2" i="11"/>
  <c r="S2" i="11"/>
  <c r="Q2" i="11"/>
  <c r="P2" i="11"/>
  <c r="O2" i="11"/>
  <c r="U2" i="11"/>
  <c r="AP5" i="10" l="1"/>
  <c r="AP4" i="10"/>
  <c r="P2" i="12"/>
  <c r="P6" i="12"/>
  <c r="AC2" i="14"/>
  <c r="D2" i="13" l="1"/>
  <c r="C2" i="13"/>
  <c r="D2" i="12"/>
  <c r="C2" i="12"/>
  <c r="L2" i="11"/>
  <c r="K2" i="11"/>
  <c r="C2" i="14"/>
  <c r="O2" i="12" l="1"/>
  <c r="F2" i="13"/>
  <c r="F2" i="12"/>
  <c r="U2" i="13" l="1"/>
  <c r="V2" i="13"/>
  <c r="B2" i="13"/>
  <c r="G2" i="12"/>
  <c r="N2" i="12" l="1"/>
  <c r="M2" i="12"/>
  <c r="N2" i="14" l="1"/>
  <c r="M2" i="14"/>
  <c r="T2" i="11"/>
  <c r="AY2" i="11"/>
  <c r="AX2" i="11"/>
  <c r="N2" i="11"/>
  <c r="AE2" i="11"/>
  <c r="Z2" i="11"/>
  <c r="W2" i="11"/>
  <c r="AO5" i="10" l="1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12" i="18" l="1"/>
  <c r="F12" i="18"/>
  <c r="G12" i="18"/>
  <c r="H12" i="18"/>
  <c r="D12" i="18"/>
  <c r="H11" i="18"/>
  <c r="I11" i="18"/>
  <c r="J11" i="18"/>
  <c r="F10" i="18"/>
  <c r="G10" i="18"/>
  <c r="H10" i="18"/>
  <c r="D10" i="18"/>
  <c r="G9" i="18"/>
  <c r="B12" i="18"/>
  <c r="B11" i="18"/>
  <c r="B10" i="18"/>
  <c r="A12" i="18"/>
  <c r="A11" i="18"/>
  <c r="A10" i="18"/>
  <c r="C12" i="18"/>
  <c r="C11" i="18"/>
  <c r="C10" i="18"/>
  <c r="C9" i="18"/>
  <c r="B9" i="18"/>
  <c r="A9" i="18"/>
  <c r="E8" i="18"/>
  <c r="F8" i="18"/>
  <c r="G8" i="18"/>
  <c r="H8" i="18"/>
  <c r="D8" i="18"/>
  <c r="H7" i="18"/>
  <c r="I7" i="18"/>
  <c r="J7" i="18"/>
  <c r="F6" i="18"/>
  <c r="G6" i="18"/>
  <c r="H6" i="18"/>
  <c r="B8" i="18"/>
  <c r="B7" i="18"/>
  <c r="B6" i="18"/>
  <c r="B5" i="18"/>
  <c r="B4" i="18"/>
  <c r="B3" i="18"/>
  <c r="C8" i="18"/>
  <c r="A8" i="18"/>
  <c r="C7" i="18"/>
  <c r="A7" i="18"/>
  <c r="C6" i="18"/>
  <c r="A6" i="18"/>
  <c r="E5" i="18"/>
  <c r="F5" i="18"/>
  <c r="G5" i="18"/>
  <c r="H5" i="18"/>
  <c r="D5" i="18"/>
  <c r="H4" i="18"/>
  <c r="I4" i="18"/>
  <c r="J4" i="18"/>
  <c r="F3" i="18"/>
  <c r="G3" i="18"/>
  <c r="H3" i="18"/>
  <c r="D3" i="18"/>
  <c r="G2" i="18"/>
  <c r="J1" i="18"/>
  <c r="I1" i="18"/>
  <c r="H1" i="18"/>
  <c r="G1" i="18"/>
  <c r="F1" i="18"/>
  <c r="E1" i="18"/>
  <c r="D1" i="18"/>
  <c r="A5" i="18"/>
  <c r="A4" i="18"/>
  <c r="A3" i="18"/>
  <c r="A2" i="18"/>
  <c r="B2" i="18"/>
  <c r="C5" i="18"/>
  <c r="C4" i="18"/>
  <c r="C3" i="18"/>
  <c r="C2" i="18"/>
  <c r="D5" i="10" l="1"/>
  <c r="C5" i="10" s="1"/>
  <c r="B5" i="10" l="1"/>
  <c r="A5" i="10"/>
  <c r="H2" i="13"/>
  <c r="AT5" i="10" l="1"/>
  <c r="A2" i="13" l="1"/>
  <c r="A2" i="12"/>
  <c r="D4" i="10" l="1"/>
  <c r="A4" i="10" s="1"/>
  <c r="B4" i="10" l="1"/>
  <c r="C4" i="10"/>
</calcChain>
</file>

<file path=xl/comments1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Witterung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den Depositionssammler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dem Stammzuwachs</t>
        </r>
      </text>
    </comment>
  </commentList>
</comments>
</file>

<file path=xl/comments2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Phänologie</t>
        </r>
      </text>
    </comment>
  </commentList>
</comments>
</file>

<file path=xl/comments3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Witterung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den Depositionssammler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dem Stammzuwachs</t>
        </r>
      </text>
    </comment>
  </commentList>
</comments>
</file>

<file path=xl/comments4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Phänologie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mind. 1 Std. später</t>
        </r>
      </text>
    </comment>
  </commentList>
</comments>
</file>

<file path=xl/comments5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Witterung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Weitere wichtige Anmerkungen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Messung vor Ort</t>
        </r>
      </text>
    </comment>
  </commentList>
</comments>
</file>

<file path=xl/comments6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Phänologie</t>
        </r>
      </text>
    </comment>
  </commentList>
</comments>
</file>

<file path=xl/comments7.xml><?xml version="1.0" encoding="utf-8"?>
<comments xmlns="http://schemas.openxmlformats.org/spreadsheetml/2006/main">
  <authors>
    <author>Djukic Ika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Name Probenwerber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Witterung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weitere wichtige Anmerkungen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Wichtige Anmerkungen bzgl. der Depositionssammler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Djukic Ika:</t>
        </r>
        <r>
          <rPr>
            <sz val="9"/>
            <color indexed="81"/>
            <rFont val="Tahoma"/>
            <family val="2"/>
          </rPr>
          <t xml:space="preserve">
Datumeingabe in 
TT-MM-JJJ</t>
        </r>
      </text>
    </comment>
  </commentList>
</comments>
</file>

<file path=xl/sharedStrings.xml><?xml version="1.0" encoding="utf-8"?>
<sst xmlns="http://schemas.openxmlformats.org/spreadsheetml/2006/main" count="805" uniqueCount="473">
  <si>
    <t>Schneehöhe</t>
  </si>
  <si>
    <t>Niederschlagsstärke</t>
  </si>
  <si>
    <t>kein</t>
  </si>
  <si>
    <t>leicht</t>
  </si>
  <si>
    <t>mittel</t>
  </si>
  <si>
    <t>stark</t>
  </si>
  <si>
    <t>1: Gültigkeiten festlegen (Zahl, Liste …)</t>
  </si>
  <si>
    <t>3: Namen festlegen</t>
  </si>
  <si>
    <t>Niederschalgsform</t>
  </si>
  <si>
    <t>Regen</t>
  </si>
  <si>
    <t>Schnee</t>
  </si>
  <si>
    <t>Hagel</t>
  </si>
  <si>
    <t>Windstärke</t>
  </si>
  <si>
    <t>Depositionssammler mit Schnee überdeckt</t>
  </si>
  <si>
    <t>ja</t>
  </si>
  <si>
    <t>nein</t>
  </si>
  <si>
    <t>Uhrzeit</t>
  </si>
  <si>
    <t>MEZ</t>
  </si>
  <si>
    <t>MESZ</t>
  </si>
  <si>
    <t>Stammzuwachs Anmerkung</t>
  </si>
  <si>
    <t>Lysimeter</t>
  </si>
  <si>
    <t>0675</t>
  </si>
  <si>
    <t>0678</t>
  </si>
  <si>
    <t>0666</t>
  </si>
  <si>
    <t>0664</t>
  </si>
  <si>
    <t>0665</t>
  </si>
  <si>
    <t>0668</t>
  </si>
  <si>
    <t>Lysimeter leer</t>
  </si>
  <si>
    <t>Lys. Im Beprobungszeitraum undicht</t>
  </si>
  <si>
    <t>Inhalt im Sammler eingefroren</t>
  </si>
  <si>
    <t>Probenwerbung als Eisblock möglich</t>
  </si>
  <si>
    <t>Probennahmeprotokoll IMN-Zöbelboden</t>
  </si>
  <si>
    <t>Datum</t>
  </si>
  <si>
    <t>Probenwerber</t>
  </si>
  <si>
    <t>Bedeckung [%]</t>
  </si>
  <si>
    <t>Niederschlagsform</t>
  </si>
  <si>
    <t>Niederschalgsstärke</t>
  </si>
  <si>
    <t>Schneestand [cm]</t>
  </si>
  <si>
    <t>Anmerkung</t>
  </si>
  <si>
    <t>Saison</t>
  </si>
  <si>
    <t>Anzahl der ausgefallenen</t>
  </si>
  <si>
    <t>15 Depositionssammler</t>
  </si>
  <si>
    <t>Streusammler</t>
  </si>
  <si>
    <t>Sommer</t>
  </si>
  <si>
    <t>Winter</t>
  </si>
  <si>
    <t>MONr.</t>
  </si>
  <si>
    <t>neu</t>
  </si>
  <si>
    <r>
      <t xml:space="preserve">5012 </t>
    </r>
    <r>
      <rPr>
        <sz val="8"/>
        <color theme="1"/>
        <rFont val="Calibri"/>
        <family val="2"/>
        <scheme val="minor"/>
      </rPr>
      <t>neu</t>
    </r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</si>
  <si>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</si>
  <si>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</si>
  <si>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</si>
  <si>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</si>
  <si>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</si>
  <si>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</si>
  <si>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</si>
  <si>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</si>
  <si>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</si>
  <si>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</si>
  <si>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</si>
  <si>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</si>
  <si>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</si>
  <si>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</si>
  <si>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</si>
  <si>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</si>
  <si>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</si>
  <si>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</si>
  <si>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[cm]</t>
  </si>
  <si>
    <t>Dendrometer</t>
  </si>
  <si>
    <t>Anmerkung Stammzuwachs</t>
  </si>
  <si>
    <t>Anmerkung Witterung</t>
  </si>
  <si>
    <t>Eingabemaske für INTENSIVPLOT 2</t>
  </si>
  <si>
    <t>Anmerkung Dep./Streusammler</t>
  </si>
  <si>
    <t>Bergahorn</t>
  </si>
  <si>
    <t>Europ. Lärche</t>
  </si>
  <si>
    <t>Fichte</t>
  </si>
  <si>
    <t>Rotbuche</t>
  </si>
  <si>
    <t>Austrieb</t>
  </si>
  <si>
    <t>Blattentfaltung</t>
  </si>
  <si>
    <t>Erste Blüte</t>
  </si>
  <si>
    <t>Fruchtreife</t>
  </si>
  <si>
    <t>Blattverfärbung</t>
  </si>
  <si>
    <t>Blattfall</t>
  </si>
  <si>
    <t>Anmerkung Phänologie</t>
  </si>
  <si>
    <t>---</t>
  </si>
  <si>
    <t>Parameter mit "---" werden von den Probenwerber nicht erhoben. Fichten-Austreib bezieht sich auf den Maitrieb</t>
  </si>
  <si>
    <t>Überlaufgefäß</t>
  </si>
  <si>
    <t>Probenwerbung als Eisblock</t>
  </si>
  <si>
    <t>Lysimeter undicht</t>
  </si>
  <si>
    <t>Anzeigewert (bar)</t>
  </si>
  <si>
    <t>Bei wesentlicher Über-/Unterschreitung bitte Thomas Lehner kontaktieren:</t>
  </si>
  <si>
    <t>Tel. 07227-8070-12 Büro</t>
  </si>
  <si>
    <t>Tel. 0699-11649574 Joe</t>
  </si>
  <si>
    <t>Tel. 0664-2138800 Tom</t>
  </si>
  <si>
    <t>Anmerkungen</t>
  </si>
  <si>
    <t>Feld</t>
  </si>
  <si>
    <t>0676</t>
  </si>
  <si>
    <t>Nach Beendigung der Lysimeterbeprobung den Unterdruck ablesen in IP2-Messhütte. Der Wert soll ca. 0,2 bar (+ / - 50) sein!</t>
  </si>
  <si>
    <t>Eingabemaske für INTENSIVPLOT 3</t>
  </si>
  <si>
    <r>
      <t xml:space="preserve">7113 </t>
    </r>
    <r>
      <rPr>
        <sz val="8"/>
        <color theme="1"/>
        <rFont val="Calibri"/>
        <family val="2"/>
        <scheme val="minor"/>
      </rPr>
      <t>neu</t>
    </r>
  </si>
  <si>
    <r>
      <t xml:space="preserve">7120 </t>
    </r>
    <r>
      <rPr>
        <sz val="8"/>
        <color theme="1"/>
        <rFont val="Calibri"/>
        <family val="2"/>
        <scheme val="minor"/>
      </rPr>
      <t>neu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</si>
  <si>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</si>
  <si>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</si>
  <si>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</si>
  <si>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</si>
  <si>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</si>
  <si>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</si>
  <si>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</si>
  <si>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</si>
  <si>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</si>
  <si>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</si>
  <si>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</si>
  <si>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</si>
  <si>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</si>
  <si>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</si>
  <si>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</si>
  <si>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</si>
  <si>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</si>
  <si>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</si>
  <si>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 xml:space="preserve">Lysimetercluster </t>
  </si>
  <si>
    <t>1</t>
  </si>
  <si>
    <t>Sto 2 - 2869F01</t>
  </si>
  <si>
    <t>Sto 1 - 2869F02</t>
  </si>
  <si>
    <t>Sto 3 - 2860F01</t>
  </si>
  <si>
    <t>Position</t>
  </si>
  <si>
    <t>am unteren Ende</t>
  </si>
  <si>
    <t>Kiste in Messhütte mit Vakuumstation u.-vorratsgefäßen</t>
  </si>
  <si>
    <t>Sto 4 - 2871F01</t>
  </si>
  <si>
    <t>Sto 5 - 2871F02</t>
  </si>
  <si>
    <t>Sto 6 - 2862F01</t>
  </si>
  <si>
    <t>Kiste am oberen Ende</t>
  </si>
  <si>
    <t>Überlaufgefäß 3/B</t>
  </si>
  <si>
    <t>Überlaufgefäß 3/A</t>
  </si>
  <si>
    <t>Überlaufgefäß 3/C</t>
  </si>
  <si>
    <t>Sto 7 - 2876F02</t>
  </si>
  <si>
    <t>Sto 8 - 2876F01</t>
  </si>
  <si>
    <t>Sto 9 - 2867F01</t>
  </si>
  <si>
    <t>Erste Kontrolle</t>
  </si>
  <si>
    <t>Endkontrolle</t>
  </si>
  <si>
    <r>
      <rPr>
        <sz val="10"/>
        <color theme="1"/>
        <rFont val="Calibri"/>
        <family val="2"/>
        <scheme val="minor"/>
      </rPr>
      <t xml:space="preserve">Sto 1,2,3 = </t>
    </r>
    <r>
      <rPr>
        <b/>
        <sz val="10"/>
        <color theme="1"/>
        <rFont val="Calibri"/>
        <family val="2"/>
        <scheme val="minor"/>
      </rPr>
      <t>2955 = 3/A</t>
    </r>
  </si>
  <si>
    <r>
      <rPr>
        <sz val="10"/>
        <color theme="1"/>
        <rFont val="Calibri"/>
        <family val="2"/>
        <scheme val="minor"/>
      </rPr>
      <t>Sto 4,5,6 =</t>
    </r>
    <r>
      <rPr>
        <b/>
        <sz val="10"/>
        <color theme="1"/>
        <rFont val="Calibri"/>
        <family val="2"/>
        <scheme val="minor"/>
      </rPr>
      <t xml:space="preserve"> 2956 = 3/B</t>
    </r>
  </si>
  <si>
    <r>
      <rPr>
        <sz val="10"/>
        <color theme="1"/>
        <rFont val="Calibri"/>
        <family val="2"/>
        <scheme val="minor"/>
      </rPr>
      <t>Sto7,8,9 =</t>
    </r>
    <r>
      <rPr>
        <b/>
        <sz val="10"/>
        <color theme="1"/>
        <rFont val="Calibri"/>
        <family val="2"/>
        <scheme val="minor"/>
      </rPr>
      <t xml:space="preserve"> 2957 = 3/C</t>
    </r>
  </si>
  <si>
    <t>Eingabemaske für MESSWEHR 0551 WM (Zöbelgraben)</t>
  </si>
  <si>
    <t>Probennahme nur in WO1 &amp; WO3</t>
  </si>
  <si>
    <r>
      <rPr>
        <b/>
        <sz val="11"/>
        <color theme="1"/>
        <rFont val="Calibri"/>
        <family val="2"/>
        <scheme val="minor"/>
      </rPr>
      <t>Überfallhöhe</t>
    </r>
    <r>
      <rPr>
        <sz val="11"/>
        <color theme="1"/>
        <rFont val="Calibri"/>
        <family val="2"/>
        <scheme val="minor"/>
      </rPr>
      <t xml:space="preserve"> (in cm)</t>
    </r>
  </si>
  <si>
    <t>Messung vor Ort</t>
  </si>
  <si>
    <t>Wert</t>
  </si>
  <si>
    <t>Meßgerät</t>
  </si>
  <si>
    <t>Letzte Kalibrierung</t>
  </si>
  <si>
    <t>pH</t>
  </si>
  <si>
    <t>Wassertemp. (°C)</t>
  </si>
  <si>
    <t>Pegelstand (cm)</t>
  </si>
  <si>
    <t>Anmerkung Messung vor Ort</t>
  </si>
  <si>
    <t>Sonstige Anmerkungen</t>
  </si>
  <si>
    <t>Eingabemaske für WILDWIESE</t>
  </si>
  <si>
    <t>Anmerkung Depositionssammler</t>
  </si>
  <si>
    <t>Sammler ausgefallen</t>
  </si>
  <si>
    <t>Kontaktaufnahme von IM-Team mit Probenwerber erwünscht</t>
  </si>
  <si>
    <t>Probennameprotokolle von Intensivplot 2, Intensivplot 3, Meßwehr 0551 und Wildwiese anschließend kontrolliert</t>
  </si>
  <si>
    <t>Wados OK</t>
  </si>
  <si>
    <t>(Unterschrift)</t>
  </si>
  <si>
    <t>MM</t>
  </si>
  <si>
    <t>TT</t>
  </si>
  <si>
    <t>JJJJ</t>
  </si>
  <si>
    <t>Messung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</si>
  <si>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</si>
  <si>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</si>
  <si>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</si>
  <si>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</si>
  <si>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</si>
  <si>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</si>
  <si>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</si>
  <si>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</si>
  <si>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</si>
  <si>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</si>
  <si>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</si>
  <si>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</si>
  <si>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</si>
  <si>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</si>
  <si>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</si>
  <si>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</si>
  <si>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</si>
  <si>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</si>
  <si>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</si>
  <si>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</si>
  <si>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</si>
  <si>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</si>
  <si>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</si>
  <si>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</si>
  <si>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</si>
  <si>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</si>
  <si>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</si>
  <si>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</si>
  <si>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</si>
  <si>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</si>
  <si>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</si>
  <si>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</si>
  <si>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</si>
  <si>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</si>
  <si>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</si>
  <si>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</si>
  <si>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zuletzt bearbeitet</t>
  </si>
  <si>
    <t>Kontrollstatus</t>
  </si>
  <si>
    <t>Anmerkungen controling</t>
  </si>
  <si>
    <r>
      <t>2: Zellschutz "gesperrt aufheben" im Menü Zellformat (STRG + 1); dann Blattschutz anlegen.  Kennwort fürs IM -Team:</t>
    </r>
    <r>
      <rPr>
        <b/>
        <sz val="11"/>
        <color rgb="FFFF0000"/>
        <rFont val="Calibri"/>
        <family val="2"/>
        <scheme val="minor"/>
      </rPr>
      <t>UBA</t>
    </r>
  </si>
  <si>
    <t>Proj/1</t>
  </si>
  <si>
    <t>Sto/2</t>
  </si>
  <si>
    <t>J/3</t>
  </si>
  <si>
    <t>M/3</t>
  </si>
  <si>
    <t>T/3</t>
  </si>
  <si>
    <t>Punkt/4</t>
  </si>
  <si>
    <t>Art/5</t>
  </si>
  <si>
    <t>Stu</t>
  </si>
  <si>
    <t>Min</t>
  </si>
  <si>
    <t>Sec</t>
  </si>
  <si>
    <r>
      <t>Uhrzeit_PNP</t>
    </r>
    <r>
      <rPr>
        <sz val="8"/>
        <color indexed="57"/>
        <rFont val="Arial"/>
        <family val="2"/>
      </rPr>
      <t xml:space="preserve"> (</t>
    </r>
    <r>
      <rPr>
        <sz val="8"/>
        <color indexed="17"/>
        <rFont val="Arial"/>
        <family val="2"/>
      </rPr>
      <t>MESZ)</t>
    </r>
  </si>
  <si>
    <t>Uhrzeit_PNP/MEZ_ab_2003</t>
  </si>
  <si>
    <t>Datum_PNP</t>
  </si>
  <si>
    <t>Bedeckung (%)</t>
  </si>
  <si>
    <t>Windrichtung</t>
  </si>
  <si>
    <t>Schneestand (cm)</t>
  </si>
  <si>
    <t>pH_vO</t>
  </si>
  <si>
    <t>Meßgerät_pH</t>
  </si>
  <si>
    <t>Datum_Kalibrierung_pH</t>
  </si>
  <si>
    <t>Lf_vO_(unkorr)_[µS/cm]</t>
  </si>
  <si>
    <t>Meßgerät_Lf</t>
  </si>
  <si>
    <t>Datum_Kalibrierung_Lf</t>
  </si>
  <si>
    <t>Faktor</t>
  </si>
  <si>
    <t>Lf_korrigiert</t>
  </si>
  <si>
    <t>Wassertemp_vO</t>
  </si>
  <si>
    <t>Meßgerät_Wassertemp</t>
  </si>
  <si>
    <t>Temp_zuletzt_kalibriert</t>
  </si>
  <si>
    <t>Pegel_[cm]_vO</t>
  </si>
  <si>
    <t>Lufttemperatur_Datenlogger</t>
  </si>
  <si>
    <t>Pegel_Datenlogger</t>
  </si>
  <si>
    <r>
      <t>Trübung_Datenlogger</t>
    </r>
    <r>
      <rPr>
        <sz val="8"/>
        <rFont val="Arial"/>
        <family val="2"/>
      </rPr>
      <t xml:space="preserve"> (dim.los)</t>
    </r>
  </si>
  <si>
    <r>
      <t>Trübung_Datenlogger</t>
    </r>
    <r>
      <rPr>
        <sz val="8"/>
        <rFont val="Arial"/>
        <family val="2"/>
      </rPr>
      <t xml:space="preserve"> (dim.los) HACH-LANGE</t>
    </r>
  </si>
  <si>
    <t>Wassertemperatur_Datenlogger</t>
  </si>
  <si>
    <t>Lf_Datenlogger</t>
  </si>
  <si>
    <t>Sichtweite_PWD12</t>
  </si>
  <si>
    <t>SynopCode_PWD12</t>
  </si>
  <si>
    <t>Nied_Intensität_PWD12</t>
  </si>
  <si>
    <t>Überfallshöhe (cm)</t>
  </si>
  <si>
    <t>5 l Schwebstoffprobe für KMA</t>
  </si>
  <si>
    <t>zuletzt_bearbeitet</t>
  </si>
  <si>
    <t>Anmerkungen_Controlling</t>
  </si>
  <si>
    <r>
      <t>Trübung_Datenlogger</t>
    </r>
    <r>
      <rPr>
        <sz val="8"/>
        <rFont val="Arial"/>
        <family val="2"/>
      </rPr>
      <t xml:space="preserve"> (dim.los) HACH-LANGE_Ablesung 2 (hohe Auflösung)</t>
    </r>
  </si>
  <si>
    <t>Uhrzeit_PNP (MESZ)</t>
  </si>
  <si>
    <t>Sammelmenge Drainagerohr Schuttfächer (ml)</t>
  </si>
  <si>
    <t>Lf_Sammelmenge Drainagerohr_[µS/cm] Methodik si. Lf vO</t>
  </si>
  <si>
    <r>
      <t>Uhrzeit_PNP/</t>
    </r>
    <r>
      <rPr>
        <b/>
        <sz val="8"/>
        <color indexed="57"/>
        <rFont val="Arial"/>
        <family val="2"/>
      </rPr>
      <t>MEZ</t>
    </r>
    <r>
      <rPr>
        <sz val="8"/>
        <color indexed="57"/>
        <rFont val="Arial"/>
        <family val="2"/>
      </rPr>
      <t>_ab_2003</t>
    </r>
  </si>
  <si>
    <r>
      <t>Uhrzeit_PNP/</t>
    </r>
    <r>
      <rPr>
        <b/>
        <sz val="8"/>
        <color indexed="20"/>
        <rFont val="Arial"/>
        <family val="2"/>
      </rPr>
      <t>MEZ</t>
    </r>
    <r>
      <rPr>
        <sz val="8"/>
        <color indexed="20"/>
        <rFont val="Arial"/>
        <family val="2"/>
      </rPr>
      <t>_ab_2003 auf</t>
    </r>
    <r>
      <rPr>
        <b/>
        <sz val="8"/>
        <color indexed="20"/>
        <rFont val="Arial"/>
        <family val="2"/>
      </rPr>
      <t>gerundet für NIED merge</t>
    </r>
  </si>
  <si>
    <t>Anmerkung allgemein und Deposammler</t>
  </si>
  <si>
    <t>Überdeckung Depositionssammler</t>
  </si>
  <si>
    <t>0658/DA eingefroren</t>
  </si>
  <si>
    <t>0658/DA ganz entleert</t>
  </si>
  <si>
    <t>0662/DA eingefroren</t>
  </si>
  <si>
    <t>0662/DA ganz entleert</t>
  </si>
  <si>
    <t>0666/DA eingefroren</t>
  </si>
  <si>
    <t>0666/DA ganz entleert</t>
  </si>
  <si>
    <t>0673/DA eingefroren</t>
  </si>
  <si>
    <t>0673/DA ganz entleert</t>
  </si>
  <si>
    <t>0678/DA eingefroren</t>
  </si>
  <si>
    <t>0678/DA ganz entleert</t>
  </si>
  <si>
    <t>0683/DA eingefroren</t>
  </si>
  <si>
    <t>0683/DA ganz entleert</t>
  </si>
  <si>
    <t>Anmerkung Stammablauf</t>
  </si>
  <si>
    <t>Lysimeteranlage eingefroren</t>
  </si>
  <si>
    <t>Anmerkungen Lysimeteranlage</t>
  </si>
  <si>
    <t>Unterdruck (mbar)</t>
  </si>
  <si>
    <t>Unterdruck-Ablesezeit vor Ort</t>
  </si>
  <si>
    <t>Anmerkungen Controlling</t>
  </si>
  <si>
    <r>
      <t>Uhrzeit_PNP/</t>
    </r>
    <r>
      <rPr>
        <b/>
        <sz val="8"/>
        <color indexed="57"/>
        <rFont val="Arial"/>
        <family val="2"/>
      </rPr>
      <t>MEZ</t>
    </r>
  </si>
  <si>
    <r>
      <t xml:space="preserve">Überdeckung </t>
    </r>
    <r>
      <rPr>
        <sz val="8"/>
        <color indexed="57"/>
        <rFont val="Arial"/>
        <family val="2"/>
      </rPr>
      <t>Deposammler</t>
    </r>
  </si>
  <si>
    <r>
      <t xml:space="preserve">Anmerkungen Lysimeteranlage </t>
    </r>
    <r>
      <rPr>
        <sz val="8"/>
        <color indexed="10"/>
        <rFont val="Arial"/>
        <family val="2"/>
      </rPr>
      <t xml:space="preserve">(Achtung: </t>
    </r>
    <r>
      <rPr>
        <sz val="10"/>
        <color indexed="10"/>
        <rFont val="Arial"/>
        <family val="2"/>
      </rPr>
      <t>Vorratsgefäß für gesamte Anlage ist auf 3B</t>
    </r>
    <r>
      <rPr>
        <sz val="8"/>
        <color indexed="10"/>
        <rFont val="Arial"/>
        <family val="2"/>
      </rPr>
      <t xml:space="preserve">, unbedingt Sammelmenge aller 3 Sammler anschauen, nicht sofort 2956 zuordnen!) </t>
    </r>
    <r>
      <rPr>
        <sz val="8"/>
        <color indexed="30"/>
        <rFont val="Arial"/>
        <family val="2"/>
      </rPr>
      <t xml:space="preserve">Lotte litert Sammelgefäß aus: </t>
    </r>
    <r>
      <rPr>
        <sz val="10"/>
        <color indexed="30"/>
        <rFont val="Arial"/>
        <family val="2"/>
      </rPr>
      <t>2425 ml Inhalt</t>
    </r>
  </si>
  <si>
    <t>Erste Kontrolle MEZ/MESZ)</t>
  </si>
  <si>
    <t>Endkontrolle MEZ/MESZ)</t>
  </si>
  <si>
    <t>Anmerkung allgemein</t>
  </si>
  <si>
    <r>
      <t xml:space="preserve">Anmerkungen Depositionssammler 0919 </t>
    </r>
    <r>
      <rPr>
        <sz val="10"/>
        <rFont val="Arial"/>
        <family val="2"/>
      </rPr>
      <t>(ab 04/2008 keine getrennte Beprobung von 0903 und 0918)</t>
    </r>
  </si>
  <si>
    <t>Überdeckung Depositionssammler (alle)</t>
  </si>
  <si>
    <r>
      <t>Rohrverlängerung aufgesteckt bei 0903</t>
    </r>
    <r>
      <rPr>
        <sz val="6"/>
        <rFont val="Arial"/>
        <family val="2"/>
      </rPr>
      <t>_Aufzeichnung ab 06_2002</t>
    </r>
  </si>
  <si>
    <r>
      <t>Anmerkungen Depositionssammler bei 0903</t>
    </r>
    <r>
      <rPr>
        <sz val="10"/>
        <color indexed="57"/>
        <rFont val="Arial"/>
        <family val="2"/>
      </rPr>
      <t xml:space="preserve"> (seit 1993)</t>
    </r>
  </si>
  <si>
    <t>Überdeckung Depositionssammler bei 0903</t>
  </si>
  <si>
    <r>
      <t>Anmerkungen Depositionssammler bei 0918</t>
    </r>
    <r>
      <rPr>
        <sz val="10"/>
        <color indexed="20"/>
        <rFont val="Arial"/>
        <family val="2"/>
      </rPr>
      <t xml:space="preserve"> (ab 28.7.2003)</t>
    </r>
  </si>
  <si>
    <t>Überdeckung Depositionssammler bei 0918</t>
  </si>
  <si>
    <t>Rohrverlängerung aufgesteckt bei 0918</t>
  </si>
  <si>
    <t>Anmerkung Checkliste</t>
  </si>
  <si>
    <t>tw.</t>
  </si>
  <si>
    <t>Zeilenbeschriftungen</t>
  </si>
  <si>
    <t>IP2_BU_5001B00_D27_Frühling</t>
  </si>
  <si>
    <t>IP2_BU_5001B00_D27_Herbst</t>
  </si>
  <si>
    <t>IP2_BU_5001B00_D27_Sommer</t>
  </si>
  <si>
    <t>IP2_BU_5001B00_D27_Winter</t>
  </si>
  <si>
    <t>IP2_BU_5004B00_D31_Frühling</t>
  </si>
  <si>
    <t>IP2_BU_5004B00_D31_Herbst</t>
  </si>
  <si>
    <t>IP2_BU_5004B00_D31_Sommer</t>
  </si>
  <si>
    <t>IP2_BU_5004B00_D31_Winter</t>
  </si>
  <si>
    <t>IP2_BU_5011B00_D29_Frühling</t>
  </si>
  <si>
    <t>IP2_BU_5011B00_D29_Herbst</t>
  </si>
  <si>
    <t>IP2_BU_5011B00_D29_Sommer</t>
  </si>
  <si>
    <t>IP2_BU_5011B00_D29_Winter</t>
  </si>
  <si>
    <t>IP2_BU_5073B00_D25_Frühling</t>
  </si>
  <si>
    <t>IP2_BU_5073B00_D25_Herbst</t>
  </si>
  <si>
    <t>IP2_BU_5073B00_D25_Sommer</t>
  </si>
  <si>
    <t>IP2_BU_5073B00_D25_Winter</t>
  </si>
  <si>
    <t>IP2_BU_5074B00_D36_Frühling</t>
  </si>
  <si>
    <t>IP2_BU_5074B00_D36_Herbst</t>
  </si>
  <si>
    <t>IP2_BU_5074B00_D36_Sommer</t>
  </si>
  <si>
    <t>IP2_BU_5074B00_D36_Winter</t>
  </si>
  <si>
    <t>IP2_BU_5097B00_D32_Frühling</t>
  </si>
  <si>
    <t>IP2_BU_5097B00_D32_Herbst</t>
  </si>
  <si>
    <t>IP2_BU_5097B00_D32_Sommer</t>
  </si>
  <si>
    <t>IP2_BU_5097B00_D32_Winter</t>
  </si>
  <si>
    <t>IP2_BU_5106B00_D30_Frühling</t>
  </si>
  <si>
    <t>IP2_BU_5106B00_D30_Herbst</t>
  </si>
  <si>
    <t>IP2_BU_5106B00_D30_Sommer</t>
  </si>
  <si>
    <t>IP2_BU_5106B00_D30_Winter</t>
  </si>
  <si>
    <t>IP2_BU_5124B00_D26_Frühling</t>
  </si>
  <si>
    <t>IP2_BU_5124B00_D26_Herbst</t>
  </si>
  <si>
    <t>IP2_BU_5124B00_D26_Sommer</t>
  </si>
  <si>
    <t>IP2_BU_5124B00_D26_Winter</t>
  </si>
  <si>
    <t>IP2_BU_5141B00_D28_Frühling</t>
  </si>
  <si>
    <t>IP2_BU_5141B00_D28_Herbst</t>
  </si>
  <si>
    <t>IP2_BU_5141B00_D28_Sommer</t>
  </si>
  <si>
    <t>IP2_BU_5141B00_D28_Winter</t>
  </si>
  <si>
    <t>IP2_BU_5177B00_D29_Winter</t>
  </si>
  <si>
    <t>IP2_BU_5225B00_D35_Frühling</t>
  </si>
  <si>
    <t>IP2_BU_5225B00_D35_Herbst</t>
  </si>
  <si>
    <t>IP2_BU_5225B00_D35_Sommer</t>
  </si>
  <si>
    <t>IP2_BU_5225B00_D35_Winter</t>
  </si>
  <si>
    <t>IP2_BU_5229B00_D33_Frühling</t>
  </si>
  <si>
    <t>IP2_BU_5229B00_D33_Herbst</t>
  </si>
  <si>
    <t>IP2_BU_5229B00_D33_Sommer</t>
  </si>
  <si>
    <t>IP2_BU_5229B00_D33_Winter</t>
  </si>
  <si>
    <t>IP2_BU_5232B00_D34_Frühling</t>
  </si>
  <si>
    <t>IP2_BU_5232B00_D34_Herbst</t>
  </si>
  <si>
    <t>IP2_BU_5232B00_D34_Sommer</t>
  </si>
  <si>
    <t>IP2_BU_5232B00_D34_Winter</t>
  </si>
  <si>
    <t>IP2_FI_5005B00_D23_Frühling</t>
  </si>
  <si>
    <t>IP2_FI_5005B00_D23_Herbst</t>
  </si>
  <si>
    <t>IP2_FI_5005B00_D23_Sommer</t>
  </si>
  <si>
    <t>IP2_FI_5005B00_D23_Winter</t>
  </si>
  <si>
    <t>IP2_FI_5012B00_D19_Frühling</t>
  </si>
  <si>
    <t>IP2_FI_5012B00_D19_Herbst</t>
  </si>
  <si>
    <t>IP2_FI_5012B00_D19_Sommer</t>
  </si>
  <si>
    <t>IP2_FI_5012B00_D19_Winter</t>
  </si>
  <si>
    <t>IP2_FI_5075B00_D19_Frühling</t>
  </si>
  <si>
    <t>IP2_FI_5075B00_D19_Herbst</t>
  </si>
  <si>
    <t>IP2_FI_5075B00_D19_Sommer</t>
  </si>
  <si>
    <t>IP2_FI_5075B00_D19_Winter</t>
  </si>
  <si>
    <t>IP2_FI_5136B00_D24_Frühling</t>
  </si>
  <si>
    <t>IP2_FI_5136B00_D24_Herbst</t>
  </si>
  <si>
    <t>IP2_FI_5136B00_D24_Sommer</t>
  </si>
  <si>
    <t>IP2_FI_5136B00_D24_Winter</t>
  </si>
  <si>
    <t>IP2_FI_5222B00_D21_Frühling</t>
  </si>
  <si>
    <t>IP2_FI_5222B00_D21_Herbst</t>
  </si>
  <si>
    <t>IP2_FI_5222B00_D21_Sommer</t>
  </si>
  <si>
    <t>IP2_FI_5222B00_D21_Winter</t>
  </si>
  <si>
    <t>IP2_FI_5227B00_D20_Frühling</t>
  </si>
  <si>
    <t>IP2_FI_5227B00_D20_Herbst</t>
  </si>
  <si>
    <t>IP2_FI_5227B00_D20_Sommer</t>
  </si>
  <si>
    <t>IP2_FI_5227B00_D20_Winter</t>
  </si>
  <si>
    <t>IP2_FI_5228B00_D22_Frühling</t>
  </si>
  <si>
    <t>IP2_FI_5228B00_D22_Herbst</t>
  </si>
  <si>
    <t>IP2_FI_5228B00_D22_Sommer</t>
  </si>
  <si>
    <t>IP2_FI_5228B00_D22_Winter</t>
  </si>
  <si>
    <t>IP3_BU_5387B00_D06_Frühling</t>
  </si>
  <si>
    <t>IP3_BU_5387B00_D06_Herbst</t>
  </si>
  <si>
    <t>IP3_BU_5387B00_D06_Sommer</t>
  </si>
  <si>
    <t>IP3_BU_5387B00_D06_Winter</t>
  </si>
  <si>
    <t>IP3_BU_5425B00_D10_Frühling</t>
  </si>
  <si>
    <t>IP3_BU_5425B00_D10_Herbst</t>
  </si>
  <si>
    <t>IP3_BU_5425B00_D10_Sommer</t>
  </si>
  <si>
    <t>IP3_BU_5425B00_D10_Winter</t>
  </si>
  <si>
    <t>IP3_BU_5433B00_D09_Frühling</t>
  </si>
  <si>
    <t>IP3_BU_5433B00_D09_Herbst</t>
  </si>
  <si>
    <t>IP3_BU_5433B00_D09_Sommer</t>
  </si>
  <si>
    <t>IP3_BU_5433B00_D09_Winter</t>
  </si>
  <si>
    <t>IP3_BU_5441B00_D05_Frühling</t>
  </si>
  <si>
    <t>IP3_BU_5441B00_D05_Herbst</t>
  </si>
  <si>
    <t>IP3_BU_5441B00_D05_Sommer</t>
  </si>
  <si>
    <t>IP3_BU_5441B00_D05_Winter</t>
  </si>
  <si>
    <t>IP3_BU_7092B00_D14_Frühling</t>
  </si>
  <si>
    <t>IP3_BU_7092B00_D14_Herbst</t>
  </si>
  <si>
    <t>IP3_BU_7092B00_D14_Sommer</t>
  </si>
  <si>
    <t>IP3_BU_7092B00_D14_Winter</t>
  </si>
  <si>
    <t>IP3_FI_5377B00_D01_Frühling</t>
  </si>
  <si>
    <t>IP3_FI_5377B00_D01_Herbst</t>
  </si>
  <si>
    <t>IP3_FI_5377B00_D01_Sommer</t>
  </si>
  <si>
    <t>IP3_FI_5377B00_D01_Winter</t>
  </si>
  <si>
    <t>IP3_FI_5384B00_D04_Frühling</t>
  </si>
  <si>
    <t>IP3_FI_5384B00_D04_Herbst</t>
  </si>
  <si>
    <t>IP3_FI_5384B00_D04_Sommer</t>
  </si>
  <si>
    <t>IP3_FI_5384B00_D04_Winter</t>
  </si>
  <si>
    <t>IP3_FI_5385B00_D03_Frühling</t>
  </si>
  <si>
    <t>IP3_FI_5385B00_D03_Herbst</t>
  </si>
  <si>
    <t>IP3_FI_5385B00_D03_Sommer</t>
  </si>
  <si>
    <t>IP3_FI_5385B00_D03_Winter</t>
  </si>
  <si>
    <t>IP3_FI_5395B00_D07_Frühling</t>
  </si>
  <si>
    <t>IP3_FI_5395B00_D07_Herbst</t>
  </si>
  <si>
    <t>IP3_FI_5395B00_D07_Sommer</t>
  </si>
  <si>
    <t>IP3_FI_5395B00_D07_Winter</t>
  </si>
  <si>
    <t>IP3_FI_5408B00_D08_Frühling</t>
  </si>
  <si>
    <t>IP3_FI_5408B00_D08_Herbst</t>
  </si>
  <si>
    <t>IP3_FI_5408B00_D08_Sommer</t>
  </si>
  <si>
    <t>IP3_FI_5408B00_D08_Winter</t>
  </si>
  <si>
    <t>IP3_FI_5417B00_D12_Frühling</t>
  </si>
  <si>
    <t>IP3_FI_5417B00_D12_Herbst</t>
  </si>
  <si>
    <t>IP3_FI_5417B00_D12_Sommer</t>
  </si>
  <si>
    <t>IP3_FI_5417B00_D12_Winter</t>
  </si>
  <si>
    <t>IP3_FI_5419B00_D11_Frühling</t>
  </si>
  <si>
    <t>IP3_FI_5419B00_D11_Herbst</t>
  </si>
  <si>
    <t>IP3_FI_5419B00_D11_Sommer</t>
  </si>
  <si>
    <t>IP3_FI_5419B00_D11_Winter</t>
  </si>
  <si>
    <t>IP3_FI_5427B00_D13_Frühling</t>
  </si>
  <si>
    <t>IP3_FI_5427B00_D13_Herbst</t>
  </si>
  <si>
    <t>IP3_FI_5427B00_D13_Sommer</t>
  </si>
  <si>
    <t>IP3_FI_5427B00_D13_Winter</t>
  </si>
  <si>
    <t>IP3_FI_7080B00_D17_Frühling</t>
  </si>
  <si>
    <t>IP3_FI_7080B00_D17_Herbst</t>
  </si>
  <si>
    <t>IP3_FI_7080B00_D17_Sommer</t>
  </si>
  <si>
    <t>IP3_FI_7080B00_D17_Winter</t>
  </si>
  <si>
    <t>IP3_FI_7081B00_D16_Frühling</t>
  </si>
  <si>
    <t>IP3_FI_7081B00_D16_Herbst</t>
  </si>
  <si>
    <t>IP3_FI_7081B00_D16_Sommer</t>
  </si>
  <si>
    <t>IP3_FI_7081B00_D16_Winter</t>
  </si>
  <si>
    <t>IP3_FI_7109B00_D02_Frühling</t>
  </si>
  <si>
    <t>IP3_FI_7109B00_D02_Herbst</t>
  </si>
  <si>
    <t>IP3_FI_7109B00_D02_Sommer</t>
  </si>
  <si>
    <t>IP3_FI_7109B00_D02_Winter</t>
  </si>
  <si>
    <t>IP3_FI_7110B00_D15_Frühling</t>
  </si>
  <si>
    <t>IP3_FI_7110B00_D15_Herbst</t>
  </si>
  <si>
    <t>IP3_FI_7110B00_D15_Sommer</t>
  </si>
  <si>
    <t>IP3_FI_7110B00_D15_Winter</t>
  </si>
  <si>
    <t>IP3_FI_7113B00_D02_Frühling</t>
  </si>
  <si>
    <t>IP3_FI_7113B00_D02_Herbst</t>
  </si>
  <si>
    <t>IP3_FI_7113B00_D02_Sommer</t>
  </si>
  <si>
    <t>IP3_FI_7113B00_D02_Winter</t>
  </si>
  <si>
    <t>IP3_FI_7120B00_D18_Frühling</t>
  </si>
  <si>
    <t>IP3_FI_7120B00_D18_Herbst</t>
  </si>
  <si>
    <t>IP3_FI_7120B00_D18_Sommer</t>
  </si>
  <si>
    <t>IP3_FI_7120B00_D18_Winter</t>
  </si>
  <si>
    <t>IP3_FI_7121B00_D18_Frühling</t>
  </si>
  <si>
    <t>IP3_FI_7121B00_D18_Herbst</t>
  </si>
  <si>
    <t>IP3_FI_7121B00_D18_Sommer</t>
  </si>
  <si>
    <t>IP3_FI_7121B00_D18_Winter</t>
  </si>
  <si>
    <t>Mittelwert-1SD</t>
  </si>
  <si>
    <t>Mittelwert+1SD</t>
  </si>
  <si>
    <t>Messgerät</t>
  </si>
  <si>
    <t>Multi 340i</t>
  </si>
  <si>
    <t>Plot</t>
  </si>
  <si>
    <t>Baumart</t>
  </si>
  <si>
    <t>Maitrieb</t>
  </si>
  <si>
    <t>IP2</t>
  </si>
  <si>
    <t>IP3</t>
  </si>
  <si>
    <t>WM</t>
  </si>
  <si>
    <t>(cm)</t>
  </si>
  <si>
    <r>
      <t xml:space="preserve">Streusammler </t>
    </r>
    <r>
      <rPr>
        <b/>
        <i/>
        <sz val="8"/>
        <color theme="1"/>
        <rFont val="Calibri"/>
        <family val="2"/>
        <scheme val="minor"/>
      </rPr>
      <t>(15 Netze i. Sommer; 5 Tonnen i. Winnter)</t>
    </r>
  </si>
  <si>
    <r>
      <t xml:space="preserve">Streusammler </t>
    </r>
    <r>
      <rPr>
        <b/>
        <i/>
        <sz val="8"/>
        <color theme="1"/>
        <rFont val="Calibri"/>
        <family val="2"/>
        <scheme val="minor"/>
      </rPr>
      <t>(15 Netze i. Sommer; 5 Tonnen i. Winter)</t>
    </r>
  </si>
  <si>
    <t>Anmerkung  Deposammler/Streusammler</t>
  </si>
  <si>
    <r>
      <rPr>
        <b/>
        <sz val="11"/>
        <color theme="1"/>
        <rFont val="Calibri"/>
        <family val="2"/>
        <scheme val="minor"/>
      </rPr>
      <t>Depositionssammler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mit Schnee überdeckt (ja/nein)</t>
    </r>
  </si>
  <si>
    <t>cm</t>
  </si>
  <si>
    <r>
      <t xml:space="preserve">von Schneeoberkante überdeckt </t>
    </r>
    <r>
      <rPr>
        <i/>
        <sz val="8"/>
        <color theme="1"/>
        <rFont val="Calibri"/>
        <family val="2"/>
        <scheme val="minor"/>
      </rPr>
      <t>(ja/nein)</t>
    </r>
  </si>
  <si>
    <r>
      <t xml:space="preserve">Ausgefallene Sammler (von 10) - </t>
    </r>
    <r>
      <rPr>
        <sz val="8"/>
        <color theme="1"/>
        <rFont val="Calibri"/>
        <family val="2"/>
        <scheme val="minor"/>
      </rPr>
      <t>Anzahl</t>
    </r>
  </si>
  <si>
    <t>Wados</t>
  </si>
  <si>
    <t>Molln, am:</t>
  </si>
  <si>
    <t>Anmerkungen Wados / Sonstiges</t>
  </si>
  <si>
    <t>LF (µS/cm)</t>
  </si>
  <si>
    <t>Kettenhummer</t>
  </si>
  <si>
    <t>Groiß</t>
  </si>
  <si>
    <t>Keine</t>
  </si>
  <si>
    <t>keine</t>
  </si>
  <si>
    <t xml:space="preserve">Pumpe ausgebaut 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</si>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</sst>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yy;@"/>
    <numFmt numFmtId="165" formatCode="hh:mm;@"/>
    <numFmt numFmtId="166" formatCode="_-* #,##0.00\ _D_M_-;\-* #,##0.00\ _D_M_-;_-* &quot;-&quot;??\ _D_M_-;_-@_-"/>
    <numFmt numFmtId="167" formatCode="0.0"/>
    <numFmt numFmtId="168" formatCode="00"/>
    <numFmt numFmtId="169" formatCode="h:mm"/>
    <numFmt numFmtId="170" formatCode="0.000"/>
    <numFmt numFmtId="171" formatCode="[$-F400]h:mm:ss\ AM/PM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sz val="8"/>
      <color indexed="20"/>
      <name val="Arial"/>
      <family val="2"/>
    </font>
    <font>
      <b/>
      <sz val="8"/>
      <color indexed="20"/>
      <name val="Arial"/>
      <family val="2"/>
    </font>
    <font>
      <sz val="10"/>
      <color indexed="20"/>
      <name val="Arial"/>
      <family val="2"/>
    </font>
    <font>
      <b/>
      <sz val="8"/>
      <color indexed="57"/>
      <name val="Arial"/>
      <family val="2"/>
    </font>
    <font>
      <sz val="8"/>
      <color indexed="57"/>
      <name val="Arial"/>
      <family val="2"/>
    </font>
    <font>
      <sz val="8"/>
      <color indexed="17"/>
      <name val="Arial"/>
      <family val="2"/>
    </font>
    <font>
      <sz val="10"/>
      <color indexed="30"/>
      <name val="Arial"/>
      <family val="2"/>
    </font>
    <font>
      <b/>
      <sz val="10"/>
      <color indexed="20"/>
      <name val="Arial"/>
      <family val="2"/>
    </font>
    <font>
      <sz val="10"/>
      <color indexed="57"/>
      <name val="Arial"/>
      <family val="2"/>
    </font>
    <font>
      <sz val="6"/>
      <name val="Arial"/>
      <family val="2"/>
    </font>
    <font>
      <sz val="8"/>
      <color indexed="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6795556505021"/>
      </patternFill>
    </fill>
    <fill>
      <patternFill patternType="lightGray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</cellStyleXfs>
  <cellXfs count="34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0" fillId="0" borderId="0" xfId="0" applyFill="1"/>
    <xf numFmtId="0" fontId="2" fillId="0" borderId="0" xfId="0" applyFont="1" applyFill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8" xfId="0" applyBorder="1" applyAlignme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2" xfId="0" applyBorder="1" applyProtection="1"/>
    <xf numFmtId="0" fontId="0" fillId="0" borderId="3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1" fillId="0" borderId="0" xfId="0" applyFont="1" applyFill="1" applyBorder="1"/>
    <xf numFmtId="0" fontId="5" fillId="0" borderId="0" xfId="0" applyFont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5" fillId="0" borderId="0" xfId="0" applyFont="1" applyBorder="1"/>
    <xf numFmtId="0" fontId="5" fillId="0" borderId="6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49" fontId="0" fillId="0" borderId="5" xfId="0" applyNumberForma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2" xfId="0" applyFont="1" applyBorder="1"/>
    <xf numFmtId="0" fontId="12" fillId="0" borderId="0" xfId="0" applyFont="1" applyBorder="1"/>
    <xf numFmtId="0" fontId="11" fillId="0" borderId="1" xfId="0" applyFont="1" applyFill="1" applyBorder="1" applyAlignment="1">
      <alignment horizontal="center" vertical="center"/>
    </xf>
    <xf numFmtId="0" fontId="5" fillId="0" borderId="6" xfId="0" applyFont="1" applyBorder="1" applyAlignment="1"/>
    <xf numFmtId="0" fontId="9" fillId="0" borderId="6" xfId="0" applyFont="1" applyFill="1" applyBorder="1" applyAlignment="1">
      <alignment wrapText="1"/>
    </xf>
    <xf numFmtId="49" fontId="9" fillId="0" borderId="1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2" xfId="0" applyFont="1" applyBorder="1" applyProtection="1"/>
    <xf numFmtId="0" fontId="13" fillId="0" borderId="3" xfId="0" applyFont="1" applyBorder="1" applyProtection="1"/>
    <xf numFmtId="0" fontId="0" fillId="0" borderId="0" xfId="0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/>
    <xf numFmtId="0" fontId="1" fillId="0" borderId="6" xfId="0" applyFont="1" applyBorder="1" applyAlignme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49" fontId="0" fillId="0" borderId="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6" xfId="0" applyFill="1" applyBorder="1"/>
    <xf numFmtId="0" fontId="1" fillId="0" borderId="5" xfId="0" applyFont="1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wrapText="1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65" fontId="0" fillId="0" borderId="1" xfId="0" applyNumberFormat="1" applyBorder="1" applyAlignment="1" applyProtection="1">
      <protection locked="0"/>
    </xf>
    <xf numFmtId="165" fontId="0" fillId="0" borderId="1" xfId="0" applyNumberFormat="1" applyBorder="1" applyProtection="1">
      <protection locked="0"/>
    </xf>
    <xf numFmtId="0" fontId="0" fillId="0" borderId="7" xfId="0" applyBorder="1" applyProtection="1"/>
    <xf numFmtId="0" fontId="0" fillId="0" borderId="8" xfId="0" applyBorder="1" applyProtection="1"/>
    <xf numFmtId="0" fontId="0" fillId="0" borderId="8" xfId="0" applyBorder="1" applyAlignment="1" applyProtection="1">
      <alignment horizontal="center" vertical="center" wrapText="1"/>
    </xf>
    <xf numFmtId="164" fontId="9" fillId="0" borderId="1" xfId="0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165" fontId="9" fillId="0" borderId="1" xfId="0" applyNumberFormat="1" applyFont="1" applyBorder="1" applyProtection="1">
      <protection locked="0"/>
    </xf>
    <xf numFmtId="0" fontId="9" fillId="0" borderId="1" xfId="0" applyFont="1" applyBorder="1" applyProtection="1">
      <protection locked="0"/>
    </xf>
    <xf numFmtId="0" fontId="0" fillId="0" borderId="8" xfId="0" applyBorder="1" applyAlignment="1" applyProtection="1">
      <alignment wrapText="1"/>
    </xf>
    <xf numFmtId="2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/>
    <xf numFmtId="0" fontId="15" fillId="4" borderId="1" xfId="1" applyFont="1" applyFill="1" applyBorder="1" applyAlignment="1">
      <alignment wrapText="1"/>
    </xf>
    <xf numFmtId="167" fontId="14" fillId="0" borderId="0" xfId="1" applyNumberFormat="1" applyFont="1" applyFill="1" applyBorder="1" applyAlignment="1">
      <alignment wrapText="1"/>
    </xf>
    <xf numFmtId="0" fontId="14" fillId="0" borderId="0" xfId="1" quotePrefix="1" applyFont="1" applyFill="1" applyBorder="1" applyAlignment="1">
      <alignment wrapText="1"/>
    </xf>
    <xf numFmtId="0" fontId="14" fillId="0" borderId="0" xfId="1" applyFont="1" applyFill="1" applyBorder="1" applyAlignment="1">
      <alignment wrapText="1"/>
    </xf>
    <xf numFmtId="168" fontId="15" fillId="4" borderId="1" xfId="1" applyNumberFormat="1" applyFont="1" applyFill="1" applyBorder="1" applyAlignment="1">
      <alignment wrapText="1"/>
    </xf>
    <xf numFmtId="0" fontId="18" fillId="0" borderId="0" xfId="1" quotePrefix="1" applyFont="1" applyAlignment="1">
      <alignment wrapText="1"/>
    </xf>
    <xf numFmtId="0" fontId="14" fillId="0" borderId="0" xfId="1" applyFont="1" applyAlignment="1">
      <alignment wrapText="1"/>
    </xf>
    <xf numFmtId="0" fontId="14" fillId="0" borderId="0" xfId="1" applyFont="1" applyAlignment="1">
      <alignment textRotation="90" wrapText="1"/>
    </xf>
    <xf numFmtId="0" fontId="14" fillId="0" borderId="0" xfId="1" quotePrefix="1" applyFont="1" applyAlignment="1">
      <alignment wrapText="1"/>
    </xf>
    <xf numFmtId="0" fontId="18" fillId="5" borderId="0" xfId="1" applyFont="1" applyFill="1" applyAlignment="1">
      <alignment wrapText="1"/>
    </xf>
    <xf numFmtId="170" fontId="14" fillId="0" borderId="0" xfId="1" applyNumberFormat="1" applyFont="1" applyFill="1"/>
    <xf numFmtId="0" fontId="14" fillId="0" borderId="0" xfId="1" applyFont="1" applyFill="1" applyAlignment="1">
      <alignment wrapText="1"/>
    </xf>
    <xf numFmtId="0" fontId="14" fillId="0" borderId="0" xfId="1" quotePrefix="1" applyFont="1" applyFill="1" applyAlignment="1">
      <alignment wrapText="1"/>
    </xf>
    <xf numFmtId="0" fontId="14" fillId="0" borderId="0" xfId="1" applyNumberFormat="1" applyFont="1" applyAlignment="1">
      <alignment wrapText="1"/>
    </xf>
    <xf numFmtId="169" fontId="18" fillId="0" borderId="0" xfId="1" applyNumberFormat="1" applyFont="1" applyAlignment="1">
      <alignment wrapText="1"/>
    </xf>
    <xf numFmtId="0" fontId="14" fillId="0" borderId="0" xfId="1" quotePrefix="1" applyFont="1" applyAlignment="1">
      <alignment horizontal="left" wrapText="1"/>
    </xf>
    <xf numFmtId="0" fontId="20" fillId="0" borderId="0" xfId="1" applyFont="1" applyAlignment="1">
      <alignment wrapText="1"/>
    </xf>
    <xf numFmtId="0" fontId="20" fillId="0" borderId="0" xfId="1" quotePrefix="1" applyFont="1" applyAlignment="1">
      <alignment horizontal="left" wrapText="1"/>
    </xf>
    <xf numFmtId="169" fontId="24" fillId="0" borderId="0" xfId="1" applyNumberFormat="1" applyFont="1" applyAlignment="1">
      <alignment wrapText="1"/>
    </xf>
    <xf numFmtId="169" fontId="25" fillId="0" borderId="0" xfId="1" applyNumberFormat="1" applyFont="1" applyAlignment="1">
      <alignment wrapText="1"/>
    </xf>
    <xf numFmtId="169" fontId="21" fillId="0" borderId="0" xfId="1" applyNumberFormat="1" applyFont="1" applyAlignment="1">
      <alignment wrapText="1"/>
    </xf>
    <xf numFmtId="0" fontId="20" fillId="0" borderId="0" xfId="1" applyFont="1" applyFill="1" applyAlignment="1">
      <alignment horizontal="left" wrapText="1"/>
    </xf>
    <xf numFmtId="0" fontId="20" fillId="0" borderId="0" xfId="1" quotePrefix="1" applyFont="1" applyFill="1" applyAlignment="1">
      <alignment horizontal="left" wrapText="1"/>
    </xf>
    <xf numFmtId="0" fontId="20" fillId="0" borderId="0" xfId="1" applyFont="1" applyAlignment="1">
      <alignment wrapText="1"/>
    </xf>
    <xf numFmtId="0" fontId="20" fillId="0" borderId="0" xfId="1" quotePrefix="1" applyFont="1" applyAlignment="1">
      <alignment horizontal="left" wrapText="1"/>
    </xf>
    <xf numFmtId="0" fontId="20" fillId="0" borderId="0" xfId="1" applyFont="1" applyAlignment="1">
      <alignment horizontal="left" wrapText="1"/>
    </xf>
    <xf numFmtId="169" fontId="24" fillId="0" borderId="0" xfId="1" applyNumberFormat="1" applyFont="1" applyAlignment="1">
      <alignment wrapText="1"/>
    </xf>
    <xf numFmtId="169" fontId="25" fillId="0" borderId="0" xfId="1" applyNumberFormat="1" applyFont="1" applyAlignment="1">
      <alignment wrapText="1"/>
    </xf>
    <xf numFmtId="20" fontId="21" fillId="0" borderId="0" xfId="1" applyNumberFormat="1" applyFont="1" applyAlignment="1">
      <alignment wrapText="1"/>
    </xf>
    <xf numFmtId="0" fontId="29" fillId="0" borderId="0" xfId="1" quotePrefix="1" applyFont="1" applyAlignment="1">
      <alignment horizontal="left" wrapText="1"/>
    </xf>
    <xf numFmtId="0" fontId="20" fillId="0" borderId="0" xfId="1" applyFont="1" applyAlignment="1">
      <alignment wrapText="1"/>
    </xf>
    <xf numFmtId="0" fontId="20" fillId="0" borderId="0" xfId="1" quotePrefix="1" applyFont="1" applyAlignment="1">
      <alignment horizontal="left" wrapText="1"/>
    </xf>
    <xf numFmtId="0" fontId="20" fillId="0" borderId="0" xfId="1" applyFont="1" applyAlignment="1">
      <alignment horizontal="left" wrapText="1"/>
    </xf>
    <xf numFmtId="169" fontId="24" fillId="0" borderId="0" xfId="1" applyNumberFormat="1" applyFont="1" applyAlignment="1">
      <alignment wrapText="1"/>
    </xf>
    <xf numFmtId="0" fontId="28" fillId="0" borderId="0" xfId="1" applyFont="1" applyAlignment="1">
      <alignment wrapText="1"/>
    </xf>
    <xf numFmtId="169" fontId="25" fillId="0" borderId="0" xfId="1" applyNumberFormat="1" applyFont="1" applyAlignment="1">
      <alignment wrapText="1"/>
    </xf>
    <xf numFmtId="0" fontId="25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18" fillId="0" borderId="0" xfId="1" applyFont="1" applyAlignment="1">
      <alignment wrapText="1"/>
    </xf>
    <xf numFmtId="169" fontId="21" fillId="0" borderId="0" xfId="1" applyNumberFormat="1" applyFont="1" applyAlignment="1">
      <alignment wrapText="1"/>
    </xf>
    <xf numFmtId="0" fontId="17" fillId="0" borderId="0" xfId="1" applyFont="1" applyAlignment="1">
      <alignment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0" borderId="0" xfId="0" applyNumberFormat="1" applyFill="1"/>
    <xf numFmtId="171" fontId="0" fillId="0" borderId="0" xfId="0" applyNumberFormat="1" applyFill="1"/>
    <xf numFmtId="0" fontId="0" fillId="6" borderId="1" xfId="0" applyFill="1" applyBorder="1"/>
    <xf numFmtId="2" fontId="0" fillId="0" borderId="1" xfId="0" applyNumberFormat="1" applyBorder="1"/>
    <xf numFmtId="0" fontId="1" fillId="2" borderId="1" xfId="0" applyFont="1" applyFill="1" applyBorder="1"/>
    <xf numFmtId="2" fontId="0" fillId="6" borderId="1" xfId="0" applyNumberFormat="1" applyFill="1" applyBorder="1"/>
    <xf numFmtId="165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 applyProtection="1">
      <protection locked="0"/>
    </xf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protection locked="0"/>
    </xf>
    <xf numFmtId="0" fontId="9" fillId="0" borderId="5" xfId="0" applyFont="1" applyBorder="1"/>
    <xf numFmtId="0" fontId="12" fillId="0" borderId="5" xfId="0" applyFont="1" applyBorder="1"/>
    <xf numFmtId="40" fontId="0" fillId="0" borderId="0" xfId="0" applyNumberFormat="1"/>
    <xf numFmtId="0" fontId="32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1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65" fontId="0" fillId="0" borderId="0" xfId="0" applyNumberFormat="1" applyBorder="1" applyAlignment="1" applyProtection="1"/>
    <xf numFmtId="165" fontId="0" fillId="0" borderId="8" xfId="0" applyNumberFormat="1" applyBorder="1" applyAlignment="1" applyProtection="1"/>
    <xf numFmtId="14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quotePrefix="1" applyAlignment="1">
      <alignment horizontal="center" vertical="center"/>
    </xf>
    <xf numFmtId="14" fontId="0" fillId="0" borderId="0" xfId="0" applyNumberFormat="1" applyFill="1"/>
    <xf numFmtId="14" fontId="0" fillId="0" borderId="0" xfId="0" applyNumberFormat="1"/>
    <xf numFmtId="14" fontId="0" fillId="0" borderId="1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164" fontId="0" fillId="0" borderId="1" xfId="0" quotePrefix="1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0" fontId="9" fillId="0" borderId="3" xfId="0" applyFont="1" applyBorder="1" applyAlignment="1" applyProtection="1">
      <protection locked="0"/>
    </xf>
    <xf numFmtId="0" fontId="9" fillId="0" borderId="7" xfId="0" applyFont="1" applyBorder="1" applyAlignment="1" applyProtection="1">
      <protection locked="0"/>
    </xf>
    <xf numFmtId="0" fontId="9" fillId="0" borderId="8" xfId="0" applyFont="1" applyBorder="1" applyAlignment="1" applyProtection="1">
      <protection locked="0"/>
    </xf>
    <xf numFmtId="0" fontId="9" fillId="0" borderId="5" xfId="0" applyFont="1" applyBorder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5" fillId="0" borderId="6" xfId="0" applyFont="1" applyBorder="1" applyAlignment="1" applyProtection="1">
      <protection locked="0"/>
    </xf>
    <xf numFmtId="0" fontId="5" fillId="0" borderId="9" xfId="0" applyFont="1" applyBorder="1" applyAlignment="1" applyProtection="1">
      <protection locked="0"/>
    </xf>
    <xf numFmtId="0" fontId="9" fillId="0" borderId="8" xfId="0" applyFont="1" applyBorder="1" applyAlignment="1">
      <alignment vertical="center" wrapText="1"/>
    </xf>
    <xf numFmtId="165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" fillId="0" borderId="8" xfId="0" applyFont="1" applyFill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protection locked="0"/>
    </xf>
    <xf numFmtId="164" fontId="0" fillId="0" borderId="0" xfId="0" applyNumberFormat="1" applyBorder="1" applyAlignment="1" applyProtection="1"/>
    <xf numFmtId="0" fontId="0" fillId="0" borderId="0" xfId="0" applyProtection="1"/>
    <xf numFmtId="164" fontId="0" fillId="0" borderId="1" xfId="0" applyNumberFormat="1" applyBorder="1" applyAlignment="1" applyProtection="1">
      <protection locked="0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 applyProtection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0" quotePrefix="1" applyNumberFormat="1" applyBorder="1" applyAlignment="1" applyProtection="1">
      <alignment horizontal="center"/>
    </xf>
    <xf numFmtId="0" fontId="9" fillId="0" borderId="1" xfId="0" quotePrefix="1" applyFont="1" applyBorder="1" applyAlignment="1" applyProtection="1">
      <alignment horizontal="center"/>
      <protection locked="0"/>
    </xf>
    <xf numFmtId="0" fontId="9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9" fillId="0" borderId="11" xfId="0" applyFont="1" applyBorder="1"/>
    <xf numFmtId="0" fontId="9" fillId="0" borderId="13" xfId="0" applyFont="1" applyBorder="1"/>
    <xf numFmtId="0" fontId="9" fillId="0" borderId="12" xfId="0" applyFont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6" borderId="0" xfId="0" applyFill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171" fontId="32" fillId="0" borderId="0" xfId="0" applyNumberFormat="1" applyFont="1" applyFill="1"/>
    <xf numFmtId="0" fontId="32" fillId="0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left"/>
    </xf>
    <xf numFmtId="49" fontId="0" fillId="0" borderId="2" xfId="0" applyNumberFormat="1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10" xfId="0" applyBorder="1" applyAlignment="1" applyProtection="1">
      <alignment horizontal="center"/>
      <protection locked="0"/>
    </xf>
    <xf numFmtId="0" fontId="12" fillId="0" borderId="11" xfId="0" applyFont="1" applyFill="1" applyBorder="1" applyAlignment="1">
      <alignment horizontal="center" wrapText="1"/>
    </xf>
    <xf numFmtId="0" fontId="32" fillId="0" borderId="7" xfId="0" applyFont="1" applyBorder="1" applyAlignment="1" applyProtection="1">
      <alignment horizontal="center"/>
      <protection locked="0"/>
    </xf>
    <xf numFmtId="0" fontId="32" fillId="0" borderId="10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" xfId="0" applyNumberFormat="1" applyFill="1" applyBorder="1" applyAlignment="1" applyProtection="1">
      <alignment horizontal="center"/>
      <protection locked="0"/>
    </xf>
    <xf numFmtId="0" fontId="0" fillId="0" borderId="4" xfId="0" applyNumberFormat="1" applyFill="1" applyBorder="1" applyAlignment="1" applyProtection="1">
      <alignment horizontal="center"/>
      <protection locked="0"/>
    </xf>
    <xf numFmtId="0" fontId="0" fillId="0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Fill="1" applyBorder="1" applyAlignment="1" applyProtection="1">
      <alignment horizontal="center"/>
      <protection locked="0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0" fillId="0" borderId="9" xfId="0" applyNumberForma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wrapText="1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</cellXfs>
  <cellStyles count="6">
    <cellStyle name="Komma 2" xfId="3"/>
    <cellStyle name="Komma 3" xfId="4"/>
    <cellStyle name="Prozent 2" xfId="2"/>
    <cellStyle name="Standard" xfId="0" builtinId="0"/>
    <cellStyle name="Standard 2" xfId="1"/>
    <cellStyle name="Standard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53975</xdr:rowOff>
    </xdr:from>
    <xdr:to>
      <xdr:col>7</xdr:col>
      <xdr:colOff>942976</xdr:colOff>
      <xdr:row>3</xdr:row>
      <xdr:rowOff>82550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4298950" y="434975"/>
          <a:ext cx="942976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WITTERUNG</a:t>
          </a:r>
        </a:p>
      </xdr:txBody>
    </xdr:sp>
    <xdr:clientData/>
  </xdr:twoCellAnchor>
  <xdr:twoCellAnchor>
    <xdr:from>
      <xdr:col>7</xdr:col>
      <xdr:colOff>9524</xdr:colOff>
      <xdr:row>16</xdr:row>
      <xdr:rowOff>95249</xdr:rowOff>
    </xdr:from>
    <xdr:to>
      <xdr:col>8</xdr:col>
      <xdr:colOff>523874</xdr:colOff>
      <xdr:row>17</xdr:row>
      <xdr:rowOff>133350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4019549" y="3333749"/>
          <a:ext cx="200025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DEPOSITIONS/STREUSAMMLER</a:t>
          </a:r>
        </a:p>
      </xdr:txBody>
    </xdr:sp>
    <xdr:clientData/>
  </xdr:twoCellAnchor>
  <xdr:twoCellAnchor>
    <xdr:from>
      <xdr:col>12</xdr:col>
      <xdr:colOff>9525</xdr:colOff>
      <xdr:row>2</xdr:row>
      <xdr:rowOff>38100</xdr:rowOff>
    </xdr:from>
    <xdr:to>
      <xdr:col>14</xdr:col>
      <xdr:colOff>171451</xdr:colOff>
      <xdr:row>3</xdr:row>
      <xdr:rowOff>85726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 txBox="1"/>
      </xdr:nvSpPr>
      <xdr:spPr>
        <a:xfrm>
          <a:off x="10763250" y="419100"/>
          <a:ext cx="1304926" cy="238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STAMMZUWACHS</a:t>
          </a:r>
        </a:p>
      </xdr:txBody>
    </xdr:sp>
    <xdr:clientData/>
  </xdr:twoCellAnchor>
  <xdr:twoCellAnchor editAs="oneCell">
    <xdr:from>
      <xdr:col>1</xdr:col>
      <xdr:colOff>36632</xdr:colOff>
      <xdr:row>10</xdr:row>
      <xdr:rowOff>183170</xdr:rowOff>
    </xdr:from>
    <xdr:to>
      <xdr:col>4</xdr:col>
      <xdr:colOff>409304</xdr:colOff>
      <xdr:row>27</xdr:row>
      <xdr:rowOff>42346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0" t="2170" r="20129" b="2110"/>
        <a:stretch/>
      </xdr:blipFill>
      <xdr:spPr>
        <a:xfrm>
          <a:off x="95247" y="2278670"/>
          <a:ext cx="3889595" cy="3407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57150</xdr:rowOff>
    </xdr:from>
    <xdr:to>
      <xdr:col>1</xdr:col>
      <xdr:colOff>1028700</xdr:colOff>
      <xdr:row>2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66675" y="57150"/>
          <a:ext cx="10191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PHÄNOLOGIE</a:t>
          </a:r>
        </a:p>
      </xdr:txBody>
    </xdr:sp>
    <xdr:clientData/>
  </xdr:twoCellAnchor>
  <xdr:twoCellAnchor>
    <xdr:from>
      <xdr:col>1</xdr:col>
      <xdr:colOff>9525</xdr:colOff>
      <xdr:row>15</xdr:row>
      <xdr:rowOff>47624</xdr:rowOff>
    </xdr:from>
    <xdr:to>
      <xdr:col>2</xdr:col>
      <xdr:colOff>380999</xdr:colOff>
      <xdr:row>16</xdr:row>
      <xdr:rowOff>123825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66675" y="2371724"/>
          <a:ext cx="1371599" cy="2667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LYSIMETERANLAGEN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53975</xdr:rowOff>
    </xdr:from>
    <xdr:to>
      <xdr:col>7</xdr:col>
      <xdr:colOff>942976</xdr:colOff>
      <xdr:row>3</xdr:row>
      <xdr:rowOff>82550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4286250" y="434975"/>
          <a:ext cx="942976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WITTERUNG</a:t>
          </a:r>
        </a:p>
      </xdr:txBody>
    </xdr:sp>
    <xdr:clientData/>
  </xdr:twoCellAnchor>
  <xdr:twoCellAnchor>
    <xdr:from>
      <xdr:col>7</xdr:col>
      <xdr:colOff>9524</xdr:colOff>
      <xdr:row>16</xdr:row>
      <xdr:rowOff>95249</xdr:rowOff>
    </xdr:from>
    <xdr:to>
      <xdr:col>8</xdr:col>
      <xdr:colOff>523874</xdr:colOff>
      <xdr:row>17</xdr:row>
      <xdr:rowOff>133350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4295774" y="3333749"/>
          <a:ext cx="2105025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DEPOSITIONS/STREUSAMMLER</a:t>
          </a:r>
        </a:p>
      </xdr:txBody>
    </xdr:sp>
    <xdr:clientData/>
  </xdr:twoCellAnchor>
  <xdr:twoCellAnchor>
    <xdr:from>
      <xdr:col>12</xdr:col>
      <xdr:colOff>9525</xdr:colOff>
      <xdr:row>2</xdr:row>
      <xdr:rowOff>38100</xdr:rowOff>
    </xdr:from>
    <xdr:to>
      <xdr:col>14</xdr:col>
      <xdr:colOff>171451</xdr:colOff>
      <xdr:row>3</xdr:row>
      <xdr:rowOff>85726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/>
      </xdr:nvSpPr>
      <xdr:spPr>
        <a:xfrm>
          <a:off x="7077075" y="419100"/>
          <a:ext cx="1381126" cy="238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STAMMZUWACHS</a:t>
          </a:r>
        </a:p>
      </xdr:txBody>
    </xdr:sp>
    <xdr:clientData/>
  </xdr:twoCellAnchor>
  <xdr:twoCellAnchor>
    <xdr:from>
      <xdr:col>0</xdr:col>
      <xdr:colOff>34926</xdr:colOff>
      <xdr:row>14</xdr:row>
      <xdr:rowOff>85726</xdr:rowOff>
    </xdr:from>
    <xdr:to>
      <xdr:col>4</xdr:col>
      <xdr:colOff>117113</xdr:colOff>
      <xdr:row>22</xdr:row>
      <xdr:rowOff>30821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6" y="2943226"/>
          <a:ext cx="3657237" cy="1621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1841501</xdr:colOff>
      <xdr:row>11</xdr:row>
      <xdr:rowOff>127000</xdr:rowOff>
    </xdr:from>
    <xdr:to>
      <xdr:col>4</xdr:col>
      <xdr:colOff>50058</xdr:colOff>
      <xdr:row>13</xdr:row>
      <xdr:rowOff>31750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44"/>
        <a:stretch/>
      </xdr:blipFill>
      <xdr:spPr bwMode="auto">
        <a:xfrm>
          <a:off x="2927351" y="2413000"/>
          <a:ext cx="69775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57150</xdr:rowOff>
    </xdr:from>
    <xdr:to>
      <xdr:col>1</xdr:col>
      <xdr:colOff>1028700</xdr:colOff>
      <xdr:row>2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66675" y="57150"/>
          <a:ext cx="10191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PHÄNOLOGIE</a:t>
          </a:r>
        </a:p>
      </xdr:txBody>
    </xdr:sp>
    <xdr:clientData/>
  </xdr:twoCellAnchor>
  <xdr:twoCellAnchor>
    <xdr:from>
      <xdr:col>1</xdr:col>
      <xdr:colOff>9525</xdr:colOff>
      <xdr:row>13</xdr:row>
      <xdr:rowOff>47624</xdr:rowOff>
    </xdr:from>
    <xdr:to>
      <xdr:col>2</xdr:col>
      <xdr:colOff>380999</xdr:colOff>
      <xdr:row>14</xdr:row>
      <xdr:rowOff>123825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 txBox="1"/>
      </xdr:nvSpPr>
      <xdr:spPr>
        <a:xfrm>
          <a:off x="66675" y="2371724"/>
          <a:ext cx="1438274" cy="200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LYSIMETERANLAGEN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53975</xdr:rowOff>
    </xdr:from>
    <xdr:to>
      <xdr:col>7</xdr:col>
      <xdr:colOff>942976</xdr:colOff>
      <xdr:row>3</xdr:row>
      <xdr:rowOff>82550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286250" y="434975"/>
          <a:ext cx="942976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WITTERUNG</a:t>
          </a:r>
        </a:p>
      </xdr:txBody>
    </xdr:sp>
    <xdr:clientData/>
  </xdr:twoCellAnchor>
  <xdr:twoCellAnchor>
    <xdr:from>
      <xdr:col>2</xdr:col>
      <xdr:colOff>946150</xdr:colOff>
      <xdr:row>12</xdr:row>
      <xdr:rowOff>12700</xdr:rowOff>
    </xdr:from>
    <xdr:to>
      <xdr:col>2</xdr:col>
      <xdr:colOff>1631950</xdr:colOff>
      <xdr:row>15</xdr:row>
      <xdr:rowOff>12700</xdr:rowOff>
    </xdr:to>
    <xdr:grpSp>
      <xdr:nvGrpSpPr>
        <xdr:cNvPr id="5" name="Group 110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pSpPr>
          <a:grpSpLocks/>
        </xdr:cNvGrpSpPr>
      </xdr:nvGrpSpPr>
      <xdr:grpSpPr bwMode="auto">
        <a:xfrm>
          <a:off x="1965325" y="2298700"/>
          <a:ext cx="685800" cy="571500"/>
          <a:chOff x="4221" y="3784"/>
          <a:chExt cx="1080" cy="900"/>
        </a:xfrm>
      </xdr:grpSpPr>
      <xdr:cxnSp macro="">
        <xdr:nvCxnSpPr>
          <xdr:cNvPr id="7" name="Line 90">
            <a:extLst>
              <a:ext uri="{FF2B5EF4-FFF2-40B4-BE49-F238E27FC236}">
                <a16:creationId xmlns:a16="http://schemas.microsoft.com/office/drawing/2014/main" xmlns="" id="{00000000-0008-0000-0A00-000007000000}"/>
              </a:ext>
            </a:extLst>
          </xdr:cNvPr>
          <xdr:cNvCxnSpPr/>
        </xdr:nvCxnSpPr>
        <xdr:spPr bwMode="auto">
          <a:xfrm>
            <a:off x="4221" y="4144"/>
            <a:ext cx="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" name="Line 91">
            <a:extLst>
              <a:ext uri="{FF2B5EF4-FFF2-40B4-BE49-F238E27FC236}">
                <a16:creationId xmlns:a16="http://schemas.microsoft.com/office/drawing/2014/main" xmlns="" id="{00000000-0008-0000-0A00-000008000000}"/>
              </a:ext>
            </a:extLst>
          </xdr:cNvPr>
          <xdr:cNvCxnSpPr/>
        </xdr:nvCxnSpPr>
        <xdr:spPr bwMode="auto">
          <a:xfrm>
            <a:off x="5121" y="4144"/>
            <a:ext cx="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" name="Line 92">
            <a:extLst>
              <a:ext uri="{FF2B5EF4-FFF2-40B4-BE49-F238E27FC236}">
                <a16:creationId xmlns:a16="http://schemas.microsoft.com/office/drawing/2014/main" xmlns="" id="{00000000-0008-0000-0A00-000009000000}"/>
              </a:ext>
            </a:extLst>
          </xdr:cNvPr>
          <xdr:cNvCxnSpPr/>
        </xdr:nvCxnSpPr>
        <xdr:spPr bwMode="auto">
          <a:xfrm>
            <a:off x="4401" y="4144"/>
            <a:ext cx="36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Line 94">
            <a:extLst>
              <a:ext uri="{FF2B5EF4-FFF2-40B4-BE49-F238E27FC236}">
                <a16:creationId xmlns:a16="http://schemas.microsoft.com/office/drawing/2014/main" xmlns="" id="{00000000-0008-0000-0A00-00000A000000}"/>
              </a:ext>
            </a:extLst>
          </xdr:cNvPr>
          <xdr:cNvCxnSpPr/>
        </xdr:nvCxnSpPr>
        <xdr:spPr bwMode="auto">
          <a:xfrm flipV="1">
            <a:off x="4761" y="3784"/>
            <a:ext cx="0" cy="720"/>
          </a:xfrm>
          <a:prstGeom prst="line">
            <a:avLst/>
          </a:prstGeom>
          <a:noFill/>
          <a:ln w="952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Line 98">
            <a:extLst>
              <a:ext uri="{FF2B5EF4-FFF2-40B4-BE49-F238E27FC236}">
                <a16:creationId xmlns:a16="http://schemas.microsoft.com/office/drawing/2014/main" xmlns="" id="{00000000-0008-0000-0A00-00000B000000}"/>
              </a:ext>
            </a:extLst>
          </xdr:cNvPr>
          <xdr:cNvCxnSpPr/>
        </xdr:nvCxnSpPr>
        <xdr:spPr bwMode="auto">
          <a:xfrm flipV="1">
            <a:off x="4761" y="4144"/>
            <a:ext cx="36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Line 99">
            <a:extLst>
              <a:ext uri="{FF2B5EF4-FFF2-40B4-BE49-F238E27FC236}">
                <a16:creationId xmlns:a16="http://schemas.microsoft.com/office/drawing/2014/main" xmlns="" id="{00000000-0008-0000-0A00-00000C000000}"/>
              </a:ext>
            </a:extLst>
          </xdr:cNvPr>
          <xdr:cNvCxnSpPr/>
        </xdr:nvCxnSpPr>
        <xdr:spPr bwMode="auto">
          <a:xfrm flipV="1">
            <a:off x="4761" y="4504"/>
            <a:ext cx="0" cy="1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Line 100">
            <a:extLst>
              <a:ext uri="{FF2B5EF4-FFF2-40B4-BE49-F238E27FC236}">
                <a16:creationId xmlns:a16="http://schemas.microsoft.com/office/drawing/2014/main" xmlns="" id="{00000000-0008-0000-0A00-00000D000000}"/>
              </a:ext>
            </a:extLst>
          </xdr:cNvPr>
          <xdr:cNvCxnSpPr/>
        </xdr:nvCxnSpPr>
        <xdr:spPr bwMode="auto">
          <a:xfrm>
            <a:off x="4761" y="3784"/>
            <a:ext cx="0" cy="3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57150</xdr:rowOff>
    </xdr:from>
    <xdr:to>
      <xdr:col>1</xdr:col>
      <xdr:colOff>1028700</xdr:colOff>
      <xdr:row>2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66675" y="57150"/>
          <a:ext cx="10191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PHÄNOLOGIE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53975</xdr:rowOff>
    </xdr:from>
    <xdr:to>
      <xdr:col>8</xdr:col>
      <xdr:colOff>942976</xdr:colOff>
      <xdr:row>3</xdr:row>
      <xdr:rowOff>82550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4286250" y="434975"/>
          <a:ext cx="942976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WITTERUNG</a:t>
          </a:r>
        </a:p>
      </xdr:txBody>
    </xdr:sp>
    <xdr:clientData/>
  </xdr:twoCellAnchor>
  <xdr:twoCellAnchor>
    <xdr:from>
      <xdr:col>7</xdr:col>
      <xdr:colOff>123824</xdr:colOff>
      <xdr:row>16</xdr:row>
      <xdr:rowOff>95249</xdr:rowOff>
    </xdr:from>
    <xdr:to>
      <xdr:col>9</xdr:col>
      <xdr:colOff>511174</xdr:colOff>
      <xdr:row>17</xdr:row>
      <xdr:rowOff>133350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 txBox="1"/>
      </xdr:nvSpPr>
      <xdr:spPr>
        <a:xfrm>
          <a:off x="4295774" y="3143249"/>
          <a:ext cx="21082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DEPOSITIONSSAMMLER 0919</a:t>
          </a:r>
        </a:p>
      </xdr:txBody>
    </xdr:sp>
    <xdr:clientData/>
  </xdr:twoCellAnchor>
  <xdr:twoCellAnchor>
    <xdr:from>
      <xdr:col>1</xdr:col>
      <xdr:colOff>6350</xdr:colOff>
      <xdr:row>8</xdr:row>
      <xdr:rowOff>69850</xdr:rowOff>
    </xdr:from>
    <xdr:to>
      <xdr:col>1</xdr:col>
      <xdr:colOff>876300</xdr:colOff>
      <xdr:row>10</xdr:row>
      <xdr:rowOff>50801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 txBox="1"/>
      </xdr:nvSpPr>
      <xdr:spPr>
        <a:xfrm>
          <a:off x="63500" y="1593850"/>
          <a:ext cx="86995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/>
            <a:t>CHECKLISTE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AT5"/>
  <sheetViews>
    <sheetView workbookViewId="0">
      <selection activeCell="D37" sqref="D37"/>
    </sheetView>
  </sheetViews>
  <sheetFormatPr baseColWidth="10" defaultRowHeight="15" outlineLevelCol="1" x14ac:dyDescent="0.25"/>
  <cols>
    <col min="5" max="5" width="11.42578125" hidden="1" customWidth="1" outlineLevel="1"/>
    <col min="6" max="6" width="4.28515625" bestFit="1" customWidth="1" collapsed="1"/>
    <col min="7" max="7" width="5" bestFit="1" customWidth="1"/>
    <col min="8" max="41" width="4.28515625" bestFit="1" customWidth="1"/>
    <col min="42" max="42" width="36.7109375" customWidth="1"/>
    <col min="43" max="43" width="19.140625" hidden="1" customWidth="1" outlineLevel="1"/>
    <col min="44" max="44" width="14.5703125" hidden="1" customWidth="1" outlineLevel="1"/>
    <col min="45" max="45" width="14.140625" hidden="1" customWidth="1" outlineLevel="1"/>
    <col min="46" max="46" width="42.85546875" customWidth="1" collapsed="1"/>
  </cols>
  <sheetData>
    <row r="3" spans="1:46" ht="30" x14ac:dyDescent="0.25">
      <c r="A3" t="s">
        <v>162</v>
      </c>
      <c r="B3" t="s">
        <v>160</v>
      </c>
      <c r="C3" t="s">
        <v>161</v>
      </c>
      <c r="D3" t="s">
        <v>32</v>
      </c>
      <c r="E3" t="s">
        <v>163</v>
      </c>
      <c r="F3" s="117" t="s">
        <v>164</v>
      </c>
      <c r="G3" s="117" t="s">
        <v>165</v>
      </c>
      <c r="H3" s="117" t="s">
        <v>166</v>
      </c>
      <c r="I3" s="117" t="s">
        <v>167</v>
      </c>
      <c r="J3" s="117" t="s">
        <v>168</v>
      </c>
      <c r="K3" s="117" t="s">
        <v>169</v>
      </c>
      <c r="L3" s="117" t="s">
        <v>170</v>
      </c>
      <c r="M3" s="117" t="s">
        <v>171</v>
      </c>
      <c r="N3" s="117" t="s">
        <v>172</v>
      </c>
      <c r="O3" s="117" t="s">
        <v>173</v>
      </c>
      <c r="P3" s="117" t="s">
        <v>174</v>
      </c>
      <c r="Q3" s="117" t="s">
        <v>175</v>
      </c>
      <c r="R3" s="117" t="s">
        <v>176</v>
      </c>
      <c r="S3" s="117" t="s">
        <v>177</v>
      </c>
      <c r="T3" s="117" t="s">
        <v>178</v>
      </c>
      <c r="U3" s="117" t="s">
        <v>179</v>
      </c>
      <c r="V3" s="117" t="s">
        <v>180</v>
      </c>
      <c r="W3" s="117" t="s">
        <v>181</v>
      </c>
      <c r="X3" s="118" t="s">
        <v>182</v>
      </c>
      <c r="Y3" s="118" t="s">
        <v>183</v>
      </c>
      <c r="Z3" s="118" t="s">
        <v>184</v>
      </c>
      <c r="AA3" s="118" t="s">
        <v>185</v>
      </c>
      <c r="AB3" s="118" t="s">
        <v>186</v>
      </c>
      <c r="AC3" s="118" t="s">
        <v>187</v>
      </c>
      <c r="AD3" s="118" t="s">
        <v>188</v>
      </c>
      <c r="AE3" s="118" t="s">
        <v>189</v>
      </c>
      <c r="AF3" s="118" t="s">
        <v>190</v>
      </c>
      <c r="AG3" s="118" t="s">
        <v>191</v>
      </c>
      <c r="AH3" s="118" t="s">
        <v>192</v>
      </c>
      <c r="AI3" s="118" t="s">
        <v>193</v>
      </c>
      <c r="AJ3" s="118" t="s">
        <v>194</v>
      </c>
      <c r="AK3" s="118" t="s">
        <v>195</v>
      </c>
      <c r="AL3" s="118" t="s">
        <v>196</v>
      </c>
      <c r="AM3" s="118" t="s">
        <v>197</v>
      </c>
      <c r="AN3" s="118" t="s">
        <v>198</v>
      </c>
      <c r="AO3" s="118" t="s">
        <v>199</v>
      </c>
      <c r="AP3" s="24" t="s">
        <v>33</v>
      </c>
      <c r="AQ3" s="24" t="s">
        <v>200</v>
      </c>
      <c r="AR3" s="24" t="s">
        <v>201</v>
      </c>
      <c r="AS3" s="119" t="s">
        <v>202</v>
      </c>
      <c r="AT3" s="24" t="s">
        <v>68</v>
      </c>
    </row>
    <row r="4" spans="1:46" x14ac:dyDescent="0.25">
      <c r="A4">
        <f>YEAR(D4)</f>
        <v>2018</v>
      </c>
      <c r="B4">
        <f>MONTH(D4)</f>
        <v>3</v>
      </c>
      <c r="C4">
        <f>DAY(D4)</f>
        <v>21</v>
      </c>
      <c r="D4" s="113">
        <f>'IP3-PNP_Vorseite'!C6</f>
        <v>43180</v>
      </c>
      <c r="F4">
        <f>IF('IP3-PNP_Vorseite'!O6="","",'IP3-PNP_Vorseite'!O6)</f>
        <v>19.5</v>
      </c>
      <c r="G4">
        <f>IF('IP3-PNP_Vorseite'!O7="","",'IP3-PNP_Vorseite'!O7)</f>
        <v>39</v>
      </c>
      <c r="H4">
        <f>IF('IP3-PNP_Vorseite'!O8="","",'IP3-PNP_Vorseite'!O8)</f>
        <v>53</v>
      </c>
      <c r="I4">
        <f>IF('IP3-PNP_Vorseite'!O9="","",'IP3-PNP_Vorseite'!O9)</f>
        <v>17.7</v>
      </c>
      <c r="J4">
        <f>IF('IP3-PNP_Vorseite'!O10="","",'IP3-PNP_Vorseite'!O10)</f>
        <v>32.799999999999997</v>
      </c>
      <c r="K4">
        <f>IF('IP3-PNP_Vorseite'!O11="","",'IP3-PNP_Vorseite'!O11)</f>
        <v>4.5999999999999996</v>
      </c>
      <c r="L4">
        <f>IF('IP3-PNP_Vorseite'!O12="","",'IP3-PNP_Vorseite'!O12)</f>
        <v>66</v>
      </c>
      <c r="M4">
        <f>IF('IP3-PNP_Vorseite'!O13="","",'IP3-PNP_Vorseite'!O13)</f>
        <v>44.9</v>
      </c>
      <c r="N4">
        <f>IF('IP3-PNP_Vorseite'!O14="","",'IP3-PNP_Vorseite'!O14)</f>
        <v>19.399999999999999</v>
      </c>
      <c r="O4">
        <f>IF('IP3-PNP_Vorseite'!O15="","",'IP3-PNP_Vorseite'!O15)</f>
        <v>23.2</v>
      </c>
      <c r="P4">
        <f>IF('IP3-PNP_Vorseite'!O16="","",'IP3-PNP_Vorseite'!O16)</f>
        <v>54</v>
      </c>
      <c r="Q4">
        <f>IF('IP3-PNP_Vorseite'!O17="","",'IP3-PNP_Vorseite'!O17)</f>
        <v>25.4</v>
      </c>
      <c r="R4">
        <f>IF('IP3-PNP_Vorseite'!O18="","",'IP3-PNP_Vorseite'!O18)</f>
        <v>29</v>
      </c>
      <c r="S4">
        <f>IF('IP3-PNP_Vorseite'!O19="","",'IP3-PNP_Vorseite'!O19)</f>
        <v>22.1</v>
      </c>
      <c r="T4">
        <f>IF('IP3-PNP_Vorseite'!O20="","",'IP3-PNP_Vorseite'!O20)</f>
        <v>42.9</v>
      </c>
      <c r="U4">
        <f>IF('IP3-PNP_Vorseite'!O21="","",'IP3-PNP_Vorseite'!O21)</f>
        <v>15.2</v>
      </c>
      <c r="V4">
        <f>IF('IP3-PNP_Vorseite'!O22="","",'IP3-PNP_Vorseite'!O22)</f>
        <v>40.4</v>
      </c>
      <c r="W4">
        <f>IF('IP3-PNP_Vorseite'!O23="","",'IP3-PNP_Vorseite'!O23)</f>
        <v>37</v>
      </c>
      <c r="X4">
        <f>IF('IP2-PNP_Vorseite'!O6="","",'IP2-PNP_Vorseite'!O6)</f>
        <v>38</v>
      </c>
      <c r="Y4">
        <f>IF('IP2-PNP_Vorseite'!O7="","",'IP2-PNP_Vorseite'!O7)</f>
        <v>38.4</v>
      </c>
      <c r="Z4">
        <f>IF('IP2-PNP_Vorseite'!O8="","",'IP2-PNP_Vorseite'!O8)</f>
        <v>29.4</v>
      </c>
      <c r="AA4">
        <f>IF('IP2-PNP_Vorseite'!O9="","",'IP2-PNP_Vorseite'!O9)</f>
        <v>33.4</v>
      </c>
      <c r="AB4">
        <f>IF('IP2-PNP_Vorseite'!O10="","",'IP2-PNP_Vorseite'!O10)</f>
        <v>28.8</v>
      </c>
      <c r="AC4">
        <f>IF('IP2-PNP_Vorseite'!O11="","",'IP2-PNP_Vorseite'!O11)</f>
        <v>33</v>
      </c>
      <c r="AD4">
        <f>IF('IP2-PNP_Vorseite'!O12="","",'IP2-PNP_Vorseite'!O12)</f>
        <v>53.4</v>
      </c>
      <c r="AE4">
        <f>IF('IP2-PNP_Vorseite'!O13="","",'IP2-PNP_Vorseite'!O13)</f>
        <v>32</v>
      </c>
      <c r="AF4">
        <f>IF('IP2-PNP_Vorseite'!O14="","",'IP2-PNP_Vorseite'!O14)</f>
        <v>6.5</v>
      </c>
      <c r="AG4">
        <f>IF('IP2-PNP_Vorseite'!O15="","",'IP2-PNP_Vorseite'!O15)</f>
        <v>18.3</v>
      </c>
      <c r="AH4">
        <f>IF('IP2-PNP_Vorseite'!O16="","",'IP2-PNP_Vorseite'!O16)</f>
        <v>43</v>
      </c>
      <c r="AI4">
        <f>IF('IP2-PNP_Vorseite'!O17="","",'IP2-PNP_Vorseite'!O17)</f>
        <v>61.8</v>
      </c>
      <c r="AJ4">
        <f>IF('IP2-PNP_Vorseite'!O18="","",'IP2-PNP_Vorseite'!O18)</f>
        <v>23.6</v>
      </c>
      <c r="AK4">
        <f>IF('IP2-PNP_Vorseite'!O19="","",'IP2-PNP_Vorseite'!O19)</f>
        <v>10</v>
      </c>
      <c r="AL4">
        <f>IF('IP2-PNP_Vorseite'!O20="","",'IP2-PNP_Vorseite'!O20)</f>
        <v>11.6</v>
      </c>
      <c r="AM4">
        <f>IF('IP2-PNP_Vorseite'!O21="","",'IP2-PNP_Vorseite'!O21)</f>
        <v>28.6</v>
      </c>
      <c r="AN4">
        <f>IF('IP2-PNP_Vorseite'!O22="","",'IP2-PNP_Vorseite'!O22)</f>
        <v>34</v>
      </c>
      <c r="AO4">
        <f>IF('IP2-PNP_Vorseite'!O23="","",'IP2-PNP_Vorseite'!O23)</f>
        <v>52</v>
      </c>
      <c r="AP4" t="str">
        <f>'IP2-PNP_Vorseite'!C7&amp;"; "&amp;'IP3-PNP_Vorseite'!C7</f>
        <v>Kettenhummer; Kettenhummer</v>
      </c>
    </row>
    <row r="5" spans="1:46" x14ac:dyDescent="0.25">
      <c r="A5">
        <f>YEAR(D5)</f>
        <v>2018</v>
      </c>
      <c r="B5">
        <f>MONTH(D5)</f>
        <v>3</v>
      </c>
      <c r="C5">
        <f>DAY(D5)</f>
        <v>21</v>
      </c>
      <c r="D5" s="113">
        <f>'IP3-PNP_Vorseite'!C6</f>
        <v>43180</v>
      </c>
      <c r="F5" t="str">
        <f>IF('IP3-PNP_Vorseite'!P6="","",'IP3-PNP_Vorseite'!P6)</f>
        <v/>
      </c>
      <c r="G5" t="str">
        <f>IF('IP3-PNP_Vorseite'!P7="","",'IP3-PNP_Vorseite'!P7)</f>
        <v/>
      </c>
      <c r="H5" t="str">
        <f>IF('IP3-PNP_Vorseite'!P8="","",'IP3-PNP_Vorseite'!P8)</f>
        <v/>
      </c>
      <c r="I5" t="str">
        <f>IF('IP3-PNP_Vorseite'!P9="","",'IP3-PNP_Vorseite'!P9)</f>
        <v/>
      </c>
      <c r="J5" t="str">
        <f>IF('IP3-PNP_Vorseite'!P10="","",'IP3-PNP_Vorseite'!P10)</f>
        <v/>
      </c>
      <c r="K5" t="str">
        <f>IF('IP3-PNP_Vorseite'!P11="","",'IP3-PNP_Vorseite'!P11)</f>
        <v/>
      </c>
      <c r="L5" t="str">
        <f>IF('IP3-PNP_Vorseite'!P12="","",'IP3-PNP_Vorseite'!P12)</f>
        <v/>
      </c>
      <c r="M5" t="str">
        <f>IF('IP3-PNP_Vorseite'!P13="","",'IP3-PNP_Vorseite'!P13)</f>
        <v/>
      </c>
      <c r="N5" t="str">
        <f>IF('IP3-PNP_Vorseite'!P14="","",'IP3-PNP_Vorseite'!P14)</f>
        <v/>
      </c>
      <c r="O5" t="str">
        <f>IF('IP3-PNP_Vorseite'!P15="","",'IP3-PNP_Vorseite'!P15)</f>
        <v/>
      </c>
      <c r="P5" t="str">
        <f>IF('IP3-PNP_Vorseite'!P16="","",'IP3-PNP_Vorseite'!P16)</f>
        <v/>
      </c>
      <c r="Q5" t="str">
        <f>IF('IP3-PNP_Vorseite'!P17="","",'IP3-PNP_Vorseite'!P17)</f>
        <v/>
      </c>
      <c r="R5" t="str">
        <f>IF('IP3-PNP_Vorseite'!P18="","",'IP3-PNP_Vorseite'!P18)</f>
        <v/>
      </c>
      <c r="S5" t="str">
        <f>IF('IP3-PNP_Vorseite'!P19="","",'IP3-PNP_Vorseite'!P19)</f>
        <v/>
      </c>
      <c r="T5" t="str">
        <f>IF('IP3-PNP_Vorseite'!P20="","",'IP3-PNP_Vorseite'!P20)</f>
        <v/>
      </c>
      <c r="U5" t="str">
        <f>IF('IP3-PNP_Vorseite'!P21="","",'IP3-PNP_Vorseite'!P21)</f>
        <v/>
      </c>
      <c r="V5" t="str">
        <f>IF('IP3-PNP_Vorseite'!P22="","",'IP3-PNP_Vorseite'!P22)</f>
        <v/>
      </c>
      <c r="W5" t="str">
        <f>IF('IP3-PNP_Vorseite'!P23="","",'IP3-PNP_Vorseite'!P23)</f>
        <v/>
      </c>
      <c r="X5" t="str">
        <f>IF('IP2-PNP_Vorseite'!P6="","",'IP2-PNP_Vorseite'!P6)</f>
        <v/>
      </c>
      <c r="Y5" t="str">
        <f>IF('IP2-PNP_Vorseite'!P7="","",'IP2-PNP_Vorseite'!P7)</f>
        <v/>
      </c>
      <c r="Z5" t="str">
        <f>IF('IP2-PNP_Vorseite'!P8="","",'IP2-PNP_Vorseite'!P8)</f>
        <v/>
      </c>
      <c r="AA5" t="str">
        <f>IF('IP2-PNP_Vorseite'!P9="","",'IP2-PNP_Vorseite'!P9)</f>
        <v/>
      </c>
      <c r="AB5" t="str">
        <f>IF('IP2-PNP_Vorseite'!P10="","",'IP2-PNP_Vorseite'!P10)</f>
        <v/>
      </c>
      <c r="AC5" t="str">
        <f>IF('IP2-PNP_Vorseite'!P11="","",'IP2-PNP_Vorseite'!P11)</f>
        <v/>
      </c>
      <c r="AD5" t="str">
        <f>IF('IP2-PNP_Vorseite'!P12="","",'IP2-PNP_Vorseite'!P12)</f>
        <v/>
      </c>
      <c r="AE5" t="str">
        <f>IF('IP2-PNP_Vorseite'!P13="","",'IP2-PNP_Vorseite'!P13)</f>
        <v/>
      </c>
      <c r="AF5" t="str">
        <f>IF('IP2-PNP_Vorseite'!P14="","",'IP2-PNP_Vorseite'!P14)</f>
        <v/>
      </c>
      <c r="AG5" t="str">
        <f>IF('IP2-PNP_Vorseite'!P15="","",'IP2-PNP_Vorseite'!P15)</f>
        <v/>
      </c>
      <c r="AH5" t="str">
        <f>IF('IP2-PNP_Vorseite'!P16="","",'IP2-PNP_Vorseite'!P16)</f>
        <v/>
      </c>
      <c r="AI5" t="str">
        <f>IF('IP2-PNP_Vorseite'!P17="","",'IP2-PNP_Vorseite'!P17)</f>
        <v/>
      </c>
      <c r="AJ5" t="str">
        <f>IF('IP2-PNP_Vorseite'!P18="","",'IP2-PNP_Vorseite'!P18)</f>
        <v/>
      </c>
      <c r="AK5" t="str">
        <f>IF('IP2-PNP_Vorseite'!P19="","",'IP2-PNP_Vorseite'!P19)</f>
        <v/>
      </c>
      <c r="AL5" t="str">
        <f>IF('IP2-PNP_Vorseite'!P20="","",'IP2-PNP_Vorseite'!P20)</f>
        <v/>
      </c>
      <c r="AM5" t="str">
        <f>IF('IP2-PNP_Vorseite'!P21="","",'IP2-PNP_Vorseite'!P21)</f>
        <v/>
      </c>
      <c r="AN5" t="str">
        <f>IF('IP2-PNP_Vorseite'!P22="","",'IP2-PNP_Vorseite'!P22)</f>
        <v/>
      </c>
      <c r="AO5" t="str">
        <f>IF('IP2-PNP_Vorseite'!P23="","",'IP2-PNP_Vorseite'!P23)</f>
        <v/>
      </c>
      <c r="AP5" t="str">
        <f>'IP2-PNP_Vorseite'!C8&amp;"; "&amp;'IP3-PNP_Vorseite'!C8</f>
        <v>Groiß; Groiß</v>
      </c>
      <c r="AT5" s="182" t="str">
        <f>ADendroIP2 &amp; "; " &amp; ADendroIP3</f>
        <v>keine; keine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view="pageLayout" zoomScaleNormal="100" workbookViewId="0">
      <selection activeCell="I21" sqref="I21:J35"/>
    </sheetView>
  </sheetViews>
  <sheetFormatPr baseColWidth="10" defaultColWidth="11.42578125" defaultRowHeight="15" x14ac:dyDescent="0.25"/>
  <cols>
    <col min="1" max="1" width="0.85546875" customWidth="1"/>
    <col min="2" max="2" width="15" customWidth="1"/>
    <col min="3" max="3" width="15.42578125" customWidth="1"/>
    <col min="4" max="4" width="17.85546875" customWidth="1"/>
    <col min="5" max="5" width="14.42578125" customWidth="1"/>
    <col min="6" max="6" width="15.7109375" customWidth="1"/>
    <col min="7" max="7" width="15.140625" customWidth="1"/>
    <col min="8" max="8" width="14.5703125" customWidth="1"/>
    <col min="10" max="10" width="16.28515625" customWidth="1"/>
    <col min="11" max="11" width="0.85546875" customWidth="1"/>
  </cols>
  <sheetData>
    <row r="2" spans="1:11" ht="5.0999999999999996" customHeight="1" x14ac:dyDescent="0.25">
      <c r="A2" s="7"/>
      <c r="B2" s="8"/>
      <c r="C2" s="8"/>
      <c r="D2" s="8"/>
      <c r="E2" s="8"/>
      <c r="F2" s="8"/>
      <c r="G2" s="8"/>
      <c r="H2" s="9"/>
      <c r="I2" s="9"/>
    </row>
    <row r="3" spans="1:11" x14ac:dyDescent="0.25">
      <c r="A3" s="10"/>
      <c r="B3" s="50" t="s">
        <v>84</v>
      </c>
      <c r="C3" s="50"/>
      <c r="D3" s="50"/>
      <c r="E3" s="50"/>
      <c r="F3" s="50"/>
      <c r="G3" s="50"/>
      <c r="H3" s="86"/>
      <c r="I3" s="12"/>
    </row>
    <row r="4" spans="1:11" ht="5.0999999999999996" customHeight="1" x14ac:dyDescent="0.25">
      <c r="A4" s="10"/>
      <c r="B4" s="50"/>
      <c r="C4" s="50"/>
      <c r="D4" s="50"/>
      <c r="E4" s="50"/>
      <c r="F4" s="50"/>
      <c r="G4" s="50"/>
      <c r="H4" s="86"/>
      <c r="I4" s="12"/>
    </row>
    <row r="5" spans="1:11" x14ac:dyDescent="0.25">
      <c r="A5" s="10"/>
      <c r="B5" s="87" t="s">
        <v>453</v>
      </c>
      <c r="C5" s="78" t="s">
        <v>76</v>
      </c>
      <c r="D5" s="78" t="s">
        <v>77</v>
      </c>
      <c r="E5" s="78" t="s">
        <v>78</v>
      </c>
      <c r="F5" s="214" t="s">
        <v>451</v>
      </c>
      <c r="G5" s="78" t="s">
        <v>79</v>
      </c>
      <c r="H5" s="78" t="s">
        <v>80</v>
      </c>
      <c r="I5" s="78" t="s">
        <v>81</v>
      </c>
    </row>
    <row r="6" spans="1:11" x14ac:dyDescent="0.25">
      <c r="A6" s="10"/>
      <c r="B6" s="82" t="s">
        <v>73</v>
      </c>
      <c r="C6" s="241"/>
      <c r="D6" s="131"/>
      <c r="E6" s="242" t="s">
        <v>83</v>
      </c>
      <c r="F6" s="243" t="s">
        <v>83</v>
      </c>
      <c r="G6" s="242" t="s">
        <v>83</v>
      </c>
      <c r="H6" s="131"/>
      <c r="I6" s="131"/>
    </row>
    <row r="7" spans="1:11" x14ac:dyDescent="0.25">
      <c r="A7" s="10"/>
      <c r="B7" s="82" t="s">
        <v>74</v>
      </c>
      <c r="C7" s="132"/>
      <c r="D7" s="132"/>
      <c r="E7" s="132"/>
      <c r="F7" s="215"/>
      <c r="G7" s="242" t="s">
        <v>83</v>
      </c>
      <c r="H7" s="242" t="s">
        <v>83</v>
      </c>
      <c r="I7" s="242" t="s">
        <v>83</v>
      </c>
    </row>
    <row r="8" spans="1:11" x14ac:dyDescent="0.25">
      <c r="A8" s="10"/>
      <c r="B8" s="82" t="s">
        <v>75</v>
      </c>
      <c r="C8" s="242" t="s">
        <v>83</v>
      </c>
      <c r="D8" s="242" t="s">
        <v>83</v>
      </c>
      <c r="E8" s="242" t="s">
        <v>83</v>
      </c>
      <c r="F8" s="243" t="s">
        <v>83</v>
      </c>
      <c r="G8" s="242" t="s">
        <v>83</v>
      </c>
      <c r="H8" s="132"/>
      <c r="I8" s="132"/>
    </row>
    <row r="9" spans="1:11" ht="5.0999999999999996" customHeight="1" x14ac:dyDescent="0.25">
      <c r="A9" s="10"/>
      <c r="B9" s="50"/>
      <c r="C9" s="50"/>
      <c r="D9" s="50"/>
      <c r="E9" s="50"/>
      <c r="F9" s="50"/>
      <c r="G9" s="50"/>
      <c r="H9" s="86"/>
      <c r="I9" s="12"/>
    </row>
    <row r="10" spans="1:11" x14ac:dyDescent="0.25">
      <c r="A10" s="10"/>
      <c r="B10" s="88" t="s">
        <v>82</v>
      </c>
      <c r="C10" s="88"/>
      <c r="D10" s="50"/>
      <c r="E10" s="50"/>
      <c r="F10" s="50"/>
      <c r="G10" s="50"/>
      <c r="H10" s="86"/>
      <c r="I10" s="12"/>
    </row>
    <row r="11" spans="1:11" x14ac:dyDescent="0.25">
      <c r="A11" s="10"/>
      <c r="B11" s="299" t="s">
        <v>470</v>
      </c>
      <c r="C11" s="300"/>
      <c r="D11" s="300"/>
      <c r="E11" s="300"/>
      <c r="F11" s="300"/>
      <c r="G11" s="300"/>
      <c r="H11" s="300"/>
      <c r="I11" s="301"/>
    </row>
    <row r="12" spans="1:11" x14ac:dyDescent="0.25">
      <c r="A12" s="10"/>
      <c r="B12" s="302"/>
      <c r="C12" s="303"/>
      <c r="D12" s="303"/>
      <c r="E12" s="303"/>
      <c r="F12" s="303"/>
      <c r="G12" s="303"/>
      <c r="H12" s="303"/>
      <c r="I12" s="304"/>
    </row>
    <row r="13" spans="1:11" ht="4.5" customHeight="1" x14ac:dyDescent="0.25">
      <c r="A13" s="13"/>
      <c r="B13" s="29"/>
      <c r="C13" s="29"/>
      <c r="D13" s="29"/>
      <c r="E13" s="29"/>
      <c r="F13" s="29"/>
      <c r="G13" s="29"/>
      <c r="H13" s="29"/>
      <c r="I13" s="15"/>
    </row>
    <row r="14" spans="1:11" ht="15" customHeight="1" x14ac:dyDescent="0.25">
      <c r="A14" s="11"/>
      <c r="H14" s="11"/>
    </row>
    <row r="15" spans="1:11" ht="5.0999999999999996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</row>
    <row r="16" spans="1:11" x14ac:dyDescent="0.25">
      <c r="A16" s="10"/>
      <c r="B16" s="50"/>
      <c r="C16" s="50"/>
      <c r="D16" s="50"/>
      <c r="E16" s="50"/>
      <c r="F16" s="50"/>
      <c r="G16" s="82"/>
      <c r="H16" s="78" t="s">
        <v>16</v>
      </c>
      <c r="I16" s="89" t="s">
        <v>39</v>
      </c>
      <c r="J16" s="77"/>
      <c r="K16" s="20"/>
    </row>
    <row r="17" spans="1:11" x14ac:dyDescent="0.25">
      <c r="A17" s="10"/>
      <c r="B17" s="50"/>
      <c r="C17" s="50"/>
      <c r="D17" s="50"/>
      <c r="E17" s="50"/>
      <c r="F17" s="50"/>
      <c r="G17" s="82" t="s">
        <v>136</v>
      </c>
      <c r="H17" s="133">
        <v>0.5</v>
      </c>
      <c r="I17" s="134" t="s">
        <v>17</v>
      </c>
      <c r="J17" s="50"/>
      <c r="K17" s="12"/>
    </row>
    <row r="18" spans="1:11" x14ac:dyDescent="0.25">
      <c r="A18" s="10"/>
      <c r="B18" s="50"/>
      <c r="C18" s="50"/>
      <c r="D18" s="50"/>
      <c r="E18" s="50"/>
      <c r="F18" s="50"/>
      <c r="G18" s="82" t="s">
        <v>137</v>
      </c>
      <c r="H18" s="133">
        <v>0.54166666666666663</v>
      </c>
      <c r="I18" s="133"/>
      <c r="J18" s="50"/>
      <c r="K18" s="12"/>
    </row>
    <row r="19" spans="1:11" ht="4.5" customHeight="1" x14ac:dyDescent="0.25">
      <c r="A19" s="10"/>
      <c r="B19" s="50"/>
      <c r="C19" s="50"/>
      <c r="D19" s="50"/>
      <c r="E19" s="50"/>
      <c r="F19" s="50"/>
      <c r="G19" s="50"/>
      <c r="H19" s="50"/>
      <c r="I19" s="50"/>
      <c r="J19" s="50"/>
      <c r="K19" s="12"/>
    </row>
    <row r="20" spans="1:11" ht="30.75" customHeight="1" x14ac:dyDescent="0.25">
      <c r="A20" s="10"/>
      <c r="B20" s="78" t="s">
        <v>123</v>
      </c>
      <c r="C20" s="79" t="s">
        <v>118</v>
      </c>
      <c r="D20" s="79" t="s">
        <v>20</v>
      </c>
      <c r="E20" s="79" t="s">
        <v>27</v>
      </c>
      <c r="F20" s="80" t="s">
        <v>87</v>
      </c>
      <c r="G20" s="80" t="s">
        <v>29</v>
      </c>
      <c r="H20" s="80" t="s">
        <v>86</v>
      </c>
      <c r="I20" s="316" t="s">
        <v>38</v>
      </c>
      <c r="J20" s="316"/>
      <c r="K20" s="91"/>
    </row>
    <row r="21" spans="1:11" ht="15" customHeight="1" x14ac:dyDescent="0.25">
      <c r="A21" s="10"/>
      <c r="B21" s="313" t="s">
        <v>124</v>
      </c>
      <c r="C21" s="81" t="s">
        <v>119</v>
      </c>
      <c r="D21" s="320" t="s">
        <v>138</v>
      </c>
      <c r="E21" s="295" t="s">
        <v>14</v>
      </c>
      <c r="F21" s="295" t="s">
        <v>15</v>
      </c>
      <c r="G21" s="296" t="s">
        <v>15</v>
      </c>
      <c r="H21" s="315" t="s">
        <v>15</v>
      </c>
      <c r="I21" s="305" t="s">
        <v>470</v>
      </c>
      <c r="J21" s="306"/>
      <c r="K21" s="45"/>
    </row>
    <row r="22" spans="1:11" ht="15" customHeight="1" x14ac:dyDescent="0.25">
      <c r="A22" s="10"/>
      <c r="B22" s="313"/>
      <c r="C22" s="81" t="s">
        <v>121</v>
      </c>
      <c r="D22" s="320"/>
      <c r="E22" s="295"/>
      <c r="F22" s="295"/>
      <c r="G22" s="296"/>
      <c r="H22" s="315"/>
      <c r="I22" s="307"/>
      <c r="J22" s="308"/>
      <c r="K22" s="45"/>
    </row>
    <row r="23" spans="1:11" ht="15" customHeight="1" x14ac:dyDescent="0.25">
      <c r="A23" s="10"/>
      <c r="B23" s="313"/>
      <c r="C23" s="81" t="s">
        <v>120</v>
      </c>
      <c r="D23" s="320"/>
      <c r="E23" s="295"/>
      <c r="F23" s="295"/>
      <c r="G23" s="296"/>
      <c r="H23" s="315"/>
      <c r="I23" s="307"/>
      <c r="J23" s="308"/>
      <c r="K23" s="45"/>
    </row>
    <row r="24" spans="1:11" ht="15" customHeight="1" x14ac:dyDescent="0.25">
      <c r="A24" s="10"/>
      <c r="B24" s="313"/>
      <c r="C24" s="81" t="s">
        <v>122</v>
      </c>
      <c r="D24" s="320"/>
      <c r="E24" s="295"/>
      <c r="F24" s="295"/>
      <c r="G24" s="296"/>
      <c r="H24" s="315"/>
      <c r="I24" s="307"/>
      <c r="J24" s="308"/>
      <c r="K24" s="45"/>
    </row>
    <row r="25" spans="1:11" ht="15" customHeight="1" x14ac:dyDescent="0.25">
      <c r="A25" s="10"/>
      <c r="B25" s="314" t="s">
        <v>125</v>
      </c>
      <c r="C25" s="78">
        <v>2</v>
      </c>
      <c r="D25" s="321" t="s">
        <v>139</v>
      </c>
      <c r="E25" s="296" t="s">
        <v>15</v>
      </c>
      <c r="F25" s="295" t="s">
        <v>15</v>
      </c>
      <c r="G25" s="295" t="s">
        <v>14</v>
      </c>
      <c r="H25" s="315" t="s">
        <v>14</v>
      </c>
      <c r="I25" s="307"/>
      <c r="J25" s="308"/>
      <c r="K25" s="40"/>
    </row>
    <row r="26" spans="1:11" ht="15" customHeight="1" x14ac:dyDescent="0.25">
      <c r="A26" s="10"/>
      <c r="B26" s="314"/>
      <c r="C26" s="81" t="s">
        <v>126</v>
      </c>
      <c r="D26" s="321"/>
      <c r="E26" s="296"/>
      <c r="F26" s="295"/>
      <c r="G26" s="295"/>
      <c r="H26" s="315"/>
      <c r="I26" s="307"/>
      <c r="J26" s="308"/>
      <c r="K26" s="40"/>
    </row>
    <row r="27" spans="1:11" ht="15" customHeight="1" x14ac:dyDescent="0.25">
      <c r="A27" s="10"/>
      <c r="B27" s="314"/>
      <c r="C27" s="81" t="s">
        <v>127</v>
      </c>
      <c r="D27" s="321"/>
      <c r="E27" s="296"/>
      <c r="F27" s="295"/>
      <c r="G27" s="295"/>
      <c r="H27" s="315"/>
      <c r="I27" s="307"/>
      <c r="J27" s="308"/>
      <c r="K27" s="40"/>
    </row>
    <row r="28" spans="1:11" ht="15" customHeight="1" x14ac:dyDescent="0.25">
      <c r="A28" s="10"/>
      <c r="B28" s="314"/>
      <c r="C28" s="81" t="s">
        <v>128</v>
      </c>
      <c r="D28" s="321"/>
      <c r="E28" s="296"/>
      <c r="F28" s="297"/>
      <c r="G28" s="297"/>
      <c r="H28" s="265"/>
      <c r="I28" s="307"/>
      <c r="J28" s="308"/>
      <c r="K28" s="40"/>
    </row>
    <row r="29" spans="1:11" ht="15" customHeight="1" x14ac:dyDescent="0.25">
      <c r="A29" s="10"/>
      <c r="B29" s="76"/>
      <c r="C29" s="81" t="s">
        <v>131</v>
      </c>
      <c r="D29" s="244"/>
      <c r="E29" s="125" t="s">
        <v>14</v>
      </c>
      <c r="F29" s="7"/>
      <c r="G29" s="248"/>
      <c r="H29" s="93"/>
      <c r="I29" s="309"/>
      <c r="J29" s="308"/>
      <c r="K29" s="55"/>
    </row>
    <row r="30" spans="1:11" ht="15" customHeight="1" x14ac:dyDescent="0.25">
      <c r="A30" s="10"/>
      <c r="B30" s="10"/>
      <c r="C30" s="83" t="s">
        <v>130</v>
      </c>
      <c r="D30" s="245"/>
      <c r="E30" s="125" t="s">
        <v>14</v>
      </c>
      <c r="F30" s="10"/>
      <c r="G30" s="249"/>
      <c r="H30" s="12"/>
      <c r="I30" s="309"/>
      <c r="J30" s="308"/>
      <c r="K30" s="12"/>
    </row>
    <row r="31" spans="1:11" ht="15" customHeight="1" x14ac:dyDescent="0.25">
      <c r="A31" s="10"/>
      <c r="B31" s="10"/>
      <c r="C31" s="92" t="s">
        <v>132</v>
      </c>
      <c r="D31" s="246"/>
      <c r="E31" s="247" t="s">
        <v>14</v>
      </c>
      <c r="F31" s="13"/>
      <c r="G31" s="250"/>
      <c r="H31" s="15"/>
      <c r="I31" s="309"/>
      <c r="J31" s="308"/>
      <c r="K31" s="54"/>
    </row>
    <row r="32" spans="1:11" ht="15" customHeight="1" x14ac:dyDescent="0.25">
      <c r="A32" s="10"/>
      <c r="B32" s="319" t="s">
        <v>129</v>
      </c>
      <c r="C32" s="84">
        <v>3</v>
      </c>
      <c r="D32" s="321" t="s">
        <v>140</v>
      </c>
      <c r="E32" s="298" t="s">
        <v>15</v>
      </c>
      <c r="F32" s="312" t="s">
        <v>15</v>
      </c>
      <c r="G32" s="312" t="s">
        <v>14</v>
      </c>
      <c r="H32" s="317" t="s">
        <v>14</v>
      </c>
      <c r="I32" s="307"/>
      <c r="J32" s="308"/>
      <c r="K32" s="90"/>
    </row>
    <row r="33" spans="1:11" ht="15" customHeight="1" x14ac:dyDescent="0.25">
      <c r="A33" s="10"/>
      <c r="B33" s="319"/>
      <c r="C33" s="78" t="s">
        <v>133</v>
      </c>
      <c r="D33" s="321"/>
      <c r="E33" s="298"/>
      <c r="F33" s="295"/>
      <c r="G33" s="295"/>
      <c r="H33" s="318"/>
      <c r="I33" s="307"/>
      <c r="J33" s="308"/>
      <c r="K33" s="90"/>
    </row>
    <row r="34" spans="1:11" ht="15" customHeight="1" x14ac:dyDescent="0.25">
      <c r="A34" s="10"/>
      <c r="B34" s="319"/>
      <c r="C34" s="85" t="s">
        <v>134</v>
      </c>
      <c r="D34" s="321"/>
      <c r="E34" s="298"/>
      <c r="F34" s="295"/>
      <c r="G34" s="295"/>
      <c r="H34" s="318"/>
      <c r="I34" s="307"/>
      <c r="J34" s="308"/>
      <c r="K34" s="90"/>
    </row>
    <row r="35" spans="1:11" x14ac:dyDescent="0.25">
      <c r="A35" s="10"/>
      <c r="B35" s="319"/>
      <c r="C35" s="78" t="s">
        <v>135</v>
      </c>
      <c r="D35" s="321"/>
      <c r="E35" s="298"/>
      <c r="F35" s="295"/>
      <c r="G35" s="295"/>
      <c r="H35" s="318"/>
      <c r="I35" s="310"/>
      <c r="J35" s="311"/>
      <c r="K35" s="90"/>
    </row>
    <row r="36" spans="1:11" ht="4.5" customHeight="1" x14ac:dyDescent="0.25">
      <c r="A36" s="13"/>
      <c r="B36" s="14"/>
      <c r="C36" s="75"/>
      <c r="D36" s="67"/>
      <c r="E36" s="68"/>
      <c r="F36" s="135"/>
      <c r="G36" s="129"/>
      <c r="H36" s="129"/>
      <c r="I36" s="129"/>
      <c r="J36" s="129"/>
      <c r="K36" s="15"/>
    </row>
    <row r="37" spans="1:11" ht="15" customHeight="1" x14ac:dyDescent="0.25">
      <c r="A37" s="11"/>
      <c r="B37" s="11"/>
      <c r="C37" s="21"/>
      <c r="D37" s="11"/>
      <c r="E37" s="11"/>
      <c r="F37" s="11"/>
      <c r="G37" s="11"/>
      <c r="H37" s="11"/>
      <c r="I37" s="11"/>
      <c r="J37" s="11"/>
      <c r="K37" s="11"/>
    </row>
    <row r="43" spans="1:11" x14ac:dyDescent="0.25">
      <c r="F43" s="4"/>
    </row>
  </sheetData>
  <sheetProtection password="CDE2" sheet="1" objects="1" scenarios="1"/>
  <protectedRanges>
    <protectedRange password="AFA4" sqref="E21:I21 E25:I25 E29:E31 E32:I32 D6:D7 H6:I6 C7 E7 H8:I8 B11 H17:I18" name="Probenwerber bearbeiten"/>
  </protectedRanges>
  <mergeCells count="21">
    <mergeCell ref="B11:I12"/>
    <mergeCell ref="I21:J35"/>
    <mergeCell ref="F32:F35"/>
    <mergeCell ref="B21:B24"/>
    <mergeCell ref="B25:B28"/>
    <mergeCell ref="G21:G24"/>
    <mergeCell ref="H21:H24"/>
    <mergeCell ref="G25:G28"/>
    <mergeCell ref="H25:H28"/>
    <mergeCell ref="I20:J20"/>
    <mergeCell ref="G32:G35"/>
    <mergeCell ref="H32:H35"/>
    <mergeCell ref="B32:B35"/>
    <mergeCell ref="D21:D24"/>
    <mergeCell ref="D25:D28"/>
    <mergeCell ref="D32:D35"/>
    <mergeCell ref="E21:E24"/>
    <mergeCell ref="F21:F24"/>
    <mergeCell ref="E25:E28"/>
    <mergeCell ref="F25:F28"/>
    <mergeCell ref="E32:E35"/>
  </mergeCells>
  <dataValidations count="5">
    <dataValidation allowBlank="1" showInputMessage="1" showErrorMessage="1" error="Der Wert soll ca. 0,2 bar (+ / - 50) sein. Bei wesentlicher Über/Unterschreitung bitte Thomas Lehner kontaktieren. _x000a_Tel. 07227-8070-12 Büro_x000a_Tel. 0699-11649574 Joe_x000a_Tel. 0664-2138800 Tom" sqref="C34"/>
    <dataValidation allowBlank="1" showInputMessage="1" showErrorMessage="1" sqref="B37:J46"/>
    <dataValidation type="list" allowBlank="1" showInputMessage="1" showErrorMessage="1" sqref="L30:L31">
      <formula1>#REF!</formula1>
    </dataValidation>
    <dataValidation type="list" allowBlank="1" showInputMessage="1" showErrorMessage="1" sqref="C39">
      <formula1>$G$2:$G$3</formula1>
    </dataValidation>
    <dataValidation type="time" operator="greaterThanOrEqual" allowBlank="1" showInputMessage="1" showErrorMessage="1" errorTitle="Enkontrolle-Zeit prüfen" error="Endkontrolle soll mind. 1 Std. nach der Erstkontrolle erfolgen" sqref="H18">
      <formula1>Lys.Erst.Kontrolle+1/24</formula1>
    </dataValidation>
  </dataValidations>
  <pageMargins left="0.39370078740157483" right="0.39370078740157483" top="0.78740157480314965" bottom="0.59055118110236227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Konstanten!$K$2:$K$3</xm:f>
          </x14:formula1>
          <xm:sqref>F39 F37 H32:H35 H21:H28</xm:sqref>
        </x14:dataValidation>
        <x14:dataValidation type="list" allowBlank="1" showInputMessage="1" showErrorMessage="1">
          <x14:formula1>
            <xm:f>Konstanten!$I$2:$I$3</xm:f>
          </x14:formula1>
          <xm:sqref>D39 E29 F21:F28 F32:F35</xm:sqref>
        </x14:dataValidation>
        <x14:dataValidation type="list" allowBlank="1" showInputMessage="1" showErrorMessage="1">
          <x14:formula1>
            <xm:f>Konstanten!$H$2:$H$3</xm:f>
          </x14:formula1>
          <xm:sqref>E21:E28 E30:E35</xm:sqref>
        </x14:dataValidation>
        <x14:dataValidation type="list" allowBlank="1" showInputMessage="1" showErrorMessage="1">
          <x14:formula1>
            <xm:f>Konstanten!$A$2:$A$4</xm:f>
          </x14:formula1>
          <xm:sqref>I17</xm:sqref>
        </x14:dataValidation>
        <x14:dataValidation type="list" allowBlank="1" showInputMessage="1" showErrorMessage="1">
          <x14:formula1>
            <xm:f>Konstanten!$J$3:$J$4</xm:f>
          </x14:formula1>
          <xm:sqref>E39</xm:sqref>
        </x14:dataValidation>
        <x14:dataValidation type="list" allowBlank="1" showInputMessage="1" showErrorMessage="1">
          <x14:formula1>
            <xm:f>Konstanten!$J$2:$J$4</xm:f>
          </x14:formula1>
          <xm:sqref>G25:G28</xm:sqref>
        </x14:dataValidation>
        <x14:dataValidation type="list" allowBlank="1" showInputMessage="1" showErrorMessage="1">
          <x14:formula1>
            <xm:f>Konstanten!$J$2:$J$4</xm:f>
          </x14:formula1>
          <xm:sqref>G32:G35</xm:sqref>
        </x14:dataValidation>
        <x14:dataValidation type="list" allowBlank="1" showInputMessage="1" showErrorMessage="1">
          <x14:formula1>
            <xm:f>Konstanten!$J$2:$J$4</xm:f>
          </x14:formula1>
          <xm:sqref>G21:G24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2"/>
  <sheetViews>
    <sheetView zoomScaleNormal="100" workbookViewId="0">
      <selection activeCell="K24" sqref="K24"/>
    </sheetView>
  </sheetViews>
  <sheetFormatPr baseColWidth="10" defaultColWidth="11.42578125" defaultRowHeight="15" x14ac:dyDescent="0.25"/>
  <cols>
    <col min="1" max="1" width="0.85546875" customWidth="1"/>
    <col min="2" max="2" width="14.42578125" customWidth="1"/>
    <col min="3" max="3" width="26.140625" customWidth="1"/>
    <col min="4" max="4" width="8.7109375" customWidth="1"/>
    <col min="5" max="5" width="6.5703125" customWidth="1"/>
    <col min="6" max="6" width="1.7109375" customWidth="1"/>
    <col min="7" max="7" width="0.85546875" customWidth="1"/>
    <col min="8" max="8" width="22.28515625" customWidth="1"/>
    <col min="10" max="10" width="15.85546875" style="5" customWidth="1"/>
    <col min="11" max="11" width="16.42578125" customWidth="1"/>
    <col min="12" max="12" width="0.85546875" customWidth="1"/>
    <col min="13" max="14" width="6.42578125" customWidth="1"/>
    <col min="15" max="15" width="1.5703125" customWidth="1"/>
  </cols>
  <sheetData>
    <row r="1" spans="2:15" x14ac:dyDescent="0.25">
      <c r="B1" s="23" t="s">
        <v>141</v>
      </c>
      <c r="C1" s="17"/>
      <c r="L1" s="48"/>
    </row>
    <row r="2" spans="2:15" x14ac:dyDescent="0.25">
      <c r="B2" s="3" t="s">
        <v>31</v>
      </c>
      <c r="C2" s="3"/>
    </row>
    <row r="3" spans="2:15" s="24" customFormat="1" x14ac:dyDescent="0.25">
      <c r="C3" s="25"/>
      <c r="F3" s="19"/>
      <c r="G3" s="19"/>
      <c r="H3" s="47"/>
      <c r="I3" s="19"/>
      <c r="J3" s="60"/>
      <c r="K3" s="19"/>
      <c r="L3" s="19"/>
      <c r="M3" s="19"/>
      <c r="N3" s="19"/>
    </row>
    <row r="4" spans="2:15" x14ac:dyDescent="0.25">
      <c r="B4" s="100" t="s">
        <v>142</v>
      </c>
      <c r="C4" s="101"/>
      <c r="D4" s="8"/>
      <c r="E4" s="9"/>
      <c r="F4" s="11"/>
      <c r="G4" s="7"/>
      <c r="H4" s="8"/>
      <c r="I4" s="8"/>
      <c r="J4" s="93"/>
      <c r="K4" s="11"/>
      <c r="L4" s="11"/>
      <c r="M4" s="11"/>
      <c r="N4" s="11"/>
      <c r="O4" s="11"/>
    </row>
    <row r="5" spans="2:15" x14ac:dyDescent="0.25">
      <c r="B5" s="37"/>
      <c r="C5" s="38"/>
      <c r="D5" s="16" t="s">
        <v>16</v>
      </c>
      <c r="E5" s="20" t="s">
        <v>39</v>
      </c>
      <c r="F5" s="18"/>
      <c r="G5" s="10"/>
      <c r="H5" s="105" t="s">
        <v>34</v>
      </c>
      <c r="I5" s="253">
        <v>90</v>
      </c>
      <c r="J5" s="94"/>
      <c r="K5" s="102"/>
      <c r="L5" s="61"/>
      <c r="M5" s="61"/>
      <c r="N5" s="102"/>
      <c r="O5" s="11"/>
    </row>
    <row r="6" spans="2:15" x14ac:dyDescent="0.25">
      <c r="B6" s="10" t="s">
        <v>32</v>
      </c>
      <c r="C6" s="120">
        <v>43180</v>
      </c>
      <c r="D6" s="127">
        <v>0.41666666666666669</v>
      </c>
      <c r="E6" s="122" t="s">
        <v>17</v>
      </c>
      <c r="F6" s="19"/>
      <c r="G6" s="10"/>
      <c r="H6" s="105" t="s">
        <v>35</v>
      </c>
      <c r="I6" s="122" t="s">
        <v>2</v>
      </c>
      <c r="J6" s="94"/>
      <c r="K6" s="103"/>
      <c r="L6" s="11"/>
      <c r="M6" s="11"/>
      <c r="N6" s="11"/>
      <c r="O6" s="11"/>
    </row>
    <row r="7" spans="2:15" x14ac:dyDescent="0.25">
      <c r="B7" s="10" t="s">
        <v>33</v>
      </c>
      <c r="C7" s="121" t="s">
        <v>467</v>
      </c>
      <c r="D7" s="11"/>
      <c r="E7" s="12"/>
      <c r="F7" s="11"/>
      <c r="G7" s="10"/>
      <c r="H7" s="105" t="s">
        <v>36</v>
      </c>
      <c r="I7" s="122" t="s">
        <v>2</v>
      </c>
      <c r="J7" s="94"/>
      <c r="K7" s="103"/>
      <c r="L7" s="11"/>
      <c r="M7" s="11"/>
      <c r="N7" s="11"/>
      <c r="O7" s="11"/>
    </row>
    <row r="8" spans="2:15" x14ac:dyDescent="0.25">
      <c r="B8" s="13"/>
      <c r="C8" s="121" t="s">
        <v>468</v>
      </c>
      <c r="D8" s="14"/>
      <c r="E8" s="15"/>
      <c r="F8" s="11"/>
      <c r="G8" s="10"/>
      <c r="H8" s="105" t="s">
        <v>12</v>
      </c>
      <c r="I8" s="122" t="s">
        <v>2</v>
      </c>
      <c r="J8" s="94"/>
      <c r="K8" s="103"/>
      <c r="L8" s="11"/>
      <c r="M8" s="11"/>
      <c r="N8" s="11"/>
      <c r="O8" s="11"/>
    </row>
    <row r="9" spans="2:15" x14ac:dyDescent="0.25">
      <c r="F9" s="11"/>
      <c r="G9" s="10"/>
      <c r="H9" s="105" t="s">
        <v>37</v>
      </c>
      <c r="I9" s="253">
        <v>4</v>
      </c>
      <c r="J9" s="94"/>
      <c r="K9" s="103"/>
      <c r="L9" s="11"/>
      <c r="M9" s="11"/>
      <c r="N9" s="11"/>
      <c r="O9" s="11"/>
    </row>
    <row r="10" spans="2:15" x14ac:dyDescent="0.25">
      <c r="F10" s="11"/>
      <c r="G10" s="10"/>
      <c r="H10" s="11"/>
      <c r="I10" s="11"/>
      <c r="J10" s="94"/>
      <c r="K10" s="103"/>
      <c r="L10" s="11"/>
      <c r="M10" s="11"/>
      <c r="N10" s="11"/>
      <c r="O10" s="11"/>
    </row>
    <row r="11" spans="2:15" x14ac:dyDescent="0.25">
      <c r="F11" s="11"/>
      <c r="G11" s="10"/>
      <c r="H11" s="21" t="s">
        <v>69</v>
      </c>
      <c r="I11" s="11"/>
      <c r="J11" s="94"/>
      <c r="K11" s="103"/>
      <c r="L11" s="11"/>
      <c r="M11" s="11"/>
      <c r="N11" s="11"/>
      <c r="O11" s="11"/>
    </row>
    <row r="12" spans="2:15" x14ac:dyDescent="0.25">
      <c r="B12" s="7"/>
      <c r="C12" s="8"/>
      <c r="D12" s="8"/>
      <c r="E12" s="9"/>
      <c r="F12" s="11"/>
      <c r="G12" s="10"/>
      <c r="H12" s="322" t="s">
        <v>470</v>
      </c>
      <c r="I12" s="323"/>
      <c r="J12" s="94"/>
      <c r="K12" s="103"/>
      <c r="L12" s="11"/>
      <c r="M12" s="11"/>
      <c r="N12" s="11"/>
      <c r="O12" s="11"/>
    </row>
    <row r="13" spans="2:15" x14ac:dyDescent="0.25">
      <c r="B13" s="10"/>
      <c r="C13" s="11"/>
      <c r="D13" s="11"/>
      <c r="E13" s="12"/>
      <c r="F13" s="11"/>
      <c r="G13" s="10"/>
      <c r="H13" s="324"/>
      <c r="I13" s="325"/>
      <c r="J13" s="94"/>
      <c r="K13" s="103"/>
      <c r="L13" s="11"/>
      <c r="M13" s="11"/>
      <c r="N13" s="11"/>
      <c r="O13" s="11"/>
    </row>
    <row r="14" spans="2:15" x14ac:dyDescent="0.25">
      <c r="B14" s="10" t="s">
        <v>143</v>
      </c>
      <c r="C14" s="11"/>
      <c r="D14" s="136">
        <v>7</v>
      </c>
      <c r="E14" s="12"/>
      <c r="F14" s="11"/>
      <c r="G14" s="10"/>
      <c r="H14" s="324"/>
      <c r="I14" s="325"/>
      <c r="J14" s="94"/>
      <c r="K14" s="103"/>
      <c r="L14" s="11"/>
      <c r="M14" s="11"/>
      <c r="N14" s="11"/>
      <c r="O14" s="11"/>
    </row>
    <row r="15" spans="2:15" x14ac:dyDescent="0.25">
      <c r="B15" s="10"/>
      <c r="C15" s="11"/>
      <c r="D15" s="11"/>
      <c r="E15" s="12"/>
      <c r="F15" s="11"/>
      <c r="G15" s="10"/>
      <c r="H15" s="326"/>
      <c r="I15" s="327"/>
      <c r="J15" s="94"/>
      <c r="K15" s="103"/>
      <c r="L15" s="11"/>
      <c r="M15" s="11"/>
      <c r="N15" s="11"/>
      <c r="O15" s="11"/>
    </row>
    <row r="16" spans="2:15" ht="15" customHeight="1" x14ac:dyDescent="0.25">
      <c r="B16" s="13"/>
      <c r="C16" s="14"/>
      <c r="D16" s="14"/>
      <c r="E16" s="15"/>
      <c r="F16" s="11"/>
      <c r="G16" s="13"/>
      <c r="H16" s="41"/>
      <c r="I16" s="41"/>
      <c r="J16" s="95"/>
      <c r="K16" s="103"/>
      <c r="L16" s="11"/>
      <c r="M16" s="11"/>
      <c r="N16" s="11"/>
      <c r="O16" s="11"/>
    </row>
    <row r="17" spans="2:15" ht="15" customHeight="1" x14ac:dyDescent="0.25">
      <c r="F17" s="11"/>
      <c r="G17" s="11"/>
      <c r="H17" s="11"/>
      <c r="I17" s="11"/>
      <c r="J17" s="61"/>
      <c r="K17" s="103"/>
      <c r="L17" s="11"/>
      <c r="M17" s="11"/>
      <c r="N17" s="11"/>
      <c r="O17" s="11"/>
    </row>
    <row r="18" spans="2:15" ht="15" customHeight="1" x14ac:dyDescent="0.25">
      <c r="G18" s="11"/>
      <c r="L18" s="11"/>
      <c r="M18" s="11"/>
      <c r="N18" s="11"/>
      <c r="O18" s="11"/>
    </row>
    <row r="19" spans="2:15" ht="4.5" customHeight="1" x14ac:dyDescent="0.25">
      <c r="B19" s="7"/>
      <c r="C19" s="8"/>
      <c r="D19" s="8"/>
      <c r="E19" s="9"/>
      <c r="F19" s="11"/>
      <c r="G19" s="7"/>
      <c r="H19" s="8"/>
      <c r="I19" s="8"/>
      <c r="J19" s="96"/>
      <c r="K19" s="8"/>
      <c r="L19" s="9"/>
      <c r="M19" s="11"/>
      <c r="N19" s="11"/>
      <c r="O19" s="11"/>
    </row>
    <row r="20" spans="2:15" x14ac:dyDescent="0.25">
      <c r="B20" s="115" t="s">
        <v>152</v>
      </c>
      <c r="C20" s="11"/>
      <c r="D20" s="235"/>
      <c r="E20" s="12"/>
      <c r="F20" s="11"/>
      <c r="G20" s="10"/>
      <c r="H20" s="65" t="s">
        <v>144</v>
      </c>
      <c r="I20" s="28" t="s">
        <v>145</v>
      </c>
      <c r="J20" s="99" t="s">
        <v>146</v>
      </c>
      <c r="K20" s="34" t="s">
        <v>147</v>
      </c>
      <c r="L20" s="12"/>
      <c r="M20" s="11"/>
      <c r="N20" s="11"/>
      <c r="O20" s="11"/>
    </row>
    <row r="21" spans="2:15" x14ac:dyDescent="0.25">
      <c r="B21" s="267" t="s">
        <v>470</v>
      </c>
      <c r="C21" s="282"/>
      <c r="D21" s="282"/>
      <c r="E21" s="268"/>
      <c r="F21" s="11"/>
      <c r="G21" s="10"/>
      <c r="H21" s="107" t="s">
        <v>148</v>
      </c>
      <c r="I21" s="121">
        <v>8.1300000000000008</v>
      </c>
      <c r="J21" s="181" t="s">
        <v>448</v>
      </c>
      <c r="K21" s="205">
        <v>43179</v>
      </c>
      <c r="L21" s="12"/>
      <c r="M21" s="11"/>
      <c r="N21" s="11"/>
      <c r="O21" s="11"/>
    </row>
    <row r="22" spans="2:15" x14ac:dyDescent="0.25">
      <c r="B22" s="267"/>
      <c r="C22" s="282"/>
      <c r="D22" s="282"/>
      <c r="E22" s="268"/>
      <c r="F22" s="11"/>
      <c r="G22" s="10"/>
      <c r="H22" s="107" t="s">
        <v>466</v>
      </c>
      <c r="I22" s="121">
        <v>354</v>
      </c>
      <c r="J22" s="180" t="s">
        <v>448</v>
      </c>
      <c r="K22" s="205">
        <v>43179</v>
      </c>
      <c r="L22" s="12"/>
      <c r="M22" s="11"/>
      <c r="N22" s="11"/>
      <c r="O22" s="11"/>
    </row>
    <row r="23" spans="2:15" x14ac:dyDescent="0.25">
      <c r="B23" s="267"/>
      <c r="C23" s="282"/>
      <c r="D23" s="282"/>
      <c r="E23" s="268"/>
      <c r="F23" s="11"/>
      <c r="G23" s="10"/>
      <c r="H23" s="108" t="s">
        <v>149</v>
      </c>
      <c r="I23" s="121">
        <v>1.7</v>
      </c>
      <c r="J23" s="124" t="s">
        <v>448</v>
      </c>
      <c r="K23" s="205">
        <v>43179</v>
      </c>
      <c r="L23" s="12"/>
      <c r="M23" s="11"/>
      <c r="N23" s="11"/>
      <c r="O23" s="11"/>
    </row>
    <row r="24" spans="2:15" x14ac:dyDescent="0.25">
      <c r="B24" s="267"/>
      <c r="C24" s="282"/>
      <c r="D24" s="282"/>
      <c r="E24" s="268"/>
      <c r="F24" s="11"/>
      <c r="G24" s="10"/>
      <c r="H24" s="109" t="s">
        <v>150</v>
      </c>
      <c r="I24" s="121">
        <v>28</v>
      </c>
      <c r="J24" s="124"/>
      <c r="K24" s="205"/>
      <c r="L24" s="12"/>
      <c r="M24" s="11"/>
      <c r="N24" s="11"/>
      <c r="O24" s="11"/>
    </row>
    <row r="25" spans="2:15" x14ac:dyDescent="0.25">
      <c r="B25" s="267"/>
      <c r="C25" s="282"/>
      <c r="D25" s="282"/>
      <c r="E25" s="268"/>
      <c r="F25" s="11"/>
      <c r="G25" s="10"/>
      <c r="H25" s="11"/>
      <c r="I25" s="11"/>
      <c r="J25" s="97"/>
      <c r="K25" s="103"/>
      <c r="L25" s="12"/>
      <c r="M25" s="11"/>
      <c r="N25" s="11"/>
      <c r="O25" s="11"/>
    </row>
    <row r="26" spans="2:15" ht="30" customHeight="1" x14ac:dyDescent="0.25">
      <c r="B26" s="269"/>
      <c r="C26" s="283"/>
      <c r="D26" s="283"/>
      <c r="E26" s="270"/>
      <c r="F26" s="11"/>
      <c r="G26" s="10"/>
      <c r="H26" s="328" t="s">
        <v>151</v>
      </c>
      <c r="I26" s="328"/>
      <c r="J26" s="97"/>
      <c r="K26" s="11"/>
      <c r="L26" s="106"/>
      <c r="M26" s="104"/>
      <c r="N26" s="104"/>
      <c r="O26" s="11"/>
    </row>
    <row r="27" spans="2:15" x14ac:dyDescent="0.25">
      <c r="F27" s="11"/>
      <c r="G27" s="10"/>
      <c r="H27" s="265" t="s">
        <v>470</v>
      </c>
      <c r="I27" s="281"/>
      <c r="J27" s="281"/>
      <c r="K27" s="266"/>
      <c r="L27" s="45"/>
      <c r="M27" s="44"/>
      <c r="N27" s="44"/>
      <c r="O27" s="11"/>
    </row>
    <row r="28" spans="2:15" x14ac:dyDescent="0.25">
      <c r="F28" s="11"/>
      <c r="G28" s="10"/>
      <c r="H28" s="267"/>
      <c r="I28" s="282"/>
      <c r="J28" s="282"/>
      <c r="K28" s="268"/>
      <c r="L28" s="45"/>
      <c r="M28" s="44"/>
      <c r="N28" s="44"/>
      <c r="O28" s="11"/>
    </row>
    <row r="29" spans="2:15" x14ac:dyDescent="0.25">
      <c r="F29" s="11"/>
      <c r="G29" s="10"/>
      <c r="H29" s="267"/>
      <c r="I29" s="282"/>
      <c r="J29" s="282"/>
      <c r="K29" s="268"/>
      <c r="L29" s="45"/>
      <c r="M29" s="44"/>
      <c r="N29" s="44"/>
      <c r="O29" s="11"/>
    </row>
    <row r="30" spans="2:15" x14ac:dyDescent="0.25">
      <c r="F30" s="11"/>
      <c r="G30" s="10"/>
      <c r="H30" s="267"/>
      <c r="I30" s="282"/>
      <c r="J30" s="282"/>
      <c r="K30" s="268"/>
      <c r="L30" s="45"/>
      <c r="M30" s="44"/>
      <c r="N30" s="44"/>
      <c r="O30" s="11"/>
    </row>
    <row r="31" spans="2:15" x14ac:dyDescent="0.25">
      <c r="F31" s="11"/>
      <c r="G31" s="10"/>
      <c r="H31" s="269"/>
      <c r="I31" s="283"/>
      <c r="J31" s="283"/>
      <c r="K31" s="270"/>
      <c r="L31" s="12"/>
      <c r="M31" s="11"/>
      <c r="N31" s="11"/>
      <c r="O31" s="11"/>
    </row>
    <row r="32" spans="2:15" ht="5.0999999999999996" customHeight="1" x14ac:dyDescent="0.25">
      <c r="F32" s="11"/>
      <c r="G32" s="13"/>
      <c r="H32" s="14"/>
      <c r="I32" s="14"/>
      <c r="J32" s="98"/>
      <c r="K32" s="14"/>
      <c r="L32" s="15"/>
    </row>
  </sheetData>
  <sheetProtection password="CDE2" sheet="1" objects="1" scenarios="1"/>
  <protectedRanges>
    <protectedRange password="AFA4" sqref="C6:C8 D6:E6 I5:I9 H12:I15 I22 I24 I26 H29:I31 L6:N23 J29:K31 L27:N30" name="Probenwerber bearbeiten"/>
  </protectedRanges>
  <mergeCells count="4">
    <mergeCell ref="H27:K31"/>
    <mergeCell ref="H12:I15"/>
    <mergeCell ref="H26:I26"/>
    <mergeCell ref="B21:E26"/>
  </mergeCells>
  <dataValidations count="2">
    <dataValidation type="whole" allowBlank="1" showInputMessage="1" showErrorMessage="1" sqref="I5">
      <formula1>0</formula1>
      <formula2>100</formula2>
    </dataValidation>
    <dataValidation type="list" allowBlank="1" showInputMessage="1" showErrorMessage="1" sqref="I7">
      <formula1>kat_Niederschlagsstaerke</formula1>
    </dataValidation>
  </dataValidations>
  <printOptions horizontalCentered="1"/>
  <pageMargins left="0.39370078740157483" right="0.39370078740157483" top="0.78740157480314965" bottom="0.59055118110236227" header="0.31496062992125984" footer="0.31496062992125984"/>
  <pageSetup paperSize="9" orientation="landscape" r:id="rId1"/>
  <headerFooter differentFirst="1">
    <firstHeader>&amp;R&amp;G</firstHeader>
    <firstFooter>&amp;LICP IM /PNP_Messwehr-0551&amp;RStand: 15.01.2018</first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Konstanten!$G$2:$G$3</xm:f>
          </x14:formula1>
          <xm:sqref>N6:N23</xm:sqref>
        </x14:dataValidation>
        <x14:dataValidation type="list" allowBlank="1" showInputMessage="1" showErrorMessage="1">
          <x14:formula1>
            <xm:f>Konstanten!$D$2:$D$5</xm:f>
          </x14:formula1>
          <xm:sqref>I8</xm:sqref>
        </x14:dataValidation>
        <x14:dataValidation type="list" allowBlank="1" showInputMessage="1" showErrorMessage="1">
          <x14:formula1>
            <xm:f>Konstanten!$B$2:$B$5</xm:f>
          </x14:formula1>
          <xm:sqref>I6</xm:sqref>
        </x14:dataValidation>
        <x14:dataValidation type="list" allowBlank="1" showInputMessage="1" showErrorMessage="1">
          <x14:formula1>
            <xm:f>Konstanten!$M$2:$M$3</xm:f>
          </x14:formula1>
          <xm:sqref>J21</xm:sqref>
        </x14:dataValidation>
        <x14:dataValidation type="list" allowBlank="1" showInputMessage="1" showErrorMessage="1">
          <x14:formula1>
            <xm:f>Konstanten!$M$2:$M$3</xm:f>
          </x14:formula1>
          <xm:sqref>J22</xm:sqref>
        </x14:dataValidation>
        <x14:dataValidation type="list" allowBlank="1" showInputMessage="1" showErrorMessage="1">
          <x14:formula1>
            <xm:f>Konstanten!$M$2:$M$3</xm:f>
          </x14:formula1>
          <xm:sqref>J23</xm:sqref>
        </x14:dataValidation>
        <x14:dataValidation type="list" allowBlank="1" showInputMessage="1" showErrorMessage="1">
          <x14:formula1>
            <xm:f>Konstanten!$A$3:$A$4</xm:f>
          </x14:formula1>
          <xm:sqref>F6</xm:sqref>
        </x14:dataValidation>
        <x14:dataValidation type="list" allowBlank="1" showInputMessage="1" showErrorMessage="1">
          <x14:formula1>
            <xm:f>Konstanten!$A$2:$A$4</xm:f>
          </x14:formula1>
          <xm:sqref>E6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3"/>
  <sheetViews>
    <sheetView view="pageLayout" zoomScale="150" zoomScaleNormal="100" zoomScalePageLayoutView="150" workbookViewId="0">
      <selection activeCell="B12" sqref="B12"/>
    </sheetView>
  </sheetViews>
  <sheetFormatPr baseColWidth="10" defaultColWidth="11.42578125" defaultRowHeight="15" x14ac:dyDescent="0.25"/>
  <cols>
    <col min="1" max="1" width="0.85546875" customWidth="1"/>
    <col min="2" max="2" width="15" customWidth="1"/>
    <col min="3" max="3" width="15.42578125" customWidth="1"/>
    <col min="4" max="4" width="17.85546875" customWidth="1"/>
    <col min="5" max="5" width="14.42578125" customWidth="1"/>
    <col min="6" max="6" width="15.7109375" customWidth="1"/>
    <col min="7" max="7" width="15.140625" customWidth="1"/>
    <col min="8" max="8" width="14.5703125" customWidth="1"/>
    <col min="10" max="10" width="0.85546875" customWidth="1"/>
  </cols>
  <sheetData>
    <row r="2" spans="1:10" ht="5.0999999999999996" customHeight="1" x14ac:dyDescent="0.25">
      <c r="A2" s="7"/>
      <c r="B2" s="7"/>
      <c r="C2" s="8"/>
      <c r="D2" s="8"/>
      <c r="E2" s="8"/>
      <c r="F2" s="8"/>
      <c r="G2" s="8"/>
      <c r="H2" s="9"/>
      <c r="I2" s="8"/>
      <c r="J2" s="9"/>
    </row>
    <row r="3" spans="1:10" x14ac:dyDescent="0.25">
      <c r="A3" s="10"/>
      <c r="B3" s="194" t="s">
        <v>84</v>
      </c>
      <c r="C3" s="50"/>
      <c r="D3" s="50"/>
      <c r="E3" s="50"/>
      <c r="F3" s="50"/>
      <c r="G3" s="50"/>
      <c r="H3" s="86"/>
      <c r="I3" s="11"/>
      <c r="J3" s="12"/>
    </row>
    <row r="4" spans="1:10" ht="5.0999999999999996" customHeight="1" x14ac:dyDescent="0.25">
      <c r="A4" s="10"/>
      <c r="B4" s="194"/>
      <c r="C4" s="50"/>
      <c r="D4" s="50"/>
      <c r="E4" s="50"/>
      <c r="F4" s="50"/>
      <c r="G4" s="50"/>
      <c r="H4" s="86"/>
      <c r="I4" s="11"/>
      <c r="J4" s="12"/>
    </row>
    <row r="5" spans="1:10" x14ac:dyDescent="0.25">
      <c r="A5" s="10"/>
      <c r="B5" s="87" t="s">
        <v>454</v>
      </c>
      <c r="C5" s="78" t="s">
        <v>76</v>
      </c>
      <c r="D5" s="78" t="s">
        <v>77</v>
      </c>
      <c r="E5" s="78" t="s">
        <v>78</v>
      </c>
      <c r="F5" s="214" t="s">
        <v>451</v>
      </c>
      <c r="G5" s="78" t="s">
        <v>79</v>
      </c>
      <c r="H5" s="78" t="s">
        <v>80</v>
      </c>
      <c r="I5" s="78" t="s">
        <v>81</v>
      </c>
      <c r="J5" s="12"/>
    </row>
    <row r="6" spans="1:10" ht="15" customHeight="1" x14ac:dyDescent="0.25">
      <c r="A6" s="10"/>
      <c r="B6" s="82" t="s">
        <v>72</v>
      </c>
      <c r="C6" s="131"/>
      <c r="D6" s="131"/>
      <c r="E6" s="131"/>
      <c r="F6" s="242" t="s">
        <v>83</v>
      </c>
      <c r="G6" s="131"/>
      <c r="H6" s="131"/>
      <c r="I6" s="131"/>
      <c r="J6" s="12"/>
    </row>
    <row r="7" spans="1:10" x14ac:dyDescent="0.25">
      <c r="A7" s="10"/>
      <c r="B7" s="82" t="s">
        <v>73</v>
      </c>
      <c r="C7" s="242" t="s">
        <v>83</v>
      </c>
      <c r="D7" s="131"/>
      <c r="E7" s="242" t="s">
        <v>83</v>
      </c>
      <c r="F7" s="242" t="s">
        <v>83</v>
      </c>
      <c r="G7" s="242" t="s">
        <v>83</v>
      </c>
      <c r="H7" s="131"/>
      <c r="I7" s="131"/>
      <c r="J7" s="12"/>
    </row>
    <row r="8" spans="1:10" x14ac:dyDescent="0.25">
      <c r="A8" s="10"/>
      <c r="B8" s="82" t="s">
        <v>74</v>
      </c>
      <c r="C8" s="132"/>
      <c r="D8" s="132"/>
      <c r="E8" s="132"/>
      <c r="F8" s="121"/>
      <c r="G8" s="242" t="s">
        <v>83</v>
      </c>
      <c r="H8" s="242" t="s">
        <v>83</v>
      </c>
      <c r="I8" s="242" t="s">
        <v>83</v>
      </c>
      <c r="J8" s="12"/>
    </row>
    <row r="9" spans="1:10" x14ac:dyDescent="0.25">
      <c r="A9" s="10"/>
      <c r="B9" s="82" t="s">
        <v>75</v>
      </c>
      <c r="C9" s="242" t="s">
        <v>83</v>
      </c>
      <c r="D9" s="242" t="s">
        <v>83</v>
      </c>
      <c r="E9" s="242" t="s">
        <v>83</v>
      </c>
      <c r="F9" s="242" t="s">
        <v>83</v>
      </c>
      <c r="G9" s="242" t="s">
        <v>83</v>
      </c>
      <c r="H9" s="132"/>
      <c r="I9" s="132"/>
      <c r="J9" s="12"/>
    </row>
    <row r="10" spans="1:10" ht="5.0999999999999996" customHeight="1" x14ac:dyDescent="0.25">
      <c r="A10" s="10"/>
      <c r="B10" s="194"/>
      <c r="C10" s="50"/>
      <c r="D10" s="50"/>
      <c r="E10" s="50"/>
      <c r="F10" s="50"/>
      <c r="G10" s="50"/>
      <c r="H10" s="86"/>
      <c r="I10" s="11"/>
      <c r="J10" s="12"/>
    </row>
    <row r="11" spans="1:10" x14ac:dyDescent="0.25">
      <c r="A11" s="10"/>
      <c r="B11" s="195" t="s">
        <v>82</v>
      </c>
      <c r="C11" s="88"/>
      <c r="D11" s="50"/>
      <c r="E11" s="50"/>
      <c r="F11" s="50"/>
      <c r="G11" s="50"/>
      <c r="H11" s="86"/>
      <c r="I11" s="11"/>
      <c r="J11" s="12"/>
    </row>
    <row r="12" spans="1:10" x14ac:dyDescent="0.25">
      <c r="A12" s="10"/>
      <c r="B12" s="216" t="s">
        <v>470</v>
      </c>
      <c r="C12" s="217"/>
      <c r="D12" s="217"/>
      <c r="E12" s="217"/>
      <c r="F12" s="217"/>
      <c r="G12" s="217"/>
      <c r="H12" s="217"/>
      <c r="I12" s="9"/>
      <c r="J12" s="12"/>
    </row>
    <row r="13" spans="1:10" x14ac:dyDescent="0.25">
      <c r="A13" s="10"/>
      <c r="B13" s="220"/>
      <c r="C13" s="221"/>
      <c r="D13" s="221"/>
      <c r="E13" s="221"/>
      <c r="F13" s="221"/>
      <c r="G13" s="221"/>
      <c r="H13" s="221"/>
      <c r="I13" s="12"/>
      <c r="J13" s="12"/>
    </row>
    <row r="14" spans="1:10" s="11" customFormat="1" ht="15" customHeight="1" x14ac:dyDescent="0.25">
      <c r="A14" s="10"/>
      <c r="B14" s="220"/>
      <c r="C14" s="221"/>
      <c r="D14" s="221"/>
      <c r="E14" s="221"/>
      <c r="F14" s="221"/>
      <c r="G14" s="221"/>
      <c r="H14" s="221"/>
      <c r="I14" s="222"/>
      <c r="J14" s="222"/>
    </row>
    <row r="15" spans="1:10" s="11" customFormat="1" ht="15" customHeight="1" x14ac:dyDescent="0.25">
      <c r="A15" s="10"/>
      <c r="B15" s="218"/>
      <c r="C15" s="219"/>
      <c r="D15" s="219"/>
      <c r="E15" s="219"/>
      <c r="F15" s="219"/>
      <c r="G15" s="219"/>
      <c r="H15" s="219"/>
      <c r="I15" s="223"/>
      <c r="J15" s="222"/>
    </row>
    <row r="16" spans="1:10" s="11" customFormat="1" ht="4.5" customHeight="1" x14ac:dyDescent="0.25">
      <c r="A16" s="13"/>
      <c r="B16" s="224"/>
      <c r="C16" s="225"/>
      <c r="D16" s="226"/>
      <c r="E16" s="227"/>
      <c r="F16" s="210"/>
      <c r="G16" s="210"/>
      <c r="H16" s="228"/>
      <c r="I16" s="228"/>
      <c r="J16" s="223"/>
    </row>
    <row r="17" spans="2:10" s="11" customFormat="1" ht="15" customHeight="1" x14ac:dyDescent="0.25">
      <c r="B17" s="191"/>
      <c r="C17" s="188"/>
      <c r="D17" s="190"/>
      <c r="E17" s="192"/>
      <c r="F17" s="189"/>
      <c r="G17" s="189"/>
      <c r="H17" s="193"/>
      <c r="I17" s="193"/>
      <c r="J17" s="193"/>
    </row>
    <row r="18" spans="2:10" s="11" customFormat="1" ht="15" customHeight="1" x14ac:dyDescent="0.25">
      <c r="B18" s="191"/>
      <c r="C18" s="188"/>
      <c r="D18" s="190"/>
      <c r="E18" s="192"/>
      <c r="F18" s="189"/>
      <c r="G18" s="189"/>
      <c r="H18" s="193"/>
      <c r="I18" s="193"/>
      <c r="J18" s="193"/>
    </row>
    <row r="19" spans="2:10" s="11" customFormat="1" ht="15" customHeight="1" x14ac:dyDescent="0.25">
      <c r="B19" s="191"/>
      <c r="C19" s="188"/>
      <c r="D19" s="190"/>
      <c r="E19" s="192"/>
      <c r="F19" s="189"/>
      <c r="G19" s="189"/>
      <c r="H19" s="193"/>
      <c r="I19" s="193"/>
      <c r="J19" s="193"/>
    </row>
    <row r="20" spans="2:10" s="11" customFormat="1" ht="15" customHeight="1" x14ac:dyDescent="0.25">
      <c r="B20" s="191"/>
      <c r="C20" s="188"/>
      <c r="D20" s="190"/>
      <c r="E20" s="192"/>
      <c r="F20" s="189"/>
      <c r="G20" s="189"/>
      <c r="H20" s="193"/>
      <c r="I20" s="193"/>
      <c r="J20" s="193"/>
    </row>
    <row r="21" spans="2:10" s="11" customFormat="1" ht="15" customHeight="1" x14ac:dyDescent="0.25">
      <c r="B21" s="191"/>
      <c r="C21" s="188"/>
      <c r="D21" s="190"/>
      <c r="E21" s="192"/>
      <c r="F21" s="189"/>
      <c r="G21" s="189"/>
      <c r="H21" s="193"/>
      <c r="I21" s="193"/>
      <c r="J21" s="193"/>
    </row>
    <row r="22" spans="2:10" s="11" customFormat="1" ht="15" customHeight="1" x14ac:dyDescent="0.25">
      <c r="B22" s="191"/>
      <c r="C22" s="188"/>
      <c r="D22" s="190"/>
      <c r="E22" s="192"/>
      <c r="F22" s="189"/>
      <c r="G22" s="189"/>
      <c r="H22" s="193"/>
      <c r="I22" s="193"/>
      <c r="J22" s="193"/>
    </row>
    <row r="23" spans="2:10" s="11" customFormat="1" ht="15" customHeight="1" x14ac:dyDescent="0.25">
      <c r="B23" s="191"/>
      <c r="C23" s="188"/>
      <c r="D23" s="190"/>
      <c r="E23" s="192"/>
      <c r="F23" s="189"/>
      <c r="G23" s="189"/>
      <c r="H23" s="193"/>
      <c r="I23" s="193"/>
      <c r="J23" s="193"/>
    </row>
    <row r="24" spans="2:10" s="11" customFormat="1" ht="15" customHeight="1" x14ac:dyDescent="0.25">
      <c r="B24" s="191"/>
      <c r="C24" s="188"/>
      <c r="D24" s="190"/>
      <c r="E24" s="192"/>
      <c r="F24" s="189"/>
      <c r="G24" s="189"/>
      <c r="H24" s="193"/>
      <c r="I24" s="193"/>
      <c r="J24" s="193"/>
    </row>
    <row r="25" spans="2:10" s="11" customFormat="1" ht="15" customHeight="1" x14ac:dyDescent="0.25">
      <c r="B25" s="191"/>
      <c r="C25" s="188"/>
      <c r="D25" s="190"/>
      <c r="E25" s="192"/>
      <c r="F25" s="189"/>
      <c r="G25" s="189"/>
      <c r="H25" s="193"/>
      <c r="I25" s="193"/>
      <c r="J25" s="193"/>
    </row>
    <row r="26" spans="2:10" s="11" customFormat="1" ht="15" customHeight="1" x14ac:dyDescent="0.25">
      <c r="B26" s="191"/>
      <c r="C26" s="188"/>
      <c r="D26" s="190"/>
      <c r="E26" s="192"/>
      <c r="F26" s="189"/>
      <c r="G26" s="189"/>
      <c r="H26" s="193"/>
      <c r="I26" s="193"/>
      <c r="J26" s="193"/>
    </row>
    <row r="27" spans="2:10" s="11" customFormat="1" ht="15" customHeight="1" x14ac:dyDescent="0.25">
      <c r="B27" s="191"/>
      <c r="C27" s="188"/>
      <c r="D27" s="190"/>
      <c r="E27" s="192"/>
      <c r="F27" s="189"/>
      <c r="G27" s="189"/>
      <c r="H27" s="193"/>
      <c r="I27" s="193"/>
      <c r="J27" s="193"/>
    </row>
    <row r="28" spans="2:10" s="11" customFormat="1" ht="15" customHeight="1" x14ac:dyDescent="0.25">
      <c r="B28" s="191"/>
      <c r="C28" s="188"/>
      <c r="D28" s="190"/>
      <c r="E28" s="192"/>
      <c r="F28" s="189"/>
      <c r="G28" s="189"/>
      <c r="H28" s="193"/>
      <c r="I28" s="193"/>
      <c r="J28" s="193"/>
    </row>
    <row r="29" spans="2:10" s="11" customFormat="1" ht="15" customHeight="1" x14ac:dyDescent="0.25">
      <c r="B29" s="191"/>
      <c r="C29" s="188"/>
      <c r="D29" s="190"/>
      <c r="E29" s="192"/>
      <c r="F29" s="189"/>
      <c r="G29" s="189"/>
      <c r="H29" s="193"/>
      <c r="I29" s="193"/>
      <c r="J29" s="193"/>
    </row>
    <row r="30" spans="2:10" s="11" customFormat="1" ht="15" customHeight="1" x14ac:dyDescent="0.25">
      <c r="B30" s="191"/>
      <c r="C30" s="188"/>
      <c r="D30" s="190"/>
      <c r="E30" s="192"/>
      <c r="F30" s="189"/>
      <c r="G30" s="189"/>
      <c r="H30" s="193"/>
      <c r="I30" s="193"/>
      <c r="J30" s="193"/>
    </row>
    <row r="31" spans="2:10" s="11" customFormat="1" ht="15" customHeight="1" x14ac:dyDescent="0.25">
      <c r="B31" s="191"/>
      <c r="C31" s="188"/>
      <c r="D31" s="190"/>
      <c r="E31" s="192"/>
      <c r="F31" s="189"/>
      <c r="G31" s="189"/>
      <c r="H31" s="193"/>
      <c r="I31" s="193"/>
      <c r="J31" s="193"/>
    </row>
    <row r="32" spans="2:10" s="11" customFormat="1" ht="15" customHeight="1" x14ac:dyDescent="0.25">
      <c r="B32" s="191"/>
      <c r="C32" s="188"/>
      <c r="D32" s="190"/>
      <c r="E32" s="192"/>
      <c r="F32" s="189"/>
      <c r="G32" s="189"/>
      <c r="H32" s="193"/>
      <c r="I32" s="193"/>
      <c r="J32" s="193"/>
    </row>
    <row r="33" spans="2:10" s="11" customFormat="1" ht="15" customHeight="1" x14ac:dyDescent="0.25">
      <c r="B33" s="191"/>
      <c r="C33" s="188"/>
      <c r="D33" s="190"/>
      <c r="E33" s="192"/>
      <c r="F33" s="189"/>
      <c r="G33" s="189"/>
      <c r="H33" s="193"/>
      <c r="I33" s="193"/>
      <c r="J33" s="193"/>
    </row>
    <row r="34" spans="2:10" s="11" customFormat="1" ht="15" customHeight="1" x14ac:dyDescent="0.25">
      <c r="B34" s="191"/>
      <c r="C34" s="188"/>
      <c r="D34" s="190"/>
      <c r="E34" s="192"/>
      <c r="F34" s="189"/>
      <c r="G34" s="189"/>
      <c r="H34" s="193"/>
      <c r="I34" s="193"/>
      <c r="J34" s="193"/>
    </row>
    <row r="35" spans="2:10" s="11" customFormat="1" ht="15" customHeight="1" x14ac:dyDescent="0.25">
      <c r="B35" s="191"/>
      <c r="C35" s="188"/>
      <c r="D35" s="190"/>
      <c r="E35" s="192"/>
      <c r="F35" s="189"/>
      <c r="G35" s="189"/>
      <c r="H35" s="193"/>
      <c r="I35" s="193"/>
      <c r="J35" s="193"/>
    </row>
    <row r="36" spans="2:10" s="11" customFormat="1" ht="15" customHeight="1" x14ac:dyDescent="0.25">
      <c r="B36" s="191"/>
      <c r="C36" s="188"/>
      <c r="D36" s="190"/>
      <c r="E36" s="192"/>
      <c r="F36" s="189"/>
      <c r="G36" s="189"/>
      <c r="H36" s="193"/>
      <c r="I36" s="193"/>
      <c r="J36" s="193"/>
    </row>
    <row r="37" spans="2:10" s="11" customFormat="1" ht="15" customHeight="1" x14ac:dyDescent="0.25">
      <c r="B37" s="191"/>
      <c r="C37" s="188"/>
      <c r="D37" s="190"/>
      <c r="E37" s="192"/>
      <c r="F37" s="189"/>
      <c r="G37" s="189"/>
      <c r="H37" s="193"/>
      <c r="I37" s="193"/>
      <c r="J37" s="193"/>
    </row>
    <row r="38" spans="2:10" s="11" customFormat="1" x14ac:dyDescent="0.25"/>
    <row r="39" spans="2:10" s="11" customFormat="1" x14ac:dyDescent="0.25"/>
    <row r="40" spans="2:10" s="11" customFormat="1" x14ac:dyDescent="0.25"/>
    <row r="41" spans="2:10" s="11" customFormat="1" x14ac:dyDescent="0.25"/>
    <row r="42" spans="2:10" s="11" customFormat="1" x14ac:dyDescent="0.25"/>
    <row r="43" spans="2:10" x14ac:dyDescent="0.25">
      <c r="F43" s="4"/>
    </row>
  </sheetData>
  <sheetProtection password="CDE2" sheet="1" objects="1" scenarios="1"/>
  <protectedRanges>
    <protectedRange password="AFA4" sqref="E21:I21 E25:I25 E29:E31 E32:I32 C6 G6 H6:I7 D6:D7 C8:E8 H9:I9 B12 H17:I18 E6" name="Probenwerber bearbeiten"/>
  </protectedRanges>
  <dataValidations count="2">
    <dataValidation type="list" allowBlank="1" showInputMessage="1" showErrorMessage="1" sqref="C39">
      <formula1>$G$2:$G$3</formula1>
    </dataValidation>
    <dataValidation allowBlank="1" showInputMessage="1" showErrorMessage="1" sqref="B37:J46"/>
  </dataValidations>
  <pageMargins left="0.39370078740157483" right="0.39370078740157483" top="0.78740157480314965" bottom="0.59055118110236227" header="0.31496062992125984" footer="0.31496062992125984"/>
  <pageSetup paperSize="9" orientation="landscape" r:id="rId1"/>
  <headerFooter>
    <oddFooter>&amp;LICP-IM_Messwehr&amp;R15.1.2018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Konstanten!$I$2:$I$3</xm:f>
          </x14:formula1>
          <xm:sqref>D39</xm:sqref>
        </x14:dataValidation>
        <x14:dataValidation type="list" allowBlank="1" showInputMessage="1" showErrorMessage="1">
          <x14:formula1>
            <xm:f>Konstanten!$K$2:$K$3</xm:f>
          </x14:formula1>
          <xm:sqref>F39 F37</xm:sqref>
        </x14:dataValidation>
        <x14:dataValidation type="list" allowBlank="1" showInputMessage="1" showErrorMessage="1">
          <x14:formula1>
            <xm:f>Konstanten!$J$3:$J$4</xm:f>
          </x14:formula1>
          <xm:sqref>E39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L34" sqref="L34:O34"/>
    </sheetView>
  </sheetViews>
  <sheetFormatPr baseColWidth="10" defaultColWidth="11.42578125" defaultRowHeight="15" x14ac:dyDescent="0.25"/>
  <cols>
    <col min="1" max="1" width="0.85546875" customWidth="1"/>
    <col min="2" max="2" width="14.42578125" customWidth="1"/>
    <col min="3" max="3" width="26.140625" customWidth="1"/>
    <col min="4" max="4" width="8.7109375" customWidth="1"/>
    <col min="5" max="5" width="6.5703125" customWidth="1"/>
    <col min="6" max="6" width="0.85546875" customWidth="1"/>
    <col min="7" max="7" width="1.7109375" customWidth="1"/>
    <col min="8" max="8" width="0.85546875" customWidth="1"/>
    <col min="9" max="9" width="22.28515625" customWidth="1"/>
    <col min="11" max="12" width="8.85546875" customWidth="1"/>
    <col min="13" max="13" width="0.85546875" customWidth="1"/>
    <col min="14" max="14" width="8.85546875" customWidth="1"/>
    <col min="15" max="15" width="6.42578125" customWidth="1"/>
  </cols>
  <sheetData>
    <row r="1" spans="1:15" x14ac:dyDescent="0.25">
      <c r="B1" s="23" t="s">
        <v>153</v>
      </c>
      <c r="C1" s="17"/>
      <c r="L1" s="48"/>
    </row>
    <row r="2" spans="1:15" x14ac:dyDescent="0.25">
      <c r="B2" s="3" t="s">
        <v>31</v>
      </c>
      <c r="C2" s="3"/>
    </row>
    <row r="3" spans="1:15" s="24" customFormat="1" x14ac:dyDescent="0.25">
      <c r="C3" s="25"/>
      <c r="F3" s="19"/>
      <c r="G3" s="19"/>
      <c r="H3" s="19"/>
      <c r="I3" s="47"/>
      <c r="J3" s="19"/>
      <c r="K3" s="19"/>
      <c r="L3" s="19"/>
      <c r="M3" s="19"/>
      <c r="N3" s="19"/>
      <c r="O3" s="19"/>
    </row>
    <row r="4" spans="1:15" x14ac:dyDescent="0.25">
      <c r="A4" s="7"/>
      <c r="B4" s="36"/>
      <c r="C4" s="36"/>
      <c r="D4" s="8"/>
      <c r="E4" s="8"/>
      <c r="F4" s="9"/>
      <c r="G4" s="11"/>
      <c r="H4" s="7"/>
      <c r="I4" s="8"/>
      <c r="J4" s="8"/>
      <c r="K4" s="8"/>
      <c r="L4" s="8"/>
      <c r="M4" s="9"/>
      <c r="N4" s="11"/>
      <c r="O4" s="11"/>
    </row>
    <row r="5" spans="1:15" x14ac:dyDescent="0.25">
      <c r="A5" s="10"/>
      <c r="B5" s="38"/>
      <c r="C5" s="38"/>
      <c r="D5" s="16" t="s">
        <v>16</v>
      </c>
      <c r="E5" s="18" t="s">
        <v>39</v>
      </c>
      <c r="F5" s="20"/>
      <c r="G5" s="18"/>
      <c r="H5" s="10"/>
      <c r="I5" s="105" t="s">
        <v>34</v>
      </c>
      <c r="J5" s="253">
        <v>50</v>
      </c>
      <c r="K5" s="102"/>
      <c r="L5" s="97"/>
      <c r="M5" s="94"/>
      <c r="N5" s="97"/>
      <c r="O5" s="102"/>
    </row>
    <row r="6" spans="1:15" x14ac:dyDescent="0.25">
      <c r="A6" s="10"/>
      <c r="B6" s="11" t="s">
        <v>32</v>
      </c>
      <c r="C6" s="120">
        <v>43180</v>
      </c>
      <c r="D6" s="127">
        <v>0.5625</v>
      </c>
      <c r="E6" s="122" t="s">
        <v>17</v>
      </c>
      <c r="F6" s="114"/>
      <c r="G6" s="19"/>
      <c r="H6" s="10"/>
      <c r="I6" s="105" t="s">
        <v>35</v>
      </c>
      <c r="J6" s="122" t="s">
        <v>2</v>
      </c>
      <c r="K6" s="103"/>
      <c r="L6" s="11"/>
      <c r="M6" s="12"/>
      <c r="N6" s="11"/>
      <c r="O6" s="11"/>
    </row>
    <row r="7" spans="1:15" x14ac:dyDescent="0.25">
      <c r="A7" s="10"/>
      <c r="B7" s="11" t="s">
        <v>33</v>
      </c>
      <c r="C7" s="121" t="s">
        <v>467</v>
      </c>
      <c r="D7" s="11"/>
      <c r="E7" s="11"/>
      <c r="F7" s="12"/>
      <c r="G7" s="11"/>
      <c r="H7" s="10"/>
      <c r="I7" s="105" t="s">
        <v>36</v>
      </c>
      <c r="J7" s="122" t="s">
        <v>2</v>
      </c>
      <c r="K7" s="103"/>
      <c r="L7" s="11"/>
      <c r="M7" s="12"/>
      <c r="N7" s="11"/>
      <c r="O7" s="11"/>
    </row>
    <row r="8" spans="1:15" x14ac:dyDescent="0.25">
      <c r="A8" s="13"/>
      <c r="B8" s="14"/>
      <c r="C8" s="121" t="s">
        <v>468</v>
      </c>
      <c r="D8" s="14"/>
      <c r="E8" s="14"/>
      <c r="F8" s="15"/>
      <c r="G8" s="11"/>
      <c r="H8" s="10"/>
      <c r="I8" s="105" t="s">
        <v>12</v>
      </c>
      <c r="J8" s="122" t="s">
        <v>3</v>
      </c>
      <c r="K8" s="103"/>
      <c r="L8" s="11"/>
      <c r="M8" s="12"/>
      <c r="N8" s="11"/>
      <c r="O8" s="11"/>
    </row>
    <row r="9" spans="1:15" x14ac:dyDescent="0.25">
      <c r="F9" s="11"/>
      <c r="G9" s="11"/>
      <c r="H9" s="10"/>
      <c r="I9" s="105" t="s">
        <v>37</v>
      </c>
      <c r="J9" s="253">
        <v>50</v>
      </c>
      <c r="K9" s="103"/>
      <c r="L9" s="11"/>
      <c r="M9" s="12"/>
      <c r="N9" s="11"/>
      <c r="O9" s="11"/>
    </row>
    <row r="10" spans="1:15" ht="4.5" customHeight="1" x14ac:dyDescent="0.25">
      <c r="A10" s="7"/>
      <c r="B10" s="8"/>
      <c r="C10" s="8"/>
      <c r="D10" s="8"/>
      <c r="E10" s="8"/>
      <c r="F10" s="9"/>
      <c r="G10" s="11"/>
      <c r="H10" s="10"/>
      <c r="I10" s="11"/>
      <c r="J10" s="11"/>
      <c r="K10" s="103"/>
      <c r="L10" s="11"/>
      <c r="M10" s="12"/>
      <c r="N10" s="11"/>
      <c r="O10" s="11"/>
    </row>
    <row r="11" spans="1:15" x14ac:dyDescent="0.25">
      <c r="A11" s="10"/>
      <c r="B11" s="11"/>
      <c r="C11" s="11"/>
      <c r="D11" s="11"/>
      <c r="E11" s="11"/>
      <c r="F11" s="12"/>
      <c r="G11" s="11"/>
      <c r="H11" s="10"/>
      <c r="I11" s="21" t="s">
        <v>69</v>
      </c>
      <c r="J11" s="11"/>
      <c r="K11" s="103"/>
      <c r="L11" s="11"/>
      <c r="M11" s="12"/>
      <c r="N11" s="11"/>
      <c r="O11" s="11"/>
    </row>
    <row r="12" spans="1:15" x14ac:dyDescent="0.25">
      <c r="A12" s="10"/>
      <c r="B12" s="11"/>
      <c r="C12" s="11"/>
      <c r="D12" s="11"/>
      <c r="E12" s="11"/>
      <c r="F12" s="12"/>
      <c r="G12" s="11"/>
      <c r="H12" s="10"/>
      <c r="I12" s="259" t="s">
        <v>470</v>
      </c>
      <c r="J12" s="292"/>
      <c r="K12" s="292"/>
      <c r="L12" s="260"/>
      <c r="M12" s="12"/>
      <c r="N12" s="11"/>
      <c r="O12" s="11"/>
    </row>
    <row r="13" spans="1:15" x14ac:dyDescent="0.25">
      <c r="A13" s="10"/>
      <c r="B13" s="11" t="s">
        <v>158</v>
      </c>
      <c r="C13" s="11"/>
      <c r="D13" s="121" t="s">
        <v>14</v>
      </c>
      <c r="E13" s="11"/>
      <c r="F13" s="12"/>
      <c r="G13" s="11"/>
      <c r="H13" s="10"/>
      <c r="I13" s="261"/>
      <c r="J13" s="293"/>
      <c r="K13" s="293"/>
      <c r="L13" s="262"/>
      <c r="M13" s="12"/>
      <c r="N13" s="11"/>
      <c r="O13" s="11"/>
    </row>
    <row r="14" spans="1:15" x14ac:dyDescent="0.25">
      <c r="A14" s="10"/>
      <c r="B14" s="330" t="s">
        <v>156</v>
      </c>
      <c r="C14" s="330"/>
      <c r="D14" s="332" t="s">
        <v>15</v>
      </c>
      <c r="E14" s="11"/>
      <c r="F14" s="12"/>
      <c r="G14" s="11"/>
      <c r="H14" s="10"/>
      <c r="I14" s="261"/>
      <c r="J14" s="293"/>
      <c r="K14" s="293"/>
      <c r="L14" s="262"/>
      <c r="M14" s="12"/>
      <c r="N14" s="11"/>
      <c r="O14" s="11"/>
    </row>
    <row r="15" spans="1:15" x14ac:dyDescent="0.25">
      <c r="A15" s="10"/>
      <c r="B15" s="330"/>
      <c r="C15" s="330"/>
      <c r="D15" s="333"/>
      <c r="E15" s="11"/>
      <c r="F15" s="12"/>
      <c r="G15" s="11"/>
      <c r="H15" s="10"/>
      <c r="I15" s="263"/>
      <c r="J15" s="294"/>
      <c r="K15" s="294"/>
      <c r="L15" s="264"/>
      <c r="M15" s="12"/>
      <c r="N15" s="11"/>
      <c r="O15" s="11"/>
    </row>
    <row r="16" spans="1:15" ht="4.5" customHeight="1" x14ac:dyDescent="0.25">
      <c r="A16" s="10"/>
      <c r="B16" s="11"/>
      <c r="C16" s="11"/>
      <c r="D16" s="11"/>
      <c r="E16" s="11"/>
      <c r="F16" s="12"/>
      <c r="G16" s="11"/>
      <c r="H16" s="13"/>
      <c r="I16" s="41"/>
      <c r="J16" s="41"/>
      <c r="K16" s="111"/>
      <c r="L16" s="14"/>
      <c r="M16" s="15"/>
      <c r="N16" s="11"/>
      <c r="O16" s="11"/>
    </row>
    <row r="17" spans="1:15" ht="28.35" customHeight="1" x14ac:dyDescent="0.25">
      <c r="A17" s="10"/>
      <c r="B17" s="331" t="s">
        <v>157</v>
      </c>
      <c r="C17" s="331"/>
      <c r="D17" s="297" t="s">
        <v>14</v>
      </c>
      <c r="E17" s="44"/>
      <c r="F17" s="12"/>
      <c r="G17" s="11"/>
      <c r="H17" s="11"/>
      <c r="I17" s="11"/>
      <c r="J17" s="11"/>
      <c r="K17" s="103"/>
      <c r="L17" s="11"/>
      <c r="M17" s="11"/>
      <c r="N17" s="11"/>
      <c r="O17" s="11"/>
    </row>
    <row r="18" spans="1:15" ht="15" customHeight="1" x14ac:dyDescent="0.25">
      <c r="A18" s="10"/>
      <c r="B18" s="331"/>
      <c r="C18" s="331"/>
      <c r="D18" s="312"/>
      <c r="E18" s="44"/>
      <c r="F18" s="12"/>
      <c r="H18" s="7"/>
      <c r="I18" s="8"/>
      <c r="J18" s="8"/>
      <c r="K18" s="110"/>
      <c r="L18" s="8"/>
      <c r="M18" s="9"/>
      <c r="N18" s="11"/>
      <c r="O18" s="11"/>
    </row>
    <row r="19" spans="1:15" ht="15" customHeight="1" x14ac:dyDescent="0.25">
      <c r="A19" s="10"/>
      <c r="B19" s="11"/>
      <c r="C19" s="11"/>
      <c r="D19" s="44"/>
      <c r="E19" s="44"/>
      <c r="F19" s="12"/>
      <c r="G19" s="11"/>
      <c r="H19" s="10"/>
      <c r="I19" s="11"/>
      <c r="J19" s="11"/>
      <c r="K19" s="11"/>
      <c r="L19" s="11"/>
      <c r="M19" s="12"/>
      <c r="N19" s="11"/>
      <c r="O19" s="11"/>
    </row>
    <row r="20" spans="1:15" ht="15" customHeight="1" x14ac:dyDescent="0.25">
      <c r="A20" s="10"/>
      <c r="B20" s="21" t="s">
        <v>465</v>
      </c>
      <c r="C20" s="21"/>
      <c r="D20" s="11"/>
      <c r="E20" s="11"/>
      <c r="F20" s="12"/>
      <c r="G20" s="11"/>
      <c r="H20" s="10"/>
      <c r="I20" s="334" t="s">
        <v>462</v>
      </c>
      <c r="J20" s="334"/>
      <c r="K20" s="335" t="s">
        <v>472</v>
      </c>
      <c r="L20" s="11"/>
      <c r="M20" s="12"/>
      <c r="N20" s="11"/>
      <c r="O20" s="11"/>
    </row>
    <row r="21" spans="1:15" x14ac:dyDescent="0.25">
      <c r="A21" s="10"/>
      <c r="B21" s="265" t="s">
        <v>470</v>
      </c>
      <c r="C21" s="281"/>
      <c r="D21" s="281"/>
      <c r="E21" s="266"/>
      <c r="F21" s="12"/>
      <c r="G21" s="11"/>
      <c r="H21" s="10"/>
      <c r="I21" s="334"/>
      <c r="J21" s="334"/>
      <c r="K21" s="335"/>
      <c r="M21" s="12"/>
      <c r="N21" s="11"/>
      <c r="O21" s="11"/>
    </row>
    <row r="22" spans="1:15" x14ac:dyDescent="0.25">
      <c r="A22" s="10"/>
      <c r="B22" s="267"/>
      <c r="C22" s="282"/>
      <c r="D22" s="282"/>
      <c r="E22" s="268"/>
      <c r="F22" s="12"/>
      <c r="G22" s="11"/>
      <c r="H22" s="10"/>
      <c r="I22" s="105" t="s">
        <v>461</v>
      </c>
      <c r="J22" s="105"/>
      <c r="K22" s="137"/>
      <c r="M22" s="12"/>
      <c r="N22" s="11"/>
      <c r="O22" s="11"/>
    </row>
    <row r="23" spans="1:15" ht="15" customHeight="1" x14ac:dyDescent="0.25">
      <c r="A23" s="10"/>
      <c r="B23" s="267"/>
      <c r="C23" s="282"/>
      <c r="D23" s="282"/>
      <c r="E23" s="268"/>
      <c r="F23" s="12"/>
      <c r="G23" s="11"/>
      <c r="H23" s="10"/>
      <c r="J23" s="236" t="s">
        <v>455</v>
      </c>
      <c r="K23" s="252" t="s">
        <v>15</v>
      </c>
      <c r="L23" s="27"/>
      <c r="M23" s="12"/>
      <c r="N23" s="11"/>
      <c r="O23" s="11"/>
    </row>
    <row r="24" spans="1:15" x14ac:dyDescent="0.25">
      <c r="A24" s="10"/>
      <c r="B24" s="267"/>
      <c r="C24" s="282"/>
      <c r="D24" s="282"/>
      <c r="E24" s="268"/>
      <c r="F24" s="12"/>
      <c r="G24" s="11"/>
      <c r="H24" s="10"/>
      <c r="I24" s="21" t="s">
        <v>154</v>
      </c>
      <c r="J24" s="21"/>
      <c r="K24" s="27"/>
      <c r="L24" s="27"/>
      <c r="M24" s="12"/>
      <c r="N24" s="11"/>
      <c r="O24" s="11"/>
    </row>
    <row r="25" spans="1:15" x14ac:dyDescent="0.25">
      <c r="A25" s="10"/>
      <c r="B25" s="267"/>
      <c r="C25" s="282"/>
      <c r="D25" s="282"/>
      <c r="E25" s="268"/>
      <c r="F25" s="12"/>
      <c r="G25" s="11"/>
      <c r="H25" s="10"/>
      <c r="I25" s="336" t="s">
        <v>470</v>
      </c>
      <c r="J25" s="337"/>
      <c r="K25" s="337"/>
      <c r="L25" s="338"/>
      <c r="M25" s="106"/>
      <c r="N25" s="104"/>
      <c r="O25" s="104"/>
    </row>
    <row r="26" spans="1:15" x14ac:dyDescent="0.25">
      <c r="A26" s="10"/>
      <c r="B26" s="269"/>
      <c r="C26" s="283"/>
      <c r="D26" s="283"/>
      <c r="E26" s="270"/>
      <c r="F26" s="12"/>
      <c r="G26" s="11"/>
      <c r="H26" s="10"/>
      <c r="I26" s="339"/>
      <c r="J26" s="340"/>
      <c r="K26" s="340"/>
      <c r="L26" s="341"/>
      <c r="M26" s="45"/>
      <c r="N26" s="44"/>
      <c r="O26" s="44"/>
    </row>
    <row r="27" spans="1:15" ht="4.5" customHeight="1" x14ac:dyDescent="0.25">
      <c r="A27" s="13"/>
      <c r="B27" s="14"/>
      <c r="C27" s="14"/>
      <c r="D27" s="14"/>
      <c r="E27" s="14"/>
      <c r="F27" s="15"/>
      <c r="G27" s="11"/>
      <c r="H27" s="13"/>
      <c r="I27" s="69"/>
      <c r="J27" s="69"/>
      <c r="K27" s="69"/>
      <c r="L27" s="69"/>
      <c r="M27" s="46"/>
      <c r="N27" s="44"/>
      <c r="O27" s="44"/>
    </row>
    <row r="28" spans="1:15" x14ac:dyDescent="0.25">
      <c r="F28" s="11"/>
      <c r="G28" s="11"/>
      <c r="H28" s="11"/>
      <c r="I28" s="27"/>
      <c r="J28" s="27"/>
      <c r="K28" s="27"/>
      <c r="L28" s="27"/>
      <c r="M28" s="44"/>
      <c r="N28" s="44"/>
      <c r="O28" s="44"/>
    </row>
    <row r="29" spans="1:15" ht="4.5" customHeight="1" x14ac:dyDescent="0.25">
      <c r="D29" s="112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B30" s="112"/>
      <c r="C30" s="112"/>
      <c r="D30" s="112"/>
      <c r="H30" s="11"/>
      <c r="M30" s="44"/>
      <c r="N30" s="44"/>
      <c r="O30" s="11"/>
    </row>
    <row r="31" spans="1:15" x14ac:dyDescent="0.25">
      <c r="H31" s="11"/>
      <c r="I31" s="44"/>
      <c r="J31" s="44"/>
      <c r="K31" s="44"/>
      <c r="L31" s="44"/>
      <c r="M31" s="44"/>
      <c r="N31" s="44"/>
      <c r="O31" s="11"/>
    </row>
    <row r="32" spans="1:15" ht="4.5" customHeight="1" x14ac:dyDescent="0.25">
      <c r="H32" s="11"/>
      <c r="I32" s="11"/>
      <c r="J32" s="11"/>
      <c r="K32" s="11"/>
      <c r="L32" s="11"/>
      <c r="M32" s="11"/>
      <c r="N32" s="11"/>
      <c r="O32" s="11"/>
    </row>
    <row r="33" spans="8:15" x14ac:dyDescent="0.25">
      <c r="H33" s="11"/>
      <c r="I33" s="11"/>
      <c r="J33" s="11"/>
      <c r="K33" s="11"/>
      <c r="L33" s="11"/>
      <c r="M33" s="11"/>
      <c r="N33" s="11"/>
      <c r="O33" s="11"/>
    </row>
    <row r="34" spans="8:15" x14ac:dyDescent="0.25">
      <c r="I34" s="236" t="s">
        <v>464</v>
      </c>
      <c r="J34" s="231">
        <v>43181</v>
      </c>
      <c r="L34" s="283" t="s">
        <v>467</v>
      </c>
      <c r="M34" s="283"/>
      <c r="N34" s="283"/>
      <c r="O34" s="283"/>
    </row>
    <row r="35" spans="8:15" x14ac:dyDescent="0.25">
      <c r="J35" s="229"/>
      <c r="L35" s="329" t="s">
        <v>159</v>
      </c>
      <c r="M35" s="329"/>
      <c r="N35" s="329"/>
      <c r="O35" s="329"/>
    </row>
    <row r="36" spans="8:15" x14ac:dyDescent="0.25">
      <c r="J36" s="230"/>
    </row>
  </sheetData>
  <sheetProtection password="CDE2" sheet="1" objects="1" scenarios="1"/>
  <protectedRanges>
    <protectedRange password="AFA4" sqref="C6:C8 D6:F6 J5:J9 I12:J15 K23 L20 K26:O28 J22 L6:L18 I26:J28 M6:O22" name="Probenwerber bearbeiten"/>
  </protectedRanges>
  <mergeCells count="11">
    <mergeCell ref="L35:O35"/>
    <mergeCell ref="L34:O34"/>
    <mergeCell ref="B14:C15"/>
    <mergeCell ref="B17:C18"/>
    <mergeCell ref="B21:E26"/>
    <mergeCell ref="D14:D15"/>
    <mergeCell ref="D17:D18"/>
    <mergeCell ref="I20:J21"/>
    <mergeCell ref="K20:K21"/>
    <mergeCell ref="I12:L15"/>
    <mergeCell ref="I25:L26"/>
  </mergeCells>
  <dataValidations count="2">
    <dataValidation type="list" allowBlank="1" showInputMessage="1" showErrorMessage="1" sqref="J7">
      <formula1>kat_Niederschlagsstaerke</formula1>
    </dataValidation>
    <dataValidation type="whole" allowBlank="1" showInputMessage="1" showErrorMessage="1" error="Wert soll liegen zwischen 0 und 100 %" sqref="J5">
      <formula1>0</formula1>
      <formula2>100</formula2>
    </dataValidation>
  </dataValidations>
  <printOptions horizontalCentered="1"/>
  <pageMargins left="0.39370078740157483" right="0.39370078740157483" top="0.78740157480314965" bottom="0.59055118110236227" header="0.31496062992125984" footer="0.31496062992125984"/>
  <pageSetup paperSize="9" orientation="landscape" r:id="rId1"/>
  <headerFooter differentFirst="1">
    <firstHeader>&amp;R&amp;G</firstHeader>
    <firstFooter>&amp;LICP IM /PNP_Wildwiese&amp;RStand: 15.01.2018</first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Konstanten!$B$2:$B$5</xm:f>
          </x14:formula1>
          <xm:sqref>J6</xm:sqref>
        </x14:dataValidation>
        <x14:dataValidation type="list" allowBlank="1" showInputMessage="1" showErrorMessage="1">
          <x14:formula1>
            <xm:f>Konstanten!$D$2:$D$5</xm:f>
          </x14:formula1>
          <xm:sqref>J8</xm:sqref>
        </x14:dataValidation>
        <x14:dataValidation type="list" allowBlank="1" showInputMessage="1" showErrorMessage="1">
          <x14:formula1>
            <xm:f>Konstanten!$H$2:$H$3</xm:f>
          </x14:formula1>
          <xm:sqref>K22 E17:F17 E19:F19 D17:D18 D14:D15</xm:sqref>
        </x14:dataValidation>
        <x14:dataValidation type="list" allowBlank="1" showInputMessage="1" showErrorMessage="1">
          <x14:formula1>
            <xm:f>Konstanten!$N$2:$N$4</xm:f>
          </x14:formula1>
          <xm:sqref>D13</xm:sqref>
        </x14:dataValidation>
        <x14:dataValidation type="list" allowBlank="1" showInputMessage="1" showErrorMessage="1">
          <x14:formula1>
            <xm:f>Konstanten!$A$3:$A$4</xm:f>
          </x14:formula1>
          <xm:sqref>F6:G6</xm:sqref>
        </x14:dataValidation>
        <x14:dataValidation type="list" allowBlank="1" showInputMessage="1" showErrorMessage="1">
          <x14:formula1>
            <xm:f>Konstanten!$A$2:$A$4</xm:f>
          </x14:formula1>
          <xm:sqref>E6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21"/>
  <sheetViews>
    <sheetView workbookViewId="0">
      <selection activeCell="N11" sqref="N11"/>
    </sheetView>
  </sheetViews>
  <sheetFormatPr baseColWidth="10" defaultRowHeight="15" x14ac:dyDescent="0.25"/>
  <cols>
    <col min="1" max="1" width="28.42578125" bestFit="1" customWidth="1"/>
    <col min="2" max="2" width="14.7109375" bestFit="1" customWidth="1"/>
    <col min="3" max="3" width="15" bestFit="1" customWidth="1"/>
    <col min="5" max="5" width="28.42578125" bestFit="1" customWidth="1"/>
    <col min="6" max="6" width="14.7109375" bestFit="1" customWidth="1"/>
    <col min="7" max="7" width="15" bestFit="1" customWidth="1"/>
    <col min="9" max="9" width="26.85546875" bestFit="1" customWidth="1"/>
    <col min="10" max="10" width="14.7109375" bestFit="1" customWidth="1"/>
    <col min="11" max="11" width="15" bestFit="1" customWidth="1"/>
    <col min="13" max="13" width="27.140625" bestFit="1" customWidth="1"/>
    <col min="14" max="14" width="14.7109375" bestFit="1" customWidth="1"/>
    <col min="15" max="15" width="15" bestFit="1" customWidth="1"/>
  </cols>
  <sheetData>
    <row r="1" spans="1:15" x14ac:dyDescent="0.25">
      <c r="A1" s="186" t="s">
        <v>287</v>
      </c>
      <c r="B1" s="186" t="s">
        <v>445</v>
      </c>
      <c r="C1" s="186" t="s">
        <v>446</v>
      </c>
      <c r="E1" s="186" t="s">
        <v>287</v>
      </c>
      <c r="F1" s="186" t="s">
        <v>445</v>
      </c>
      <c r="G1" s="186" t="s">
        <v>446</v>
      </c>
      <c r="I1" s="186" t="s">
        <v>287</v>
      </c>
      <c r="J1" s="186" t="s">
        <v>445</v>
      </c>
      <c r="K1" s="186" t="s">
        <v>446</v>
      </c>
      <c r="M1" s="186" t="s">
        <v>287</v>
      </c>
      <c r="N1" s="186" t="s">
        <v>445</v>
      </c>
      <c r="O1" s="186" t="s">
        <v>446</v>
      </c>
    </row>
    <row r="2" spans="1:15" x14ac:dyDescent="0.25">
      <c r="A2" s="28" t="s">
        <v>288</v>
      </c>
      <c r="B2" s="185">
        <v>-0.2578896975096362</v>
      </c>
      <c r="C2" s="185">
        <v>0.47671322692140072</v>
      </c>
      <c r="E2" s="28" t="s">
        <v>290</v>
      </c>
      <c r="F2" s="185">
        <v>-9.4753958924150783E-2</v>
      </c>
      <c r="G2" s="185">
        <v>0.86856348273367479</v>
      </c>
      <c r="I2" s="28" t="s">
        <v>289</v>
      </c>
      <c r="J2" s="185">
        <v>-0.2018018497741545</v>
      </c>
      <c r="K2" s="185">
        <v>0.27872492669723131</v>
      </c>
      <c r="M2" s="28" t="s">
        <v>291</v>
      </c>
      <c r="N2" s="185">
        <v>-0.49290648134023751</v>
      </c>
      <c r="O2" s="185">
        <v>0.43665648134023749</v>
      </c>
    </row>
    <row r="3" spans="1:15" x14ac:dyDescent="0.25">
      <c r="A3" s="184" t="s">
        <v>292</v>
      </c>
      <c r="B3" s="187">
        <v>-0.25787955022964215</v>
      </c>
      <c r="C3" s="187">
        <v>0.57552660905317099</v>
      </c>
      <c r="E3" s="184" t="s">
        <v>294</v>
      </c>
      <c r="F3" s="187">
        <v>-0.12889861633566918</v>
      </c>
      <c r="G3" s="187">
        <v>1.1241367115737644</v>
      </c>
      <c r="I3" s="184" t="s">
        <v>293</v>
      </c>
      <c r="J3" s="187">
        <v>-0.17091471110968681</v>
      </c>
      <c r="K3" s="187">
        <v>0.23684877704375368</v>
      </c>
      <c r="M3" s="184" t="s">
        <v>295</v>
      </c>
      <c r="N3" s="187">
        <v>-0.59320519432432406</v>
      </c>
      <c r="O3" s="187">
        <v>0.54320519432432401</v>
      </c>
    </row>
    <row r="4" spans="1:15" x14ac:dyDescent="0.25">
      <c r="A4" s="28" t="s">
        <v>296</v>
      </c>
      <c r="B4" s="185">
        <v>-0.33882432301821175</v>
      </c>
      <c r="C4" s="185">
        <v>0.54120527539916397</v>
      </c>
      <c r="E4" s="28" t="s">
        <v>298</v>
      </c>
      <c r="F4" s="185">
        <v>6.9301013831110647E-2</v>
      </c>
      <c r="G4" s="185">
        <v>1.2174459741206967</v>
      </c>
      <c r="I4" s="28" t="s">
        <v>297</v>
      </c>
      <c r="J4" s="185">
        <v>-0.33096818965887481</v>
      </c>
      <c r="K4" s="185">
        <v>0.49360555229623709</v>
      </c>
      <c r="M4" s="28" t="s">
        <v>299</v>
      </c>
      <c r="N4" s="185">
        <v>-0.59822545356178658</v>
      </c>
      <c r="O4" s="185">
        <v>0.46806672340305694</v>
      </c>
    </row>
    <row r="5" spans="1:15" x14ac:dyDescent="0.25">
      <c r="A5" s="184" t="s">
        <v>300</v>
      </c>
      <c r="B5" s="187">
        <v>-0.1716029306221242</v>
      </c>
      <c r="C5" s="187">
        <v>0.39111512574407614</v>
      </c>
      <c r="E5" s="184" t="s">
        <v>302</v>
      </c>
      <c r="F5" s="187">
        <v>-7.2087175994542341E-2</v>
      </c>
      <c r="G5" s="187">
        <v>0.81970622361358969</v>
      </c>
      <c r="I5" s="184" t="s">
        <v>301</v>
      </c>
      <c r="J5" s="187">
        <v>-0.11436168844538942</v>
      </c>
      <c r="K5" s="187">
        <v>0.14073531481901586</v>
      </c>
      <c r="M5" s="184" t="s">
        <v>303</v>
      </c>
      <c r="N5" s="187">
        <v>-0.70373026221431356</v>
      </c>
      <c r="O5" s="187">
        <v>0.62560526221431334</v>
      </c>
    </row>
    <row r="6" spans="1:15" x14ac:dyDescent="0.25">
      <c r="A6" s="28" t="s">
        <v>304</v>
      </c>
      <c r="B6" s="185">
        <v>-0.18891864983069484</v>
      </c>
      <c r="C6" s="185">
        <v>0.39373792693912846</v>
      </c>
      <c r="E6" s="28" t="s">
        <v>306</v>
      </c>
      <c r="F6" s="185">
        <v>-0.17379830103079963</v>
      </c>
      <c r="G6" s="185">
        <v>0.76189353912603752</v>
      </c>
      <c r="I6" s="28" t="s">
        <v>305</v>
      </c>
      <c r="J6" s="185">
        <v>-0.15024804711035986</v>
      </c>
      <c r="K6" s="185">
        <v>0.216182113044426</v>
      </c>
      <c r="M6" s="28" t="s">
        <v>307</v>
      </c>
      <c r="N6" s="185">
        <v>-0.59327504889133142</v>
      </c>
      <c r="O6" s="185">
        <v>0.54952504889133169</v>
      </c>
    </row>
    <row r="7" spans="1:15" x14ac:dyDescent="0.25">
      <c r="A7" s="184" t="s">
        <v>308</v>
      </c>
      <c r="B7" s="187">
        <v>-0.11740782438471623</v>
      </c>
      <c r="C7" s="187">
        <v>0.19270194203177501</v>
      </c>
      <c r="E7" s="184" t="s">
        <v>310</v>
      </c>
      <c r="F7" s="187">
        <v>-8.9210715197079987E-2</v>
      </c>
      <c r="G7" s="187">
        <v>0.14635357233993704</v>
      </c>
      <c r="I7" s="184" t="s">
        <v>309</v>
      </c>
      <c r="J7" s="187">
        <v>-0.15924167845806858</v>
      </c>
      <c r="K7" s="187">
        <v>0.19880211801850822</v>
      </c>
      <c r="M7" s="184" t="s">
        <v>311</v>
      </c>
      <c r="N7" s="187">
        <v>-0.42506851457292166</v>
      </c>
      <c r="O7" s="187">
        <v>0.37194351457292169</v>
      </c>
    </row>
    <row r="8" spans="1:15" x14ac:dyDescent="0.25">
      <c r="A8" s="28" t="s">
        <v>312</v>
      </c>
      <c r="B8" s="185">
        <v>-0.25687040414458534</v>
      </c>
      <c r="C8" s="185">
        <v>0.60510569826223226</v>
      </c>
      <c r="E8" s="28" t="s">
        <v>314</v>
      </c>
      <c r="F8" s="185">
        <v>-0.18149735038828585</v>
      </c>
      <c r="G8" s="185">
        <v>1.1767354456263814</v>
      </c>
      <c r="I8" s="28" t="s">
        <v>313</v>
      </c>
      <c r="J8" s="185">
        <v>-0.10967322930251749</v>
      </c>
      <c r="K8" s="185">
        <v>0.1975853172146067</v>
      </c>
      <c r="M8" s="28" t="s">
        <v>315</v>
      </c>
      <c r="N8" s="185">
        <v>-0.38766128073590295</v>
      </c>
      <c r="O8" s="185">
        <v>0.34391128073589999</v>
      </c>
    </row>
    <row r="9" spans="1:15" x14ac:dyDescent="0.25">
      <c r="A9" s="184" t="s">
        <v>316</v>
      </c>
      <c r="B9" s="187">
        <v>-0.12906862058356536</v>
      </c>
      <c r="C9" s="187">
        <v>0.22083332646591822</v>
      </c>
      <c r="E9" s="184" t="s">
        <v>318</v>
      </c>
      <c r="F9" s="187">
        <v>-4.5315275750383049E-2</v>
      </c>
      <c r="G9" s="187">
        <v>0.47864860908371643</v>
      </c>
      <c r="I9" s="184" t="s">
        <v>317</v>
      </c>
      <c r="J9" s="187">
        <v>-0.1145497585641566</v>
      </c>
      <c r="K9" s="187">
        <v>0.14751679153118952</v>
      </c>
      <c r="M9" s="184" t="s">
        <v>319</v>
      </c>
      <c r="N9" s="187">
        <v>-0.30936112418433542</v>
      </c>
      <c r="O9" s="187">
        <v>0.26873612418433529</v>
      </c>
    </row>
    <row r="10" spans="1:15" x14ac:dyDescent="0.25">
      <c r="A10" s="28" t="s">
        <v>320</v>
      </c>
      <c r="B10" s="185">
        <v>-0.23601899610898336</v>
      </c>
      <c r="C10" s="185">
        <v>0.34425429022663023</v>
      </c>
      <c r="E10" s="28" t="s">
        <v>322</v>
      </c>
      <c r="F10" s="185">
        <v>-0.16119157478671586</v>
      </c>
      <c r="G10" s="185">
        <v>0.51833443192957274</v>
      </c>
      <c r="I10" s="28" t="s">
        <v>321</v>
      </c>
      <c r="J10" s="185">
        <v>-0.13760448721083113</v>
      </c>
      <c r="K10" s="185">
        <v>0.16178031138665516</v>
      </c>
      <c r="M10" s="28" t="s">
        <v>323</v>
      </c>
      <c r="N10" s="185">
        <v>-0.28106823164803463</v>
      </c>
      <c r="O10" s="185">
        <v>0.24044323164803441</v>
      </c>
    </row>
    <row r="11" spans="1:15" x14ac:dyDescent="0.25">
      <c r="A11" s="184" t="s">
        <v>325</v>
      </c>
      <c r="B11" s="187">
        <v>-0.2920562650970504</v>
      </c>
      <c r="C11" s="187">
        <v>0.5044019441093972</v>
      </c>
      <c r="E11" s="184" t="s">
        <v>327</v>
      </c>
      <c r="F11" s="187">
        <v>-0.10169323452562062</v>
      </c>
      <c r="G11" s="187">
        <v>0.92788371071609654</v>
      </c>
      <c r="I11" s="184" t="s">
        <v>326</v>
      </c>
      <c r="J11" s="187">
        <v>-0.13220078011749442</v>
      </c>
      <c r="K11" s="187">
        <v>0.18275023066694429</v>
      </c>
      <c r="M11" s="184" t="s">
        <v>324</v>
      </c>
      <c r="N11" s="187" t="e">
        <v>#DIV/0!</v>
      </c>
      <c r="O11" s="187" t="e">
        <v>#DIV/0!</v>
      </c>
    </row>
    <row r="12" spans="1:15" x14ac:dyDescent="0.25">
      <c r="A12" s="28" t="s">
        <v>329</v>
      </c>
      <c r="B12" s="185">
        <v>-0.13679394409759621</v>
      </c>
      <c r="C12" s="185">
        <v>0.18149982645053736</v>
      </c>
      <c r="E12" s="28" t="s">
        <v>331</v>
      </c>
      <c r="F12" s="185">
        <v>-0.13067570699212233</v>
      </c>
      <c r="G12" s="185">
        <v>0.18305665937307464</v>
      </c>
      <c r="I12" s="28" t="s">
        <v>330</v>
      </c>
      <c r="J12" s="185">
        <v>-0.15860156091280184</v>
      </c>
      <c r="K12" s="185">
        <v>0.17178837409961509</v>
      </c>
      <c r="M12" s="28" t="s">
        <v>328</v>
      </c>
      <c r="N12" s="185">
        <v>-0.97848801161835131</v>
      </c>
      <c r="O12" s="185">
        <v>0.95036301161835179</v>
      </c>
    </row>
    <row r="13" spans="1:15" x14ac:dyDescent="0.25">
      <c r="A13" s="184" t="s">
        <v>333</v>
      </c>
      <c r="B13" s="187">
        <v>-0.14329244774162664</v>
      </c>
      <c r="C13" s="187">
        <v>0.27270421244750903</v>
      </c>
      <c r="E13" s="184" t="s">
        <v>335</v>
      </c>
      <c r="F13" s="187">
        <v>-0.10139553977160554</v>
      </c>
      <c r="G13" s="187">
        <v>0.8871098254858909</v>
      </c>
      <c r="I13" s="184" t="s">
        <v>334</v>
      </c>
      <c r="J13" s="187">
        <v>-0.28123281169465508</v>
      </c>
      <c r="K13" s="187">
        <v>0.40870533916718244</v>
      </c>
      <c r="M13" s="184" t="s">
        <v>332</v>
      </c>
      <c r="N13" s="187">
        <v>-0.47045895006673449</v>
      </c>
      <c r="O13" s="187">
        <v>0.50795895006673453</v>
      </c>
    </row>
    <row r="14" spans="1:15" x14ac:dyDescent="0.25">
      <c r="A14" s="28" t="s">
        <v>337</v>
      </c>
      <c r="B14" s="185">
        <v>-0.8899475359055421</v>
      </c>
      <c r="C14" s="185">
        <v>1.1605357711996604</v>
      </c>
      <c r="E14" s="28" t="s">
        <v>339</v>
      </c>
      <c r="F14" s="185">
        <v>-1.0447877808427402</v>
      </c>
      <c r="G14" s="185">
        <v>1.2662163522713117</v>
      </c>
      <c r="I14" s="28" t="s">
        <v>338</v>
      </c>
      <c r="J14" s="185">
        <v>-0.73053139262721833</v>
      </c>
      <c r="K14" s="185">
        <v>0.87558633768216376</v>
      </c>
      <c r="M14" s="28" t="s">
        <v>336</v>
      </c>
      <c r="N14" s="185">
        <v>-0.24802893787442939</v>
      </c>
      <c r="O14" s="185">
        <v>0.31677893787442946</v>
      </c>
    </row>
    <row r="15" spans="1:15" x14ac:dyDescent="0.25">
      <c r="A15" s="184" t="s">
        <v>341</v>
      </c>
      <c r="B15" s="187">
        <v>-0.29853982726546391</v>
      </c>
      <c r="C15" s="187">
        <v>0.47631760504324172</v>
      </c>
      <c r="E15" s="184" t="s">
        <v>343</v>
      </c>
      <c r="F15" s="187">
        <v>-0.19013970617204373</v>
      </c>
      <c r="G15" s="187">
        <v>0.58605807351898243</v>
      </c>
      <c r="I15" s="184" t="s">
        <v>342</v>
      </c>
      <c r="J15" s="187">
        <v>-0.35772661096215352</v>
      </c>
      <c r="K15" s="187">
        <v>0.49215284047035024</v>
      </c>
      <c r="M15" s="184" t="s">
        <v>340</v>
      </c>
      <c r="N15" s="187">
        <v>-0.90761858972148568</v>
      </c>
      <c r="O15" s="187">
        <v>0.95136858972148519</v>
      </c>
    </row>
    <row r="16" spans="1:15" x14ac:dyDescent="0.25">
      <c r="A16" s="28" t="s">
        <v>345</v>
      </c>
      <c r="B16" s="185">
        <v>-0.47867264298838719</v>
      </c>
      <c r="C16" s="185">
        <v>0.60645042076616473</v>
      </c>
      <c r="E16" s="28" t="s">
        <v>347</v>
      </c>
      <c r="F16" s="185">
        <v>-0.83895779069757215</v>
      </c>
      <c r="G16" s="185">
        <v>0.81038636212614412</v>
      </c>
      <c r="I16" s="28" t="s">
        <v>346</v>
      </c>
      <c r="J16" s="185">
        <v>-0.49936965689458834</v>
      </c>
      <c r="K16" s="185">
        <v>0.50651251403744546</v>
      </c>
      <c r="M16" s="28" t="s">
        <v>344</v>
      </c>
      <c r="N16" s="185">
        <v>-0.50528955577692436</v>
      </c>
      <c r="O16" s="185">
        <v>0.35265797682955596</v>
      </c>
    </row>
    <row r="17" spans="1:15" x14ac:dyDescent="0.25">
      <c r="A17" s="184" t="s">
        <v>349</v>
      </c>
      <c r="B17" s="187">
        <v>-0.10331448232555149</v>
      </c>
      <c r="C17" s="187">
        <v>0.15743212938437498</v>
      </c>
      <c r="E17" s="184" t="s">
        <v>351</v>
      </c>
      <c r="F17" s="187">
        <v>-0.13270514866102051</v>
      </c>
      <c r="G17" s="187">
        <v>0.22318133913721094</v>
      </c>
      <c r="I17" s="184" t="s">
        <v>350</v>
      </c>
      <c r="J17" s="187">
        <v>-0.14973171646682212</v>
      </c>
      <c r="K17" s="187">
        <v>0.17390754064264627</v>
      </c>
      <c r="M17" s="184" t="s">
        <v>348</v>
      </c>
      <c r="N17" s="187">
        <v>-0.75900511245840208</v>
      </c>
      <c r="O17" s="187">
        <v>0.87100511245840262</v>
      </c>
    </row>
    <row r="18" spans="1:15" x14ac:dyDescent="0.25">
      <c r="A18" s="28" t="s">
        <v>353</v>
      </c>
      <c r="B18" s="185">
        <v>-0.42301547269948475</v>
      </c>
      <c r="C18" s="185">
        <v>0.75713311975830844</v>
      </c>
      <c r="E18" s="28" t="s">
        <v>355</v>
      </c>
      <c r="F18" s="185">
        <v>-0.38694652581826328</v>
      </c>
      <c r="G18" s="185">
        <v>0.81551795438969144</v>
      </c>
      <c r="I18" s="28" t="s">
        <v>354</v>
      </c>
      <c r="J18" s="185">
        <v>-0.35007934033679844</v>
      </c>
      <c r="K18" s="185">
        <v>0.44678263704009535</v>
      </c>
      <c r="M18" s="28" t="s">
        <v>352</v>
      </c>
      <c r="N18" s="185">
        <v>-0.13494736437528271</v>
      </c>
      <c r="O18" s="185">
        <v>0.17869736437528272</v>
      </c>
    </row>
    <row r="19" spans="1:15" x14ac:dyDescent="0.25">
      <c r="A19" s="184" t="s">
        <v>357</v>
      </c>
      <c r="B19" s="187">
        <v>-0.43351051816237729</v>
      </c>
      <c r="C19" s="187">
        <v>0.54409875345649483</v>
      </c>
      <c r="E19" s="184" t="s">
        <v>359</v>
      </c>
      <c r="F19" s="187">
        <v>-0.55210601686665961</v>
      </c>
      <c r="G19" s="187">
        <v>0.5878203025809452</v>
      </c>
      <c r="I19" s="184" t="s">
        <v>358</v>
      </c>
      <c r="J19" s="187">
        <v>-0.43501270655955471</v>
      </c>
      <c r="K19" s="187">
        <v>0.54490281644966487</v>
      </c>
      <c r="M19" s="184" t="s">
        <v>356</v>
      </c>
      <c r="N19" s="187">
        <v>-0.61097485409906782</v>
      </c>
      <c r="O19" s="187">
        <v>0.40159985409906773</v>
      </c>
    </row>
    <row r="20" spans="1:15" x14ac:dyDescent="0.25">
      <c r="A20" s="28" t="s">
        <v>361</v>
      </c>
      <c r="B20" s="185">
        <v>-0.16431496560268066</v>
      </c>
      <c r="C20" s="185">
        <v>0.31612219451834328</v>
      </c>
      <c r="E20" s="28" t="s">
        <v>363</v>
      </c>
      <c r="F20" s="185">
        <v>-0.22499186395783183</v>
      </c>
      <c r="G20" s="185">
        <v>0.37133332737246599</v>
      </c>
      <c r="I20" s="28" t="s">
        <v>362</v>
      </c>
      <c r="J20" s="185">
        <v>-0.17056727827428447</v>
      </c>
      <c r="K20" s="185">
        <v>0.22111672882373506</v>
      </c>
      <c r="M20" s="28" t="s">
        <v>360</v>
      </c>
      <c r="N20" s="185">
        <v>-0.45364252747658818</v>
      </c>
      <c r="O20" s="185">
        <v>0.37864252747658822</v>
      </c>
    </row>
    <row r="21" spans="1:15" x14ac:dyDescent="0.25">
      <c r="M21" s="184" t="s">
        <v>364</v>
      </c>
      <c r="N21" s="187">
        <v>-0.36293189734048831</v>
      </c>
      <c r="O21" s="187">
        <v>0.23480689734048826</v>
      </c>
    </row>
  </sheetData>
  <sheetProtection password="CDE2" sheet="1" objects="1" scenarios="1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21"/>
  <sheetViews>
    <sheetView workbookViewId="0">
      <selection activeCell="E32" sqref="E32"/>
    </sheetView>
  </sheetViews>
  <sheetFormatPr baseColWidth="10" defaultRowHeight="15" x14ac:dyDescent="0.25"/>
  <cols>
    <col min="1" max="1" width="28.42578125" bestFit="1" customWidth="1"/>
    <col min="2" max="2" width="14.5703125" bestFit="1" customWidth="1"/>
    <col min="3" max="3" width="14.85546875" bestFit="1" customWidth="1"/>
    <col min="5" max="5" width="28.28515625" bestFit="1" customWidth="1"/>
    <col min="6" max="6" width="14.5703125" bestFit="1" customWidth="1"/>
    <col min="7" max="7" width="14.85546875" bestFit="1" customWidth="1"/>
    <col min="9" max="9" width="28.42578125" bestFit="1" customWidth="1"/>
    <col min="10" max="10" width="14.5703125" bestFit="1" customWidth="1"/>
    <col min="11" max="11" width="14.85546875" bestFit="1" customWidth="1"/>
    <col min="13" max="13" width="27.140625" bestFit="1" customWidth="1"/>
    <col min="14" max="14" width="14.5703125" bestFit="1" customWidth="1"/>
    <col min="15" max="15" width="14.85546875" bestFit="1" customWidth="1"/>
  </cols>
  <sheetData>
    <row r="1" spans="1:15" x14ac:dyDescent="0.25">
      <c r="A1" s="186" t="s">
        <v>287</v>
      </c>
      <c r="B1" s="186" t="s">
        <v>445</v>
      </c>
      <c r="C1" s="186" t="s">
        <v>446</v>
      </c>
      <c r="E1" s="186" t="s">
        <v>287</v>
      </c>
      <c r="F1" s="186" t="s">
        <v>445</v>
      </c>
      <c r="G1" s="186" t="s">
        <v>446</v>
      </c>
      <c r="I1" s="186" t="s">
        <v>287</v>
      </c>
      <c r="J1" s="186" t="s">
        <v>445</v>
      </c>
      <c r="K1" s="186" t="s">
        <v>446</v>
      </c>
      <c r="M1" s="186" t="s">
        <v>287</v>
      </c>
      <c r="N1" s="186" t="s">
        <v>445</v>
      </c>
      <c r="O1" s="186" t="s">
        <v>446</v>
      </c>
    </row>
    <row r="2" spans="1:15" x14ac:dyDescent="0.25">
      <c r="A2" s="28" t="s">
        <v>365</v>
      </c>
      <c r="B2" s="185">
        <v>-0.17282047573500969</v>
      </c>
      <c r="C2" s="185">
        <v>0.34082047573500962</v>
      </c>
      <c r="E2" s="28" t="s">
        <v>367</v>
      </c>
      <c r="F2" s="185">
        <v>0.21181966591511303</v>
      </c>
      <c r="G2" s="185">
        <v>1.3690022518931064</v>
      </c>
      <c r="I2" s="28" t="s">
        <v>366</v>
      </c>
      <c r="J2" s="185">
        <v>-0.13039839545192974</v>
      </c>
      <c r="K2" s="185">
        <v>0.23809070314423761</v>
      </c>
      <c r="M2" s="28" t="s">
        <v>368</v>
      </c>
      <c r="N2" s="185">
        <v>-0.28096164896846598</v>
      </c>
      <c r="O2" s="185">
        <v>0.35337544207191385</v>
      </c>
    </row>
    <row r="3" spans="1:15" x14ac:dyDescent="0.25">
      <c r="A3" s="184" t="s">
        <v>369</v>
      </c>
      <c r="B3" s="187">
        <v>-6.8803548526678249E-2</v>
      </c>
      <c r="C3" s="187">
        <v>0.1408035485266782</v>
      </c>
      <c r="E3" s="184" t="s">
        <v>371</v>
      </c>
      <c r="F3" s="187">
        <v>-1.6307792488366224E-2</v>
      </c>
      <c r="G3" s="187">
        <v>0.3752119020774074</v>
      </c>
      <c r="I3" s="184" t="s">
        <v>370</v>
      </c>
      <c r="J3" s="187">
        <v>-0.10778730981796328</v>
      </c>
      <c r="K3" s="187">
        <v>0.15137705340770677</v>
      </c>
      <c r="M3" s="184" t="s">
        <v>372</v>
      </c>
      <c r="N3" s="187">
        <v>-0.19109538430933573</v>
      </c>
      <c r="O3" s="187">
        <v>0.14971607396450828</v>
      </c>
    </row>
    <row r="4" spans="1:15" x14ac:dyDescent="0.25">
      <c r="A4" s="28" t="s">
        <v>373</v>
      </c>
      <c r="B4" s="185">
        <v>-0.16506766534514694</v>
      </c>
      <c r="C4" s="185">
        <v>0.34106766534514665</v>
      </c>
      <c r="E4" s="28" t="s">
        <v>375</v>
      </c>
      <c r="F4" s="185">
        <v>0.12814313716043257</v>
      </c>
      <c r="G4" s="185">
        <v>1.1869253559902524</v>
      </c>
      <c r="I4" s="28" t="s">
        <v>374</v>
      </c>
      <c r="J4" s="185">
        <v>-0.1377861725973103</v>
      </c>
      <c r="K4" s="185">
        <v>0.21727335208448983</v>
      </c>
      <c r="M4" s="28" t="s">
        <v>376</v>
      </c>
      <c r="N4" s="185">
        <v>-0.14870376554428702</v>
      </c>
      <c r="O4" s="185">
        <v>0.1521520414063561</v>
      </c>
    </row>
    <row r="5" spans="1:15" x14ac:dyDescent="0.25">
      <c r="A5" s="184" t="s">
        <v>377</v>
      </c>
      <c r="B5" s="187">
        <v>-0.15255179356002685</v>
      </c>
      <c r="C5" s="187">
        <v>0.35521846022669362</v>
      </c>
      <c r="E5" s="184" t="s">
        <v>379</v>
      </c>
      <c r="F5" s="187">
        <v>0.3450213556320505</v>
      </c>
      <c r="G5" s="187">
        <v>1.6084033019021957</v>
      </c>
      <c r="I5" s="184" t="s">
        <v>378</v>
      </c>
      <c r="J5" s="187">
        <v>-0.11559110306260958</v>
      </c>
      <c r="K5" s="187">
        <v>0.19764238511389134</v>
      </c>
      <c r="M5" s="184" t="s">
        <v>380</v>
      </c>
      <c r="N5" s="187">
        <v>-0.29439214309396744</v>
      </c>
      <c r="O5" s="187">
        <v>0.33921972930086386</v>
      </c>
    </row>
    <row r="6" spans="1:15" x14ac:dyDescent="0.25">
      <c r="A6" s="28" t="s">
        <v>381</v>
      </c>
      <c r="B6" s="185">
        <v>-0.20948892882440542</v>
      </c>
      <c r="C6" s="185">
        <v>0.54815559549107185</v>
      </c>
      <c r="E6" s="28" t="s">
        <v>383</v>
      </c>
      <c r="F6" s="185">
        <v>0.64407972917852974</v>
      </c>
      <c r="G6" s="185">
        <v>1.8216736954790052</v>
      </c>
      <c r="I6" s="28" t="s">
        <v>382</v>
      </c>
      <c r="J6" s="185">
        <v>-0.12142605455012111</v>
      </c>
      <c r="K6" s="185">
        <v>0.28809272121678814</v>
      </c>
      <c r="M6" s="28" t="s">
        <v>384</v>
      </c>
      <c r="N6" s="185">
        <v>-0.41069018690979292</v>
      </c>
      <c r="O6" s="185">
        <v>0.30724191104772275</v>
      </c>
    </row>
    <row r="7" spans="1:15" x14ac:dyDescent="0.25">
      <c r="A7" s="184" t="s">
        <v>385</v>
      </c>
      <c r="B7" s="187">
        <v>-0.29517698339525811</v>
      </c>
      <c r="C7" s="187">
        <v>0.55384365006192493</v>
      </c>
      <c r="E7" s="184" t="s">
        <v>387</v>
      </c>
      <c r="F7" s="187">
        <v>-0.15968308927087127</v>
      </c>
      <c r="G7" s="187">
        <v>1.222696787901008</v>
      </c>
      <c r="I7" s="184" t="s">
        <v>386</v>
      </c>
      <c r="J7" s="187">
        <v>-0.24796924879971233</v>
      </c>
      <c r="K7" s="187">
        <v>0.39925130008176363</v>
      </c>
      <c r="M7" s="184" t="s">
        <v>388</v>
      </c>
      <c r="N7" s="187">
        <v>-0.37136953042516813</v>
      </c>
      <c r="O7" s="187">
        <v>0.28516263387344393</v>
      </c>
    </row>
    <row r="8" spans="1:15" x14ac:dyDescent="0.25">
      <c r="A8" s="28" t="s">
        <v>389</v>
      </c>
      <c r="B8" s="185">
        <v>-0.30122673529223909</v>
      </c>
      <c r="C8" s="185">
        <v>0.70922673529223923</v>
      </c>
      <c r="E8" s="28" t="s">
        <v>391</v>
      </c>
      <c r="F8" s="185">
        <v>-0.1198725168318614</v>
      </c>
      <c r="G8" s="185">
        <v>1.2185026538181631</v>
      </c>
      <c r="I8" s="28" t="s">
        <v>390</v>
      </c>
      <c r="J8" s="185">
        <v>-0.26285108295836157</v>
      </c>
      <c r="K8" s="185">
        <v>0.34746646757374611</v>
      </c>
      <c r="M8" s="28" t="s">
        <v>392</v>
      </c>
      <c r="N8" s="185">
        <v>-0.32689487460038047</v>
      </c>
      <c r="O8" s="185">
        <v>0.23034315046244958</v>
      </c>
    </row>
    <row r="9" spans="1:15" x14ac:dyDescent="0.25">
      <c r="A9" s="184" t="s">
        <v>393</v>
      </c>
      <c r="B9" s="187">
        <v>-0.33730546741247092</v>
      </c>
      <c r="C9" s="187">
        <v>0.57997213407913761</v>
      </c>
      <c r="E9" s="184" t="s">
        <v>395</v>
      </c>
      <c r="F9" s="187">
        <v>-0.22752190351719542</v>
      </c>
      <c r="G9" s="187">
        <v>1.0932753281747296</v>
      </c>
      <c r="I9" s="184" t="s">
        <v>394</v>
      </c>
      <c r="J9" s="187">
        <v>-0.50412723427271489</v>
      </c>
      <c r="K9" s="187">
        <v>0.51181954196502255</v>
      </c>
      <c r="M9" s="184" t="s">
        <v>396</v>
      </c>
      <c r="N9" s="187">
        <v>-0.73022608158108293</v>
      </c>
      <c r="O9" s="187">
        <v>0.61643297813280695</v>
      </c>
    </row>
    <row r="10" spans="1:15" x14ac:dyDescent="0.25">
      <c r="A10" s="28" t="s">
        <v>397</v>
      </c>
      <c r="B10" s="185">
        <v>-0.17027536311432401</v>
      </c>
      <c r="C10" s="185">
        <v>0.36494202978099077</v>
      </c>
      <c r="E10" s="28" t="s">
        <v>399</v>
      </c>
      <c r="F10" s="185">
        <v>-0.14187134888945474</v>
      </c>
      <c r="G10" s="185">
        <v>0.86241929409493423</v>
      </c>
      <c r="I10" s="28" t="s">
        <v>398</v>
      </c>
      <c r="J10" s="185">
        <v>-0.19284062154279144</v>
      </c>
      <c r="K10" s="185">
        <v>0.42104574974791975</v>
      </c>
      <c r="M10" s="28" t="s">
        <v>400</v>
      </c>
      <c r="N10" s="185">
        <v>-0.24853718545717701</v>
      </c>
      <c r="O10" s="185">
        <v>0.25543373718131507</v>
      </c>
    </row>
    <row r="11" spans="1:15" x14ac:dyDescent="0.25">
      <c r="A11" s="184" t="s">
        <v>401</v>
      </c>
      <c r="B11" s="187">
        <v>-0.34663379976844205</v>
      </c>
      <c r="C11" s="187">
        <v>0.56263379976844197</v>
      </c>
      <c r="E11" s="184" t="s">
        <v>403</v>
      </c>
      <c r="F11" s="187">
        <v>-0.1335199974047559</v>
      </c>
      <c r="G11" s="187">
        <v>0.82393095630886548</v>
      </c>
      <c r="I11" s="184" t="s">
        <v>402</v>
      </c>
      <c r="J11" s="187">
        <v>-0.26695179614374714</v>
      </c>
      <c r="K11" s="187">
        <v>0.34131077050272157</v>
      </c>
      <c r="M11" s="184" t="s">
        <v>404</v>
      </c>
      <c r="N11" s="187">
        <v>-0.81438387662322875</v>
      </c>
      <c r="O11" s="187">
        <v>0.70748732489909072</v>
      </c>
    </row>
    <row r="12" spans="1:15" x14ac:dyDescent="0.25">
      <c r="A12" s="28" t="s">
        <v>405</v>
      </c>
      <c r="B12" s="185">
        <v>-9.0047173346654616E-2</v>
      </c>
      <c r="C12" s="185">
        <v>0.14604717334665457</v>
      </c>
      <c r="E12" s="28" t="s">
        <v>407</v>
      </c>
      <c r="F12" s="185">
        <v>-0.11235861808080125</v>
      </c>
      <c r="G12" s="185">
        <v>0.38359149479312993</v>
      </c>
      <c r="I12" s="28" t="s">
        <v>406</v>
      </c>
      <c r="J12" s="185">
        <v>-0.10810179543047677</v>
      </c>
      <c r="K12" s="185">
        <v>0.19528128260996391</v>
      </c>
      <c r="M12" s="28" t="s">
        <v>408</v>
      </c>
      <c r="N12" s="185">
        <v>-0.14266748328838277</v>
      </c>
      <c r="O12" s="185">
        <v>0.18059851777114141</v>
      </c>
    </row>
    <row r="13" spans="1:15" x14ac:dyDescent="0.25">
      <c r="A13" s="184" t="s">
        <v>409</v>
      </c>
      <c r="B13" s="187">
        <v>-0.18505706389311843</v>
      </c>
      <c r="C13" s="187">
        <v>0.3637237305597853</v>
      </c>
      <c r="E13" s="184" t="s">
        <v>411</v>
      </c>
      <c r="F13" s="187">
        <v>-9.8316952865188323E-2</v>
      </c>
      <c r="G13" s="187">
        <v>0.82160462409806456</v>
      </c>
      <c r="I13" s="184" t="s">
        <v>410</v>
      </c>
      <c r="J13" s="187">
        <v>-0.10628364142253044</v>
      </c>
      <c r="K13" s="187">
        <v>0.22166825680714602</v>
      </c>
      <c r="M13" s="184" t="s">
        <v>412</v>
      </c>
      <c r="N13" s="187">
        <v>-0.14517289925467219</v>
      </c>
      <c r="O13" s="187">
        <v>0.19000048546156867</v>
      </c>
    </row>
    <row r="14" spans="1:15" x14ac:dyDescent="0.25">
      <c r="A14" s="28" t="s">
        <v>413</v>
      </c>
      <c r="B14" s="185">
        <v>-0.19598069431514253</v>
      </c>
      <c r="C14" s="185">
        <v>0.36398069431514257</v>
      </c>
      <c r="E14" s="28" t="s">
        <v>415</v>
      </c>
      <c r="F14" s="185">
        <v>-0.11917049984674355</v>
      </c>
      <c r="G14" s="185">
        <v>0.62328008888783926</v>
      </c>
      <c r="I14" s="28" t="s">
        <v>414</v>
      </c>
      <c r="J14" s="185">
        <v>-0.22361902791969984</v>
      </c>
      <c r="K14" s="185">
        <v>0.26208056638123839</v>
      </c>
      <c r="M14" s="28" t="s">
        <v>416</v>
      </c>
      <c r="N14" s="185">
        <v>-0.43213742164238594</v>
      </c>
      <c r="O14" s="185">
        <v>0.28730983543548921</v>
      </c>
    </row>
    <row r="15" spans="1:15" x14ac:dyDescent="0.25">
      <c r="A15" s="184" t="s">
        <v>417</v>
      </c>
      <c r="B15" s="187">
        <v>-0.17307629807012764</v>
      </c>
      <c r="C15" s="187">
        <v>0.32240963140346096</v>
      </c>
      <c r="E15" s="184" t="s">
        <v>419</v>
      </c>
      <c r="F15" s="187">
        <v>-8.6722599708269066E-2</v>
      </c>
      <c r="G15" s="187">
        <v>0.67028424354388561</v>
      </c>
      <c r="I15" s="184" t="s">
        <v>418</v>
      </c>
      <c r="J15" s="187">
        <v>-0.12367276900736787</v>
      </c>
      <c r="K15" s="187">
        <v>0.24162148695608585</v>
      </c>
      <c r="M15" s="184" t="s">
        <v>420</v>
      </c>
      <c r="N15" s="187">
        <v>-0.54257645372849916</v>
      </c>
      <c r="O15" s="187">
        <v>0.44947300545263691</v>
      </c>
    </row>
    <row r="16" spans="1:15" x14ac:dyDescent="0.25">
      <c r="A16" s="28" t="s">
        <v>421</v>
      </c>
      <c r="B16" s="185">
        <v>-0.24249282851929826</v>
      </c>
      <c r="C16" s="185">
        <v>0.52515949518596483</v>
      </c>
      <c r="E16" s="28" t="s">
        <v>423</v>
      </c>
      <c r="F16" s="185">
        <v>-0.10129562248839774</v>
      </c>
      <c r="G16" s="185">
        <v>0.95882986906374013</v>
      </c>
      <c r="I16" s="28" t="s">
        <v>422</v>
      </c>
      <c r="J16" s="185">
        <v>-0.22907810162433276</v>
      </c>
      <c r="K16" s="185">
        <v>0.35984733239356348</v>
      </c>
      <c r="M16" s="28" t="s">
        <v>424</v>
      </c>
      <c r="N16" s="185">
        <v>-0.51214266816000642</v>
      </c>
      <c r="O16" s="185">
        <v>0.41559094402207541</v>
      </c>
    </row>
    <row r="17" spans="1:15" x14ac:dyDescent="0.25">
      <c r="A17" s="184" t="s">
        <v>425</v>
      </c>
      <c r="B17" s="187">
        <v>-0.20856592860634293</v>
      </c>
      <c r="C17" s="187">
        <v>0.2393351593755737</v>
      </c>
      <c r="E17" s="184" t="s">
        <v>427</v>
      </c>
      <c r="F17" s="187">
        <v>-0.17937088125857628</v>
      </c>
      <c r="G17" s="187">
        <v>0.17937088125857628</v>
      </c>
      <c r="I17" s="184" t="s">
        <v>426</v>
      </c>
      <c r="J17" s="187">
        <v>-0.27483085221439729</v>
      </c>
      <c r="K17" s="187">
        <v>0.24816418554773059</v>
      </c>
      <c r="M17" s="184" t="s">
        <v>428</v>
      </c>
      <c r="N17" s="187">
        <v>-0.16563883000758906</v>
      </c>
      <c r="O17" s="187">
        <v>0.19897216334092238</v>
      </c>
    </row>
    <row r="18" spans="1:15" x14ac:dyDescent="0.25">
      <c r="A18" s="28" t="s">
        <v>429</v>
      </c>
      <c r="B18" s="185">
        <v>-0.30943100099212695</v>
      </c>
      <c r="C18" s="185">
        <v>0.75476433432546008</v>
      </c>
      <c r="E18" s="28" t="s">
        <v>431</v>
      </c>
      <c r="F18" s="185">
        <v>-0.11430684440494487</v>
      </c>
      <c r="G18" s="185">
        <v>1.5937588991994653</v>
      </c>
      <c r="I18" s="28" t="s">
        <v>430</v>
      </c>
      <c r="J18" s="185">
        <v>-0.34581355416217141</v>
      </c>
      <c r="K18" s="185">
        <v>0.53299304134165837</v>
      </c>
      <c r="M18" s="28" t="s">
        <v>432</v>
      </c>
      <c r="N18" s="185">
        <v>-0.35930949383735733</v>
      </c>
      <c r="O18" s="185">
        <v>0.38344742487184025</v>
      </c>
    </row>
    <row r="19" spans="1:15" x14ac:dyDescent="0.25">
      <c r="A19" s="184" t="s">
        <v>433</v>
      </c>
      <c r="B19" s="187">
        <v>-0.17498962976465801</v>
      </c>
      <c r="C19" s="187">
        <v>0.28519371139731109</v>
      </c>
      <c r="E19" s="184" t="s">
        <v>435</v>
      </c>
      <c r="F19" s="187">
        <v>-6.4555219993110702E-2</v>
      </c>
      <c r="G19" s="187">
        <v>0.49720828121760058</v>
      </c>
      <c r="I19" s="184" t="s">
        <v>434</v>
      </c>
      <c r="J19" s="187">
        <v>-0.14736164386557127</v>
      </c>
      <c r="K19" s="187">
        <v>0.25381325676879701</v>
      </c>
      <c r="M19" s="184" t="s">
        <v>436</v>
      </c>
      <c r="N19" s="187">
        <v>-0.47115170745645446</v>
      </c>
      <c r="O19" s="187">
        <v>0.37615170745645449</v>
      </c>
    </row>
    <row r="20" spans="1:15" x14ac:dyDescent="0.25">
      <c r="A20" s="28" t="s">
        <v>437</v>
      </c>
      <c r="B20" s="185">
        <v>-0.14533602032012743</v>
      </c>
      <c r="C20" s="185">
        <v>0.23105030603441312</v>
      </c>
      <c r="E20" s="28" t="s">
        <v>439</v>
      </c>
      <c r="F20" s="185">
        <v>-8.6058073518982647E-2</v>
      </c>
      <c r="G20" s="185">
        <v>0.69013970617204379</v>
      </c>
      <c r="I20" s="28" t="s">
        <v>438</v>
      </c>
      <c r="J20" s="185">
        <v>-0.12257908979885043</v>
      </c>
      <c r="K20" s="185">
        <v>0.20645005754078591</v>
      </c>
      <c r="M20" s="28" t="s">
        <v>440</v>
      </c>
      <c r="N20" s="185">
        <v>-0.29404128957747017</v>
      </c>
      <c r="O20" s="185">
        <v>0.22904128957747011</v>
      </c>
    </row>
    <row r="21" spans="1:15" x14ac:dyDescent="0.25">
      <c r="A21" s="184" t="s">
        <v>441</v>
      </c>
      <c r="B21" s="187">
        <v>-0.1001742274351626</v>
      </c>
      <c r="C21" s="187">
        <v>0.13094345820439338</v>
      </c>
      <c r="E21" s="184" t="s">
        <v>443</v>
      </c>
      <c r="F21" s="187">
        <v>-0.14663264951887853</v>
      </c>
      <c r="G21" s="187">
        <v>0.17996598285221185</v>
      </c>
      <c r="I21" s="184" t="s">
        <v>442</v>
      </c>
      <c r="J21" s="187">
        <v>-0.10278167713899217</v>
      </c>
      <c r="K21" s="187">
        <v>8.9448343805658831E-2</v>
      </c>
      <c r="M21" s="184" t="s">
        <v>444</v>
      </c>
      <c r="N21" s="187">
        <v>-0.13719886811400708</v>
      </c>
      <c r="O21" s="187">
        <v>0.13719886811400708</v>
      </c>
    </row>
  </sheetData>
  <sheetProtection password="CDE2" sheet="1" objects="1" scenarios="1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3"/>
  <sheetViews>
    <sheetView workbookViewId="0">
      <selection activeCell="J2" sqref="J2:J4"/>
    </sheetView>
  </sheetViews>
  <sheetFormatPr baseColWidth="10" defaultRowHeight="15" x14ac:dyDescent="0.25"/>
  <cols>
    <col min="8" max="8" width="15" customWidth="1"/>
  </cols>
  <sheetData>
    <row r="1" spans="1:14" ht="60" x14ac:dyDescent="0.25">
      <c r="A1" s="6" t="s">
        <v>16</v>
      </c>
      <c r="B1" s="2" t="s">
        <v>8</v>
      </c>
      <c r="C1" s="2" t="s">
        <v>1</v>
      </c>
      <c r="D1" s="2" t="s">
        <v>12</v>
      </c>
      <c r="E1" s="2" t="s">
        <v>42</v>
      </c>
      <c r="F1" s="2" t="s">
        <v>13</v>
      </c>
      <c r="G1" s="2" t="s">
        <v>19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155</v>
      </c>
      <c r="M1" s="2" t="s">
        <v>447</v>
      </c>
      <c r="N1" s="2" t="s">
        <v>463</v>
      </c>
    </row>
    <row r="2" spans="1:14" x14ac:dyDescent="0.25">
      <c r="B2" t="s">
        <v>2</v>
      </c>
      <c r="C2" t="s">
        <v>2</v>
      </c>
      <c r="D2" t="s">
        <v>2</v>
      </c>
      <c r="E2" t="s">
        <v>43</v>
      </c>
      <c r="F2" t="s">
        <v>14</v>
      </c>
      <c r="G2" t="s">
        <v>14</v>
      </c>
      <c r="H2" t="s">
        <v>14</v>
      </c>
      <c r="I2" t="s">
        <v>14</v>
      </c>
      <c r="K2" t="s">
        <v>14</v>
      </c>
      <c r="M2" s="206"/>
    </row>
    <row r="3" spans="1:14" x14ac:dyDescent="0.25">
      <c r="A3" s="5" t="s">
        <v>17</v>
      </c>
      <c r="B3" t="s">
        <v>9</v>
      </c>
      <c r="C3" t="s">
        <v>3</v>
      </c>
      <c r="D3" t="s">
        <v>3</v>
      </c>
      <c r="E3" t="s">
        <v>44</v>
      </c>
      <c r="F3" t="s">
        <v>15</v>
      </c>
      <c r="G3" t="s">
        <v>15</v>
      </c>
      <c r="H3" t="s">
        <v>15</v>
      </c>
      <c r="I3" t="s">
        <v>15</v>
      </c>
      <c r="J3" t="s">
        <v>14</v>
      </c>
      <c r="K3" t="s">
        <v>15</v>
      </c>
      <c r="L3" t="s">
        <v>15</v>
      </c>
      <c r="M3" t="s">
        <v>448</v>
      </c>
      <c r="N3" t="s">
        <v>14</v>
      </c>
    </row>
    <row r="4" spans="1:14" x14ac:dyDescent="0.25">
      <c r="A4" s="5" t="s">
        <v>18</v>
      </c>
      <c r="B4" t="s">
        <v>10</v>
      </c>
      <c r="C4" t="s">
        <v>4</v>
      </c>
      <c r="D4" t="s">
        <v>4</v>
      </c>
      <c r="J4" t="s">
        <v>15</v>
      </c>
      <c r="L4">
        <v>1</v>
      </c>
      <c r="N4" t="s">
        <v>15</v>
      </c>
    </row>
    <row r="5" spans="1:14" x14ac:dyDescent="0.25">
      <c r="B5" t="s">
        <v>11</v>
      </c>
      <c r="C5" t="s">
        <v>5</v>
      </c>
      <c r="D5" t="s">
        <v>5</v>
      </c>
      <c r="J5" t="s">
        <v>286</v>
      </c>
      <c r="L5">
        <v>2</v>
      </c>
    </row>
    <row r="6" spans="1:14" x14ac:dyDescent="0.25">
      <c r="L6">
        <v>3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  <row r="11" spans="1:14" x14ac:dyDescent="0.25">
      <c r="L11">
        <v>8</v>
      </c>
    </row>
    <row r="12" spans="1:14" x14ac:dyDescent="0.25">
      <c r="L12">
        <v>9</v>
      </c>
    </row>
    <row r="13" spans="1:14" x14ac:dyDescent="0.25">
      <c r="L13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6" sqref="H16"/>
    </sheetView>
  </sheetViews>
  <sheetFormatPr baseColWidth="10" defaultRowHeight="15" x14ac:dyDescent="0.25"/>
  <cols>
    <col min="1" max="1" width="20" customWidth="1"/>
  </cols>
  <sheetData>
    <row r="1" spans="1:4" x14ac:dyDescent="0.25">
      <c r="A1" t="s">
        <v>0</v>
      </c>
      <c r="B1" s="1">
        <v>5.2</v>
      </c>
      <c r="D1" t="s">
        <v>6</v>
      </c>
    </row>
    <row r="2" spans="1:4" x14ac:dyDescent="0.25">
      <c r="D2" t="s">
        <v>203</v>
      </c>
    </row>
    <row r="3" spans="1:4" x14ac:dyDescent="0.25">
      <c r="A3" t="s">
        <v>1</v>
      </c>
      <c r="B3" t="s">
        <v>4</v>
      </c>
      <c r="D3" t="s">
        <v>7</v>
      </c>
    </row>
  </sheetData>
  <sheetProtection selectLockedCells="1"/>
  <dataValidations count="2">
    <dataValidation type="decimal" operator="greaterThanOrEqual" allowBlank="1" showInputMessage="1" showErrorMessage="1" sqref="B1">
      <formula1>0</formula1>
    </dataValidation>
    <dataValidation type="list" allowBlank="1" showInputMessage="1" showErrorMessage="1" sqref="B3">
      <formula1>kat_Niederschlagsstaerke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2"/>
  <sheetViews>
    <sheetView workbookViewId="0">
      <selection activeCell="A2" sqref="A2:XFD2"/>
    </sheetView>
  </sheetViews>
  <sheetFormatPr baseColWidth="10" defaultRowHeight="15" outlineLevelCol="2" x14ac:dyDescent="0.25"/>
  <cols>
    <col min="1" max="10" width="11.42578125" customWidth="1" outlineLevel="1"/>
    <col min="13" max="13" width="14.140625" customWidth="1"/>
    <col min="14" max="14" width="32.42578125" customWidth="1"/>
    <col min="18" max="18" width="0" hidden="1" customWidth="1" outlineLevel="1"/>
    <col min="19" max="19" width="11.42578125" collapsed="1"/>
    <col min="28" max="29" width="11.42578125" customWidth="1" outlineLevel="1"/>
    <col min="34" max="35" width="11.42578125" customWidth="1" outlineLevel="2"/>
    <col min="36" max="43" width="11.42578125" customWidth="1" outlineLevel="1"/>
    <col min="45" max="49" width="11.42578125" customWidth="1" outlineLevel="1"/>
    <col min="50" max="50" width="11.42578125" customWidth="1"/>
    <col min="51" max="51" width="22.5703125" customWidth="1"/>
  </cols>
  <sheetData>
    <row r="1" spans="1:51" ht="77.25" x14ac:dyDescent="0.25">
      <c r="A1" s="139" t="s">
        <v>204</v>
      </c>
      <c r="B1" s="139" t="s">
        <v>205</v>
      </c>
      <c r="C1" s="139" t="s">
        <v>206</v>
      </c>
      <c r="D1" s="139" t="s">
        <v>207</v>
      </c>
      <c r="E1" s="139" t="s">
        <v>208</v>
      </c>
      <c r="F1" s="139" t="s">
        <v>209</v>
      </c>
      <c r="G1" s="139" t="s">
        <v>210</v>
      </c>
      <c r="H1" s="143" t="s">
        <v>211</v>
      </c>
      <c r="I1" s="143" t="s">
        <v>212</v>
      </c>
      <c r="J1" s="143" t="s">
        <v>213</v>
      </c>
      <c r="K1" s="153" t="s">
        <v>246</v>
      </c>
      <c r="L1" s="140" t="s">
        <v>215</v>
      </c>
      <c r="M1" s="140" t="s">
        <v>216</v>
      </c>
      <c r="N1" s="145" t="s">
        <v>33</v>
      </c>
      <c r="O1" s="152" t="s">
        <v>217</v>
      </c>
      <c r="P1" s="145" t="s">
        <v>35</v>
      </c>
      <c r="Q1" s="145" t="s">
        <v>1</v>
      </c>
      <c r="R1" s="145" t="s">
        <v>218</v>
      </c>
      <c r="S1" s="145" t="s">
        <v>12</v>
      </c>
      <c r="T1" s="145" t="s">
        <v>219</v>
      </c>
      <c r="U1" s="145" t="s">
        <v>69</v>
      </c>
      <c r="V1" s="140" t="s">
        <v>220</v>
      </c>
      <c r="W1" s="142" t="s">
        <v>221</v>
      </c>
      <c r="X1" s="142" t="s">
        <v>222</v>
      </c>
      <c r="Y1" s="141" t="s">
        <v>223</v>
      </c>
      <c r="Z1" s="141" t="s">
        <v>224</v>
      </c>
      <c r="AA1" s="141" t="s">
        <v>225</v>
      </c>
      <c r="AB1" s="149" t="s">
        <v>226</v>
      </c>
      <c r="AC1" s="142" t="s">
        <v>227</v>
      </c>
      <c r="AD1" s="150" t="s">
        <v>228</v>
      </c>
      <c r="AE1" s="151" t="s">
        <v>229</v>
      </c>
      <c r="AF1" s="147" t="s">
        <v>230</v>
      </c>
      <c r="AG1" s="152" t="s">
        <v>231</v>
      </c>
      <c r="AH1" s="145" t="s">
        <v>232</v>
      </c>
      <c r="AI1" s="147" t="s">
        <v>233</v>
      </c>
      <c r="AJ1" s="147" t="s">
        <v>234</v>
      </c>
      <c r="AK1" s="147" t="s">
        <v>235</v>
      </c>
      <c r="AL1" s="147" t="s">
        <v>245</v>
      </c>
      <c r="AM1" s="144" t="s">
        <v>236</v>
      </c>
      <c r="AN1" s="144" t="s">
        <v>237</v>
      </c>
      <c r="AO1" s="146" t="s">
        <v>238</v>
      </c>
      <c r="AP1" s="146" t="s">
        <v>239</v>
      </c>
      <c r="AQ1" s="146" t="s">
        <v>240</v>
      </c>
      <c r="AR1" s="145" t="s">
        <v>241</v>
      </c>
      <c r="AS1" s="145" t="s">
        <v>242</v>
      </c>
      <c r="AT1" s="148" t="s">
        <v>247</v>
      </c>
      <c r="AU1" s="148" t="s">
        <v>248</v>
      </c>
      <c r="AV1" s="145" t="s">
        <v>201</v>
      </c>
      <c r="AW1" s="145" t="s">
        <v>243</v>
      </c>
      <c r="AX1" s="154" t="s">
        <v>244</v>
      </c>
      <c r="AY1" t="s">
        <v>152</v>
      </c>
    </row>
    <row r="2" spans="1:51" x14ac:dyDescent="0.25">
      <c r="K2" s="183" t="str">
        <f>IF('0551 WM_Vorseite'!$E$6 = "MESZ",'0551 WM_Vorseite'!$D$6,"")</f>
        <v/>
      </c>
      <c r="L2" s="183">
        <f>IF('0551 WM_Vorseite'!$E$6 = "MEZ",'0551 WM_Vorseite'!$D$6,"")</f>
        <v>0.41666666666666669</v>
      </c>
      <c r="M2" s="113">
        <f>IF('0551 WM_Vorseite'!C6="","",'0551 WM_Vorseite'!C6)</f>
        <v>43180</v>
      </c>
      <c r="N2" t="str">
        <f>'0551 WM_Vorseite'!C7&amp;"; "&amp;'0551 WM_Vorseite'!C8</f>
        <v>Kettenhummer; Groiß</v>
      </c>
      <c r="O2">
        <f>IF('0551 WM_Vorseite'!I5="","",'0551 WM_Vorseite'!I5)</f>
        <v>90</v>
      </c>
      <c r="P2" t="str">
        <f>IF('0551 WM_Vorseite'!I6="","",'0551 WM_Vorseite'!I6)</f>
        <v>kein</v>
      </c>
      <c r="Q2" t="str">
        <f>IF('0551 WM_Vorseite'!I7="","",'0551 WM_Vorseite'!I7)</f>
        <v>kein</v>
      </c>
      <c r="S2" t="str">
        <f>IF('0551 WM_Vorseite'!I8="","",'0551 WM_Vorseite'!I8)</f>
        <v>kein</v>
      </c>
      <c r="T2">
        <f>IF('0551 WM_Vorseite'!I9="","",'0551 WM_Vorseite'!I9)</f>
        <v>4</v>
      </c>
      <c r="U2" s="182" t="str">
        <f>IF('0551 WM_Vorseite'!H12="","",'0551 WM_Vorseite'!H12)</f>
        <v>keine</v>
      </c>
      <c r="V2">
        <f>IF('0551 WM_Vorseite'!I21="","",'0551 WM_Vorseite'!I21)</f>
        <v>8.1300000000000008</v>
      </c>
      <c r="W2" s="24" t="str">
        <f>IF('0551 WM_Vorseite'!J21="","",'0551 WM_Vorseite'!J21)</f>
        <v>Multi 340i</v>
      </c>
      <c r="X2" s="207">
        <f>IF('0551 WM_Vorseite'!K21="","",'0551 WM_Vorseite'!K21)</f>
        <v>43179</v>
      </c>
      <c r="Y2">
        <f>IF('0551 WM_Vorseite'!I22="","",'0551 WM_Vorseite'!I22)</f>
        <v>354</v>
      </c>
      <c r="Z2" s="24" t="str">
        <f>IF('0551 WM_Vorseite'!J22="","",'0551 WM_Vorseite'!J22)</f>
        <v>Multi 340i</v>
      </c>
      <c r="AA2" s="207">
        <f>IF('0551 WM_Vorseite'!K23="","",'0551 WM_Vorseite'!K22)</f>
        <v>43179</v>
      </c>
      <c r="AD2">
        <f>IF('0551 WM_Vorseite'!I23="","",'0551 WM_Vorseite'!I23)</f>
        <v>1.7</v>
      </c>
      <c r="AE2" s="24" t="str">
        <f>IF('0551 WM_Vorseite'!J23="","",'0551 WM_Vorseite'!J23)</f>
        <v>Multi 340i</v>
      </c>
      <c r="AF2" s="207">
        <f>IF('0551 WM_Vorseite'!K23="","",'0551 WM_Vorseite'!K23)</f>
        <v>43179</v>
      </c>
      <c r="AG2">
        <f>IF('0551 WM_Vorseite'!I24="","",'0551 WM_Vorseite'!I24)</f>
        <v>28</v>
      </c>
      <c r="AR2" s="138">
        <f>IF('0551 WM_Vorseite'!D14="","",'0551 WM_Vorseite'!D14)</f>
        <v>7</v>
      </c>
      <c r="AX2" s="24" t="str">
        <f>IF('0551 WM_Vorseite'!H27="","",'0551 WM_Vorseite'!H27)</f>
        <v>keine</v>
      </c>
      <c r="AY2" s="24" t="str">
        <f>IF('0551 WM_Vorseite'!B21="","",'0551 WM_Vorseite'!B21)</f>
        <v>keine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7"/>
  <sheetViews>
    <sheetView workbookViewId="0">
      <selection activeCell="D2" sqref="D2"/>
    </sheetView>
  </sheetViews>
  <sheetFormatPr baseColWidth="10" defaultRowHeight="15" outlineLevelCol="1" x14ac:dyDescent="0.25"/>
  <cols>
    <col min="2" max="2" width="27.140625" customWidth="1"/>
    <col min="5" max="5" width="11.42578125" hidden="1" customWidth="1" outlineLevel="1"/>
    <col min="6" max="6" width="40" customWidth="1" collapsed="1"/>
    <col min="11" max="11" width="11.42578125" hidden="1" customWidth="1" outlineLevel="1"/>
    <col min="12" max="12" width="11.42578125" collapsed="1"/>
    <col min="15" max="27" width="11.42578125" hidden="1" customWidth="1" outlineLevel="1"/>
    <col min="28" max="28" width="11.42578125" collapsed="1"/>
    <col min="29" max="29" width="34.5703125" customWidth="1"/>
    <col min="32" max="32" width="11.42578125" hidden="1" customWidth="1" outlineLevel="1"/>
    <col min="33" max="33" width="11.42578125" collapsed="1"/>
  </cols>
  <sheetData>
    <row r="1" spans="1:32" ht="57" x14ac:dyDescent="0.25">
      <c r="A1" s="155" t="s">
        <v>32</v>
      </c>
      <c r="B1" s="155" t="s">
        <v>33</v>
      </c>
      <c r="C1" s="157" t="s">
        <v>214</v>
      </c>
      <c r="D1" s="158" t="s">
        <v>249</v>
      </c>
      <c r="E1" s="159" t="s">
        <v>250</v>
      </c>
      <c r="F1" s="170" t="s">
        <v>458</v>
      </c>
      <c r="G1" s="155" t="s">
        <v>252</v>
      </c>
      <c r="H1" s="155" t="s">
        <v>217</v>
      </c>
      <c r="I1" s="155" t="s">
        <v>35</v>
      </c>
      <c r="J1" s="155" t="s">
        <v>1</v>
      </c>
      <c r="K1" s="155" t="s">
        <v>218</v>
      </c>
      <c r="L1" s="155" t="s">
        <v>12</v>
      </c>
      <c r="M1" s="155" t="s">
        <v>219</v>
      </c>
      <c r="N1" s="156" t="s">
        <v>69</v>
      </c>
      <c r="O1" s="160" t="s">
        <v>253</v>
      </c>
      <c r="P1" s="160" t="s">
        <v>254</v>
      </c>
      <c r="Q1" s="161" t="s">
        <v>255</v>
      </c>
      <c r="R1" s="161" t="s">
        <v>256</v>
      </c>
      <c r="S1" s="161" t="s">
        <v>257</v>
      </c>
      <c r="T1" s="161" t="s">
        <v>258</v>
      </c>
      <c r="U1" s="161" t="s">
        <v>259</v>
      </c>
      <c r="V1" s="161" t="s">
        <v>260</v>
      </c>
      <c r="W1" s="161" t="s">
        <v>261</v>
      </c>
      <c r="X1" s="161" t="s">
        <v>262</v>
      </c>
      <c r="Y1" s="161" t="s">
        <v>263</v>
      </c>
      <c r="Z1" s="161" t="s">
        <v>264</v>
      </c>
      <c r="AA1" s="156" t="s">
        <v>265</v>
      </c>
      <c r="AB1" s="155" t="s">
        <v>266</v>
      </c>
      <c r="AC1" s="155" t="s">
        <v>267</v>
      </c>
      <c r="AD1" s="155" t="s">
        <v>268</v>
      </c>
      <c r="AE1" s="155" t="s">
        <v>269</v>
      </c>
      <c r="AF1" s="156" t="s">
        <v>270</v>
      </c>
    </row>
    <row r="2" spans="1:32" ht="90" customHeight="1" x14ac:dyDescent="0.25">
      <c r="A2" s="113">
        <f>'IP2-PNP_Vorseite'!C6</f>
        <v>43180</v>
      </c>
      <c r="B2" t="str">
        <f>'IP2-PNP_Vorseite'!C7&amp;"; "&amp;'IP2-PNP_Vorseite'!C8</f>
        <v>Kettenhummer; Groiß</v>
      </c>
      <c r="C2" s="254" t="str">
        <f>IF('IP2-PNP_Vorseite'!$E$6= "MESZ",'IP2-PNP_Vorseite'!$D$6,"")</f>
        <v/>
      </c>
      <c r="D2" s="183">
        <f>IF('IP2-PNP_Vorseite'!$E$6= "MEZ",'IP2-PNP_Vorseite'!$D$6,"")</f>
        <v>0.45833333333333331</v>
      </c>
      <c r="F2" s="2" t="str">
        <f>IF(n_ausfall_depo&gt;0,CONCATENATE(" Deposammler ausgefallen: ",n_ausfall_depo),"")&amp;CHAR(10)&amp;IF(n_ausfall_streu&gt;0,CONCATENATE(" Streusammler ausgefallen:  ",n_ausfall_streu),"")&amp;CHAR(10)&amp;IF(LEN(anmerkung_ausfall_sammler)&gt;0,CONCATENATE("Anmerkung: ",anmerkung_ausfall_sammler),"")</f>
        <v xml:space="preserve">
Anmerkung: keine</v>
      </c>
      <c r="G2" s="24">
        <f>IF('IP2-PNP_Vorseite'!I24="ja",'IP2-PNP_Vorseite'!I24 &amp;"; " &amp;'IP2-PNP_Vorseite'!I25 &amp;"cm",0)</f>
        <v>0</v>
      </c>
      <c r="H2">
        <f>IF('IP2-PNP_Vorseite'!I5="","",'IP2-PNP_Vorseite'!I5)</f>
        <v>95</v>
      </c>
      <c r="I2" t="str">
        <f>IF('IP2-PNP_Vorseite'!I6="","",'IP2-PNP_Vorseite'!I6)</f>
        <v>Schnee</v>
      </c>
      <c r="J2" t="str">
        <f>IF('IP2-PNP_Vorseite'!I7="","",'IP2-PNP_Vorseite'!I7)</f>
        <v>kein</v>
      </c>
      <c r="L2" t="str">
        <f>IF('IP2-PNP_Vorseite'!I8="","",'IP2-PNP_Vorseite'!I8)</f>
        <v>leicht</v>
      </c>
      <c r="M2">
        <f>IF('IP2-PNP_Vorseite'!I9="","",'IP2-PNP_Vorseite'!I9)</f>
        <v>16</v>
      </c>
      <c r="N2" s="24" t="str">
        <f>IF('IP2-PNP_Vorseite'!H12="","",'IP2-PNP_Vorseite'!H12)</f>
        <v>Keine</v>
      </c>
      <c r="AB2" s="119" t="str">
        <f>IF(OR(gefroren_lys_0664="ja",gefroren_lys_0665="ja",gefroren_lys_0666="ja",gefroren_lys_0668="ja",gefroren_lysi_0675="ja",gefroren_lysi_0678="ja")," 1"," 0")</f>
        <v xml:space="preserve"> 0</v>
      </c>
      <c r="AC2" s="255" t="str">
        <f>IF(AND(Lys.675_leer="nein",Lys.678_leer="nein",LYs.666_leer="nein",Lys.664_leer="nein",Lys.665_leer="nein",Lys.668_leer="nein"),"",("LEERE LYSIMETER: " &amp; IF(Lys.675_leer="ja","675, ","") &amp;IF(Lys.678_leer="ja","678,  ","") &amp;IF(LYs.666_leer="ja","666, ","") &amp;IF(Lys.664_leer="ja","664, ","") &amp;IF(Lys.665_leer="ja","665, ","") &amp;IF(Lys.668_leer="ja","668, ","")))&amp; CHAR(10)&amp;
IF(AND(Lys.675_undicht="nein",Lys.678_undicht="nein",Lys.666_undicht="nein",Lys.664_undicht="nein",Lys.665_undicht="nein",Lys.668_undicht="nein"),"",("UNDICHT: " &amp; IF(Lys.675_undicht="ja","675, ",) &amp;IF(Lys.678_undicht="ja","678, ",) &amp;IF(Lys.666_undicht="ja","666, ",) &amp;IF(Lys.664_undicht="ja","664, ",) &amp;IF(Lys.665_undicht="ja","665, ",) &amp;IF(Lys.668_undicht="ja","668, ",)))&amp; CHAR(10)&amp; IF(AND(gefroren_lysi_0675="nein",gefroren_lysi_0678="nein",gefroren_lys_0666="nein",gefroren_lys_0664="nein",gefroren_lys_0665="nein",gefroren_lys_0668="nein"),"",("GEFROREN: " &amp;IF(gefroren_lysi_0675="ja","675,","")&amp;IF(gefroren_lysi_0678="ja","678,","")&amp;IF(gefroren_lys_0666="ja","666,","")&amp;IF(gefroren_lys_0664="ja","664,","")&amp;IF(gefroren_lys_0665="ja","665,","")&amp;IF(gefroren_lys_0668="ja","668,","")))&amp; CHAR(10)&amp;IF(AND(Lys.675_Prob.Werb._Eis="nein",Lys.678_Prob.Werb._Eis="nein",LYs.666_Prob.Werb._Eis="nein",Lys.664_Porb.Werb._Eis="nein",Lys.665_Prob.Werb._Eis="nein",Lys.668_Prob.Werb._Eis="nein"),"",("PROBE ALS EISBLOCK:" &amp;IF(Lys.675_Prob.Werb._Eis="ja","675,","")&amp;IF(Lys.678_Prob.Werb._Eis="ja","678,","")&amp;IF(LYs.666_Prob.Werb._Eis="ja","666,","")&amp;IF(Lys.664_Porb.Werb._Eis="ja","664,","")&amp;IF(Lys.665_Prob.Werb._Eis="ja","665,","")&amp;IF(Lys.668_Prob.Werb._Eis="ja","668,","")))&amp; CHAR(10)&amp;IF(LEN(Anmer._Lys_Feld_676)&gt;0,("ANMERKUNG:" &amp; Anmer._Lys_Feld_676),"")</f>
        <v xml:space="preserve">LEERE LYSIMETER: 675, 678,  666, 664, 665, 668, 
UNDICHT: 675, 678, 666, 664, 665, 668, 
ANMERKUNG:Pumpe ausgebaut </v>
      </c>
      <c r="AD2" t="str">
        <f>IF(IP2_PNP_Rückseite!B30="","",IP2_PNP_Rückseite!B30)</f>
        <v/>
      </c>
      <c r="AE2" s="256">
        <f>IF(IP2_PNP_Rückseite!C30="","",IP2_PNP_Rückseite!C30)</f>
        <v>0.5</v>
      </c>
    </row>
    <row r="7" spans="1:32" x14ac:dyDescent="0.25">
      <c r="C7" s="19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"/>
  <sheetViews>
    <sheetView topLeftCell="B1" workbookViewId="0">
      <selection activeCell="Q2" sqref="Q2"/>
    </sheetView>
  </sheetViews>
  <sheetFormatPr baseColWidth="10" defaultRowHeight="15" outlineLevelCol="1" x14ac:dyDescent="0.25"/>
  <cols>
    <col min="2" max="2" width="25" customWidth="1"/>
    <col min="5" max="5" width="11.42578125" customWidth="1" outlineLevel="1"/>
    <col min="6" max="6" width="30.7109375" customWidth="1"/>
    <col min="11" max="11" width="11.42578125" customWidth="1" outlineLevel="1"/>
    <col min="13" max="13" width="13.7109375" customWidth="1"/>
    <col min="16" max="16" width="25.85546875" customWidth="1"/>
    <col min="17" max="19" width="11.42578125" customWidth="1"/>
  </cols>
  <sheetData>
    <row r="1" spans="1:19" ht="98.25" x14ac:dyDescent="0.25">
      <c r="A1" s="162" t="s">
        <v>32</v>
      </c>
      <c r="B1" s="162" t="s">
        <v>33</v>
      </c>
      <c r="C1" s="165" t="s">
        <v>214</v>
      </c>
      <c r="D1" s="166" t="s">
        <v>271</v>
      </c>
      <c r="E1" s="167" t="s">
        <v>250</v>
      </c>
      <c r="F1" s="163" t="s">
        <v>251</v>
      </c>
      <c r="G1" s="162" t="s">
        <v>272</v>
      </c>
      <c r="H1" s="162" t="s">
        <v>217</v>
      </c>
      <c r="I1" s="162" t="s">
        <v>35</v>
      </c>
      <c r="J1" s="162" t="s">
        <v>1</v>
      </c>
      <c r="K1" s="162" t="s">
        <v>218</v>
      </c>
      <c r="L1" s="162" t="s">
        <v>12</v>
      </c>
      <c r="M1" s="162" t="s">
        <v>219</v>
      </c>
      <c r="N1" s="163" t="s">
        <v>69</v>
      </c>
      <c r="O1" s="164" t="s">
        <v>266</v>
      </c>
      <c r="P1" s="163" t="s">
        <v>273</v>
      </c>
      <c r="Q1" s="163" t="s">
        <v>270</v>
      </c>
      <c r="R1" s="168" t="s">
        <v>274</v>
      </c>
      <c r="S1" s="168" t="s">
        <v>275</v>
      </c>
    </row>
    <row r="2" spans="1:19" ht="90" customHeight="1" x14ac:dyDescent="0.25">
      <c r="A2" s="113">
        <f>'IP3-PNP_Vorseite'!C6</f>
        <v>43180</v>
      </c>
      <c r="B2" t="str">
        <f>'IP3-PNP_Vorseite'!C7&amp;"; "&amp;'IP3-PNP_Vorseite'!C8</f>
        <v>Kettenhummer; Groiß</v>
      </c>
      <c r="C2" s="183" t="str">
        <f>IF('IP3-PNP_Vorseite'!$E$6= "MESZ",'IP3-PNP_Vorseite'!$D$6,"")</f>
        <v/>
      </c>
      <c r="D2" s="183">
        <f>IF('IP3-PNP_Vorseite'!$E$6= "MEZ",'IP3-PNP_Vorseite'!$D$6,"")</f>
        <v>0.5</v>
      </c>
      <c r="F2" s="119" t="str">
        <f>IF('IP3-PNP_Vorseite'!I20&gt;0,CONCATENATE(" Deposammler ausgefallen: ",'IP3-PNP_Vorseite'!I20),"")&amp;CHAR(10)&amp;IF('IP3-PNP_Vorseite'!I22&gt;0,CONCATENATE(" Streusammler ausgefallen:  ",'IP3-PNP_Vorseite'!I22),"")&amp;CHAR(10)&amp;IF(LEN('IP3-PNP_Vorseite'!H27)&gt;0,CONCATENATE("Anmerkung: ",'IP3-PNP_Vorseite'!H27),"")</f>
        <v xml:space="preserve">
Anmerkung: keine</v>
      </c>
      <c r="G2">
        <f>IF('IP3-PNP_Vorseite'!I24="ja",'IP3-PNP_Vorseite'!I24&amp;"; "&amp;'IP3-PNP_Vorseite'!I25&amp;"cm",0)</f>
        <v>0</v>
      </c>
      <c r="H2">
        <f>IF('IP3-PNP_Vorseite'!I5="","",'IP3-PNP_Vorseite'!I5)</f>
        <v>100</v>
      </c>
      <c r="I2" t="str">
        <f>IF('IP3-PNP_Vorseite'!I6="","",'IP3-PNP_Vorseite'!I6)</f>
        <v>Schnee</v>
      </c>
      <c r="J2" t="str">
        <f>IF('IP3-PNP_Vorseite'!I7="","",'IP3-PNP_Vorseite'!I7)</f>
        <v>leicht</v>
      </c>
      <c r="L2" t="str">
        <f>IF('IP3-PNP_Vorseite'!I8="","",'IP3-PNP_Vorseite'!I8)</f>
        <v>leicht</v>
      </c>
      <c r="M2">
        <f>IF('IP3-PNP_Vorseite'!I9="","",'IP3-PNP_Vorseite'!I9)</f>
        <v>15</v>
      </c>
      <c r="N2" s="24" t="str">
        <f>IF('IP3-PNP_Vorseite'!H12="","",'IP3-PNP_Vorseite'!H12)</f>
        <v>keine</v>
      </c>
      <c r="O2" s="24" t="str">
        <f>IF(OR(Lys.3A_gefroren="ja",Lys.3B_gefroren="ja",Lys.3C_gefroren="ja"),"1","0")</f>
        <v>1</v>
      </c>
      <c r="P2" s="258" t="str">
        <f>IF(AND(Lys.3A_leer="nein",Lys.3B_leer="nein",Lys.3C_leer="nein"),"",("LEERE LYSIMETER: " &amp; IF(Lys.3A_leer="ja","3A, ","") &amp;IF(Lys.3B_leer="ja","3B,  ","") &amp;IF(Lys.3C_leer="ja","3C, ","")))  &amp; CHAR(10)&amp;IF(AND(Lys.3A_undicht="nein",Lys.3B_undicht="nein",Lys.3C_undicht="nein"),"",("UNDICHT: " &amp;IF(Lys.3A_undicht="ja","3A,","")&amp;IF(Lys.3B_undicht="ja","3B,","")&amp;IF(Lys.3C_undicht="ja","3C,","")))&amp; CHAR(10)&amp;IF(AND(Lys.3A_gefroren="nein",Lys.3B_gefroren="nein",Lys.3C_gefroren="nein"),"",("GEFROREN: " &amp; IF(Lys.3A_gefroren="ja","3A,","") &amp;IF(Lys.3B_gefroren="ja","3B, ","") &amp;IF(Lys.3C_gefroren="ja","3C, ","")))&amp; CHAR(10)&amp;IF(AND(Lys.3A_Prob.Werb._Eis="nein",Lys.3B_Prob.Werb._Eis="nein",Lys.3C_Prob.Werb._Eis="nein"),"",("PROBE ALS EISBLOCK: " &amp;IF(Lys.3A_Prob.Werb._Eis="ja","3A,","")&amp;IF(Lys.3B_Prob.Werb._Eis="ja","3B,","")&amp;IF(Lys.3C_Prob.Werb._Eis="ja","3C,","")))&amp;CHAR(10)&amp;IF(LEN(Anmerk.Lys._IP3)&gt;0,("ANMERKUNG:" &amp;Anmerk.Lys._IP3),"")</f>
        <v>LEERE LYSIMETER: 3A, 
GEFROREN: 3B, 3C, 
PROBE ALS EISBLOCK: 3B,3C,
ANMERKUNG:keine</v>
      </c>
      <c r="R2" s="257">
        <f>Lys.Erst.Kontrolle</f>
        <v>0.5</v>
      </c>
      <c r="S2" s="257">
        <f>Lys.End.Kontrolle</f>
        <v>0.54166666666666663</v>
      </c>
    </row>
    <row r="4" spans="1:19" x14ac:dyDescent="0.25">
      <c r="P4" s="119"/>
    </row>
    <row r="6" spans="1:19" x14ac:dyDescent="0.25">
      <c r="P6" t="str">
        <f>IF(OR(Lys.3A_gefroren="nein",Lys.3B_gefroren="nein",Lys.3C_gefroren="nein"),"",("GEFROREN: " &amp; IF(Lys.3A_gefroren="ja","3A,","") &amp;IF(Lys.3B_gefroren="ja","3B, ","") &amp;IF(Lys.3C_gefroren="ja","3C, ","")))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"/>
  <sheetViews>
    <sheetView workbookViewId="0">
      <selection activeCell="H4" sqref="H4:BF6"/>
    </sheetView>
  </sheetViews>
  <sheetFormatPr baseColWidth="10" defaultRowHeight="15" outlineLevelCol="1" x14ac:dyDescent="0.25"/>
  <cols>
    <col min="5" max="5" width="11.42578125" customWidth="1" outlineLevel="1"/>
    <col min="6" max="6" width="21" bestFit="1" customWidth="1"/>
    <col min="7" max="7" width="30.42578125" customWidth="1"/>
    <col min="9" max="15" width="11.42578125" customWidth="1" outlineLevel="1"/>
    <col min="19" max="19" width="11.42578125" customWidth="1" outlineLevel="1"/>
    <col min="23" max="24" width="11.42578125" customWidth="1" outlineLevel="1"/>
  </cols>
  <sheetData>
    <row r="1" spans="1:27" ht="90" x14ac:dyDescent="0.25">
      <c r="A1" s="169" t="s">
        <v>32</v>
      </c>
      <c r="B1" s="169" t="s">
        <v>33</v>
      </c>
      <c r="C1" s="172" t="s">
        <v>214</v>
      </c>
      <c r="D1" s="174" t="s">
        <v>249</v>
      </c>
      <c r="E1" s="178" t="s">
        <v>250</v>
      </c>
      <c r="F1" s="170" t="s">
        <v>276</v>
      </c>
      <c r="G1" s="179" t="s">
        <v>277</v>
      </c>
      <c r="H1" s="177" t="s">
        <v>278</v>
      </c>
      <c r="I1" s="177" t="s">
        <v>279</v>
      </c>
      <c r="J1" s="169" t="s">
        <v>280</v>
      </c>
      <c r="K1" s="175" t="s">
        <v>281</v>
      </c>
      <c r="L1" s="175" t="s">
        <v>279</v>
      </c>
      <c r="M1" s="173" t="s">
        <v>282</v>
      </c>
      <c r="N1" s="176" t="s">
        <v>283</v>
      </c>
      <c r="O1" s="176" t="s">
        <v>284</v>
      </c>
      <c r="P1" s="169" t="s">
        <v>217</v>
      </c>
      <c r="Q1" s="169" t="s">
        <v>35</v>
      </c>
      <c r="R1" s="169" t="s">
        <v>1</v>
      </c>
      <c r="S1" s="169" t="s">
        <v>218</v>
      </c>
      <c r="T1" s="169" t="s">
        <v>12</v>
      </c>
      <c r="U1" s="169" t="s">
        <v>219</v>
      </c>
      <c r="V1" s="170" t="s">
        <v>69</v>
      </c>
      <c r="W1" s="171" t="s">
        <v>285</v>
      </c>
      <c r="X1" s="170" t="s">
        <v>270</v>
      </c>
      <c r="Y1" s="169"/>
      <c r="Z1" s="169"/>
      <c r="AA1" s="169"/>
    </row>
    <row r="2" spans="1:27" s="200" customFormat="1" ht="50.1" customHeight="1" x14ac:dyDescent="0.25">
      <c r="A2" s="199">
        <f>Wildwiese!C6</f>
        <v>43180</v>
      </c>
      <c r="B2" s="200" t="str">
        <f>Wildwiese!C7&amp;";"&amp;Wildwiese!C8</f>
        <v>Kettenhummer;Groiß</v>
      </c>
      <c r="C2" s="201" t="str">
        <f>IF(Wildwiese!$E$6= "MESZ",Wildwiese!$D$6,"")</f>
        <v/>
      </c>
      <c r="D2" s="201">
        <f>IF(Wildwiese!$E$6= "MEZ",Wildwiese!$D$6,"")</f>
        <v>0.5625</v>
      </c>
      <c r="F2" s="197" t="str">
        <f xml:space="preserve"> IF(WADOS_WW="nein",CONCATENATE("Wados OK:",WADOS_WW),"") &amp;CHAR(10)&amp; IF(LEN(Anm_WADOS_WW)&gt;0,CONCATENATE("Anmerkung: ",Anm_WADOS_WW),"")</f>
        <v xml:space="preserve">
Anmerkung: keine</v>
      </c>
      <c r="G2" s="198" t="str">
        <f>IF(Wildwiese!K20&gt;0,CONCATENATE(Wildwiese!K20),"")&amp;CHAR(10) &amp; IF(LEN(Wildwiese!I25)&gt;0,CONCATENATE("Anmerkung:", Wildwiese!I25),"")</f>
        <v>0
Anmerkung:keine</v>
      </c>
      <c r="H2" s="202" t="str">
        <f>Wildwiese!K23</f>
        <v>nein</v>
      </c>
      <c r="P2" s="200">
        <f>IF(Wildwiese!J5="","",Wildwiese!J5)</f>
        <v>50</v>
      </c>
      <c r="Q2" s="200" t="str">
        <f>IF(Wildwiese!J6="","",Wildwiese!J6)</f>
        <v>kein</v>
      </c>
      <c r="R2" s="200" t="str">
        <f>IF(Wildwiese!J7="","",Wildwiese!J7)</f>
        <v>kein</v>
      </c>
      <c r="T2" s="200" t="str">
        <f>IF(Wildwiese!J8="","",Wildwiese!J8)</f>
        <v>leicht</v>
      </c>
      <c r="U2" s="200">
        <f>IF(Wildwiese!J9="","",Wildwiese!J9)</f>
        <v>50</v>
      </c>
      <c r="V2" s="202" t="str">
        <f>IF(Anmerk.WW!I12="","",Wildwiese!I12)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activeCell="G22" sqref="G22"/>
    </sheetView>
  </sheetViews>
  <sheetFormatPr baseColWidth="10" defaultRowHeight="15" x14ac:dyDescent="0.25"/>
  <cols>
    <col min="3" max="3" width="12.85546875" bestFit="1" customWidth="1"/>
    <col min="5" max="5" width="14.42578125" bestFit="1" customWidth="1"/>
    <col min="8" max="8" width="14.85546875" bestFit="1" customWidth="1"/>
    <col min="9" max="9" width="16.28515625" customWidth="1"/>
  </cols>
  <sheetData>
    <row r="1" spans="1:10" x14ac:dyDescent="0.25">
      <c r="A1" s="251" t="s">
        <v>449</v>
      </c>
      <c r="B1" s="251" t="s">
        <v>32</v>
      </c>
      <c r="C1" s="251" t="s">
        <v>450</v>
      </c>
      <c r="D1" s="251" t="str">
        <f>IP2_PNP_Rückseite!C5</f>
        <v>Austrieb</v>
      </c>
      <c r="E1" s="251" t="str">
        <f>IP2_PNP_Rückseite!D5</f>
        <v>Blattentfaltung</v>
      </c>
      <c r="F1" s="251" t="str">
        <f>IP2_PNP_Rückseite!E5</f>
        <v>Erste Blüte</v>
      </c>
      <c r="G1" s="251" t="str">
        <f>IP2_PNP_Rückseite!F5</f>
        <v>Maitrieb</v>
      </c>
      <c r="H1" s="251" t="str">
        <f>IP2_PNP_Rückseite!G5</f>
        <v>Fruchtreife</v>
      </c>
      <c r="I1" s="251" t="str">
        <f>IP2_PNP_Rückseite!H5</f>
        <v>Blattverfärbung</v>
      </c>
      <c r="J1" s="251" t="str">
        <f>IP2_PNP_Rückseite!I5</f>
        <v>Blattfall</v>
      </c>
    </row>
    <row r="2" spans="1:10" x14ac:dyDescent="0.25">
      <c r="A2" t="str">
        <f>IP2_PNP_Rückseite!B5</f>
        <v>IP2</v>
      </c>
      <c r="B2" s="208">
        <f>'IP2-PNP_Vorseite'!C6</f>
        <v>43180</v>
      </c>
      <c r="C2" t="str">
        <f>IP2_PNP_Rückseite!B6</f>
        <v>Bergahorn</v>
      </c>
      <c r="D2" s="212" t="str">
        <f>IF(IP2_PNP_Rückseite!C6="","",IP2_PNP_Rückseite!C6)</f>
        <v/>
      </c>
      <c r="E2" s="212" t="str">
        <f>IF(IP2_PNP_Rückseite!D6="","",IP2_PNP_Rückseite!D6)</f>
        <v/>
      </c>
      <c r="F2" s="212" t="str">
        <f>IF(IP2_PNP_Rückseite!E6="","",IP2_PNP_Rückseite!E6)</f>
        <v/>
      </c>
      <c r="G2" s="212" t="str">
        <f>IP2_PNP_Rückseite!F6</f>
        <v>---</v>
      </c>
      <c r="H2" s="213" t="str">
        <f>IF(IP2_PNP_Rückseite!G6="","",IP2_PNP_Rückseite!G6)</f>
        <v/>
      </c>
      <c r="I2" s="213" t="str">
        <f>IF(IP2_PNP_Rückseite!H6="","",IP2_PNP_Rückseite!H6)</f>
        <v/>
      </c>
      <c r="J2" s="213" t="str">
        <f>IF(IP2_PNP_Rückseite!I6="","",IP2_PNP_Rückseite!I6)</f>
        <v/>
      </c>
    </row>
    <row r="3" spans="1:10" x14ac:dyDescent="0.25">
      <c r="A3" t="str">
        <f>IP2_PNP_Rückseite!B5</f>
        <v>IP2</v>
      </c>
      <c r="B3" s="208">
        <f>'IP2-PNP_Vorseite'!C6</f>
        <v>43180</v>
      </c>
      <c r="C3" t="str">
        <f>IP2_PNP_Rückseite!B7</f>
        <v>Europ. Lärche</v>
      </c>
      <c r="D3" s="213" t="str">
        <f>IP2_PNP_Rückseite!C7</f>
        <v>---</v>
      </c>
      <c r="E3" s="212" t="str">
        <f>IF(IP2_PNP_Rückseite!D7="","",IP2_PNP_Rückseite!D7)</f>
        <v/>
      </c>
      <c r="F3" s="213" t="str">
        <f>IP2_PNP_Rückseite!E7</f>
        <v>---</v>
      </c>
      <c r="G3" s="213" t="str">
        <f>IP2_PNP_Rückseite!F7</f>
        <v>---</v>
      </c>
      <c r="H3" s="213" t="str">
        <f>IP2_PNP_Rückseite!G7</f>
        <v>---</v>
      </c>
      <c r="I3" s="213" t="str">
        <f>IF(IP2_PNP_Rückseite!H7="","",IP2_PNP_Rückseite!H7)</f>
        <v/>
      </c>
      <c r="J3" s="213" t="str">
        <f>IF(IP2_PNP_Rückseite!I7="","",IP2_PNP_Rückseite!I6)</f>
        <v/>
      </c>
    </row>
    <row r="4" spans="1:10" x14ac:dyDescent="0.25">
      <c r="A4" t="str">
        <f>IP2_PNP_Rückseite!B5</f>
        <v>IP2</v>
      </c>
      <c r="B4" s="208">
        <f>'IP2-PNP_Vorseite'!C6</f>
        <v>43180</v>
      </c>
      <c r="C4" t="str">
        <f>IP2_PNP_Rückseite!B8</f>
        <v>Fichte</v>
      </c>
      <c r="D4" s="213" t="str">
        <f>IF(IP2_PNP_Rückseite!C8="","",IP2_PNP_Rückseite!C8)</f>
        <v/>
      </c>
      <c r="E4" s="213" t="str">
        <f>IF(IP2_PNP_Rückseite!D8="","",IP2_PNP_Rückseite!D8)</f>
        <v/>
      </c>
      <c r="F4" s="212" t="str">
        <f>IF(IP2_PNP_Rückseite!E8="","",IP2_PNP_Rückseite!E8)</f>
        <v/>
      </c>
      <c r="G4" s="213" t="str">
        <f>IF(IP2_PNP_Rückseite!F8="","",IP2_PNP_Rückseite!F8)</f>
        <v/>
      </c>
      <c r="H4" s="213" t="str">
        <f>IP2_PNP_Rückseite!G8</f>
        <v>---</v>
      </c>
      <c r="I4" s="213" t="str">
        <f>IP2_PNP_Rückseite!H8</f>
        <v>---</v>
      </c>
      <c r="J4" s="213" t="str">
        <f>IP2_PNP_Rückseite!I8</f>
        <v>---</v>
      </c>
    </row>
    <row r="5" spans="1:10" x14ac:dyDescent="0.25">
      <c r="A5" t="str">
        <f>IP2_PNP_Rückseite!B5</f>
        <v>IP2</v>
      </c>
      <c r="B5" s="208">
        <f>'IP2-PNP_Vorseite'!C6</f>
        <v>43180</v>
      </c>
      <c r="C5" t="str">
        <f>IP2_PNP_Rückseite!B9</f>
        <v>Rotbuche</v>
      </c>
      <c r="D5" s="213" t="str">
        <f>IP2_PNP_Rückseite!C9</f>
        <v>---</v>
      </c>
      <c r="E5" s="213" t="str">
        <f>IP2_PNP_Rückseite!D9</f>
        <v>---</v>
      </c>
      <c r="F5" s="213" t="str">
        <f>IP2_PNP_Rückseite!E9</f>
        <v>---</v>
      </c>
      <c r="G5" s="213" t="str">
        <f>IP2_PNP_Rückseite!F9</f>
        <v>---</v>
      </c>
      <c r="H5" s="213" t="str">
        <f>IP2_PNP_Rückseite!G9</f>
        <v>---</v>
      </c>
      <c r="I5" s="213" t="str">
        <f>IF(IP2_PNP_Rückseite!H9="","",IP2_PNP_Rückseite!H9)</f>
        <v/>
      </c>
      <c r="J5" s="213" t="str">
        <f>IF(IP2_PNP_Rückseite!I9="","",IP2_PNP_Rückseite!I9)</f>
        <v/>
      </c>
    </row>
    <row r="6" spans="1:10" x14ac:dyDescent="0.25">
      <c r="A6" t="str">
        <f>IP3_PNP_Rückseite!B5</f>
        <v>IP3</v>
      </c>
      <c r="B6" s="208">
        <f>'IP3-PNP_Vorseite'!C6</f>
        <v>43180</v>
      </c>
      <c r="C6" t="str">
        <f>IP3_PNP_Rückseite!B6</f>
        <v>Europ. Lärche</v>
      </c>
      <c r="D6" s="213" t="str">
        <f>IF(IP3_PNP_Rückseite!C6="","",IP3_PNP_Rückseite!C6)</f>
        <v/>
      </c>
      <c r="E6" s="213" t="str">
        <f>IF(IP3_PNP_Rückseite!D6="","",IP3_PNP_Rückseite!D6)</f>
        <v/>
      </c>
      <c r="F6" s="213" t="str">
        <f>IP3_PNP_Rückseite!E6</f>
        <v>---</v>
      </c>
      <c r="G6" s="213" t="str">
        <f>IP3_PNP_Rückseite!F6</f>
        <v>---</v>
      </c>
      <c r="H6" s="213" t="str">
        <f>IP3_PNP_Rückseite!G6</f>
        <v>---</v>
      </c>
      <c r="I6" s="213" t="str">
        <f>IF(IP3_PNP_Rückseite!H6="","",IP3_PNP_Rückseite!H6)</f>
        <v/>
      </c>
      <c r="J6" s="213" t="str">
        <f>IF(IP3_PNP_Rückseite!I6="","",IP3_PNP_Rückseite!I6)</f>
        <v/>
      </c>
    </row>
    <row r="7" spans="1:10" x14ac:dyDescent="0.25">
      <c r="A7" t="str">
        <f>IP3_PNP_Rückseite!B5</f>
        <v>IP3</v>
      </c>
      <c r="B7" s="208">
        <f>'IP3-PNP_Vorseite'!C6</f>
        <v>43180</v>
      </c>
      <c r="C7" t="str">
        <f>IP3_PNP_Rückseite!B7</f>
        <v>Fichte</v>
      </c>
      <c r="D7" s="213" t="str">
        <f>IF(IP3_PNP_Rückseite!C7="","",IP3_PNP_Rückseite!C7)</f>
        <v/>
      </c>
      <c r="E7" s="213" t="str">
        <f>IF(IP3_PNP_Rückseite!D7="","",IP3_PNP_Rückseite!D7)</f>
        <v/>
      </c>
      <c r="F7" s="213" t="str">
        <f>IF(IP3_PNP_Rückseite!E7="","",IP3_PNP_Rückseite!E7)</f>
        <v/>
      </c>
      <c r="G7" s="213" t="str">
        <f>IF(IP3_PNP_Rückseite!F7="","",IP3_PNP_Rückseite!F7)</f>
        <v/>
      </c>
      <c r="H7" s="213" t="str">
        <f>IP3_PNP_Rückseite!G7</f>
        <v>---</v>
      </c>
      <c r="I7" s="213" t="str">
        <f>IP3_PNP_Rückseite!H7</f>
        <v>---</v>
      </c>
      <c r="J7" s="213" t="str">
        <f>IP3_PNP_Rückseite!I7</f>
        <v>---</v>
      </c>
    </row>
    <row r="8" spans="1:10" x14ac:dyDescent="0.25">
      <c r="A8" t="str">
        <f>IP3_PNP_Rückseite!B5</f>
        <v>IP3</v>
      </c>
      <c r="B8" s="208">
        <f>'IP3-PNP_Vorseite'!C6</f>
        <v>43180</v>
      </c>
      <c r="C8" t="str">
        <f>IP3_PNP_Rückseite!B8</f>
        <v>Rotbuche</v>
      </c>
      <c r="D8" s="213" t="str">
        <f>IP3_PNP_Rückseite!C8</f>
        <v>---</v>
      </c>
      <c r="E8" s="213" t="str">
        <f>IP3_PNP_Rückseite!D8</f>
        <v>---</v>
      </c>
      <c r="F8" s="213" t="str">
        <f>IP3_PNP_Rückseite!E8</f>
        <v>---</v>
      </c>
      <c r="G8" s="213" t="str">
        <f>IP3_PNP_Rückseite!F8</f>
        <v>---</v>
      </c>
      <c r="H8" s="213" t="str">
        <f>IP3_PNP_Rückseite!G8</f>
        <v>---</v>
      </c>
      <c r="I8" s="213" t="str">
        <f>IF(IP3_PNP_Rückseite!H8="","",IP3_PNP_Rückseite!H8)</f>
        <v/>
      </c>
      <c r="J8" s="213" t="str">
        <f>IF(IP3_PNP_Rückseite!I8="","",IP3_PNP_Rückseite!I8)</f>
        <v/>
      </c>
    </row>
    <row r="9" spans="1:10" x14ac:dyDescent="0.25">
      <c r="A9" t="str">
        <f>'0551_WM_Rückseite'!B5</f>
        <v>WM</v>
      </c>
      <c r="B9" s="208">
        <f>'0551 WM_Vorseite'!C6</f>
        <v>43180</v>
      </c>
      <c r="C9" t="str">
        <f>'0551_WM_Rückseite'!B6</f>
        <v>Bergahorn</v>
      </c>
      <c r="D9" s="213" t="str">
        <f>IF('0551_WM_Rückseite'!C6="","",'0551_WM_Rückseite'!C6)</f>
        <v/>
      </c>
      <c r="E9" s="213" t="str">
        <f>IF('0551_WM_Rückseite'!D6="","",'0551_WM_Rückseite'!D6)</f>
        <v/>
      </c>
      <c r="F9" s="213" t="str">
        <f>IF('0551_WM_Rückseite'!E6="","",'0551_WM_Rückseite'!E6)</f>
        <v/>
      </c>
      <c r="G9" s="213" t="str">
        <f>'0551_WM_Rückseite'!F6</f>
        <v>---</v>
      </c>
      <c r="H9" s="213" t="str">
        <f>IF('0551_WM_Rückseite'!G6="","",'0551_WM_Rückseite'!G6)</f>
        <v/>
      </c>
      <c r="I9" s="213" t="str">
        <f>IF('0551_WM_Rückseite'!H6="","",'0551_WM_Rückseite'!H6)</f>
        <v/>
      </c>
      <c r="J9" s="213" t="str">
        <f>IF('0551_WM_Rückseite'!I6="","",'0551_WM_Rückseite'!I6)</f>
        <v/>
      </c>
    </row>
    <row r="10" spans="1:10" x14ac:dyDescent="0.25">
      <c r="A10" t="str">
        <f>'0551_WM_Rückseite'!B5</f>
        <v>WM</v>
      </c>
      <c r="B10" s="208">
        <f>'0551 WM_Vorseite'!C6</f>
        <v>43180</v>
      </c>
      <c r="C10" t="str">
        <f>'0551_WM_Rückseite'!B7</f>
        <v>Europ. Lärche</v>
      </c>
      <c r="D10" s="213" t="str">
        <f>'0551_WM_Rückseite'!C7</f>
        <v>---</v>
      </c>
      <c r="E10" s="213" t="str">
        <f>IF('0551_WM_Rückseite'!D7="","",'0551_WM_Rückseite'!D7)</f>
        <v/>
      </c>
      <c r="F10" s="213" t="str">
        <f>'0551_WM_Rückseite'!E7</f>
        <v>---</v>
      </c>
      <c r="G10" s="213" t="str">
        <f>'0551_WM_Rückseite'!F7</f>
        <v>---</v>
      </c>
      <c r="H10" s="213" t="str">
        <f>'0551_WM_Rückseite'!G7</f>
        <v>---</v>
      </c>
      <c r="I10" s="213" t="str">
        <f>IF('0551_WM_Rückseite'!H7="","",'0551_WM_Rückseite'!H7)</f>
        <v/>
      </c>
      <c r="J10" s="213" t="str">
        <f>IF('0551_WM_Rückseite'!I7="","",'0551_WM_Rückseite'!I7)</f>
        <v/>
      </c>
    </row>
    <row r="11" spans="1:10" x14ac:dyDescent="0.25">
      <c r="A11" t="str">
        <f>'0551_WM_Rückseite'!B5</f>
        <v>WM</v>
      </c>
      <c r="B11" s="208">
        <f>'0551 WM_Vorseite'!C6</f>
        <v>43180</v>
      </c>
      <c r="C11" t="str">
        <f>'0551_WM_Rückseite'!B8</f>
        <v>Fichte</v>
      </c>
      <c r="D11" s="213" t="str">
        <f>IF('0551_WM_Rückseite'!C8="","",'0551_WM_Rückseite'!C8)</f>
        <v/>
      </c>
      <c r="E11" s="213" t="str">
        <f>IF('0551_WM_Rückseite'!D8="","",'0551_WM_Rückseite'!D)</f>
        <v/>
      </c>
      <c r="F11" s="213" t="str">
        <f>IF('0551_WM_Rückseite'!E8="","",'0551_WM_Rückseite'!E8)</f>
        <v/>
      </c>
      <c r="G11" s="213" t="str">
        <f>IF('0551_WM_Rückseite'!F8="","",'0551_WM_Rückseite'!F8)</f>
        <v/>
      </c>
      <c r="H11" s="213" t="str">
        <f>'0551_WM_Rückseite'!G8</f>
        <v>---</v>
      </c>
      <c r="I11" s="213" t="str">
        <f>'0551_WM_Rückseite'!H8</f>
        <v>---</v>
      </c>
      <c r="J11" s="213" t="str">
        <f>'0551_WM_Rückseite'!I8</f>
        <v>---</v>
      </c>
    </row>
    <row r="12" spans="1:10" x14ac:dyDescent="0.25">
      <c r="A12" t="str">
        <f>'0551_WM_Rückseite'!B5</f>
        <v>WM</v>
      </c>
      <c r="B12" s="208">
        <f>'0551 WM_Vorseite'!C6</f>
        <v>43180</v>
      </c>
      <c r="C12" t="str">
        <f>'0551_WM_Rückseite'!B9</f>
        <v>Rotbuche</v>
      </c>
      <c r="D12" s="213" t="str">
        <f>'0551_WM_Rückseite'!C9</f>
        <v>---</v>
      </c>
      <c r="E12" s="213" t="str">
        <f>'0551_WM_Rückseite'!D9</f>
        <v>---</v>
      </c>
      <c r="F12" s="213" t="str">
        <f>'0551_WM_Rückseite'!E9</f>
        <v>---</v>
      </c>
      <c r="G12" s="213" t="str">
        <f>'0551_WM_Rückseite'!F9</f>
        <v>---</v>
      </c>
      <c r="H12" s="213" t="str">
        <f>'0551_WM_Rückseite'!G9</f>
        <v>---</v>
      </c>
      <c r="I12" s="213" t="str">
        <f>IF('0551_WM_Rückseite'!H9="","",'0551_WM_Rückseite'!H9)</f>
        <v/>
      </c>
      <c r="J12" s="213" t="str">
        <f>IF('0551_WM_Rückseite'!I9="","",'0551_WM_Rückseite'!I9)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Q6" sqref="Q6:Q23"/>
    </sheetView>
  </sheetViews>
  <sheetFormatPr baseColWidth="10" defaultColWidth="11.42578125" defaultRowHeight="15" x14ac:dyDescent="0.25"/>
  <cols>
    <col min="1" max="1" width="0.85546875" customWidth="1"/>
    <col min="2" max="2" width="14.42578125" customWidth="1"/>
    <col min="3" max="3" width="26.140625" customWidth="1"/>
    <col min="4" max="4" width="8.7109375" customWidth="1"/>
    <col min="5" max="5" width="6.5703125" customWidth="1"/>
    <col min="6" max="7" width="1.7109375" customWidth="1"/>
    <col min="8" max="8" width="22.28515625" customWidth="1"/>
    <col min="10" max="12" width="1.7109375" customWidth="1"/>
    <col min="13" max="13" width="8.28515625" style="5" customWidth="1"/>
    <col min="14" max="14" width="8.85546875" customWidth="1"/>
    <col min="15" max="17" width="6.42578125" customWidth="1"/>
    <col min="18" max="18" width="1.5703125" customWidth="1"/>
  </cols>
  <sheetData>
    <row r="1" spans="2:18" x14ac:dyDescent="0.25">
      <c r="B1" s="23" t="s">
        <v>70</v>
      </c>
      <c r="C1" s="17"/>
      <c r="O1" s="48"/>
    </row>
    <row r="2" spans="2:18" x14ac:dyDescent="0.25">
      <c r="B2" s="3" t="s">
        <v>31</v>
      </c>
      <c r="C2" s="3"/>
    </row>
    <row r="3" spans="2:18" s="24" customFormat="1" x14ac:dyDescent="0.25">
      <c r="C3" s="25"/>
      <c r="F3" s="19"/>
      <c r="G3" s="19"/>
      <c r="H3" s="47"/>
      <c r="I3" s="19"/>
      <c r="J3" s="19"/>
      <c r="K3" s="19"/>
      <c r="L3" s="19"/>
      <c r="M3" s="43"/>
      <c r="N3" s="19"/>
      <c r="O3" s="19"/>
      <c r="P3" s="19"/>
      <c r="Q3" s="19"/>
    </row>
    <row r="4" spans="2:18" x14ac:dyDescent="0.25">
      <c r="B4" s="35"/>
      <c r="C4" s="36"/>
      <c r="D4" s="8"/>
      <c r="E4" s="9"/>
      <c r="F4" s="11"/>
      <c r="G4" s="7"/>
      <c r="H4" s="8"/>
      <c r="I4" s="8"/>
      <c r="J4" s="9"/>
      <c r="K4" s="11"/>
      <c r="L4" s="7"/>
      <c r="M4" s="30"/>
      <c r="N4" s="8"/>
      <c r="O4" s="8"/>
      <c r="P4" s="8"/>
      <c r="Q4" s="8"/>
      <c r="R4" s="9"/>
    </row>
    <row r="5" spans="2:18" ht="30" x14ac:dyDescent="0.25">
      <c r="B5" s="37"/>
      <c r="C5" s="38"/>
      <c r="D5" s="16" t="s">
        <v>16</v>
      </c>
      <c r="E5" s="20" t="s">
        <v>39</v>
      </c>
      <c r="F5" s="18"/>
      <c r="G5" s="10"/>
      <c r="H5" s="21" t="s">
        <v>34</v>
      </c>
      <c r="I5" s="253">
        <v>95</v>
      </c>
      <c r="J5" s="12"/>
      <c r="K5" s="11"/>
      <c r="L5" s="10"/>
      <c r="M5" s="32" t="s">
        <v>45</v>
      </c>
      <c r="N5" s="33" t="s">
        <v>67</v>
      </c>
      <c r="O5" s="32" t="s">
        <v>66</v>
      </c>
      <c r="P5" s="32" t="s">
        <v>46</v>
      </c>
      <c r="Q5" s="33" t="s">
        <v>38</v>
      </c>
      <c r="R5" s="12"/>
    </row>
    <row r="6" spans="2:18" x14ac:dyDescent="0.25">
      <c r="B6" s="10" t="s">
        <v>32</v>
      </c>
      <c r="C6" s="120">
        <v>43180</v>
      </c>
      <c r="D6" s="127">
        <v>0.45833333333333331</v>
      </c>
      <c r="E6" s="122" t="s">
        <v>17</v>
      </c>
      <c r="F6" s="19"/>
      <c r="G6" s="10"/>
      <c r="H6" s="21" t="s">
        <v>35</v>
      </c>
      <c r="I6" s="122" t="s">
        <v>10</v>
      </c>
      <c r="J6" s="12"/>
      <c r="K6" s="11"/>
      <c r="L6" s="10"/>
      <c r="M6" s="32" t="s">
        <v>47</v>
      </c>
      <c r="N6" s="34" t="s">
        <v>48</v>
      </c>
      <c r="O6" s="121">
        <v>38</v>
      </c>
      <c r="P6" s="121"/>
      <c r="Q6" s="121" t="s">
        <v>15</v>
      </c>
      <c r="R6" s="12"/>
    </row>
    <row r="7" spans="2:18" x14ac:dyDescent="0.25">
      <c r="B7" s="10" t="s">
        <v>33</v>
      </c>
      <c r="C7" s="121" t="s">
        <v>467</v>
      </c>
      <c r="D7" s="11"/>
      <c r="E7" s="12"/>
      <c r="F7" s="11"/>
      <c r="G7" s="10"/>
      <c r="H7" s="21" t="s">
        <v>36</v>
      </c>
      <c r="I7" s="122" t="s">
        <v>2</v>
      </c>
      <c r="J7" s="12"/>
      <c r="K7" s="11"/>
      <c r="L7" s="10"/>
      <c r="M7" s="32">
        <v>5227</v>
      </c>
      <c r="N7" s="34" t="s">
        <v>49</v>
      </c>
      <c r="O7" s="121">
        <v>38.4</v>
      </c>
      <c r="P7" s="121"/>
      <c r="Q7" s="121" t="s">
        <v>15</v>
      </c>
      <c r="R7" s="12"/>
    </row>
    <row r="8" spans="2:18" x14ac:dyDescent="0.25">
      <c r="B8" s="13"/>
      <c r="C8" s="122" t="s">
        <v>468</v>
      </c>
      <c r="D8" s="14"/>
      <c r="E8" s="15"/>
      <c r="F8" s="11"/>
      <c r="G8" s="10"/>
      <c r="H8" s="21" t="s">
        <v>12</v>
      </c>
      <c r="I8" s="122" t="s">
        <v>3</v>
      </c>
      <c r="J8" s="12"/>
      <c r="K8" s="11"/>
      <c r="L8" s="10"/>
      <c r="M8" s="32">
        <v>5222</v>
      </c>
      <c r="N8" s="34" t="s">
        <v>50</v>
      </c>
      <c r="O8" s="121">
        <v>29.4</v>
      </c>
      <c r="P8" s="121"/>
      <c r="Q8" s="121" t="s">
        <v>15</v>
      </c>
      <c r="R8" s="12"/>
    </row>
    <row r="9" spans="2:18" x14ac:dyDescent="0.25">
      <c r="F9" s="11"/>
      <c r="G9" s="10"/>
      <c r="H9" s="21" t="s">
        <v>37</v>
      </c>
      <c r="I9" s="253">
        <v>16</v>
      </c>
      <c r="J9" s="12"/>
      <c r="K9" s="11"/>
      <c r="L9" s="10"/>
      <c r="M9" s="32">
        <v>5228</v>
      </c>
      <c r="N9" s="34" t="s">
        <v>51</v>
      </c>
      <c r="O9" s="121">
        <v>33.4</v>
      </c>
      <c r="P9" s="121"/>
      <c r="Q9" s="121" t="s">
        <v>15</v>
      </c>
      <c r="R9" s="12"/>
    </row>
    <row r="10" spans="2:18" x14ac:dyDescent="0.25">
      <c r="F10" s="11"/>
      <c r="G10" s="10"/>
      <c r="J10" s="12"/>
      <c r="K10" s="11"/>
      <c r="L10" s="10"/>
      <c r="M10" s="32">
        <v>5005</v>
      </c>
      <c r="N10" s="34" t="s">
        <v>52</v>
      </c>
      <c r="O10" s="121">
        <v>28.8</v>
      </c>
      <c r="P10" s="121"/>
      <c r="Q10" s="121" t="s">
        <v>15</v>
      </c>
      <c r="R10" s="12"/>
    </row>
    <row r="11" spans="2:18" x14ac:dyDescent="0.25">
      <c r="F11" s="11"/>
      <c r="G11" s="10"/>
      <c r="H11" s="21" t="s">
        <v>69</v>
      </c>
      <c r="I11" s="11"/>
      <c r="J11" s="12"/>
      <c r="K11" s="11"/>
      <c r="L11" s="10"/>
      <c r="M11" s="32">
        <v>5136</v>
      </c>
      <c r="N11" s="34" t="s">
        <v>53</v>
      </c>
      <c r="O11" s="121">
        <v>33</v>
      </c>
      <c r="P11" s="121"/>
      <c r="Q11" s="121" t="s">
        <v>15</v>
      </c>
      <c r="R11" s="12"/>
    </row>
    <row r="12" spans="2:18" x14ac:dyDescent="0.25">
      <c r="F12" s="11"/>
      <c r="G12" s="10"/>
      <c r="H12" s="259" t="s">
        <v>469</v>
      </c>
      <c r="I12" s="260"/>
      <c r="J12" s="40"/>
      <c r="K12" s="39"/>
      <c r="L12" s="10"/>
      <c r="M12" s="32">
        <v>5073</v>
      </c>
      <c r="N12" s="34" t="s">
        <v>54</v>
      </c>
      <c r="O12" s="121">
        <v>53.4</v>
      </c>
      <c r="P12" s="121"/>
      <c r="Q12" s="121" t="s">
        <v>15</v>
      </c>
      <c r="R12" s="12"/>
    </row>
    <row r="13" spans="2:18" x14ac:dyDescent="0.25">
      <c r="F13" s="11"/>
      <c r="G13" s="10"/>
      <c r="H13" s="261"/>
      <c r="I13" s="262"/>
      <c r="J13" s="40"/>
      <c r="K13" s="39"/>
      <c r="L13" s="10"/>
      <c r="M13" s="32">
        <v>5124</v>
      </c>
      <c r="N13" s="34" t="s">
        <v>55</v>
      </c>
      <c r="O13" s="121">
        <v>32</v>
      </c>
      <c r="P13" s="121"/>
      <c r="Q13" s="121" t="s">
        <v>15</v>
      </c>
      <c r="R13" s="12"/>
    </row>
    <row r="14" spans="2:18" x14ac:dyDescent="0.25">
      <c r="F14" s="11"/>
      <c r="G14" s="10"/>
      <c r="H14" s="261"/>
      <c r="I14" s="262"/>
      <c r="J14" s="40"/>
      <c r="K14" s="39"/>
      <c r="L14" s="10"/>
      <c r="M14" s="32">
        <v>5001</v>
      </c>
      <c r="N14" s="34" t="s">
        <v>56</v>
      </c>
      <c r="O14" s="121">
        <v>6.5</v>
      </c>
      <c r="P14" s="121"/>
      <c r="Q14" s="121" t="s">
        <v>15</v>
      </c>
      <c r="R14" s="12"/>
    </row>
    <row r="15" spans="2:18" x14ac:dyDescent="0.25">
      <c r="F15" s="11"/>
      <c r="G15" s="10"/>
      <c r="H15" s="263"/>
      <c r="I15" s="264"/>
      <c r="J15" s="40"/>
      <c r="K15" s="39"/>
      <c r="L15" s="10"/>
      <c r="M15" s="32">
        <v>5141</v>
      </c>
      <c r="N15" s="34" t="s">
        <v>57</v>
      </c>
      <c r="O15" s="121">
        <v>18.3</v>
      </c>
      <c r="P15" s="121"/>
      <c r="Q15" s="121" t="s">
        <v>15</v>
      </c>
      <c r="R15" s="12"/>
    </row>
    <row r="16" spans="2:18" ht="15" customHeight="1" x14ac:dyDescent="0.25">
      <c r="F16" s="11"/>
      <c r="G16" s="13"/>
      <c r="H16" s="41"/>
      <c r="I16" s="41"/>
      <c r="J16" s="42"/>
      <c r="K16" s="39"/>
      <c r="L16" s="10"/>
      <c r="M16" s="32">
        <v>5011</v>
      </c>
      <c r="N16" s="34" t="s">
        <v>58</v>
      </c>
      <c r="O16" s="121">
        <v>43</v>
      </c>
      <c r="P16" s="121"/>
      <c r="Q16" s="121" t="s">
        <v>15</v>
      </c>
      <c r="R16" s="12"/>
    </row>
    <row r="17" spans="6:18" ht="15" customHeight="1" x14ac:dyDescent="0.25">
      <c r="F17" s="11"/>
      <c r="G17" s="11"/>
      <c r="H17" s="11"/>
      <c r="I17" s="11"/>
      <c r="J17" s="11"/>
      <c r="K17" s="11"/>
      <c r="L17" s="10"/>
      <c r="M17" s="32">
        <v>5106</v>
      </c>
      <c r="N17" s="34" t="s">
        <v>59</v>
      </c>
      <c r="O17" s="121">
        <v>61.8</v>
      </c>
      <c r="P17" s="121"/>
      <c r="Q17" s="121" t="s">
        <v>15</v>
      </c>
      <c r="R17" s="12"/>
    </row>
    <row r="18" spans="6:18" ht="15" customHeight="1" x14ac:dyDescent="0.25">
      <c r="G18" s="7"/>
      <c r="H18" s="8"/>
      <c r="I18" s="8"/>
      <c r="J18" s="9"/>
      <c r="K18" s="11"/>
      <c r="L18" s="10"/>
      <c r="M18" s="32">
        <v>5004</v>
      </c>
      <c r="N18" s="34" t="s">
        <v>60</v>
      </c>
      <c r="O18" s="121">
        <v>23.6</v>
      </c>
      <c r="P18" s="121"/>
      <c r="Q18" s="121" t="s">
        <v>15</v>
      </c>
      <c r="R18" s="12"/>
    </row>
    <row r="19" spans="6:18" ht="15" customHeight="1" x14ac:dyDescent="0.25">
      <c r="F19" s="11"/>
      <c r="G19" s="10"/>
      <c r="H19" s="11" t="s">
        <v>40</v>
      </c>
      <c r="I19" s="11"/>
      <c r="J19" s="12"/>
      <c r="K19" s="11"/>
      <c r="L19" s="10"/>
      <c r="M19" s="32">
        <v>5097</v>
      </c>
      <c r="N19" s="34" t="s">
        <v>61</v>
      </c>
      <c r="O19" s="121">
        <v>10</v>
      </c>
      <c r="P19" s="121"/>
      <c r="Q19" s="121" t="s">
        <v>15</v>
      </c>
      <c r="R19" s="12"/>
    </row>
    <row r="20" spans="6:18" x14ac:dyDescent="0.25">
      <c r="F20" s="11"/>
      <c r="G20" s="10"/>
      <c r="H20" s="21" t="s">
        <v>41</v>
      </c>
      <c r="I20" s="121">
        <v>0</v>
      </c>
      <c r="J20" s="12"/>
      <c r="K20" s="11"/>
      <c r="L20" s="10"/>
      <c r="M20" s="32">
        <v>5229</v>
      </c>
      <c r="N20" s="34" t="s">
        <v>62</v>
      </c>
      <c r="O20" s="121">
        <v>11.6</v>
      </c>
      <c r="P20" s="121"/>
      <c r="Q20" s="121" t="s">
        <v>15</v>
      </c>
      <c r="R20" s="12"/>
    </row>
    <row r="21" spans="6:18" x14ac:dyDescent="0.25">
      <c r="F21" s="11"/>
      <c r="G21" s="10"/>
      <c r="H21" s="11"/>
      <c r="I21" s="11"/>
      <c r="J21" s="12"/>
      <c r="K21" s="11"/>
      <c r="L21" s="10"/>
      <c r="M21" s="32">
        <v>5232</v>
      </c>
      <c r="N21" s="34" t="s">
        <v>63</v>
      </c>
      <c r="O21" s="121">
        <v>28.6</v>
      </c>
      <c r="P21" s="121"/>
      <c r="Q21" s="121" t="s">
        <v>15</v>
      </c>
      <c r="R21" s="12"/>
    </row>
    <row r="22" spans="6:18" ht="27" x14ac:dyDescent="0.25">
      <c r="F22" s="11"/>
      <c r="G22" s="10"/>
      <c r="H22" s="26" t="s">
        <v>457</v>
      </c>
      <c r="I22" s="121">
        <v>0</v>
      </c>
      <c r="J22" s="12"/>
      <c r="K22" s="11"/>
      <c r="L22" s="10"/>
      <c r="M22" s="32">
        <v>5225</v>
      </c>
      <c r="N22" s="34" t="s">
        <v>64</v>
      </c>
      <c r="O22" s="121">
        <v>34</v>
      </c>
      <c r="P22" s="121"/>
      <c r="Q22" s="121" t="s">
        <v>15</v>
      </c>
      <c r="R22" s="12"/>
    </row>
    <row r="23" spans="6:18" x14ac:dyDescent="0.25">
      <c r="F23" s="11"/>
      <c r="G23" s="10"/>
      <c r="H23" s="11"/>
      <c r="I23" s="11"/>
      <c r="J23" s="12"/>
      <c r="K23" s="11"/>
      <c r="L23" s="10"/>
      <c r="M23" s="32">
        <v>5074</v>
      </c>
      <c r="N23" s="34" t="s">
        <v>65</v>
      </c>
      <c r="O23" s="121">
        <v>52</v>
      </c>
      <c r="P23" s="121"/>
      <c r="Q23" s="121" t="s">
        <v>15</v>
      </c>
      <c r="R23" s="12"/>
    </row>
    <row r="24" spans="6:18" ht="27" x14ac:dyDescent="0.25">
      <c r="F24" s="11"/>
      <c r="G24" s="10"/>
      <c r="H24" s="27" t="s">
        <v>459</v>
      </c>
      <c r="I24" s="234" t="s">
        <v>15</v>
      </c>
      <c r="J24" s="12"/>
      <c r="K24" s="11"/>
      <c r="L24" s="10"/>
      <c r="M24" s="22"/>
      <c r="N24" s="11"/>
      <c r="O24" s="11"/>
      <c r="P24" s="11"/>
      <c r="Q24" s="11"/>
      <c r="R24" s="12"/>
    </row>
    <row r="25" spans="6:18" x14ac:dyDescent="0.25">
      <c r="F25" s="11"/>
      <c r="G25" s="10"/>
      <c r="H25" s="236" t="s">
        <v>455</v>
      </c>
      <c r="I25" s="237"/>
      <c r="J25" s="12"/>
      <c r="K25" s="11"/>
      <c r="L25" s="10"/>
      <c r="R25" s="12"/>
    </row>
    <row r="26" spans="6:18" x14ac:dyDescent="0.25">
      <c r="F26" s="11"/>
      <c r="G26" s="10"/>
      <c r="H26" s="49" t="s">
        <v>71</v>
      </c>
      <c r="I26" s="11"/>
      <c r="J26" s="12"/>
      <c r="K26" s="11"/>
      <c r="L26" s="10"/>
      <c r="M26" s="271" t="s">
        <v>68</v>
      </c>
      <c r="N26" s="271"/>
      <c r="O26" s="271"/>
      <c r="P26" s="271"/>
      <c r="Q26" s="271"/>
      <c r="R26" s="12"/>
    </row>
    <row r="27" spans="6:18" x14ac:dyDescent="0.25">
      <c r="F27" s="11"/>
      <c r="G27" s="10"/>
      <c r="H27" s="265" t="s">
        <v>470</v>
      </c>
      <c r="I27" s="266"/>
      <c r="J27" s="12"/>
      <c r="K27" s="11"/>
      <c r="L27" s="10"/>
      <c r="M27" s="272" t="s">
        <v>470</v>
      </c>
      <c r="N27" s="273"/>
      <c r="O27" s="273"/>
      <c r="P27" s="273"/>
      <c r="Q27" s="274"/>
      <c r="R27" s="12"/>
    </row>
    <row r="28" spans="6:18" x14ac:dyDescent="0.25">
      <c r="F28" s="11"/>
      <c r="G28" s="10"/>
      <c r="H28" s="267"/>
      <c r="I28" s="268"/>
      <c r="J28" s="45"/>
      <c r="K28" s="44"/>
      <c r="L28" s="10"/>
      <c r="M28" s="275"/>
      <c r="N28" s="276"/>
      <c r="O28" s="276"/>
      <c r="P28" s="276"/>
      <c r="Q28" s="277"/>
      <c r="R28" s="12"/>
    </row>
    <row r="29" spans="6:18" x14ac:dyDescent="0.25">
      <c r="F29" s="11"/>
      <c r="G29" s="10"/>
      <c r="H29" s="267"/>
      <c r="I29" s="268"/>
      <c r="J29" s="45"/>
      <c r="K29" s="44"/>
      <c r="L29" s="10"/>
      <c r="M29" s="275"/>
      <c r="N29" s="276"/>
      <c r="O29" s="276"/>
      <c r="P29" s="276"/>
      <c r="Q29" s="277"/>
      <c r="R29" s="12"/>
    </row>
    <row r="30" spans="6:18" x14ac:dyDescent="0.25">
      <c r="F30" s="11"/>
      <c r="G30" s="10"/>
      <c r="H30" s="269"/>
      <c r="I30" s="270"/>
      <c r="J30" s="45"/>
      <c r="K30" s="44"/>
      <c r="L30" s="10"/>
      <c r="M30" s="278"/>
      <c r="N30" s="279"/>
      <c r="O30" s="279"/>
      <c r="P30" s="279"/>
      <c r="Q30" s="280"/>
      <c r="R30" s="12"/>
    </row>
    <row r="31" spans="6:18" x14ac:dyDescent="0.25">
      <c r="F31" s="11"/>
      <c r="G31" s="13"/>
      <c r="H31" s="29"/>
      <c r="I31" s="29"/>
      <c r="J31" s="46"/>
      <c r="K31" s="44"/>
      <c r="L31" s="13"/>
      <c r="M31" s="31"/>
      <c r="N31" s="14"/>
      <c r="O31" s="14"/>
      <c r="P31" s="14"/>
      <c r="Q31" s="14"/>
      <c r="R31" s="15"/>
    </row>
    <row r="32" spans="6:18" ht="5.0999999999999996" customHeight="1" x14ac:dyDescent="0.25">
      <c r="F32" s="11"/>
      <c r="G32" s="11"/>
      <c r="H32" s="44"/>
      <c r="I32" s="44"/>
      <c r="J32" s="44"/>
      <c r="K32" s="44"/>
    </row>
  </sheetData>
  <sheetProtection password="CDE2" sheet="1" objects="1" scenarios="1"/>
  <protectedRanges>
    <protectedRange password="AFA4" sqref="C6:C8 D6:E6 I5:I9 H12:I15 I20 I22 I24 H27:I30 O6:Q23 M27:Q30" name="Probenwerber bearbeiten"/>
  </protectedRanges>
  <mergeCells count="4">
    <mergeCell ref="H12:I15"/>
    <mergeCell ref="H27:I30"/>
    <mergeCell ref="M26:Q26"/>
    <mergeCell ref="M27:Q30"/>
  </mergeCells>
  <dataValidations count="2">
    <dataValidation type="list" allowBlank="1" showInputMessage="1" showErrorMessage="1" sqref="I7">
      <formula1>kat_Niederschlagsstaerke</formula1>
    </dataValidation>
    <dataValidation type="whole" allowBlank="1" showInputMessage="1" showErrorMessage="1" sqref="I5">
      <formula1>0</formula1>
      <formula2>100</formula2>
    </dataValidation>
  </dataValidations>
  <printOptions horizontalCentered="1"/>
  <pageMargins left="0.39370078740157483" right="0.39370078740157483" top="0.78740157480314965" bottom="0.59055118110236227" header="0.31496062992125984" footer="0.31496062992125984"/>
  <pageSetup paperSize="9" orientation="landscape" r:id="rId1"/>
  <headerFooter differentFirst="1">
    <firstHeader>&amp;R&amp;G</firstHeader>
    <firstFooter>&amp;LICP IM /PNP_IP2&amp;RStand: 15.01.2018</first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Konstanten!$B$2:$B$5</xm:f>
          </x14:formula1>
          <xm:sqref>I6</xm:sqref>
        </x14:dataValidation>
        <x14:dataValidation type="list" allowBlank="1" showInputMessage="1" showErrorMessage="1">
          <x14:formula1>
            <xm:f>Konstanten!$D$2:$D$5</xm:f>
          </x14:formula1>
          <xm:sqref>I8</xm:sqref>
        </x14:dataValidation>
        <x14:dataValidation type="list" allowBlank="1" showInputMessage="1" showErrorMessage="1">
          <x14:formula1>
            <xm:f>Konstanten!$F$2:$F$3</xm:f>
          </x14:formula1>
          <xm:sqref>I24</xm:sqref>
        </x14:dataValidation>
        <x14:dataValidation type="list" allowBlank="1" showInputMessage="1" showErrorMessage="1">
          <x14:formula1>
            <xm:f>Konstanten!$G$2:$G$3</xm:f>
          </x14:formula1>
          <xm:sqref>Q6:Q23</xm:sqref>
        </x14:dataValidation>
        <x14:dataValidation type="list" allowBlank="1" showInputMessage="1" showErrorMessage="1">
          <x14:formula1>
            <xm:f>Konstanten!$A$3:$A$4</xm:f>
          </x14:formula1>
          <xm:sqref>F6</xm:sqref>
        </x14:dataValidation>
        <x14:dataValidation type="list" allowBlank="1" showInputMessage="1" showErrorMessage="1">
          <x14:formula1>
            <xm:f>Konstanten!$A$2:$A$4</xm:f>
          </x14:formula1>
          <xm:sqref>E6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0"/>
  <sheetViews>
    <sheetView zoomScaleNormal="100" workbookViewId="0">
      <selection activeCell="H19" sqref="H19:J25"/>
    </sheetView>
  </sheetViews>
  <sheetFormatPr baseColWidth="10" defaultRowHeight="15" x14ac:dyDescent="0.25"/>
  <cols>
    <col min="1" max="1" width="0.85546875" customWidth="1"/>
    <col min="2" max="2" width="15" customWidth="1"/>
    <col min="3" max="3" width="14.5703125" customWidth="1"/>
    <col min="4" max="4" width="17" customWidth="1"/>
    <col min="5" max="6" width="18" customWidth="1"/>
    <col min="7" max="7" width="15.7109375" customWidth="1"/>
    <col min="8" max="8" width="14.5703125" customWidth="1"/>
    <col min="11" max="11" width="0.85546875" customWidth="1"/>
  </cols>
  <sheetData>
    <row r="2" spans="1:9" ht="5.0999999999999996" customHeight="1" x14ac:dyDescent="0.25">
      <c r="A2" s="7"/>
      <c r="B2" s="8"/>
      <c r="C2" s="8"/>
      <c r="D2" s="8"/>
      <c r="E2" s="8"/>
      <c r="F2" s="8"/>
      <c r="G2" s="8"/>
      <c r="H2" s="9"/>
      <c r="I2" s="9"/>
    </row>
    <row r="3" spans="1:9" x14ac:dyDescent="0.25">
      <c r="A3" s="10"/>
      <c r="B3" s="50" t="s">
        <v>84</v>
      </c>
      <c r="C3" s="11"/>
      <c r="D3" s="11"/>
      <c r="E3" s="11"/>
      <c r="F3" s="11"/>
      <c r="G3" s="11"/>
      <c r="H3" s="12"/>
      <c r="I3" s="12"/>
    </row>
    <row r="4" spans="1:9" ht="5.0999999999999996" customHeight="1" x14ac:dyDescent="0.25">
      <c r="A4" s="10"/>
      <c r="B4" s="11"/>
      <c r="C4" s="11"/>
      <c r="D4" s="11"/>
      <c r="E4" s="11"/>
      <c r="F4" s="11"/>
      <c r="G4" s="11"/>
      <c r="H4" s="12"/>
      <c r="I4" s="12"/>
    </row>
    <row r="5" spans="1:9" x14ac:dyDescent="0.25">
      <c r="A5" s="10"/>
      <c r="B5" s="7" t="s">
        <v>452</v>
      </c>
      <c r="C5" s="66" t="s">
        <v>76</v>
      </c>
      <c r="D5" s="66" t="s">
        <v>77</v>
      </c>
      <c r="E5" s="66" t="s">
        <v>78</v>
      </c>
      <c r="F5" s="66" t="s">
        <v>451</v>
      </c>
      <c r="G5" s="66" t="s">
        <v>79</v>
      </c>
      <c r="H5" s="66" t="s">
        <v>80</v>
      </c>
      <c r="I5" s="66" t="s">
        <v>81</v>
      </c>
    </row>
    <row r="6" spans="1:9" x14ac:dyDescent="0.25">
      <c r="A6" s="10"/>
      <c r="B6" s="65" t="s">
        <v>72</v>
      </c>
      <c r="C6" s="123"/>
      <c r="D6" s="123"/>
      <c r="E6" s="123"/>
      <c r="F6" s="238" t="s">
        <v>83</v>
      </c>
      <c r="G6" s="211"/>
      <c r="H6" s="123"/>
      <c r="I6" s="211"/>
    </row>
    <row r="7" spans="1:9" x14ac:dyDescent="0.25">
      <c r="A7" s="10"/>
      <c r="B7" s="65" t="s">
        <v>73</v>
      </c>
      <c r="C7" s="239" t="s">
        <v>83</v>
      </c>
      <c r="D7" s="123"/>
      <c r="E7" s="239" t="s">
        <v>83</v>
      </c>
      <c r="F7" s="239" t="s">
        <v>83</v>
      </c>
      <c r="G7" s="240" t="s">
        <v>83</v>
      </c>
      <c r="H7" s="123"/>
      <c r="I7" s="211"/>
    </row>
    <row r="8" spans="1:9" x14ac:dyDescent="0.25">
      <c r="A8" s="10"/>
      <c r="B8" s="65" t="s">
        <v>74</v>
      </c>
      <c r="C8" s="233"/>
      <c r="D8" s="233"/>
      <c r="E8" s="209"/>
      <c r="F8" s="181"/>
      <c r="G8" s="211" t="s">
        <v>83</v>
      </c>
      <c r="H8" s="239" t="s">
        <v>83</v>
      </c>
      <c r="I8" s="239" t="s">
        <v>83</v>
      </c>
    </row>
    <row r="9" spans="1:9" x14ac:dyDescent="0.25">
      <c r="A9" s="10"/>
      <c r="B9" s="65" t="s">
        <v>75</v>
      </c>
      <c r="C9" s="239" t="s">
        <v>83</v>
      </c>
      <c r="D9" s="239" t="s">
        <v>83</v>
      </c>
      <c r="E9" s="239" t="s">
        <v>83</v>
      </c>
      <c r="F9" s="239" t="s">
        <v>83</v>
      </c>
      <c r="G9" s="240" t="s">
        <v>83</v>
      </c>
      <c r="H9" s="233"/>
      <c r="I9" s="211"/>
    </row>
    <row r="10" spans="1:9" ht="5.0999999999999996" customHeight="1" x14ac:dyDescent="0.25">
      <c r="A10" s="10"/>
      <c r="B10" s="11"/>
      <c r="C10" s="11"/>
      <c r="D10" s="11"/>
      <c r="E10" s="11"/>
      <c r="F10" s="11"/>
      <c r="G10" s="11"/>
      <c r="H10" s="12"/>
      <c r="I10" s="12"/>
    </row>
    <row r="11" spans="1:9" x14ac:dyDescent="0.25">
      <c r="A11" s="10"/>
      <c r="B11" s="21" t="s">
        <v>82</v>
      </c>
      <c r="C11" s="21"/>
      <c r="D11" s="11"/>
      <c r="E11" s="11"/>
      <c r="F11" s="11"/>
      <c r="G11" s="11"/>
      <c r="H11" s="12"/>
      <c r="I11" s="12"/>
    </row>
    <row r="12" spans="1:9" x14ac:dyDescent="0.25">
      <c r="A12" s="10"/>
      <c r="B12" s="265" t="s">
        <v>470</v>
      </c>
      <c r="C12" s="281"/>
      <c r="D12" s="281"/>
      <c r="E12" s="281"/>
      <c r="F12" s="281"/>
      <c r="G12" s="281"/>
      <c r="H12" s="281"/>
      <c r="I12" s="266"/>
    </row>
    <row r="13" spans="1:9" x14ac:dyDescent="0.25">
      <c r="A13" s="10"/>
      <c r="B13" s="267"/>
      <c r="C13" s="282"/>
      <c r="D13" s="282"/>
      <c r="E13" s="282"/>
      <c r="F13" s="282"/>
      <c r="G13" s="282"/>
      <c r="H13" s="282"/>
      <c r="I13" s="268"/>
    </row>
    <row r="14" spans="1:9" x14ac:dyDescent="0.25">
      <c r="A14" s="10"/>
      <c r="B14" s="269"/>
      <c r="C14" s="283"/>
      <c r="D14" s="283"/>
      <c r="E14" s="283"/>
      <c r="F14" s="283"/>
      <c r="G14" s="283"/>
      <c r="H14" s="283"/>
      <c r="I14" s="270"/>
    </row>
    <row r="15" spans="1:9" ht="4.5" customHeight="1" x14ac:dyDescent="0.25">
      <c r="A15" s="13"/>
      <c r="B15" s="29"/>
      <c r="C15" s="29"/>
      <c r="D15" s="29"/>
      <c r="E15" s="29"/>
      <c r="F15" s="29"/>
      <c r="G15" s="29"/>
      <c r="H15" s="29"/>
      <c r="I15" s="15"/>
    </row>
    <row r="16" spans="1:9" ht="15" customHeight="1" x14ac:dyDescent="0.25">
      <c r="A16" s="11"/>
      <c r="H16" s="11"/>
    </row>
    <row r="17" spans="1:11" ht="5.0999999999999996" customHeight="1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</row>
    <row r="18" spans="1:11" ht="30" x14ac:dyDescent="0.25">
      <c r="A18" s="10"/>
      <c r="B18" s="70" t="s">
        <v>94</v>
      </c>
      <c r="C18" s="70" t="s">
        <v>20</v>
      </c>
      <c r="D18" s="70" t="s">
        <v>27</v>
      </c>
      <c r="E18" s="71" t="s">
        <v>87</v>
      </c>
      <c r="F18" s="71" t="s">
        <v>29</v>
      </c>
      <c r="G18" s="71" t="s">
        <v>86</v>
      </c>
      <c r="H18" s="291" t="s">
        <v>93</v>
      </c>
      <c r="I18" s="291"/>
      <c r="J18" s="291"/>
      <c r="K18" s="52"/>
    </row>
    <row r="19" spans="1:11" ht="22.5" customHeight="1" x14ac:dyDescent="0.25">
      <c r="A19" s="10"/>
      <c r="B19" s="290" t="s">
        <v>95</v>
      </c>
      <c r="C19" s="232" t="s">
        <v>21</v>
      </c>
      <c r="D19" s="121" t="s">
        <v>14</v>
      </c>
      <c r="E19" s="121" t="s">
        <v>14</v>
      </c>
      <c r="F19" s="121" t="s">
        <v>15</v>
      </c>
      <c r="G19" s="121" t="s">
        <v>15</v>
      </c>
      <c r="H19" s="259" t="s">
        <v>471</v>
      </c>
      <c r="I19" s="292"/>
      <c r="J19" s="260"/>
      <c r="K19" s="12"/>
    </row>
    <row r="20" spans="1:11" ht="22.5" customHeight="1" x14ac:dyDescent="0.25">
      <c r="A20" s="10"/>
      <c r="B20" s="290"/>
      <c r="C20" s="232" t="s">
        <v>22</v>
      </c>
      <c r="D20" s="121" t="s">
        <v>14</v>
      </c>
      <c r="E20" s="121" t="s">
        <v>14</v>
      </c>
      <c r="F20" s="121" t="s">
        <v>15</v>
      </c>
      <c r="G20" s="121" t="s">
        <v>15</v>
      </c>
      <c r="H20" s="261"/>
      <c r="I20" s="293"/>
      <c r="J20" s="262"/>
      <c r="K20" s="12"/>
    </row>
    <row r="21" spans="1:11" ht="22.5" customHeight="1" x14ac:dyDescent="0.25">
      <c r="A21" s="10"/>
      <c r="B21" s="290"/>
      <c r="C21" s="232" t="s">
        <v>85</v>
      </c>
      <c r="D21" s="121"/>
      <c r="E21" s="28"/>
      <c r="F21" s="28"/>
      <c r="G21" s="28"/>
      <c r="H21" s="261"/>
      <c r="I21" s="293"/>
      <c r="J21" s="262"/>
      <c r="K21" s="12"/>
    </row>
    <row r="22" spans="1:11" ht="38.25" customHeight="1" x14ac:dyDescent="0.25">
      <c r="A22" s="10"/>
      <c r="B22" s="72" t="s">
        <v>23</v>
      </c>
      <c r="C22" s="232" t="s">
        <v>23</v>
      </c>
      <c r="D22" s="121" t="s">
        <v>14</v>
      </c>
      <c r="E22" s="121" t="s">
        <v>14</v>
      </c>
      <c r="F22" s="121" t="s">
        <v>15</v>
      </c>
      <c r="G22" s="121" t="s">
        <v>15</v>
      </c>
      <c r="H22" s="261"/>
      <c r="I22" s="293"/>
      <c r="J22" s="262"/>
      <c r="K22" s="12"/>
    </row>
    <row r="23" spans="1:11" ht="22.5" customHeight="1" x14ac:dyDescent="0.25">
      <c r="A23" s="10"/>
      <c r="B23" s="290" t="s">
        <v>25</v>
      </c>
      <c r="C23" s="232" t="s">
        <v>24</v>
      </c>
      <c r="D23" s="121" t="s">
        <v>14</v>
      </c>
      <c r="E23" s="121" t="s">
        <v>14</v>
      </c>
      <c r="F23" s="121" t="s">
        <v>15</v>
      </c>
      <c r="G23" s="121" t="s">
        <v>15</v>
      </c>
      <c r="H23" s="261"/>
      <c r="I23" s="293"/>
      <c r="J23" s="262"/>
      <c r="K23" s="12"/>
    </row>
    <row r="24" spans="1:11" ht="22.5" customHeight="1" x14ac:dyDescent="0.25">
      <c r="A24" s="10"/>
      <c r="B24" s="290"/>
      <c r="C24" s="232" t="s">
        <v>25</v>
      </c>
      <c r="D24" s="121" t="s">
        <v>14</v>
      </c>
      <c r="E24" s="121" t="s">
        <v>14</v>
      </c>
      <c r="F24" s="121" t="s">
        <v>15</v>
      </c>
      <c r="G24" s="121" t="s">
        <v>15</v>
      </c>
      <c r="H24" s="261"/>
      <c r="I24" s="293"/>
      <c r="J24" s="262"/>
      <c r="K24" s="12"/>
    </row>
    <row r="25" spans="1:11" ht="22.5" customHeight="1" x14ac:dyDescent="0.25">
      <c r="A25" s="10"/>
      <c r="B25" s="290"/>
      <c r="C25" s="232" t="s">
        <v>26</v>
      </c>
      <c r="D25" s="121" t="s">
        <v>14</v>
      </c>
      <c r="E25" s="121" t="s">
        <v>14</v>
      </c>
      <c r="F25" s="121" t="s">
        <v>15</v>
      </c>
      <c r="G25" s="121" t="s">
        <v>15</v>
      </c>
      <c r="H25" s="263"/>
      <c r="I25" s="294"/>
      <c r="J25" s="264"/>
      <c r="K25" s="12"/>
    </row>
    <row r="26" spans="1:11" ht="4.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2"/>
    </row>
    <row r="27" spans="1:11" x14ac:dyDescent="0.25">
      <c r="A27" s="10"/>
      <c r="B27" s="7" t="s">
        <v>96</v>
      </c>
      <c r="C27" s="62"/>
      <c r="D27" s="63"/>
      <c r="E27" s="64"/>
      <c r="F27" s="8"/>
      <c r="G27" s="8"/>
      <c r="H27" s="9"/>
      <c r="I27" s="53"/>
      <c r="J27" s="53"/>
      <c r="K27" s="54"/>
    </row>
    <row r="28" spans="1:11" ht="5.0999999999999996" customHeight="1" x14ac:dyDescent="0.25">
      <c r="A28" s="10"/>
      <c r="B28" s="10"/>
      <c r="C28" s="51"/>
      <c r="D28" s="16"/>
      <c r="E28" s="18"/>
      <c r="F28" s="11"/>
      <c r="G28" s="11"/>
      <c r="H28" s="54"/>
      <c r="I28" s="53"/>
      <c r="J28" s="53"/>
      <c r="K28" s="54"/>
    </row>
    <row r="29" spans="1:11" ht="30" x14ac:dyDescent="0.25">
      <c r="A29" s="10"/>
      <c r="B29" s="73" t="s">
        <v>88</v>
      </c>
      <c r="C29" s="66" t="s">
        <v>16</v>
      </c>
      <c r="D29" s="74" t="s">
        <v>39</v>
      </c>
      <c r="E29" s="284" t="s">
        <v>89</v>
      </c>
      <c r="F29" s="284"/>
      <c r="G29" s="284"/>
      <c r="H29" s="285"/>
      <c r="I29" s="11"/>
      <c r="J29" s="11"/>
      <c r="K29" s="12"/>
    </row>
    <row r="30" spans="1:11" x14ac:dyDescent="0.25">
      <c r="A30" s="10"/>
      <c r="B30" s="121"/>
      <c r="C30" s="126">
        <v>0.5</v>
      </c>
      <c r="D30" s="127" t="s">
        <v>17</v>
      </c>
      <c r="E30" s="286" t="s">
        <v>90</v>
      </c>
      <c r="F30" s="286"/>
      <c r="G30" s="286"/>
      <c r="H30" s="287"/>
      <c r="I30" s="11"/>
      <c r="J30" s="11"/>
      <c r="K30" s="12"/>
    </row>
    <row r="31" spans="1:11" ht="15" customHeight="1" x14ac:dyDescent="0.25">
      <c r="A31" s="10"/>
      <c r="B31" s="37"/>
      <c r="C31" s="203"/>
      <c r="D31" s="38"/>
      <c r="E31" s="286" t="s">
        <v>91</v>
      </c>
      <c r="F31" s="286"/>
      <c r="G31" s="286"/>
      <c r="H31" s="287"/>
      <c r="I31" s="11"/>
      <c r="J31" s="11"/>
      <c r="K31" s="12"/>
    </row>
    <row r="32" spans="1:11" x14ac:dyDescent="0.25">
      <c r="A32" s="10"/>
      <c r="B32" s="128"/>
      <c r="C32" s="204"/>
      <c r="D32" s="129"/>
      <c r="E32" s="288" t="s">
        <v>92</v>
      </c>
      <c r="F32" s="288"/>
      <c r="G32" s="288"/>
      <c r="H32" s="289"/>
      <c r="I32" s="11"/>
      <c r="J32" s="11"/>
      <c r="K32" s="12"/>
    </row>
    <row r="33" spans="1:11" ht="4.5" customHeight="1" x14ac:dyDescent="0.25">
      <c r="A33" s="13"/>
      <c r="B33" s="129"/>
      <c r="C33" s="204"/>
      <c r="D33" s="130"/>
      <c r="E33" s="68"/>
      <c r="F33" s="69"/>
      <c r="G33" s="14"/>
      <c r="H33" s="14"/>
      <c r="I33" s="14"/>
      <c r="J33" s="14"/>
      <c r="K33" s="15"/>
    </row>
    <row r="34" spans="1:11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40" spans="1:11" x14ac:dyDescent="0.25">
      <c r="F40" s="4"/>
    </row>
  </sheetData>
  <sheetProtection password="CDE2" sheet="1" objects="1" scenarios="1"/>
  <protectedRanges>
    <protectedRange password="AFA4" sqref="C6:E6 D7 C8:E8 B12:H14 D19:D21 E19:G20 D22:G25 H19:J25 B30:D30 G9:H9 G8 G6:H7" name="Probenwerber bearbeiten"/>
  </protectedRanges>
  <mergeCells count="9">
    <mergeCell ref="B12:I14"/>
    <mergeCell ref="E29:H29"/>
    <mergeCell ref="E30:H30"/>
    <mergeCell ref="E31:H31"/>
    <mergeCell ref="E32:H32"/>
    <mergeCell ref="B19:B21"/>
    <mergeCell ref="B23:B25"/>
    <mergeCell ref="H18:J18"/>
    <mergeCell ref="H19:J25"/>
  </mergeCells>
  <dataValidations count="6">
    <dataValidation type="list" allowBlank="1" showInputMessage="1" showErrorMessage="1" sqref="C35:C36">
      <formula1>$G$2:$G$3</formula1>
    </dataValidation>
    <dataValidation type="list" allowBlank="1" showInputMessage="1" showErrorMessage="1" sqref="L27:L28">
      <formula1>$J$2:$J$3</formula1>
    </dataValidation>
    <dataValidation allowBlank="1" showInputMessage="1" showErrorMessage="1" sqref="D34:E34"/>
    <dataValidation allowBlank="1" showInputMessage="1" showErrorMessage="1" error="Der Wert soll ca. 0,2 bar (+ / - 50) sein. Bei wesentlicher Über/Unterschreitung bitte Thomas Lehner kontaktieren. _x000a_Tel. 07227-8070-12 Büro_x000a_Tel. 0699-11649574 Joe_x000a_Tel. 0664-2138800 Tom" sqref="C30:C33"/>
    <dataValidation type="decimal" allowBlank="1" showInputMessage="1" showErrorMessage="1" error="Der Wert soll ca 0,2 bar (+ / - 50) sein. Bei wesentlicher Über-/Unterschreitung bitte Thomas Lehner kontatkieren._x000a__x000a_Tel. 07227-8070-12 Büro_x000a_Tel. 0699-11649574 Joe_x000a_Tel. 0664-213 88 00 Tom" sqref="B31:B33">
      <formula1>0.15</formula1>
      <formula2>0.25</formula2>
    </dataValidation>
    <dataValidation type="decimal" allowBlank="1" showInputMessage="1" showErrorMessage="1" error="Der Wert soll ca 0,2 bar (+ / - 50) sein. Bei wesentlicher Über-/Unterschreitung bitte Thomas Lehner kontatkieren._x000a__x000a_Tel. 07227-8070-12 Büro_x000a_Tel. 0699-11649574 Joe_x000a_Tel. 0664-213 88 00 Tom" sqref="B30">
      <formula1>0.1</formula1>
      <formula2>0.25</formula2>
    </dataValidation>
  </dataValidations>
  <pageMargins left="0.39370078740157483" right="0.39370078740157483" top="0.78740157480314965" bottom="0.59055118110236227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Konstanten!$H$2:$H$3</xm:f>
          </x14:formula1>
          <xm:sqref>D19:D25</xm:sqref>
        </x14:dataValidation>
        <x14:dataValidation type="list" allowBlank="1" showInputMessage="1" showErrorMessage="1">
          <x14:formula1>
            <xm:f>Konstanten!$I$2:$I$3</xm:f>
          </x14:formula1>
          <xm:sqref>E19:E20 D35:D36 E22:E25</xm:sqref>
        </x14:dataValidation>
        <x14:dataValidation type="list" allowBlank="1" showInputMessage="1" showErrorMessage="1">
          <x14:formula1>
            <xm:f>Konstanten!$K$2:$K$3</xm:f>
          </x14:formula1>
          <xm:sqref>G19:G20 F34:F36 G22:G25</xm:sqref>
        </x14:dataValidation>
        <x14:dataValidation type="list" allowBlank="1" showInputMessage="1" showErrorMessage="1">
          <x14:formula1>
            <xm:f>Konstanten!$J$2:$J$4</xm:f>
          </x14:formula1>
          <xm:sqref>F20 F22 F23</xm:sqref>
        </x14:dataValidation>
        <x14:dataValidation type="list" allowBlank="1" showInputMessage="1" showErrorMessage="1">
          <x14:formula1>
            <xm:f>Konstanten!$A$2:$A$4</xm:f>
          </x14:formula1>
          <xm:sqref>D30</xm:sqref>
        </x14:dataValidation>
        <x14:dataValidation type="list" allowBlank="1" showInputMessage="1" showErrorMessage="1">
          <x14:formula1>
            <xm:f>Konstanten!$J$3:$J$4</xm:f>
          </x14:formula1>
          <xm:sqref>E35:E36</xm:sqref>
        </x14:dataValidation>
        <x14:dataValidation type="list" allowBlank="1" showInputMessage="1" showErrorMessage="1">
          <x14:formula1>
            <xm:f>Konstanten!$J$2:$J$4</xm:f>
          </x14:formula1>
          <xm:sqref>F24</xm:sqref>
        </x14:dataValidation>
        <x14:dataValidation type="list" allowBlank="1" showInputMessage="1" showErrorMessage="1">
          <x14:formula1>
            <xm:f>Konstanten!$J$2:$J$4</xm:f>
          </x14:formula1>
          <xm:sqref>F25</xm:sqref>
        </x14:dataValidation>
        <x14:dataValidation type="list" allowBlank="1" showInputMessage="1" showErrorMessage="1">
          <x14:formula1>
            <xm:f>Konstanten!$J$2:$J$4</xm:f>
          </x14:formula1>
          <xm:sqref>F19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M27" sqref="M27:Q30"/>
    </sheetView>
  </sheetViews>
  <sheetFormatPr baseColWidth="10" defaultColWidth="11.42578125" defaultRowHeight="15" x14ac:dyDescent="0.25"/>
  <cols>
    <col min="1" max="1" width="0.85546875" customWidth="1"/>
    <col min="2" max="2" width="14.42578125" customWidth="1"/>
    <col min="3" max="3" width="26.140625" customWidth="1"/>
    <col min="4" max="4" width="8.7109375" customWidth="1"/>
    <col min="5" max="5" width="6.5703125" customWidth="1"/>
    <col min="6" max="7" width="1.7109375" customWidth="1"/>
    <col min="8" max="8" width="22.28515625" customWidth="1"/>
    <col min="10" max="12" width="1.7109375" customWidth="1"/>
    <col min="13" max="13" width="8.28515625" style="5" customWidth="1"/>
    <col min="14" max="14" width="8.85546875" customWidth="1"/>
    <col min="15" max="17" width="6.42578125" customWidth="1"/>
    <col min="18" max="18" width="1.5703125" customWidth="1"/>
  </cols>
  <sheetData>
    <row r="1" spans="2:18" x14ac:dyDescent="0.25">
      <c r="B1" s="23" t="s">
        <v>97</v>
      </c>
      <c r="C1" s="17"/>
      <c r="O1" s="48"/>
    </row>
    <row r="2" spans="2:18" x14ac:dyDescent="0.25">
      <c r="B2" s="3" t="s">
        <v>31</v>
      </c>
      <c r="C2" s="3"/>
    </row>
    <row r="3" spans="2:18" s="24" customFormat="1" x14ac:dyDescent="0.25">
      <c r="C3" s="25"/>
      <c r="F3" s="19"/>
      <c r="G3" s="19"/>
      <c r="H3" s="47"/>
      <c r="I3" s="19"/>
      <c r="J3" s="19"/>
      <c r="K3" s="19"/>
      <c r="L3" s="19"/>
      <c r="M3" s="60"/>
      <c r="N3" s="19"/>
      <c r="O3" s="19"/>
      <c r="P3" s="19"/>
      <c r="Q3" s="19"/>
    </row>
    <row r="4" spans="2:18" x14ac:dyDescent="0.25">
      <c r="B4" s="35"/>
      <c r="C4" s="36"/>
      <c r="D4" s="8"/>
      <c r="E4" s="9"/>
      <c r="F4" s="11"/>
      <c r="G4" s="7"/>
      <c r="H4" s="8"/>
      <c r="I4" s="8"/>
      <c r="J4" s="9"/>
      <c r="K4" s="11"/>
      <c r="L4" s="7"/>
      <c r="M4" s="56"/>
      <c r="N4" s="8"/>
      <c r="O4" s="8"/>
      <c r="P4" s="8"/>
      <c r="Q4" s="8"/>
      <c r="R4" s="9"/>
    </row>
    <row r="5" spans="2:18" ht="30" x14ac:dyDescent="0.25">
      <c r="B5" s="37"/>
      <c r="C5" s="38"/>
      <c r="D5" s="16" t="s">
        <v>16</v>
      </c>
      <c r="E5" s="20" t="s">
        <v>39</v>
      </c>
      <c r="F5" s="18"/>
      <c r="G5" s="10"/>
      <c r="H5" s="105" t="s">
        <v>34</v>
      </c>
      <c r="I5" s="253">
        <v>100</v>
      </c>
      <c r="J5" s="12"/>
      <c r="K5" s="11"/>
      <c r="L5" s="10"/>
      <c r="M5" s="32" t="s">
        <v>45</v>
      </c>
      <c r="N5" s="33" t="s">
        <v>67</v>
      </c>
      <c r="O5" s="32" t="s">
        <v>66</v>
      </c>
      <c r="P5" s="32" t="s">
        <v>46</v>
      </c>
      <c r="Q5" s="33" t="s">
        <v>38</v>
      </c>
      <c r="R5" s="12"/>
    </row>
    <row r="6" spans="2:18" x14ac:dyDescent="0.25">
      <c r="B6" s="10" t="s">
        <v>32</v>
      </c>
      <c r="C6" s="120">
        <v>43180</v>
      </c>
      <c r="D6" s="127">
        <v>0.5</v>
      </c>
      <c r="E6" s="122" t="s">
        <v>17</v>
      </c>
      <c r="F6" s="19"/>
      <c r="G6" s="10"/>
      <c r="H6" s="105" t="s">
        <v>35</v>
      </c>
      <c r="I6" s="122" t="s">
        <v>10</v>
      </c>
      <c r="J6" s="12"/>
      <c r="K6" s="11"/>
      <c r="L6" s="10"/>
      <c r="M6" s="32">
        <v>5377</v>
      </c>
      <c r="N6" s="34" t="s">
        <v>100</v>
      </c>
      <c r="O6" s="121">
        <v>19.5</v>
      </c>
      <c r="P6" s="121"/>
      <c r="Q6" s="121" t="s">
        <v>15</v>
      </c>
      <c r="R6" s="12"/>
    </row>
    <row r="7" spans="2:18" x14ac:dyDescent="0.25">
      <c r="B7" s="10" t="s">
        <v>33</v>
      </c>
      <c r="C7" s="121" t="s">
        <v>467</v>
      </c>
      <c r="D7" s="11"/>
      <c r="E7" s="12"/>
      <c r="F7" s="11"/>
      <c r="G7" s="10"/>
      <c r="H7" s="105" t="s">
        <v>36</v>
      </c>
      <c r="I7" s="122" t="s">
        <v>3</v>
      </c>
      <c r="J7" s="12"/>
      <c r="K7" s="11"/>
      <c r="L7" s="10"/>
      <c r="M7" s="32" t="s">
        <v>98</v>
      </c>
      <c r="N7" s="34" t="s">
        <v>101</v>
      </c>
      <c r="O7" s="121">
        <v>39</v>
      </c>
      <c r="P7" s="121"/>
      <c r="Q7" s="121" t="s">
        <v>15</v>
      </c>
      <c r="R7" s="12"/>
    </row>
    <row r="8" spans="2:18" x14ac:dyDescent="0.25">
      <c r="B8" s="13"/>
      <c r="C8" s="121" t="s">
        <v>468</v>
      </c>
      <c r="D8" s="14"/>
      <c r="E8" s="15"/>
      <c r="F8" s="11"/>
      <c r="G8" s="10"/>
      <c r="H8" s="105" t="s">
        <v>12</v>
      </c>
      <c r="I8" s="122" t="s">
        <v>3</v>
      </c>
      <c r="J8" s="12"/>
      <c r="K8" s="11"/>
      <c r="L8" s="10"/>
      <c r="M8" s="32">
        <v>5385</v>
      </c>
      <c r="N8" s="34" t="s">
        <v>102</v>
      </c>
      <c r="O8" s="121">
        <v>53</v>
      </c>
      <c r="P8" s="121"/>
      <c r="Q8" s="121" t="s">
        <v>15</v>
      </c>
      <c r="R8" s="12"/>
    </row>
    <row r="9" spans="2:18" x14ac:dyDescent="0.25">
      <c r="F9" s="11"/>
      <c r="G9" s="10"/>
      <c r="H9" s="105" t="s">
        <v>37</v>
      </c>
      <c r="I9" s="253">
        <v>15</v>
      </c>
      <c r="J9" s="12"/>
      <c r="K9" s="11"/>
      <c r="L9" s="10"/>
      <c r="M9" s="32">
        <v>5384</v>
      </c>
      <c r="N9" s="34" t="s">
        <v>103</v>
      </c>
      <c r="O9" s="121">
        <v>17.7</v>
      </c>
      <c r="P9" s="121"/>
      <c r="Q9" s="121" t="s">
        <v>15</v>
      </c>
      <c r="R9" s="12"/>
    </row>
    <row r="10" spans="2:18" x14ac:dyDescent="0.25">
      <c r="F10" s="11"/>
      <c r="G10" s="10"/>
      <c r="H10" s="116"/>
      <c r="J10" s="12"/>
      <c r="K10" s="11"/>
      <c r="L10" s="10"/>
      <c r="M10" s="32">
        <v>5441</v>
      </c>
      <c r="N10" s="34" t="s">
        <v>104</v>
      </c>
      <c r="O10" s="121">
        <v>32.799999999999997</v>
      </c>
      <c r="P10" s="121"/>
      <c r="Q10" s="121" t="s">
        <v>15</v>
      </c>
      <c r="R10" s="12"/>
    </row>
    <row r="11" spans="2:18" x14ac:dyDescent="0.25">
      <c r="F11" s="11"/>
      <c r="G11" s="10"/>
      <c r="H11" s="21" t="s">
        <v>69</v>
      </c>
      <c r="I11" s="11"/>
      <c r="J11" s="12"/>
      <c r="K11" s="11"/>
      <c r="L11" s="10"/>
      <c r="M11" s="32">
        <v>5387</v>
      </c>
      <c r="N11" s="34" t="s">
        <v>105</v>
      </c>
      <c r="O11" s="121">
        <v>4.5999999999999996</v>
      </c>
      <c r="P11" s="121"/>
      <c r="Q11" s="121" t="s">
        <v>15</v>
      </c>
      <c r="R11" s="12"/>
    </row>
    <row r="12" spans="2:18" x14ac:dyDescent="0.25">
      <c r="F12" s="11"/>
      <c r="G12" s="10"/>
      <c r="H12" s="259" t="s">
        <v>470</v>
      </c>
      <c r="I12" s="260"/>
      <c r="J12" s="40"/>
      <c r="K12" s="39"/>
      <c r="L12" s="10"/>
      <c r="M12" s="32">
        <v>5395</v>
      </c>
      <c r="N12" s="34" t="s">
        <v>106</v>
      </c>
      <c r="O12" s="121">
        <v>66</v>
      </c>
      <c r="P12" s="121"/>
      <c r="Q12" s="121" t="s">
        <v>15</v>
      </c>
      <c r="R12" s="12"/>
    </row>
    <row r="13" spans="2:18" x14ac:dyDescent="0.25">
      <c r="F13" s="11"/>
      <c r="G13" s="10"/>
      <c r="H13" s="261"/>
      <c r="I13" s="262"/>
      <c r="J13" s="40"/>
      <c r="K13" s="39"/>
      <c r="L13" s="10"/>
      <c r="M13" s="32">
        <v>5408</v>
      </c>
      <c r="N13" s="34" t="s">
        <v>107</v>
      </c>
      <c r="O13" s="121">
        <v>44.9</v>
      </c>
      <c r="P13" s="121"/>
      <c r="Q13" s="121" t="s">
        <v>15</v>
      </c>
      <c r="R13" s="12"/>
    </row>
    <row r="14" spans="2:18" x14ac:dyDescent="0.25">
      <c r="F14" s="11"/>
      <c r="G14" s="10"/>
      <c r="H14" s="261"/>
      <c r="I14" s="262"/>
      <c r="J14" s="40"/>
      <c r="K14" s="39"/>
      <c r="L14" s="10"/>
      <c r="M14" s="32">
        <v>5433</v>
      </c>
      <c r="N14" s="34" t="s">
        <v>108</v>
      </c>
      <c r="O14" s="121">
        <v>19.399999999999999</v>
      </c>
      <c r="P14" s="121"/>
      <c r="Q14" s="121" t="s">
        <v>15</v>
      </c>
      <c r="R14" s="12"/>
    </row>
    <row r="15" spans="2:18" x14ac:dyDescent="0.25">
      <c r="F15" s="11"/>
      <c r="G15" s="10"/>
      <c r="H15" s="263"/>
      <c r="I15" s="264"/>
      <c r="J15" s="40"/>
      <c r="K15" s="39"/>
      <c r="L15" s="10"/>
      <c r="M15" s="32">
        <v>5425</v>
      </c>
      <c r="N15" s="34" t="s">
        <v>109</v>
      </c>
      <c r="O15" s="121">
        <v>23.2</v>
      </c>
      <c r="P15" s="121"/>
      <c r="Q15" s="121" t="s">
        <v>15</v>
      </c>
      <c r="R15" s="12"/>
    </row>
    <row r="16" spans="2:18" ht="15" customHeight="1" x14ac:dyDescent="0.25">
      <c r="F16" s="11"/>
      <c r="G16" s="13"/>
      <c r="H16" s="41"/>
      <c r="I16" s="41"/>
      <c r="J16" s="42"/>
      <c r="K16" s="39"/>
      <c r="L16" s="10"/>
      <c r="M16" s="32">
        <v>5419</v>
      </c>
      <c r="N16" s="34" t="s">
        <v>110</v>
      </c>
      <c r="O16" s="121">
        <v>54</v>
      </c>
      <c r="P16" s="121"/>
      <c r="Q16" s="121" t="s">
        <v>15</v>
      </c>
      <c r="R16" s="12"/>
    </row>
    <row r="17" spans="6:18" ht="15" customHeight="1" x14ac:dyDescent="0.25">
      <c r="F17" s="11"/>
      <c r="G17" s="11"/>
      <c r="H17" s="11"/>
      <c r="I17" s="11"/>
      <c r="J17" s="11"/>
      <c r="K17" s="11"/>
      <c r="L17" s="10"/>
      <c r="M17" s="32">
        <v>5417</v>
      </c>
      <c r="N17" s="34" t="s">
        <v>111</v>
      </c>
      <c r="O17" s="121">
        <v>25.4</v>
      </c>
      <c r="P17" s="121"/>
      <c r="Q17" s="121" t="s">
        <v>15</v>
      </c>
      <c r="R17" s="12"/>
    </row>
    <row r="18" spans="6:18" ht="15" customHeight="1" x14ac:dyDescent="0.25">
      <c r="G18" s="7"/>
      <c r="H18" s="8"/>
      <c r="I18" s="8"/>
      <c r="J18" s="9"/>
      <c r="K18" s="11"/>
      <c r="L18" s="10"/>
      <c r="M18" s="32">
        <v>5427</v>
      </c>
      <c r="N18" s="34" t="s">
        <v>112</v>
      </c>
      <c r="O18" s="121">
        <v>29</v>
      </c>
      <c r="P18" s="121"/>
      <c r="Q18" s="121" t="s">
        <v>15</v>
      </c>
      <c r="R18" s="12"/>
    </row>
    <row r="19" spans="6:18" ht="15" customHeight="1" x14ac:dyDescent="0.25">
      <c r="F19" s="11"/>
      <c r="G19" s="10"/>
      <c r="H19" s="11" t="s">
        <v>40</v>
      </c>
      <c r="I19" s="11"/>
      <c r="J19" s="12"/>
      <c r="K19" s="11"/>
      <c r="L19" s="10"/>
      <c r="M19" s="32">
        <v>7092</v>
      </c>
      <c r="N19" s="34" t="s">
        <v>113</v>
      </c>
      <c r="O19" s="121">
        <v>22.1</v>
      </c>
      <c r="P19" s="121"/>
      <c r="Q19" s="121" t="s">
        <v>15</v>
      </c>
      <c r="R19" s="12"/>
    </row>
    <row r="20" spans="6:18" x14ac:dyDescent="0.25">
      <c r="F20" s="11"/>
      <c r="G20" s="10"/>
      <c r="H20" s="21" t="s">
        <v>41</v>
      </c>
      <c r="I20" s="121">
        <v>0</v>
      </c>
      <c r="J20" s="12"/>
      <c r="K20" s="11"/>
      <c r="L20" s="10"/>
      <c r="M20" s="32">
        <v>7110</v>
      </c>
      <c r="N20" s="34" t="s">
        <v>114</v>
      </c>
      <c r="O20" s="121">
        <v>42.9</v>
      </c>
      <c r="P20" s="121"/>
      <c r="Q20" s="121" t="s">
        <v>15</v>
      </c>
      <c r="R20" s="12"/>
    </row>
    <row r="21" spans="6:18" x14ac:dyDescent="0.25">
      <c r="F21" s="11"/>
      <c r="G21" s="10"/>
      <c r="H21" s="11"/>
      <c r="I21" s="38"/>
      <c r="J21" s="12"/>
      <c r="K21" s="11"/>
      <c r="L21" s="10"/>
      <c r="M21" s="32">
        <v>7081</v>
      </c>
      <c r="N21" s="34" t="s">
        <v>115</v>
      </c>
      <c r="O21" s="121">
        <v>15.2</v>
      </c>
      <c r="P21" s="121"/>
      <c r="Q21" s="121" t="s">
        <v>15</v>
      </c>
      <c r="R21" s="12"/>
    </row>
    <row r="22" spans="6:18" ht="27" x14ac:dyDescent="0.25">
      <c r="F22" s="11"/>
      <c r="G22" s="10"/>
      <c r="H22" s="26" t="s">
        <v>456</v>
      </c>
      <c r="I22" s="121">
        <v>0</v>
      </c>
      <c r="J22" s="12"/>
      <c r="K22" s="11"/>
      <c r="L22" s="10"/>
      <c r="M22" s="32">
        <v>7080</v>
      </c>
      <c r="N22" s="34" t="s">
        <v>116</v>
      </c>
      <c r="O22" s="121">
        <v>40.4</v>
      </c>
      <c r="P22" s="121"/>
      <c r="Q22" s="121" t="s">
        <v>15</v>
      </c>
      <c r="R22" s="12"/>
    </row>
    <row r="23" spans="6:18" x14ac:dyDescent="0.25">
      <c r="F23" s="11"/>
      <c r="G23" s="10"/>
      <c r="H23" s="11"/>
      <c r="I23" s="11"/>
      <c r="J23" s="12"/>
      <c r="K23" s="11"/>
      <c r="L23" s="10"/>
      <c r="M23" s="32" t="s">
        <v>99</v>
      </c>
      <c r="N23" s="34" t="s">
        <v>117</v>
      </c>
      <c r="O23" s="121">
        <v>37</v>
      </c>
      <c r="P23" s="121"/>
      <c r="Q23" s="121" t="s">
        <v>15</v>
      </c>
      <c r="R23" s="12"/>
    </row>
    <row r="24" spans="6:18" ht="27" x14ac:dyDescent="0.25">
      <c r="F24" s="11"/>
      <c r="G24" s="10"/>
      <c r="H24" s="27" t="s">
        <v>459</v>
      </c>
      <c r="I24" s="122" t="s">
        <v>15</v>
      </c>
      <c r="J24" s="12"/>
      <c r="K24" s="11"/>
      <c r="L24" s="10"/>
      <c r="M24" s="57"/>
      <c r="N24" s="11"/>
      <c r="O24" s="11"/>
      <c r="P24" s="11"/>
      <c r="Q24" s="11"/>
      <c r="R24" s="12"/>
    </row>
    <row r="25" spans="6:18" x14ac:dyDescent="0.25">
      <c r="F25" s="11"/>
      <c r="G25" s="10"/>
      <c r="H25" s="236" t="s">
        <v>460</v>
      </c>
      <c r="I25" s="28"/>
      <c r="J25" s="12"/>
      <c r="K25" s="11"/>
      <c r="L25" s="10"/>
      <c r="R25" s="12"/>
    </row>
    <row r="26" spans="6:18" x14ac:dyDescent="0.25">
      <c r="F26" s="11"/>
      <c r="G26" s="10"/>
      <c r="H26" s="59" t="s">
        <v>71</v>
      </c>
      <c r="I26" s="11"/>
      <c r="J26" s="12"/>
      <c r="K26" s="11"/>
      <c r="L26" s="10"/>
      <c r="M26" s="271" t="s">
        <v>68</v>
      </c>
      <c r="N26" s="271"/>
      <c r="O26" s="271"/>
      <c r="P26" s="271"/>
      <c r="Q26" s="271"/>
      <c r="R26" s="12"/>
    </row>
    <row r="27" spans="6:18" x14ac:dyDescent="0.25">
      <c r="F27" s="11"/>
      <c r="G27" s="10"/>
      <c r="H27" s="265" t="s">
        <v>470</v>
      </c>
      <c r="I27" s="266"/>
      <c r="J27" s="12"/>
      <c r="K27" s="11"/>
      <c r="L27" s="10"/>
      <c r="M27" s="272" t="s">
        <v>470</v>
      </c>
      <c r="N27" s="273"/>
      <c r="O27" s="273"/>
      <c r="P27" s="273"/>
      <c r="Q27" s="274"/>
      <c r="R27" s="12"/>
    </row>
    <row r="28" spans="6:18" x14ac:dyDescent="0.25">
      <c r="F28" s="11"/>
      <c r="G28" s="10"/>
      <c r="H28" s="267"/>
      <c r="I28" s="268"/>
      <c r="J28" s="45"/>
      <c r="K28" s="44"/>
      <c r="L28" s="10"/>
      <c r="M28" s="275"/>
      <c r="N28" s="276"/>
      <c r="O28" s="276"/>
      <c r="P28" s="276"/>
      <c r="Q28" s="277"/>
      <c r="R28" s="12"/>
    </row>
    <row r="29" spans="6:18" x14ac:dyDescent="0.25">
      <c r="F29" s="11"/>
      <c r="G29" s="10"/>
      <c r="H29" s="267"/>
      <c r="I29" s="268"/>
      <c r="J29" s="45"/>
      <c r="K29" s="44"/>
      <c r="L29" s="10"/>
      <c r="M29" s="275"/>
      <c r="N29" s="276"/>
      <c r="O29" s="276"/>
      <c r="P29" s="276"/>
      <c r="Q29" s="277"/>
      <c r="R29" s="12"/>
    </row>
    <row r="30" spans="6:18" x14ac:dyDescent="0.25">
      <c r="F30" s="11"/>
      <c r="G30" s="10"/>
      <c r="H30" s="269"/>
      <c r="I30" s="270"/>
      <c r="J30" s="45"/>
      <c r="K30" s="44"/>
      <c r="L30" s="10"/>
      <c r="M30" s="278"/>
      <c r="N30" s="279"/>
      <c r="O30" s="279"/>
      <c r="P30" s="279"/>
      <c r="Q30" s="280"/>
      <c r="R30" s="12"/>
    </row>
    <row r="31" spans="6:18" x14ac:dyDescent="0.25">
      <c r="F31" s="11"/>
      <c r="G31" s="13"/>
      <c r="H31" s="29"/>
      <c r="I31" s="29"/>
      <c r="J31" s="46"/>
      <c r="K31" s="44"/>
      <c r="L31" s="13"/>
      <c r="M31" s="58"/>
      <c r="N31" s="14"/>
      <c r="O31" s="14"/>
      <c r="P31" s="14"/>
      <c r="Q31" s="14"/>
      <c r="R31" s="15"/>
    </row>
    <row r="32" spans="6:18" ht="5.0999999999999996" customHeight="1" x14ac:dyDescent="0.25">
      <c r="F32" s="11"/>
      <c r="G32" s="11"/>
      <c r="H32" s="44"/>
      <c r="I32" s="44"/>
      <c r="J32" s="44"/>
      <c r="K32" s="44"/>
    </row>
  </sheetData>
  <sheetProtection password="CDE2" sheet="1" objects="1" scenarios="1"/>
  <protectedRanges>
    <protectedRange password="AFA4" sqref="C6:C8 D6:E6 I5:I9 H12:I15 I20 I22 I24 H27:I30 O6:Q23 M27:Q30" name="Probenwerber bearbeiten"/>
  </protectedRanges>
  <mergeCells count="4">
    <mergeCell ref="H12:I15"/>
    <mergeCell ref="M26:Q26"/>
    <mergeCell ref="H27:I30"/>
    <mergeCell ref="M27:Q30"/>
  </mergeCells>
  <dataValidations count="2">
    <dataValidation type="whole" allowBlank="1" showInputMessage="1" showErrorMessage="1" sqref="I5">
      <formula1>0</formula1>
      <formula2>100</formula2>
    </dataValidation>
    <dataValidation type="list" allowBlank="1" showInputMessage="1" showErrorMessage="1" sqref="I7">
      <formula1>kat_Niederschlagsstaerke</formula1>
    </dataValidation>
  </dataValidations>
  <printOptions horizontalCentered="1"/>
  <pageMargins left="0.39370078740157483" right="0.39370078740157483" top="0.78740157480314965" bottom="0.59055118110236227" header="0.31496062992125984" footer="0.31496062992125984"/>
  <pageSetup paperSize="9" orientation="landscape" r:id="rId1"/>
  <headerFooter differentFirst="1">
    <firstHeader>&amp;R&amp;G</firstHeader>
    <firstFooter>&amp;LICP IM /PNP_IP3&amp;RStand: 15.01.2018</first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Konstanten!$G$2:$G$3</xm:f>
          </x14:formula1>
          <xm:sqref>Q6:Q23</xm:sqref>
        </x14:dataValidation>
        <x14:dataValidation type="list" allowBlank="1" showInputMessage="1" showErrorMessage="1">
          <x14:formula1>
            <xm:f>Konstanten!$F$2:$F$3</xm:f>
          </x14:formula1>
          <xm:sqref>I24</xm:sqref>
        </x14:dataValidation>
        <x14:dataValidation type="list" allowBlank="1" showInputMessage="1" showErrorMessage="1">
          <x14:formula1>
            <xm:f>Konstanten!$D$2:$D$5</xm:f>
          </x14:formula1>
          <xm:sqref>I8</xm:sqref>
        </x14:dataValidation>
        <x14:dataValidation type="list" allowBlank="1" showInputMessage="1" showErrorMessage="1">
          <x14:formula1>
            <xm:f>Konstanten!$B$2:$B$5</xm:f>
          </x14:formula1>
          <xm:sqref>I6</xm:sqref>
        </x14:dataValidation>
        <x14:dataValidation type="list" allowBlank="1" showInputMessage="1" showErrorMessage="1">
          <x14:formula1>
            <xm:f>Konstanten!$A$3:$A$4</xm:f>
          </x14:formula1>
          <xm:sqref>F6</xm:sqref>
        </x14:dataValidation>
        <x14:dataValidation type="list" allowBlank="1" showInputMessage="1" showErrorMessage="1">
          <x14:formula1>
            <xm:f>Konstanten!$A$2:$A$4</xm:f>
          </x14:formula1>
          <xm:sqref>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55</vt:i4>
      </vt:variant>
    </vt:vector>
  </HeadingPairs>
  <TitlesOfParts>
    <vt:vector size="72" baseType="lpstr">
      <vt:lpstr>PNP-Dendrom.</vt:lpstr>
      <vt:lpstr>PNP-Messwehr</vt:lpstr>
      <vt:lpstr>Anmerk.IP2</vt:lpstr>
      <vt:lpstr>Anmerk.IP3</vt:lpstr>
      <vt:lpstr>Anmerk.WW</vt:lpstr>
      <vt:lpstr>PNP_Phänologie</vt:lpstr>
      <vt:lpstr>IP2-PNP_Vorseite</vt:lpstr>
      <vt:lpstr>IP2_PNP_Rückseite</vt:lpstr>
      <vt:lpstr>IP3-PNP_Vorseite</vt:lpstr>
      <vt:lpstr>IP3_PNP_Rückseite</vt:lpstr>
      <vt:lpstr>0551 WM_Vorseite</vt:lpstr>
      <vt:lpstr>0551_WM_Rückseite</vt:lpstr>
      <vt:lpstr>Wildwiese</vt:lpstr>
      <vt:lpstr>IP2_Dendro_Statistik</vt:lpstr>
      <vt:lpstr>IP3_Dendro_Statistik</vt:lpstr>
      <vt:lpstr>Konstanten</vt:lpstr>
      <vt:lpstr>Tabelle1</vt:lpstr>
      <vt:lpstr>ADendroIP2</vt:lpstr>
      <vt:lpstr>ADendroIP3</vt:lpstr>
      <vt:lpstr>ADepoIP2</vt:lpstr>
      <vt:lpstr>Anm._LYs_Feld_666</vt:lpstr>
      <vt:lpstr>Anm_WADOS_WW</vt:lpstr>
      <vt:lpstr>Anmer._Lys_Feld_665</vt:lpstr>
      <vt:lpstr>Anmer._Lys_Feld_676</vt:lpstr>
      <vt:lpstr>Anmerk.Lys._IP3</vt:lpstr>
      <vt:lpstr>anmerkung_ausfall_sammler</vt:lpstr>
      <vt:lpstr>gefroren_lys_0664</vt:lpstr>
      <vt:lpstr>gefroren_lys_0665</vt:lpstr>
      <vt:lpstr>gefroren_lys_0666</vt:lpstr>
      <vt:lpstr>gefroren_lys_0668</vt:lpstr>
      <vt:lpstr>gefroren_lysi_0675</vt:lpstr>
      <vt:lpstr>gefroren_lysi_0678</vt:lpstr>
      <vt:lpstr>hugo</vt:lpstr>
      <vt:lpstr>kat_Niederschlagsstaerke</vt:lpstr>
      <vt:lpstr>Ly.666_undicht</vt:lpstr>
      <vt:lpstr>LYs.0678_leer</vt:lpstr>
      <vt:lpstr>Lys.3A_gefroren</vt:lpstr>
      <vt:lpstr>Lys.3A_leer</vt:lpstr>
      <vt:lpstr>Lys.3A_Prob.Werb._Eis</vt:lpstr>
      <vt:lpstr>Lys.3A_undicht</vt:lpstr>
      <vt:lpstr>Lys.3B_gefroren</vt:lpstr>
      <vt:lpstr>Lys.3B_leer</vt:lpstr>
      <vt:lpstr>Lys.3B_Prob.Werb._Eis</vt:lpstr>
      <vt:lpstr>Lys.3B_undicht</vt:lpstr>
      <vt:lpstr>Lys.3C_gefroren</vt:lpstr>
      <vt:lpstr>Lys.3C_leer</vt:lpstr>
      <vt:lpstr>Lys.3C_Prob.Werb._Eis</vt:lpstr>
      <vt:lpstr>Lys.3C_undicht</vt:lpstr>
      <vt:lpstr>Lys.664_leer</vt:lpstr>
      <vt:lpstr>Lys.664_Porb.Werb._Eis</vt:lpstr>
      <vt:lpstr>Lys.664_undicht</vt:lpstr>
      <vt:lpstr>Lys.665_leer</vt:lpstr>
      <vt:lpstr>Lys.665_Prob.Werb._Eis</vt:lpstr>
      <vt:lpstr>Lys.665_undicht</vt:lpstr>
      <vt:lpstr>LYs.666_leer</vt:lpstr>
      <vt:lpstr>LYs.666_Prob.Werb._Eis</vt:lpstr>
      <vt:lpstr>Lys.666_undicht</vt:lpstr>
      <vt:lpstr>Lys.668_leer</vt:lpstr>
      <vt:lpstr>Lys.668_Prob.Werb._Eis</vt:lpstr>
      <vt:lpstr>Lys.668_undicht</vt:lpstr>
      <vt:lpstr>Lys.675_leer</vt:lpstr>
      <vt:lpstr>Lys.675_Prob.Werb._Eis</vt:lpstr>
      <vt:lpstr>Lys.675_undicht</vt:lpstr>
      <vt:lpstr>Lys.678_leer</vt:lpstr>
      <vt:lpstr>Lys.678_Prob.Werb._Eis</vt:lpstr>
      <vt:lpstr>Lys.678_undicht</vt:lpstr>
      <vt:lpstr>Lys.End.Kontrolle</vt:lpstr>
      <vt:lpstr>Lys.Erst.Kontrolle</vt:lpstr>
      <vt:lpstr>n_ausfall_depo</vt:lpstr>
      <vt:lpstr>n_ausfall_streu</vt:lpstr>
      <vt:lpstr>otto</vt:lpstr>
      <vt:lpstr>WADOS_WW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Tweraser Stefanie</dc:creator>
  <cp:lastModifiedBy>Djukic Ika</cp:lastModifiedBy>
  <cp:lastPrinted>2018-03-08T11:24:22Z</cp:lastPrinted>
  <dcterms:created xsi:type="dcterms:W3CDTF">2018-01-12T12:35:42Z</dcterms:created>
  <dcterms:modified xsi:type="dcterms:W3CDTF">2018-03-22T15:36:33Z</dcterms:modified>
</cp:coreProperties>
</file>