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aqueline.brisola\Desktop\"/>
    </mc:Choice>
  </mc:AlternateContent>
  <bookViews>
    <workbookView xWindow="-120" yWindow="-120" windowWidth="20730" windowHeight="11160"/>
  </bookViews>
  <sheets>
    <sheet name="Descrição" sheetId="1" r:id="rId1"/>
  </sheets>
  <definedNames>
    <definedName name="_xlnm._FilterDatabase" localSheetId="0" hidden="1">Descrição!$A$22:$AJ$143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P29" i="1" l="1"/>
  <c r="AX143" i="1" l="1"/>
  <c r="AY143" i="1"/>
  <c r="AZ143" i="1"/>
  <c r="AH143" i="1"/>
  <c r="AZ142" i="1"/>
  <c r="AY142" i="1"/>
  <c r="AX142" i="1"/>
  <c r="AH142" i="1"/>
  <c r="AI142" i="1" s="1"/>
  <c r="AI143" i="1" l="1"/>
  <c r="AU119" i="1"/>
  <c r="AX120" i="1" l="1"/>
  <c r="AZ141" i="1"/>
  <c r="AY141" i="1"/>
  <c r="AX141" i="1"/>
  <c r="AW35" i="1" l="1"/>
  <c r="AX71" i="1" l="1"/>
  <c r="AX85" i="1"/>
  <c r="AT119" i="1"/>
  <c r="AX119" i="1" s="1"/>
  <c r="AV130" i="1" l="1"/>
  <c r="AU30" i="1"/>
  <c r="AX122" i="1"/>
  <c r="AU133" i="1" l="1"/>
  <c r="AU29" i="1"/>
  <c r="AZ140" i="1" l="1"/>
  <c r="AY140" i="1"/>
  <c r="AX140" i="1"/>
  <c r="AH140" i="1"/>
  <c r="AI140" i="1" l="1"/>
  <c r="AZ139" i="1" l="1"/>
  <c r="AY139" i="1"/>
  <c r="AX139" i="1"/>
  <c r="AH139" i="1"/>
  <c r="AZ138" i="1"/>
  <c r="AY138" i="1"/>
  <c r="AX138" i="1"/>
  <c r="AH138" i="1"/>
  <c r="AI139" i="1" l="1"/>
  <c r="AI138" i="1"/>
  <c r="AZ137" i="1"/>
  <c r="AY137" i="1"/>
  <c r="AX137" i="1"/>
  <c r="AH137" i="1"/>
  <c r="AZ136" i="1"/>
  <c r="AY136" i="1"/>
  <c r="AX136" i="1"/>
  <c r="AH136" i="1"/>
  <c r="AI137" i="1" l="1"/>
  <c r="AI136" i="1"/>
  <c r="AT109" i="1"/>
  <c r="AT35" i="1"/>
  <c r="AT33" i="1"/>
  <c r="AZ135" i="1" l="1"/>
  <c r="AY135" i="1"/>
  <c r="AX135" i="1"/>
  <c r="AH135" i="1"/>
  <c r="AI135" i="1" s="1"/>
  <c r="AZ134" i="1"/>
  <c r="AY134" i="1"/>
  <c r="AX134" i="1"/>
  <c r="AH134" i="1"/>
  <c r="AZ133" i="1"/>
  <c r="AY133" i="1"/>
  <c r="AX133" i="1"/>
  <c r="AH133" i="1"/>
  <c r="AI133" i="1" s="1"/>
  <c r="AI134" i="1" l="1"/>
  <c r="AZ132" i="1"/>
  <c r="AY132" i="1"/>
  <c r="AX132" i="1"/>
  <c r="AH132" i="1"/>
  <c r="AZ131" i="1"/>
  <c r="AY131" i="1"/>
  <c r="AX131" i="1"/>
  <c r="AH131" i="1"/>
  <c r="AI131" i="1" s="1"/>
  <c r="AI132" i="1" l="1"/>
  <c r="AZ130" i="1"/>
  <c r="AY130" i="1"/>
  <c r="AX130" i="1"/>
  <c r="AH130" i="1"/>
  <c r="AI130" i="1" s="1"/>
  <c r="AZ129" i="1" l="1"/>
  <c r="AY129" i="1"/>
  <c r="AX129" i="1"/>
  <c r="AH129" i="1"/>
  <c r="AZ128" i="1"/>
  <c r="AY128" i="1"/>
  <c r="AX128" i="1"/>
  <c r="AH128" i="1"/>
  <c r="AI128" i="1" s="1"/>
  <c r="AZ127" i="1"/>
  <c r="AY127" i="1"/>
  <c r="AX127" i="1"/>
  <c r="AH127" i="1"/>
  <c r="AI127" i="1" s="1"/>
  <c r="AI129" i="1" l="1"/>
  <c r="AZ126" i="1"/>
  <c r="AY126" i="1"/>
  <c r="AX126" i="1"/>
  <c r="AH126" i="1"/>
  <c r="AI126" i="1" s="1"/>
  <c r="AZ125" i="1"/>
  <c r="AY125" i="1"/>
  <c r="AX125" i="1"/>
  <c r="AH125" i="1"/>
  <c r="AI125" i="1" s="1"/>
  <c r="AZ124" i="1" l="1"/>
  <c r="AY124" i="1"/>
  <c r="AX124" i="1"/>
  <c r="AH124" i="1"/>
  <c r="AI124" i="1" l="1"/>
  <c r="AZ123" i="1"/>
  <c r="AY123" i="1"/>
  <c r="AX123" i="1"/>
  <c r="AH123" i="1"/>
  <c r="AI123" i="1" s="1"/>
  <c r="AO101" i="1" l="1"/>
  <c r="AZ122" i="1"/>
  <c r="AY122" i="1"/>
  <c r="AH122" i="1"/>
  <c r="AI122" i="1" s="1"/>
  <c r="AZ121" i="1"/>
  <c r="AY121" i="1"/>
  <c r="AX121" i="1"/>
  <c r="AH121" i="1"/>
  <c r="AI121" i="1" s="1"/>
  <c r="AZ120" i="1"/>
  <c r="AY120" i="1"/>
  <c r="AH120" i="1"/>
  <c r="AI120" i="1" l="1"/>
  <c r="AZ119" i="1"/>
  <c r="AY119" i="1"/>
  <c r="AH119" i="1"/>
  <c r="AI119" i="1" s="1"/>
  <c r="AR29" i="1"/>
  <c r="AQ82" i="1" l="1"/>
  <c r="AZ118" i="1" l="1"/>
  <c r="AY118" i="1"/>
  <c r="AX118" i="1"/>
  <c r="AH118" i="1"/>
  <c r="AI118" i="1" l="1"/>
  <c r="AZ117" i="1"/>
  <c r="AY117" i="1"/>
  <c r="AX117" i="1"/>
  <c r="AH117" i="1"/>
  <c r="AI117" i="1" s="1"/>
  <c r="AZ116" i="1" l="1"/>
  <c r="AY116" i="1"/>
  <c r="AX116" i="1"/>
  <c r="AH116" i="1"/>
  <c r="AI116" i="1" s="1"/>
  <c r="AZ115" i="1" l="1"/>
  <c r="AY115" i="1"/>
  <c r="AX115" i="1"/>
  <c r="AH115" i="1"/>
  <c r="AI115" i="1" l="1"/>
  <c r="AZ113" i="1"/>
  <c r="AY113" i="1"/>
  <c r="AX113" i="1"/>
  <c r="AH113" i="1"/>
  <c r="AZ111" i="1"/>
  <c r="AY111" i="1"/>
  <c r="AX111" i="1"/>
  <c r="AH111" i="1"/>
  <c r="AZ112" i="1"/>
  <c r="AY112" i="1"/>
  <c r="AX112" i="1"/>
  <c r="AH112" i="1"/>
  <c r="AI112" i="1" s="1"/>
  <c r="AI113" i="1" l="1"/>
  <c r="AI111" i="1"/>
  <c r="AZ110" i="1"/>
  <c r="AY110" i="1"/>
  <c r="AX110" i="1"/>
  <c r="AH110" i="1"/>
  <c r="AZ109" i="1"/>
  <c r="AY109" i="1"/>
  <c r="AX109" i="1"/>
  <c r="AI110" i="1" l="1"/>
  <c r="AZ108" i="1"/>
  <c r="AY108" i="1"/>
  <c r="AX108" i="1"/>
  <c r="AH108" i="1"/>
  <c r="AI108" i="1" l="1"/>
  <c r="AZ103" i="1"/>
  <c r="AY103" i="1"/>
  <c r="AX103" i="1"/>
  <c r="AH103" i="1"/>
  <c r="AZ102" i="1"/>
  <c r="AY102" i="1"/>
  <c r="AX102" i="1"/>
  <c r="AH102" i="1"/>
  <c r="AI103" i="1" l="1"/>
  <c r="AI102" i="1"/>
  <c r="AZ101" i="1"/>
  <c r="AY101" i="1"/>
  <c r="AX101" i="1"/>
  <c r="AH101" i="1"/>
  <c r="AI101" i="1" l="1"/>
  <c r="AZ72" i="1"/>
  <c r="AY72" i="1"/>
  <c r="AX72" i="1"/>
  <c r="AH72" i="1"/>
  <c r="AZ98" i="1"/>
  <c r="AY98" i="1"/>
  <c r="AX98" i="1"/>
  <c r="AH98" i="1"/>
  <c r="AZ93" i="1"/>
  <c r="AY93" i="1"/>
  <c r="AX93" i="1"/>
  <c r="AH93" i="1"/>
  <c r="AZ91" i="1"/>
  <c r="AY91" i="1"/>
  <c r="AX91" i="1"/>
  <c r="AZ88" i="1"/>
  <c r="AY88" i="1"/>
  <c r="AX88" i="1"/>
  <c r="AH88" i="1"/>
  <c r="AI72" i="1" l="1"/>
  <c r="AI98" i="1"/>
  <c r="AI93" i="1"/>
  <c r="AI88" i="1"/>
  <c r="AZ100" i="1" l="1"/>
  <c r="AY100" i="1"/>
  <c r="AX100" i="1"/>
  <c r="AH100" i="1"/>
  <c r="AZ99" i="1"/>
  <c r="AY99" i="1"/>
  <c r="AX99" i="1"/>
  <c r="AH99" i="1"/>
  <c r="AI100" i="1" l="1"/>
  <c r="AI99" i="1"/>
  <c r="AZ71" i="1"/>
  <c r="AY71" i="1"/>
  <c r="AH71" i="1"/>
  <c r="AI71" i="1" s="1"/>
  <c r="AH65" i="1" l="1"/>
  <c r="AI65" i="1" s="1"/>
  <c r="AX95" i="1" l="1"/>
  <c r="AX27" i="1"/>
  <c r="AZ97" i="1" l="1"/>
  <c r="AY97" i="1"/>
  <c r="AX97" i="1"/>
  <c r="AH97" i="1"/>
  <c r="AI97" i="1" s="1"/>
  <c r="AZ96" i="1"/>
  <c r="AY96" i="1"/>
  <c r="AX96" i="1"/>
  <c r="AZ95" i="1" l="1"/>
  <c r="AY95" i="1"/>
  <c r="AH95" i="1"/>
  <c r="AI95" i="1" s="1"/>
  <c r="AZ94" i="1" l="1"/>
  <c r="AY94" i="1"/>
  <c r="AX94" i="1"/>
  <c r="AH94" i="1"/>
  <c r="AI94" i="1" l="1"/>
  <c r="AZ89" i="1" l="1"/>
  <c r="AY89" i="1"/>
  <c r="AX89" i="1"/>
  <c r="AH89" i="1"/>
  <c r="AI89" i="1" s="1"/>
  <c r="AZ87" i="1" l="1"/>
  <c r="AY87" i="1"/>
  <c r="AX87" i="1"/>
  <c r="AH87" i="1"/>
  <c r="AI87" i="1" s="1"/>
  <c r="AZ86" i="1" l="1"/>
  <c r="AY86" i="1"/>
  <c r="AX86" i="1"/>
  <c r="AH86" i="1"/>
  <c r="AI86" i="1" l="1"/>
  <c r="AZ85" i="1"/>
  <c r="AY85" i="1"/>
  <c r="AH85" i="1"/>
  <c r="AI85" i="1" s="1"/>
  <c r="AZ84" i="1" l="1"/>
  <c r="AY84" i="1"/>
  <c r="AX84" i="1"/>
  <c r="AH84" i="1"/>
  <c r="AI84" i="1" l="1"/>
  <c r="AZ83" i="1"/>
  <c r="AY83" i="1"/>
  <c r="AX83" i="1"/>
  <c r="AH83" i="1"/>
  <c r="AZ82" i="1"/>
  <c r="AY82" i="1"/>
  <c r="AH82" i="1"/>
  <c r="AZ81" i="1"/>
  <c r="AY81" i="1"/>
  <c r="AX81" i="1"/>
  <c r="AH81" i="1"/>
  <c r="AZ80" i="1"/>
  <c r="AY80" i="1"/>
  <c r="AX80" i="1"/>
  <c r="AH80" i="1"/>
  <c r="AI83" i="1" l="1"/>
  <c r="AX82" i="1"/>
  <c r="AI82" i="1"/>
  <c r="AI81" i="1"/>
  <c r="AI80" i="1"/>
  <c r="AH79" i="1"/>
  <c r="AI79" i="1" s="1"/>
  <c r="AX79" i="1"/>
  <c r="AY79" i="1"/>
  <c r="AZ79" i="1"/>
  <c r="AZ78" i="1" l="1"/>
  <c r="AY78" i="1"/>
  <c r="AX78" i="1"/>
  <c r="AH78" i="1"/>
  <c r="AI78" i="1" l="1"/>
  <c r="AZ77" i="1"/>
  <c r="AY77" i="1"/>
  <c r="AX77" i="1"/>
  <c r="AH77" i="1"/>
  <c r="AI77" i="1" s="1"/>
  <c r="AZ76" i="1"/>
  <c r="AY76" i="1"/>
  <c r="AX76" i="1"/>
  <c r="AH76" i="1"/>
  <c r="AI76" i="1" s="1"/>
  <c r="AX65" i="1" l="1"/>
  <c r="AZ70" i="1" l="1"/>
  <c r="AY70" i="1"/>
  <c r="AX70" i="1"/>
  <c r="AH70" i="1"/>
  <c r="AI70" i="1" l="1"/>
  <c r="AZ68" i="1"/>
  <c r="AY68" i="1"/>
  <c r="AX68" i="1"/>
  <c r="AH68" i="1"/>
  <c r="AI68" i="1" l="1"/>
  <c r="AZ67" i="1" l="1"/>
  <c r="AX67" i="1"/>
  <c r="AY67" i="1"/>
  <c r="AY66" i="1" l="1"/>
  <c r="AZ114" i="1" l="1"/>
  <c r="AY114" i="1"/>
  <c r="AX114" i="1"/>
  <c r="AH114" i="1"/>
  <c r="AZ107" i="1"/>
  <c r="AY107" i="1"/>
  <c r="AX107" i="1"/>
  <c r="AH107" i="1"/>
  <c r="AI107" i="1" s="1"/>
  <c r="AZ106" i="1"/>
  <c r="AY106" i="1"/>
  <c r="AX106" i="1"/>
  <c r="AH106" i="1"/>
  <c r="AZ105" i="1"/>
  <c r="AY105" i="1"/>
  <c r="AX105" i="1"/>
  <c r="AH105" i="1"/>
  <c r="AI105" i="1" s="1"/>
  <c r="AZ104" i="1"/>
  <c r="AY104" i="1"/>
  <c r="AX104" i="1"/>
  <c r="AH104" i="1"/>
  <c r="AI104" i="1" s="1"/>
  <c r="AZ92" i="1"/>
  <c r="AY92" i="1"/>
  <c r="AX92" i="1"/>
  <c r="AH92" i="1"/>
  <c r="AZ90" i="1"/>
  <c r="AY90" i="1"/>
  <c r="AX90" i="1"/>
  <c r="AH90" i="1"/>
  <c r="AZ75" i="1"/>
  <c r="AY75" i="1"/>
  <c r="AX75" i="1"/>
  <c r="AH75" i="1"/>
  <c r="AZ74" i="1"/>
  <c r="AY74" i="1"/>
  <c r="AX74" i="1"/>
  <c r="AH74" i="1"/>
  <c r="AI74" i="1" s="1"/>
  <c r="AZ73" i="1"/>
  <c r="AY73" i="1"/>
  <c r="AX73" i="1"/>
  <c r="AH73" i="1"/>
  <c r="AZ69" i="1"/>
  <c r="AY69" i="1"/>
  <c r="AX69" i="1"/>
  <c r="AH69" i="1"/>
  <c r="AI69" i="1" s="1"/>
  <c r="AZ66" i="1"/>
  <c r="AX66" i="1"/>
  <c r="AH66" i="1"/>
  <c r="AZ64" i="1"/>
  <c r="AY64" i="1"/>
  <c r="AX64" i="1"/>
  <c r="AH64" i="1"/>
  <c r="AZ63" i="1"/>
  <c r="AY63" i="1"/>
  <c r="AX63" i="1"/>
  <c r="AH63" i="1"/>
  <c r="AZ62" i="1"/>
  <c r="AY62" i="1"/>
  <c r="AX62" i="1"/>
  <c r="AH62" i="1"/>
  <c r="AI62" i="1" s="1"/>
  <c r="AZ61" i="1"/>
  <c r="AY61" i="1"/>
  <c r="AX61" i="1"/>
  <c r="AH61" i="1"/>
  <c r="AZ60" i="1"/>
  <c r="AY60" i="1"/>
  <c r="AX60" i="1"/>
  <c r="AH60" i="1"/>
  <c r="AZ59" i="1"/>
  <c r="AY59" i="1"/>
  <c r="AX59" i="1"/>
  <c r="AH59" i="1"/>
  <c r="AZ58" i="1"/>
  <c r="AY58" i="1"/>
  <c r="AX58" i="1"/>
  <c r="AH58" i="1"/>
  <c r="AZ57" i="1"/>
  <c r="AY57" i="1"/>
  <c r="AX57" i="1"/>
  <c r="AH57" i="1"/>
  <c r="AZ56" i="1"/>
  <c r="AY56" i="1"/>
  <c r="AX56" i="1"/>
  <c r="AH56" i="1"/>
  <c r="AI56" i="1" s="1"/>
  <c r="AZ55" i="1"/>
  <c r="AY55" i="1"/>
  <c r="AX55" i="1"/>
  <c r="AH55" i="1"/>
  <c r="AZ54" i="1"/>
  <c r="AY54" i="1"/>
  <c r="AX54" i="1"/>
  <c r="AH54" i="1"/>
  <c r="AZ53" i="1"/>
  <c r="AY53" i="1"/>
  <c r="AX53" i="1"/>
  <c r="AH53" i="1"/>
  <c r="AI53" i="1" s="1"/>
  <c r="AZ52" i="1"/>
  <c r="AY52" i="1"/>
  <c r="AX52" i="1"/>
  <c r="AH52" i="1"/>
  <c r="AZ51" i="1"/>
  <c r="AY51" i="1"/>
  <c r="AX51" i="1"/>
  <c r="AH51" i="1"/>
  <c r="AZ50" i="1"/>
  <c r="AY50" i="1"/>
  <c r="AX50" i="1"/>
  <c r="AH50" i="1"/>
  <c r="AZ49" i="1"/>
  <c r="AY49" i="1"/>
  <c r="AX49" i="1"/>
  <c r="AH49" i="1"/>
  <c r="AI49" i="1" s="1"/>
  <c r="AZ48" i="1"/>
  <c r="AY48" i="1"/>
  <c r="AX48" i="1"/>
  <c r="AH48" i="1"/>
  <c r="AZ47" i="1"/>
  <c r="AY47" i="1"/>
  <c r="AX47" i="1"/>
  <c r="AH47" i="1"/>
  <c r="AZ46" i="1"/>
  <c r="AY46" i="1"/>
  <c r="AX46" i="1"/>
  <c r="AH46" i="1"/>
  <c r="AZ45" i="1"/>
  <c r="AY45" i="1"/>
  <c r="AX45" i="1"/>
  <c r="AH45" i="1"/>
  <c r="AI45" i="1" s="1"/>
  <c r="AZ44" i="1"/>
  <c r="AY44" i="1"/>
  <c r="AX44" i="1"/>
  <c r="AH44" i="1"/>
  <c r="AZ43" i="1"/>
  <c r="AY43" i="1"/>
  <c r="AX43" i="1"/>
  <c r="AH43" i="1"/>
  <c r="AZ42" i="1"/>
  <c r="AY42" i="1"/>
  <c r="AX42" i="1"/>
  <c r="AH42" i="1"/>
  <c r="AZ41" i="1"/>
  <c r="AY41" i="1"/>
  <c r="AX41" i="1"/>
  <c r="AH41" i="1"/>
  <c r="AI41" i="1" s="1"/>
  <c r="AZ40" i="1"/>
  <c r="AY40" i="1"/>
  <c r="AX40" i="1"/>
  <c r="AH40" i="1"/>
  <c r="AZ39" i="1"/>
  <c r="AY39" i="1"/>
  <c r="AX39" i="1"/>
  <c r="AH39" i="1"/>
  <c r="AZ38" i="1"/>
  <c r="AY38" i="1"/>
  <c r="AX38" i="1"/>
  <c r="AH38" i="1"/>
  <c r="AZ37" i="1"/>
  <c r="AY37" i="1"/>
  <c r="AX37" i="1"/>
  <c r="AH37" i="1"/>
  <c r="AI37" i="1" s="1"/>
  <c r="AZ36" i="1"/>
  <c r="AY36" i="1"/>
  <c r="AX36" i="1"/>
  <c r="AH36" i="1"/>
  <c r="AZ35" i="1"/>
  <c r="AY35" i="1"/>
  <c r="AX35" i="1"/>
  <c r="AH35" i="1"/>
  <c r="AZ34" i="1"/>
  <c r="AY34" i="1"/>
  <c r="AX34" i="1"/>
  <c r="AH34" i="1"/>
  <c r="AI34" i="1" s="1"/>
  <c r="AZ33" i="1"/>
  <c r="AY33" i="1"/>
  <c r="AX33" i="1"/>
  <c r="AH33" i="1"/>
  <c r="AZ32" i="1"/>
  <c r="AY32" i="1"/>
  <c r="AX32" i="1"/>
  <c r="AH32" i="1"/>
  <c r="AZ31" i="1"/>
  <c r="AY31" i="1"/>
  <c r="AX31" i="1"/>
  <c r="AH31" i="1"/>
  <c r="AZ30" i="1"/>
  <c r="AY30" i="1"/>
  <c r="AX30" i="1"/>
  <c r="AH30" i="1"/>
  <c r="AZ29" i="1"/>
  <c r="AY29" i="1"/>
  <c r="AX29" i="1"/>
  <c r="AH29" i="1"/>
  <c r="AZ28" i="1"/>
  <c r="AY28" i="1"/>
  <c r="AX28" i="1"/>
  <c r="AH28" i="1"/>
  <c r="AI28" i="1" s="1"/>
  <c r="AZ27" i="1"/>
  <c r="AY27" i="1"/>
  <c r="AH27" i="1"/>
  <c r="AZ26" i="1"/>
  <c r="AY26" i="1"/>
  <c r="AX26" i="1"/>
  <c r="AH26" i="1"/>
  <c r="AI26" i="1" s="1"/>
  <c r="AZ25" i="1"/>
  <c r="AY25" i="1"/>
  <c r="AX25" i="1"/>
  <c r="AH25" i="1"/>
  <c r="AZ24" i="1"/>
  <c r="AY24" i="1"/>
  <c r="AX24" i="1"/>
  <c r="AH24" i="1"/>
  <c r="AZ23" i="1"/>
  <c r="AY23" i="1"/>
  <c r="AX23" i="1"/>
  <c r="AH23" i="1"/>
  <c r="AI23" i="1" s="1"/>
  <c r="AI90" i="1" l="1"/>
  <c r="AI30" i="1"/>
  <c r="AI32" i="1"/>
  <c r="AI36" i="1"/>
  <c r="AI39" i="1"/>
  <c r="AI44" i="1"/>
  <c r="AI47" i="1"/>
  <c r="AI52" i="1"/>
  <c r="AI55" i="1"/>
  <c r="AI61" i="1"/>
  <c r="AI64" i="1"/>
  <c r="AI66" i="1"/>
  <c r="AI92" i="1"/>
  <c r="AI106" i="1"/>
  <c r="AI114" i="1"/>
  <c r="AI25" i="1"/>
  <c r="AI33" i="1"/>
  <c r="AI40" i="1"/>
  <c r="AI43" i="1"/>
  <c r="AI48" i="1"/>
  <c r="AI51" i="1"/>
  <c r="AI58" i="1"/>
  <c r="AI60" i="1"/>
  <c r="AI73" i="1"/>
  <c r="AI24" i="1"/>
  <c r="AI27" i="1"/>
  <c r="AI29" i="1"/>
  <c r="AI31" i="1"/>
  <c r="AI35" i="1"/>
  <c r="AI38" i="1"/>
  <c r="AI42" i="1"/>
  <c r="AI46" i="1"/>
  <c r="AI50" i="1"/>
  <c r="AI54" i="1"/>
  <c r="AI57" i="1"/>
  <c r="AI59" i="1"/>
  <c r="AI63" i="1"/>
  <c r="AI75" i="1"/>
  <c r="AZ22" i="1" l="1"/>
  <c r="AY22" i="1"/>
  <c r="A2" i="1"/>
  <c r="A1" i="1"/>
  <c r="AJ142" i="1" l="1"/>
  <c r="AJ143" i="1"/>
  <c r="AJ139" i="1"/>
  <c r="AJ140" i="1"/>
  <c r="AJ137" i="1"/>
  <c r="AJ138" i="1"/>
  <c r="AJ135" i="1"/>
  <c r="AJ136" i="1"/>
  <c r="AJ133" i="1"/>
  <c r="AJ134" i="1"/>
  <c r="AJ131" i="1"/>
  <c r="AJ132" i="1"/>
  <c r="AJ130" i="1"/>
  <c r="AJ128" i="1"/>
  <c r="AJ129" i="1"/>
  <c r="AJ126" i="1"/>
  <c r="AJ127" i="1"/>
  <c r="AJ125" i="1"/>
  <c r="AJ123" i="1"/>
  <c r="AJ124" i="1"/>
  <c r="AJ121" i="1"/>
  <c r="AJ122" i="1"/>
  <c r="AJ119" i="1"/>
  <c r="AJ120" i="1"/>
  <c r="AJ117" i="1"/>
  <c r="AJ118" i="1"/>
  <c r="AJ115" i="1"/>
  <c r="AJ116" i="1"/>
  <c r="AJ111" i="1"/>
  <c r="AJ113" i="1"/>
  <c r="AJ110" i="1"/>
  <c r="AJ112" i="1"/>
  <c r="AJ103" i="1"/>
  <c r="AJ108" i="1"/>
  <c r="AJ101" i="1"/>
  <c r="AJ102" i="1"/>
  <c r="AJ98" i="1"/>
  <c r="AJ72" i="1"/>
  <c r="AJ88" i="1"/>
  <c r="AJ93" i="1"/>
  <c r="AJ100" i="1"/>
  <c r="AJ99" i="1"/>
  <c r="AJ65" i="1"/>
  <c r="AJ71" i="1"/>
  <c r="AJ89" i="1"/>
  <c r="AJ67" i="1"/>
  <c r="AJ97" i="1"/>
  <c r="AJ95" i="1"/>
  <c r="AJ94" i="1"/>
  <c r="AJ87" i="1"/>
  <c r="AJ86" i="1"/>
  <c r="AJ85" i="1"/>
  <c r="AJ84" i="1"/>
  <c r="AJ82" i="1"/>
  <c r="AJ83" i="1"/>
  <c r="AJ80" i="1"/>
  <c r="AJ81" i="1"/>
  <c r="AJ79" i="1"/>
  <c r="AJ77" i="1"/>
  <c r="AJ78" i="1"/>
  <c r="AJ76" i="1"/>
  <c r="AJ70" i="1"/>
  <c r="AJ68" i="1"/>
  <c r="AJ114" i="1"/>
  <c r="AJ107" i="1"/>
  <c r="AJ106" i="1"/>
  <c r="AJ105" i="1"/>
  <c r="AJ104" i="1"/>
  <c r="AJ92" i="1"/>
  <c r="AJ90" i="1"/>
  <c r="AJ66" i="1"/>
  <c r="AJ64" i="1"/>
  <c r="AJ60" i="1"/>
  <c r="AJ58" i="1"/>
  <c r="AJ55" i="1"/>
  <c r="AJ51" i="1"/>
  <c r="AJ47" i="1"/>
  <c r="AJ43" i="1"/>
  <c r="AJ39" i="1"/>
  <c r="AJ32" i="1"/>
  <c r="AJ25" i="1"/>
  <c r="AJ73" i="1"/>
  <c r="AJ61" i="1"/>
  <c r="AJ52" i="1"/>
  <c r="AJ48" i="1"/>
  <c r="AJ44" i="1"/>
  <c r="AJ40" i="1"/>
  <c r="AJ36" i="1"/>
  <c r="AJ33" i="1"/>
  <c r="AJ30" i="1"/>
  <c r="AJ62" i="1"/>
  <c r="AJ53" i="1"/>
  <c r="AJ45" i="1"/>
  <c r="AJ37" i="1"/>
  <c r="AJ26" i="1"/>
  <c r="AJ75" i="1"/>
  <c r="AJ59" i="1"/>
  <c r="AJ57" i="1"/>
  <c r="AJ50" i="1"/>
  <c r="AJ42" i="1"/>
  <c r="AJ35" i="1"/>
  <c r="AJ29" i="1"/>
  <c r="AJ24" i="1"/>
  <c r="AJ74" i="1"/>
  <c r="AJ69" i="1"/>
  <c r="AJ56" i="1"/>
  <c r="AJ49" i="1"/>
  <c r="AJ41" i="1"/>
  <c r="AJ34" i="1"/>
  <c r="AJ28" i="1"/>
  <c r="AJ23" i="1"/>
  <c r="AJ63" i="1"/>
  <c r="AJ54" i="1"/>
  <c r="AJ46" i="1"/>
  <c r="AJ38" i="1"/>
  <c r="AJ31" i="1"/>
  <c r="AJ27" i="1"/>
</calcChain>
</file>

<file path=xl/sharedStrings.xml><?xml version="1.0" encoding="utf-8"?>
<sst xmlns="http://schemas.openxmlformats.org/spreadsheetml/2006/main" count="1227" uniqueCount="474">
  <si>
    <t>Contrato</t>
  </si>
  <si>
    <t>Adtivo I</t>
  </si>
  <si>
    <t>Adtivo II</t>
  </si>
  <si>
    <t>Adtivo III</t>
  </si>
  <si>
    <t>Calculo</t>
  </si>
  <si>
    <t>Medico</t>
  </si>
  <si>
    <t xml:space="preserve"> </t>
  </si>
  <si>
    <t>Vigencia</t>
  </si>
  <si>
    <t>Dados Contratuais</t>
  </si>
  <si>
    <t>Controle de Pagamento Mensal</t>
  </si>
  <si>
    <t>ALPHA MOBILITY LTDA</t>
  </si>
  <si>
    <t>S/N</t>
  </si>
  <si>
    <t>AR Multimovimentos Saúde Ltda ME</t>
  </si>
  <si>
    <t>GRW SAÚDE LTDA - ME</t>
  </si>
  <si>
    <t>Controle e coordenação infecção hospitalar</t>
  </si>
  <si>
    <t>MEMPHIS ERP</t>
  </si>
  <si>
    <t>MEDTRAB CLÍNICA MÉDICA LTDA</t>
  </si>
  <si>
    <t>Seguro predial</t>
  </si>
  <si>
    <t>Exames anatomo e imunoistoquímico</t>
  </si>
  <si>
    <t>Serviços médicos - Dermatologia</t>
  </si>
  <si>
    <t>CLÍNICA MÉDICA CHADI E CARVALHO LTDA</t>
  </si>
  <si>
    <t>Serviços médicos - Neurologia</t>
  </si>
  <si>
    <t>CLÍNICA DR. ROBERTO DE MELLO LTDA</t>
  </si>
  <si>
    <t>Serviços médicos - Otorrinolaringologia</t>
  </si>
  <si>
    <t>Serviços médicos - Oftalmologia</t>
  </si>
  <si>
    <t>CLÍNICA MÉDICA MOTTA E MOTTA LTDA</t>
  </si>
  <si>
    <t>Serviços médicos - Anestesiologia</t>
  </si>
  <si>
    <t>DOCTORCLIN CLÍNICA MÉDICA LTDA</t>
  </si>
  <si>
    <t>Serviços médicos - Endocrinologia</t>
  </si>
  <si>
    <t>Serviços médicos - Urologia</t>
  </si>
  <si>
    <t>Serviços médicos - Radiologia</t>
  </si>
  <si>
    <t>IMAP IMAGENOLOGIA MEDICA LTDA</t>
  </si>
  <si>
    <t>Serviços médicos - Cardiologia</t>
  </si>
  <si>
    <t>Serviços médicos - Ortopedia</t>
  </si>
  <si>
    <t>PLAMED SERVIÇOS MÉDICOS LTDA ME</t>
  </si>
  <si>
    <t>Serviços médicos - Gastroenterologia</t>
  </si>
  <si>
    <t>RUIZ E NAVARRO CLÍNICA MÉDICA LTDA</t>
  </si>
  <si>
    <t xml:space="preserve">Serviços médicos - Cirurgia Vascular </t>
  </si>
  <si>
    <t>Adtivo IV</t>
  </si>
  <si>
    <t>Adtivo V</t>
  </si>
  <si>
    <t>Adtivo VI</t>
  </si>
  <si>
    <t>Serviços médicos - Pneumologia</t>
  </si>
  <si>
    <t>Serviços médicos - Acupuntura</t>
  </si>
  <si>
    <t>DRA. ANA CAROLINA DE CAMPOS GODI</t>
  </si>
  <si>
    <t>Serviços médicos - Reumatologia</t>
  </si>
  <si>
    <t>DR. RODRIGO RAFUL</t>
  </si>
  <si>
    <t>Serviços médicos - Cirurgia geral</t>
  </si>
  <si>
    <t>Serviços médicos - Proctologia</t>
  </si>
  <si>
    <t>Finalizados*</t>
  </si>
  <si>
    <t>E-PEOPLE SOLUÇÕES S/C LTDA</t>
  </si>
  <si>
    <t>Fornecimento de Impressoras</t>
  </si>
  <si>
    <t>-</t>
  </si>
  <si>
    <t>Serviço de Medicina do Trabalho</t>
  </si>
  <si>
    <t>CLÍNICA DE MEDICINA E CIRURGIA DE BAURU S/S LTDA</t>
  </si>
  <si>
    <t>DES-MATT COM. DE PRODUTOS DOMISSANITARIOS LTDA ME</t>
  </si>
  <si>
    <t>DR. LUIS ANTONIO CARUSO</t>
  </si>
  <si>
    <t>Serviços médicos - Eletroneuromiografia</t>
  </si>
  <si>
    <t>AGFA HEALTHCARE BRASIL IMP. E SERV. LTDA</t>
  </si>
  <si>
    <t>Assist. Técnica e Manutenção Equipamentos</t>
  </si>
  <si>
    <t>ERIMATEL SISTEMA DE COMUNICAÇÕES LTDA</t>
  </si>
  <si>
    <t>Serviços de Portaria</t>
  </si>
  <si>
    <t>Serviços de Segurança Armada</t>
  </si>
  <si>
    <t>Softwares de imagens radiológicas e suporte técnico</t>
  </si>
  <si>
    <t>FERNANDO DORO ZANONI (PJ)</t>
  </si>
  <si>
    <t>Adtivo VII</t>
  </si>
  <si>
    <t>PROFISIO - CLÍNICA FISIOTERAPEUTICA LTDA ME</t>
  </si>
  <si>
    <t>DIAGMEDICAL ASSISTÊNCIA TÉCNICA LTDA-ME</t>
  </si>
  <si>
    <t>Manutenção Corretiva/Preventiva equipamentos Pentax</t>
  </si>
  <si>
    <t>Adtivo VIII</t>
  </si>
  <si>
    <t>Adtivo IX</t>
  </si>
  <si>
    <t>Adtivo X</t>
  </si>
  <si>
    <t>Adtivo XI</t>
  </si>
  <si>
    <t>Adtivo XII</t>
  </si>
  <si>
    <t>Término</t>
  </si>
  <si>
    <t>Início</t>
  </si>
  <si>
    <t>pendências no contrato</t>
  </si>
  <si>
    <t>ALMEIDA &amp; VOLPATO SOCIEDADE DE ADVOGADOS</t>
  </si>
  <si>
    <t>Serviços médicos - Cardiologia e Urologia</t>
  </si>
  <si>
    <t>SERVIÇOS MÉDICOS FURLANETTO LTDA</t>
  </si>
  <si>
    <t>Serviços profissionais manejo pragas e higienização reservatório de água</t>
  </si>
  <si>
    <t>D.M.D. SERVIÇOS MÉDICOS LTDA-ME</t>
  </si>
  <si>
    <t>FREIRE &amp; NIGRO LTDA</t>
  </si>
  <si>
    <t>PLANISA PLANEJAMENTO E ORGANIZAÇÃO DE INSTITUIÇÕES DE SAÚDE SS LTDA</t>
  </si>
  <si>
    <t>D &amp; F CLÍNICA MÉDICA E IMAGEM LTDA</t>
  </si>
  <si>
    <t>CABONNET TELECOMUNICAÇÕES LTDA ME</t>
  </si>
  <si>
    <t xml:space="preserve">Assistencia e consultoria na Área Jurídica </t>
  </si>
  <si>
    <t>Adtivo XIII</t>
  </si>
  <si>
    <t>UROLMAR TRABALHOS MÉDICOS LTDA</t>
  </si>
  <si>
    <t>Serviços médicos - Ecocardiografia</t>
  </si>
  <si>
    <t>Serviços médicos - Oftalmologia (Retina)</t>
  </si>
  <si>
    <t>Compra e Venda produtos e insumos cirúrgicos oftalmológicos</t>
  </si>
  <si>
    <r>
      <t xml:space="preserve">SIEMENS Healthcare Diagnósticos S/A - </t>
    </r>
    <r>
      <rPr>
        <b/>
        <sz val="11"/>
        <rFont val="Calibri"/>
        <family val="2"/>
        <scheme val="minor"/>
      </rPr>
      <t>US X300</t>
    </r>
  </si>
  <si>
    <t>170451L09</t>
  </si>
  <si>
    <t>Assistência Técnica do INFINITI VISION SYSTEM</t>
  </si>
  <si>
    <t>Guarda física, gerenciamento através de software e contratação de serviços por demanda</t>
  </si>
  <si>
    <r>
      <t xml:space="preserve">SIEMENS Healthcare Diagnósticos S/A - </t>
    </r>
    <r>
      <rPr>
        <b/>
        <sz val="11"/>
        <rFont val="Calibri"/>
        <family val="2"/>
        <scheme val="minor"/>
      </rPr>
      <t>RAIO X</t>
    </r>
  </si>
  <si>
    <r>
      <t xml:space="preserve">SIEMENS Healthcare Diagnósticos S/A - </t>
    </r>
    <r>
      <rPr>
        <b/>
        <sz val="11"/>
        <rFont val="Calibri"/>
        <family val="2"/>
        <scheme val="minor"/>
      </rPr>
      <t>TOMO</t>
    </r>
  </si>
  <si>
    <r>
      <t xml:space="preserve">SIEMENS Healthcare Diagnósticos S/A - </t>
    </r>
    <r>
      <rPr>
        <b/>
        <sz val="11"/>
        <rFont val="Calibri"/>
        <family val="2"/>
        <scheme val="minor"/>
      </rPr>
      <t>MAMO</t>
    </r>
  </si>
  <si>
    <r>
      <t xml:space="preserve">SIEMENS Healthcare Diagnósticos S/A - </t>
    </r>
    <r>
      <rPr>
        <b/>
        <sz val="11"/>
        <rFont val="Calibri"/>
        <family val="2"/>
        <scheme val="minor"/>
      </rPr>
      <t>US X150</t>
    </r>
  </si>
  <si>
    <t xml:space="preserve">A.F. SIMIONE EIRELI </t>
  </si>
  <si>
    <t xml:space="preserve">WARELINE DO BRASIL DESENVOLVIMENTO DE SOFTWARE LTDA </t>
  </si>
  <si>
    <t>TOKIO MARINE SEGURADORA (Fundamental Seguros)</t>
  </si>
  <si>
    <t>ASSIS CARDIO CLÍNICA MÉDICA LTDA EPP</t>
  </si>
  <si>
    <t>056/2017</t>
  </si>
  <si>
    <t>057/2017</t>
  </si>
  <si>
    <t>058/2017</t>
  </si>
  <si>
    <t>060/2017</t>
  </si>
  <si>
    <t>061/2017</t>
  </si>
  <si>
    <t>064/2017</t>
  </si>
  <si>
    <t>065/2017</t>
  </si>
  <si>
    <t>067/2017</t>
  </si>
  <si>
    <t>069/2017</t>
  </si>
  <si>
    <t>070/2017</t>
  </si>
  <si>
    <t>071/2017</t>
  </si>
  <si>
    <t>072/2017</t>
  </si>
  <si>
    <t>073/2017</t>
  </si>
  <si>
    <t>075/2017</t>
  </si>
  <si>
    <t>076/2017</t>
  </si>
  <si>
    <t>CLÍNICA DR. NILSON MASSAHIRO NISHIZAWA LTDA</t>
  </si>
  <si>
    <t>081/2017</t>
  </si>
  <si>
    <t>082/2017</t>
  </si>
  <si>
    <t>083/2017</t>
  </si>
  <si>
    <t>084/2017</t>
  </si>
  <si>
    <t>085/2017</t>
  </si>
  <si>
    <t>086/2017</t>
  </si>
  <si>
    <t>087/2017</t>
  </si>
  <si>
    <t>089/2017</t>
  </si>
  <si>
    <t>090/2017</t>
  </si>
  <si>
    <t>091/2017</t>
  </si>
  <si>
    <t>092/2017</t>
  </si>
  <si>
    <t>093/2017</t>
  </si>
  <si>
    <t>094/2017</t>
  </si>
  <si>
    <t>095/2017</t>
  </si>
  <si>
    <t>096/2017</t>
  </si>
  <si>
    <t>097/2017</t>
  </si>
  <si>
    <t>098/2017</t>
  </si>
  <si>
    <t>099/2017</t>
  </si>
  <si>
    <t>101/2017</t>
  </si>
  <si>
    <t>LMY SERVIÇO MÉDICO ESPECIALIZADO DE MARÍLIA LTDA</t>
  </si>
  <si>
    <t>102/2017</t>
  </si>
  <si>
    <t>SAPRA LANDAUER SERVIÇO DE ASSESSORIA E PROTEÇÃO RADIOLÓGICA LTDA</t>
  </si>
  <si>
    <t>Execução de serviços de assessoria e monitoração pessoal (dosímetros)</t>
  </si>
  <si>
    <t>GLAUCIO YASSUMOTO E CIA LTDA</t>
  </si>
  <si>
    <t>Prestação de serviços na área de Fisioterapia</t>
  </si>
  <si>
    <t>CLÍNICA MÉDICA DERMACOR-DERMATOLOGIA E CARDIOLOGIA LTDA</t>
  </si>
  <si>
    <t>Manutenção Raio-X (Top)</t>
  </si>
  <si>
    <t>Manutenção Mamógrafo (Top)</t>
  </si>
  <si>
    <t>QUÂNTICO DIGITAL SOLUÇÕES EM ARQUIVOS DIGITAIS E FÍSICOS LTDA ME</t>
  </si>
  <si>
    <t>C. M. SERVIÇOS OFTALMOLÓGICOS LTDA</t>
  </si>
  <si>
    <t xml:space="preserve">Locação do Purepoint Laser </t>
  </si>
  <si>
    <t>KEV X SOLUÇÕES E SERVIÇOS LTDA ME</t>
  </si>
  <si>
    <t>2017/5945-1</t>
  </si>
  <si>
    <t>QUALIX SERV. ASSIST. EM SAUDE E INFUSÃO ASSISTIDA LTDA EPP</t>
  </si>
  <si>
    <t>14081400_2202017</t>
  </si>
  <si>
    <t>57/17</t>
  </si>
  <si>
    <t>SOFTEXPERT  SOFTWARE S.A.</t>
  </si>
  <si>
    <t>LS2017/0048</t>
  </si>
  <si>
    <t>2700108379</t>
  </si>
  <si>
    <t>2700108380</t>
  </si>
  <si>
    <t>Manutenção Tomógrafo (Top +)</t>
  </si>
  <si>
    <t>2700108381</t>
  </si>
  <si>
    <t>2700108382</t>
  </si>
  <si>
    <t>Manutenção Ultrassom X300 (Top +)</t>
  </si>
  <si>
    <t>Manutenção Ultrassom X150 (Top +)</t>
  </si>
  <si>
    <t>2700108383</t>
  </si>
  <si>
    <t>2700108384</t>
  </si>
  <si>
    <t>GABRIEL CARDOSO MOURA ME</t>
  </si>
  <si>
    <t>Manutenção área verdes (Jardinagem)</t>
  </si>
  <si>
    <t>113/2017</t>
  </si>
  <si>
    <t>JFDG SERVIÇOS MÉDICOS LTDA</t>
  </si>
  <si>
    <t>Serviços de consultoria, planejamento e organização de empresas de saúde</t>
  </si>
  <si>
    <t>NOVARTIS BIOCIÊNCIAS S.A. (Purepoint Laser)</t>
  </si>
  <si>
    <t>NOVARTIS BIOCIÊNCIAS S.A. (Infiniti Vision)</t>
  </si>
  <si>
    <t>NOVARTIS BIOCIÊNCIAS S.A. (insumos)</t>
  </si>
  <si>
    <t>WEBBY TELECOM EIRELI ME</t>
  </si>
  <si>
    <t>Internet</t>
  </si>
  <si>
    <t>Licença de uso de software de Gestão Documental</t>
  </si>
  <si>
    <t>Consultoria e Assessoria na área de informatica - Infra Estrutura</t>
  </si>
  <si>
    <t>Software Gestão de RH</t>
  </si>
  <si>
    <t>Locação e assistência técnica manut. Corretiva - Telefonia</t>
  </si>
  <si>
    <t>Locação de sistema interno</t>
  </si>
  <si>
    <t>Serviços médicos - Mastologia</t>
  </si>
  <si>
    <t>009/2018</t>
  </si>
  <si>
    <t>SALVIANO &amp; OLIVEIRA BARROS S/S LTDA (Dr. Murillo)</t>
  </si>
  <si>
    <t>Vigente</t>
  </si>
  <si>
    <t>Serviços médicos - Gastroenterologia e Proctologia</t>
  </si>
  <si>
    <t>018/2018</t>
  </si>
  <si>
    <t>Serviços Médicos - Reumatologia</t>
  </si>
  <si>
    <t>017/2018</t>
  </si>
  <si>
    <t>Serviços Médicos - Cirurgia Vascular</t>
  </si>
  <si>
    <t>MASCARIN SERVIÇOS MÉDICOS - Dra. Ana Cláudia</t>
  </si>
  <si>
    <t>MASCARIN SERVIÇOS MÉDICOS - Dr. Rodrigo</t>
  </si>
  <si>
    <t>Serviços Médicos - Urologia</t>
  </si>
  <si>
    <t>118/2017</t>
  </si>
  <si>
    <t>ANDRADE &amp; MEDALHA CLINICA MEDICA LTDA</t>
  </si>
  <si>
    <t>027/2018</t>
  </si>
  <si>
    <t xml:space="preserve">Serviços Médicos - Cardiologia </t>
  </si>
  <si>
    <t>COMODATO - Incubadora  p/ indic biol. Autom.</t>
  </si>
  <si>
    <t>VICTORIA APOIO EMPRESARIAL LTDA</t>
  </si>
  <si>
    <t xml:space="preserve">KATARINE TRONCO GASPARINI - ME </t>
  </si>
  <si>
    <t>Serviços Médicos - Dermatologia</t>
  </si>
  <si>
    <t>024/2018</t>
  </si>
  <si>
    <t>GONZAGA E ASSOCIADOS EMPREENDIMENTOS MEDICOS S/S LTDA</t>
  </si>
  <si>
    <t>FILIPOV SERVIÇOS MÉDICOS LTDA</t>
  </si>
  <si>
    <t>GUARDARE SEGURANÇA PRIVADA LTDA</t>
  </si>
  <si>
    <t>030/2018</t>
  </si>
  <si>
    <t>029/2018</t>
  </si>
  <si>
    <t>032/2018</t>
  </si>
  <si>
    <t>031/2018</t>
  </si>
  <si>
    <t>Leandro Augusto Rodrigues ME (R.D Cartuchos)</t>
  </si>
  <si>
    <t>0818/01</t>
  </si>
  <si>
    <t>028/2018</t>
  </si>
  <si>
    <t>Alfredo Manuel Saidneuy Junior - Treinamento RH</t>
  </si>
  <si>
    <t>Análise de Perfil Comportamental</t>
  </si>
  <si>
    <t xml:space="preserve"> 13/07/2018</t>
  </si>
  <si>
    <t xml:space="preserve"> 07/10/2018</t>
  </si>
  <si>
    <t>036/2018</t>
  </si>
  <si>
    <t>Curso de LIBRAS</t>
  </si>
  <si>
    <t>039/2018</t>
  </si>
  <si>
    <t>040/2018</t>
  </si>
  <si>
    <t>EDNIR DE OLIVEIRA VIZIOLI - ME</t>
  </si>
  <si>
    <t>038/2018</t>
  </si>
  <si>
    <t>041/2018</t>
  </si>
  <si>
    <t>FB TECH Comércio e Serviços Elétricos Eirelli - EPP</t>
  </si>
  <si>
    <t>Instalação e manutenção de sistema de monitoramento integrado de segurança</t>
  </si>
  <si>
    <t>042/2018</t>
  </si>
  <si>
    <t>ALPHARAD Comércio Importação e Exportação de Produtos Hospitalares LTDA</t>
  </si>
  <si>
    <t>Comodato de disparadores de agulha e compra de agulhas</t>
  </si>
  <si>
    <t>Total/2019</t>
  </si>
  <si>
    <t>001/2019</t>
  </si>
  <si>
    <t>Eva de Moraes DOMICIANO - ME</t>
  </si>
  <si>
    <t xml:space="preserve">Manutenção e Limpeza de ar-condicionado </t>
  </si>
  <si>
    <t>005/2019</t>
  </si>
  <si>
    <t>004/2019</t>
  </si>
  <si>
    <t>Pronto Diagnóstico LTDA</t>
  </si>
  <si>
    <t>006/2019</t>
  </si>
  <si>
    <t>Aroldo G. da Motta - Clínica Médica</t>
  </si>
  <si>
    <t>008/2019</t>
  </si>
  <si>
    <t>Gestão de Pessoas para Otimização de Resultados</t>
  </si>
  <si>
    <t>007/2019</t>
  </si>
  <si>
    <t>010/2019</t>
  </si>
  <si>
    <t xml:space="preserve">Controle de qualidade equipamentos emissores ou geradores de radiação </t>
  </si>
  <si>
    <t xml:space="preserve">ANDRADE &amp; MEDALHA CLINICA MEDICA LTDA - Dr Pedro </t>
  </si>
  <si>
    <t>ANDRADE &amp; MEDALHA CLINICA MEDICA LTDA - Dra Camila</t>
  </si>
  <si>
    <t>Clínica Médica de Olhos Buchaim LTDA</t>
  </si>
  <si>
    <t>022/2019</t>
  </si>
  <si>
    <t>021/2019</t>
  </si>
  <si>
    <t>Dr William Mosquin Simões</t>
  </si>
  <si>
    <t>023/2019</t>
  </si>
  <si>
    <t>024/2019</t>
  </si>
  <si>
    <t>Treinamento - Apresentação em Público</t>
  </si>
  <si>
    <t>026/2019</t>
  </si>
  <si>
    <t>SASFM Clínica Médica Eireli</t>
  </si>
  <si>
    <t>028/2019</t>
  </si>
  <si>
    <t>Clínica Médica Três Marias LTDA</t>
  </si>
  <si>
    <t xml:space="preserve">Serviços médicos - Urologia </t>
  </si>
  <si>
    <t>Validação/Qualificação de Equipamentos</t>
  </si>
  <si>
    <t>025/2019</t>
  </si>
  <si>
    <t>14081400_2202017 (Termo Aditivo)</t>
  </si>
  <si>
    <t>032/2019</t>
  </si>
  <si>
    <t>034/2018</t>
  </si>
  <si>
    <t>034/2019</t>
  </si>
  <si>
    <t>2017/5945-1 (Termo Aditivo)</t>
  </si>
  <si>
    <t>S/N (Termo Aditivo - 1 mês)</t>
  </si>
  <si>
    <t>D. Furuzawa Ribeiro Clínica Médica</t>
  </si>
  <si>
    <t>039/2019</t>
  </si>
  <si>
    <t>0108-2017 (Termo Aditivo - Vigência)</t>
  </si>
  <si>
    <t>0108-2017 (Termo Aditivo - Valor)</t>
  </si>
  <si>
    <t>033/2019</t>
  </si>
  <si>
    <t>040/2019</t>
  </si>
  <si>
    <t>Dr Luciano Pedreiro Calgaro (PF)</t>
  </si>
  <si>
    <t>041/2019</t>
  </si>
  <si>
    <t>038/2019</t>
  </si>
  <si>
    <t>LS2017/0048 (Termo Aditivo)</t>
  </si>
  <si>
    <t xml:space="preserve">SOFTEXPERT  SOFTWARE S.A. </t>
  </si>
  <si>
    <t>047/2019</t>
  </si>
  <si>
    <t xml:space="preserve">Treinamento - Linguagem e Redação </t>
  </si>
  <si>
    <t>G3M ENGENHARIA E SERVIÇOS LTDA</t>
  </si>
  <si>
    <t>Construção Civil, Reparos nas Paredes das Salas e Pintura</t>
  </si>
  <si>
    <t>COMODATO - Incubadora  p/ indic biol., produtos e validação</t>
  </si>
  <si>
    <t>043/2019</t>
  </si>
  <si>
    <t>PLANISA PLANEJAMENTO E ORGANIZAÇÃO DE INSTITUIÇÕES DE SAÚDE SS LTDA (Termo Aditivo)</t>
  </si>
  <si>
    <t>055/2019</t>
  </si>
  <si>
    <t>054/2019</t>
  </si>
  <si>
    <t xml:space="preserve">Serviços médicos - Endocrinologia </t>
  </si>
  <si>
    <t xml:space="preserve">Serviços médicos - Otorrinolaringologia </t>
  </si>
  <si>
    <t>200151L02</t>
  </si>
  <si>
    <t xml:space="preserve">MOREIRA HOSPITALAR EIRELI </t>
  </si>
  <si>
    <t>Quadro Societário / CPF</t>
  </si>
  <si>
    <t>Ruy Thomaz Malaguido Jóia - 047.697.949-83</t>
  </si>
  <si>
    <t>22.168.664/0001-05</t>
  </si>
  <si>
    <t>Razão Social do Contratado</t>
  </si>
  <si>
    <t>24.939.693/0001-40</t>
  </si>
  <si>
    <t>27.319.970/0001-00</t>
  </si>
  <si>
    <t>21.445.998/0001-08</t>
  </si>
  <si>
    <t>Nilson Massahiro Nishizawa - 280.266.728-95                  Tatiana Fernandes Nishizawa - 051.257.326-30</t>
  </si>
  <si>
    <t>19.123.282/0001-42</t>
  </si>
  <si>
    <t>Fernando Volpato dos Santos - 280.015.188-92                 Leandro Alves de Almeida - 221.823.648-62</t>
  </si>
  <si>
    <t>18.073.755/0001-81</t>
  </si>
  <si>
    <t>10.977.627/0001-83</t>
  </si>
  <si>
    <t>12.138.331/0001-71</t>
  </si>
  <si>
    <t>18.246.486/0001-08</t>
  </si>
  <si>
    <t>Fernando Manuel Mendes de Mendonça - 710.658.908-00 Fernando Ricardo Bueno de Mendonça - 252.305.288-18  Paulo Henrique Bueno de Mendonça - 276.396.418-45  Wagner Rodrigues Dalaqua - 789.187.907-91                     Sérgio Garcia Trettel - 138.240.868-40                          Elisângela Fabiana Fernandes Sivieiro - 256.688.018-29  Victor Antônio de Mendonça - 368.817.338-44</t>
  </si>
  <si>
    <t>11.609.761/0001-61</t>
  </si>
  <si>
    <t>10.983.148/0001-47</t>
  </si>
  <si>
    <t>Marcos Renato de Assis - 612.439.906-78                   Thasciane Duarte Meda Mason - 343.000.128-57</t>
  </si>
  <si>
    <t>Maria Helena Mazzi Freire Nigro - 311.026.748-93           Maria Cássia Correa Mazzi Freire - 100.704.018-10</t>
  </si>
  <si>
    <t>Ricardo Augusto Giannasi - 138.111.588-80                            Iza Maria Silenieks Giannasi - 002.025.448-26</t>
  </si>
  <si>
    <t>Kátia Francescato - 110.798.258-86                                    Natani de Melo Caetano - 456.856.518-99                   Saturnina Antônia Picolo Francescato - 110.797.358-95</t>
  </si>
  <si>
    <t>Daniela Lopes Casarini Vieira - 213.964.818-85             Renata Valero - 007.174.049-00</t>
  </si>
  <si>
    <t>Rodrigo Raful - 265.760.138-33</t>
  </si>
  <si>
    <t>Ricieri Mariotto - 349.700.388-30                                       Vicente Mariotto - 711.547.108-82</t>
  </si>
  <si>
    <t>W PRIMO SERVIÇOS EM CARDIOLOGIA S/S LTDA</t>
  </si>
  <si>
    <t>SEAA SERVIÇO ESPECIALIZADO DE ANESTESIA DE ASSIS LTDA</t>
  </si>
  <si>
    <t>Luis Antonio Caruso - 082.525.268-70</t>
  </si>
  <si>
    <t>Rogester Fabian Teixeira - 129.272.788-81                 Christiane Fragoso Jaccoud - 304.981.708-96</t>
  </si>
  <si>
    <t>10.581.789/0001-75</t>
  </si>
  <si>
    <t>24.130.980/0001-05</t>
  </si>
  <si>
    <t>Ana Paula Andrade Garcia - 015.058.546-28</t>
  </si>
  <si>
    <t>17.662.343/0001-14</t>
  </si>
  <si>
    <t>01.888.955/0001-90</t>
  </si>
  <si>
    <t>27.638.230/0001-37</t>
  </si>
  <si>
    <t>André Ferreira Simione - 731.754.391-87</t>
  </si>
  <si>
    <t>Flávia Rifan Ambrózio - 222.329.028-03                             Danilo Gomes de Carvalho - 300.177.388-06</t>
  </si>
  <si>
    <t>22.934.058/0001-45</t>
  </si>
  <si>
    <t>César Augusto de Paiva Monteiro Filho - 309.555.078-20 Maira Cury Monteiro - 339.640.048-80</t>
  </si>
  <si>
    <t>12.286.318/0001-60</t>
  </si>
  <si>
    <t>18.712.971/0001-20</t>
  </si>
  <si>
    <t>Rodrigo Milan Navarro - 349.019.918-92                           Denise Cristina Ruiz - 217.545.698-62</t>
  </si>
  <si>
    <t>Matheus Camargo de Azevedo - 336.035.308-02           Carolina Aparecida de Almeida Ferreira - 369.366.838-86</t>
  </si>
  <si>
    <t>27.930.477/0001-22</t>
  </si>
  <si>
    <t>22.804.078/0001-00</t>
  </si>
  <si>
    <t>Aroldo Gonçalves da Motta - 564.677.618-04                     Maria Felicia Gonçalves da Motta - 421.300.498-85</t>
  </si>
  <si>
    <t>15.443.166/0001-50</t>
  </si>
  <si>
    <t>22.366.000/0001-42</t>
  </si>
  <si>
    <t>Daniela Maria Durante - 045.405.219-77                      Henrique Durante - 038.455.789-98</t>
  </si>
  <si>
    <t>07.542.433/0001-18</t>
  </si>
  <si>
    <t xml:space="preserve">Rodrigo Galhardi Gasparini - 262.910.328-56                  Denise Rocha Souza Martins - 039.353.607-62                 Fausto José Smaniotti Martins - 280.539.528-01             Raquel Smaniotti Martins Gasparini - 263.086.058-24         </t>
  </si>
  <si>
    <t>12.338.040/0001-27</t>
  </si>
  <si>
    <t>Glaucio Yassumoto - 272.821.458-14                                   Cintya Pacheco Scaliante - 729.845.111-15</t>
  </si>
  <si>
    <t>19.010.877/0001-91</t>
  </si>
  <si>
    <t>Paulo José de Lorenzetti Gelas - 096.369.938-58          Marcelo Bianco Quirici - 223.869.068-92                                 Ana Carolina Pirajá Quirici - 958.682.081-53                       Paulo Rafael Eclissato - 224.379.448-93</t>
  </si>
  <si>
    <t>LABORATÓRIO ANATOMIA PATOLÓGICA E CITOPATOLOGIA LTDA</t>
  </si>
  <si>
    <t>03.573.226/0001-70</t>
  </si>
  <si>
    <t>22.254.244/0001-33</t>
  </si>
  <si>
    <t>Fernando Doro Zanoni - 298.274.658-13</t>
  </si>
  <si>
    <t>Marcos Henrique Ferreia Laraya - 095.436.078-85         Ricardo Hideki Yanasse - 223.507.098-17                                       Marcos Vinicius Muriano da Silva  - 267.801.038-45          Aline Satie Seino - 320.457.048-74                                    Ricardo Toma - 277.846.388-76</t>
  </si>
  <si>
    <t>14.040.819/0001-97</t>
  </si>
  <si>
    <t>20.157.672/0001-12</t>
  </si>
  <si>
    <t>Enidélcio de Jesus Sartori - 001.887.028-73                    Antonio Pádua Leal Galesso - 398.229.908-04               Marcelo de Paula Galesso - 35.198.998-76                     Adriano da Paula Galesso - 145.780.308-90                          Ana Gabriela Vieira Martins Galesso - 025.020.447-90</t>
  </si>
  <si>
    <t>03.295.976/0001-27</t>
  </si>
  <si>
    <t>Rodrigo Wanderley Neves Barbosa - 191.464.208-27 Guilherme Genta dos Santos - 268.292.938-98                    Nely Regina Sartori Neves 281.914.608-23</t>
  </si>
  <si>
    <t>Waneza Menezes Primo - 798.299.535-72                              Iran Menezes Batatinha Primo - 104.052.165-72            Zelinda Arlete Micali Peres - 024.932.908-52</t>
  </si>
  <si>
    <t>CNPJ</t>
  </si>
  <si>
    <t>19.113.819/0001-93</t>
  </si>
  <si>
    <t>Carlos Chadi - 035.435.598-85                                                 Katia Gutierres Carvalho Chadi - 120.182.418-42               Carlos Chadi Júnior - 387.156.718-36</t>
  </si>
  <si>
    <t>Karen Gisele Ferreira de Souza - 048.288.919-51              Mário Luiz Fulanetto Junior - 322.637.378-12                 Lucyane Tagami - 040.029.609-86                                     Mariana Giglio Furlanetto - 381.779.158-51                         Julia Genta dos Santos - 221.240.908-79</t>
  </si>
  <si>
    <t>Roberto Rensi de Mello - 043.807.628-15                           André Rensi de Mello - 164.586.828-16                           Roberto de Mello - 043.807.628-15                                    Renata Balsimelli de Mello - 274.510.988-00                 Lyliana Sawaya Abud - 212.874.788-08</t>
  </si>
  <si>
    <t>16.933.299/0001-77</t>
  </si>
  <si>
    <t>Murillo Salviano de Oliveira Barros - 368.098.958-09     Thieny Salviano de Oliveira Barros - 398.497.778-69</t>
  </si>
  <si>
    <t>29.923.023/0001-50</t>
  </si>
  <si>
    <t>Rodrigo Sanches Mascarin - 349.138.498-24                          Ana Cláudia Tanaka de Oliveira Mascarin - 053.620.989-85</t>
  </si>
  <si>
    <t>16.987.970/0001-62</t>
  </si>
  <si>
    <t>29.803.432/0001-12</t>
  </si>
  <si>
    <t>Katarine Tronco Gasparini - 395.191.508-03</t>
  </si>
  <si>
    <t>Alexandre Filipov Terração - 343.006.838-08          Gellisyanne Fernandes Ferreira Terração - 007.625.625-10</t>
  </si>
  <si>
    <t>30.466.233/0001-45</t>
  </si>
  <si>
    <t xml:space="preserve">Paulo José de Lorenzetti Gelas - 096.369.938-58          Marcelo Bianco Quirici - 223.869.068-92                                 Ana Carolina Pirajá Quirici - 958.682.081-53                       </t>
  </si>
  <si>
    <t>32.509.301/0001-31</t>
  </si>
  <si>
    <t>32.734.557/0001-42</t>
  </si>
  <si>
    <t xml:space="preserve">Aroldo Gonçalves da Motta - 564.677.618-04                     </t>
  </si>
  <si>
    <t>Dr William Mosquin Simões - 338.204.358-08</t>
  </si>
  <si>
    <t>32.345.107/0001-68</t>
  </si>
  <si>
    <t>Guilherme Mailio Buchaim - 369.523.728-73                  Ricardo Buchaim - 798.703.848-20                                   Eduardo Maiolio Buchaim - 396.169.358-79</t>
  </si>
  <si>
    <t>Ortópicos Clínica Médica LTDA</t>
  </si>
  <si>
    <t>24.275.276/0001-40</t>
  </si>
  <si>
    <t>Pedro Medalha Neto - 323.253.828-26                               Camila Cristina Andrade de Sousa - 331.913.518-09     Patricia Helena Andrade de Sousa - 215.921.048-00        Maria Helena Andrade de Sousa - 120.190.748-93</t>
  </si>
  <si>
    <t>Renan Ietter Gonzaga - 354.405.268-70                          Vanessa Cristina Vila Gonzaga - 309.424.738-50</t>
  </si>
  <si>
    <t>15.762.796/0001-97</t>
  </si>
  <si>
    <t>João Francisco Giampietro Di Giácomo - 336.616.448-40 Adriele Delchiaro Di Giácomo - 355.713.778-36                Maria Cecilia Giampietro Di Giácomo - 004.769.448-30</t>
  </si>
  <si>
    <t>Luciano Pedreiro Calgaro - 311.614.928-36</t>
  </si>
  <si>
    <t>33.093.690/0001-20</t>
  </si>
  <si>
    <t>Daniela Furuzawa Ribeiro - 342.210.788-63</t>
  </si>
  <si>
    <t>33.390.186/0001-91</t>
  </si>
  <si>
    <t>William Mosquin Simões - 338.204.358-08                      Renata Maria Bertoldi Perez Simões - 383.737.468-89</t>
  </si>
  <si>
    <t>Digestive Center Clínica Médica LTDA</t>
  </si>
  <si>
    <t xml:space="preserve">CLÍN. CIRÚRGICA GASTROBESO LTDA </t>
  </si>
  <si>
    <t>30.774.821/0001-46</t>
  </si>
  <si>
    <t>Ednir de Oliviera Vizioli - 309.470.438-70                              Lucy Junka Yamamoto - 251.407.498-31</t>
  </si>
  <si>
    <t>R.T.M. JOIA MEDICINA</t>
  </si>
  <si>
    <t>Frederico Gustavo Neiva Ellinger - 290.085.718-03              Fred Ellinger - 088.848.209-44                                              Angela Vergara de Oliveira - 310.642.038-33</t>
  </si>
  <si>
    <t>MEMPHIS Sistemas LTDA</t>
  </si>
  <si>
    <t>01.887.856/0001-93</t>
  </si>
  <si>
    <t>01.449.930/0012-42</t>
  </si>
  <si>
    <t>00.449.824/0001-43</t>
  </si>
  <si>
    <t>Ricardo Lepper / Raineldes Lepper / Marco Aurélio Hintz / Josiani Rosa Silveira / Fernando Luiz Engelmann Junior / José Ricardo Correa Maia / Edilso Helmann / Daniel Dalonso / Josiane Til / Michelle Thuyse Veiga / Celia Regina Gerent Klein / Barbara Silveira Lepper / Pablo Dias tavares / Tiago Firmino Santos / Vilmar Ricken / Andre Kuskowski / Estevao Rudi Arntz / Thober Coradi Detofeno / Osvaldo Cassaniga Junior</t>
  </si>
  <si>
    <t>32.929.819/0003-96</t>
  </si>
  <si>
    <t>NOVARTIS BIOCIÊNCIAS S.A. (Purepoint Laser) / Alcon Brasil Cuidados com a Saúde LTDA</t>
  </si>
  <si>
    <t>56.994.502/0015-35</t>
  </si>
  <si>
    <t>10.203.274/0001-31</t>
  </si>
  <si>
    <t>MEDCONTROL COMERCIO DE MATERIAIS HOSPITALARES EIRELI</t>
  </si>
  <si>
    <t>Luiz Carlos Moreira - 792.167.228-00</t>
  </si>
  <si>
    <t>71.613.996/0001-59</t>
  </si>
  <si>
    <t>Rosa Maria de Almeida Usier / Paulo Porto Usier / Fabio de Almeida Usier / Paula Almeida Usier</t>
  </si>
  <si>
    <t>09.032.626/0002-35</t>
  </si>
  <si>
    <t>AGFA HEALTHCARE BRASIL IMPORTAÇÃO E SERVIÇOS LTDA</t>
  </si>
  <si>
    <t>33.164.021/0001-00</t>
  </si>
  <si>
    <t>Marcelo Goldman / José Adalberto Ferrara / Luis Felipe Smith de Vasconcellos / Valmir Marques Rodrigues / Masaaki Itakura / Adilson Ignacio Lavrador / Kunihiro Higashi</t>
  </si>
  <si>
    <t>21.595.450/0001-44</t>
  </si>
  <si>
    <t>Edson Gomes - 061.862.148-26</t>
  </si>
  <si>
    <t>10.723.488/0001-39</t>
  </si>
  <si>
    <t>Paula Constant Constanza - 148.584.948-96</t>
  </si>
  <si>
    <t>19.534.139/0001-43</t>
  </si>
  <si>
    <t>11.170.445/0001-36</t>
  </si>
  <si>
    <t>Marcelo da Silva Carvalho - 224.329.608-07                       Milton Nitsche Junior - 072.885.548-80</t>
  </si>
  <si>
    <t>67.071.514/0001-09</t>
  </si>
  <si>
    <t>09.316.494/0001-92</t>
  </si>
  <si>
    <t>03.693.940/0001-00</t>
  </si>
  <si>
    <t>54.719.661/0001-09</t>
  </si>
  <si>
    <t>E-PEOPLE SOLUÇÕES LTDA</t>
  </si>
  <si>
    <t>Euclides de Moraes Barros Junior / Gian Carlo da Silva / Alexandre Gonçalves Duarte / Michel Sehn</t>
  </si>
  <si>
    <t>Sergio Luiz Carrijo / Willyam Sanchez Carrijo</t>
  </si>
  <si>
    <t>50.429.810/0001-36</t>
  </si>
  <si>
    <t>Alexandra Rodrigues Lugthart - 016.195.868-00           Francisco Medaglia - 145.397.678-79                                    Paulo Roberto Mascarenhas - 109.156.548-14                   Yvone Maria Mascarenhas - 019.906.318-43</t>
  </si>
  <si>
    <t>Paulo Justino Malafaia - 648.661.068-91</t>
  </si>
  <si>
    <t>Ary João Hespanhol Junior                                                Sidiclei José Magrin - 110.193.238-41                                                  Henrique Pott</t>
  </si>
  <si>
    <t>Marcelino Luiz Monteiro Cabral - 316.443.268-25</t>
  </si>
  <si>
    <t>Leandro Augusto Rodrigues - 355.889.338-77</t>
  </si>
  <si>
    <t>Euclides de Moraes Barros Junior - 023.194.849-22            Gian Carlo da Silva                                                           Alexandre Gonçalves Duarte                                              Michel Sehn</t>
  </si>
  <si>
    <t>Alfredo Manuel Saidneuy Junior</t>
  </si>
  <si>
    <t>18.958.952/0001-88</t>
  </si>
  <si>
    <t>Alfredo Manuel Saidneuy Junior - 159.778.568-73</t>
  </si>
  <si>
    <t>Beatriz Cristina Lopes (PF)</t>
  </si>
  <si>
    <t>Beatriz Cristina Lopes - 453.989.658-08</t>
  </si>
  <si>
    <t>05.695.731/0001-12</t>
  </si>
  <si>
    <t>21.482.323/0001-39</t>
  </si>
  <si>
    <t>Gabriel Cardoso Moura - 425.501 .988-67</t>
  </si>
  <si>
    <t>22.642.701/0001-67</t>
  </si>
  <si>
    <t>Allan Fernando Bernardino Carlos - 137.116.388-05        Flavio de Oliveira - 246.449.378-35                                                                 Leonardo Augusto Delgado - 138.242.078-18</t>
  </si>
  <si>
    <t>58.921.792/0001-17</t>
  </si>
  <si>
    <t>Maria da Conceicao das Neves de Matos / Eduardo Luiz Agostini / Marcelo Tadeu Carnielo / Alessandra Haruko Koga / Alessandra Vieira Machado / Maria Beatriz Nunes Pires / Cristina Ramos Rodrigues / Stevan Rech Haddad / Flavia Neves de Matos / Renata Neves de Matos Antunes</t>
  </si>
  <si>
    <t>Fabio Eduardo Ferreira Barbosa - 298.273.918-60</t>
  </si>
  <si>
    <t>24.536.143/0001-80</t>
  </si>
  <si>
    <t>00.164.484/0001-04</t>
  </si>
  <si>
    <t>Ralfo Antônio Mattioli - 071.710.178-38                      Reinando Barbosa - 959.481.808-59</t>
  </si>
  <si>
    <t>05.062.455/0001 -55</t>
  </si>
  <si>
    <t>Roberto Leal Schneider - 280.115.701-53</t>
  </si>
  <si>
    <t>05.062.455/0001-55</t>
  </si>
  <si>
    <t>30.836.261/0001-07</t>
  </si>
  <si>
    <t>Eva de Moraes Domiciano - 393.789.358-00</t>
  </si>
  <si>
    <t>SERMOV Vigilância e Segurança Patrimonial LTDA</t>
  </si>
  <si>
    <t>06.014.469/0001-66</t>
  </si>
  <si>
    <t>Angélica Portes Moreira - 308.215.138-85                          Osmar Pacheco - 603.823.688-00</t>
  </si>
  <si>
    <t>FOCCO Logística &amp; Serviços LTDA</t>
  </si>
  <si>
    <t>13.795.863/0001-44</t>
  </si>
  <si>
    <t>19.450.854/0001-06</t>
  </si>
  <si>
    <t>Rafael Tamburus Felgueiras - 342.458.828-83                     Vitor Marineli Gelonezi - 223.184.758-22</t>
  </si>
  <si>
    <t>Fabiane Carvalhais Regis ME (Interação T&amp;D)</t>
  </si>
  <si>
    <t>20.655.747/0001-95</t>
  </si>
  <si>
    <t>Fabiane Carvalhais Regis - 176.222.038-58</t>
  </si>
  <si>
    <t>UNITECH Assistência Técnica - EIRELI</t>
  </si>
  <si>
    <t>23.005.064/0001 -80</t>
  </si>
  <si>
    <t>05.895.105/0001-70</t>
  </si>
  <si>
    <t>Martha Maria Piedade Moreira - 004.741.088-48</t>
  </si>
  <si>
    <t>Regina Helena Kfouri Carvalho - 121.570.538-75</t>
  </si>
  <si>
    <t>29.947.911/0001-02</t>
  </si>
  <si>
    <t>Milton Teodoro - 138.124.568-42                                     Gabriele Rapanha Teodoro - 466.471.928-08</t>
  </si>
  <si>
    <t>Gabriel Sato Ikuhara Cavalcanti Picos - 311.240.158-17 Thaylisse Bezerra Correia - 004.352.221-12</t>
  </si>
  <si>
    <t>Assunto - Objeto de Contrato</t>
  </si>
  <si>
    <t>SIRLEI DORE FRACASSO (PF)</t>
  </si>
  <si>
    <t>Sirlei Dore Fracasso - 054.182.938-69</t>
  </si>
  <si>
    <t>Ana Carolina de Campos Godi - 302.184.278-08</t>
  </si>
  <si>
    <t>Ary João Hespanhol Junior                                                     Sidiclei José Magrin                                                             Henrique Pott</t>
  </si>
  <si>
    <t>Suelen Alves Santiago Fantinatti - 338.063.938-93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</si>
</sst>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R$&quot;* #,##0.00_);_(&quot;R$&quot;* \(#,##0.00\);_(&quot;R$&quot;* &quot;-&quot;??_);_(@_)"/>
    <numFmt numFmtId="43" formatCode="_(* #,##0.00_);_(* \(#,##0.00\);_(* &quot;-&quot;??_);_(@_)"/>
    <numFmt numFmtId="164" formatCode="[$-F400]h:mm:ss\ AM/PM"/>
    <numFmt numFmtId="165" formatCode="&quot;R$&quot;#,##0.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Calibri"/>
      <family val="2"/>
      <scheme val="minor"/>
    </font>
    <font>
      <sz val="9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/>
      <right/>
      <top/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/>
      <diagonal/>
    </border>
    <border>
      <left style="dotted">
        <color auto="1"/>
      </left>
      <right style="dotted">
        <color auto="1"/>
      </right>
      <top/>
      <bottom style="dotted">
        <color auto="1"/>
      </bottom>
      <diagonal/>
    </border>
    <border>
      <left style="dotted">
        <color auto="1"/>
      </left>
      <right/>
      <top style="dotted">
        <color auto="1"/>
      </top>
      <bottom style="dotted">
        <color auto="1"/>
      </bottom>
      <diagonal/>
    </border>
    <border>
      <left/>
      <right style="dotted">
        <color auto="1"/>
      </right>
      <top style="dotted">
        <color auto="1"/>
      </top>
      <bottom style="dotted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8">
    <xf numFmtId="0" fontId="0" fillId="0" borderId="0" xfId="0"/>
    <xf numFmtId="164" fontId="0" fillId="2" borderId="0" xfId="0" applyNumberFormat="1" applyFill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4" fontId="2" fillId="3" borderId="0" xfId="0" applyNumberFormat="1" applyFont="1" applyFill="1" applyAlignment="1">
      <alignment horizontal="center" vertical="center"/>
    </xf>
    <xf numFmtId="164" fontId="2" fillId="3" borderId="0" xfId="0" applyNumberFormat="1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49" fontId="0" fillId="2" borderId="0" xfId="0" applyNumberFormat="1" applyFill="1" applyAlignment="1">
      <alignment horizontal="center" vertical="center"/>
    </xf>
    <xf numFmtId="49" fontId="0" fillId="2" borderId="0" xfId="0" applyNumberFormat="1" applyFill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49" fontId="0" fillId="2" borderId="1" xfId="0" applyNumberFormat="1" applyFill="1" applyBorder="1" applyAlignment="1" applyProtection="1">
      <alignment horizontal="center" vertical="center" wrapText="1"/>
      <protection locked="0"/>
    </xf>
    <xf numFmtId="0" fontId="0" fillId="2" borderId="1" xfId="0" applyFill="1" applyBorder="1" applyAlignment="1" applyProtection="1">
      <alignment horizontal="center" vertical="center" wrapText="1"/>
      <protection locked="0"/>
    </xf>
    <xf numFmtId="43" fontId="0" fillId="2" borderId="1" xfId="1" applyFont="1" applyFill="1" applyBorder="1" applyAlignment="1" applyProtection="1">
      <alignment horizontal="center" vertical="center" wrapText="1"/>
      <protection locked="0"/>
    </xf>
    <xf numFmtId="49" fontId="0" fillId="0" borderId="0" xfId="0" applyNumberFormat="1" applyFill="1" applyAlignment="1">
      <alignment horizontal="center" vertical="center"/>
    </xf>
    <xf numFmtId="164" fontId="0" fillId="6" borderId="0" xfId="0" applyNumberFormat="1" applyFill="1" applyAlignment="1">
      <alignment horizontal="center" vertical="center"/>
    </xf>
    <xf numFmtId="49" fontId="0" fillId="2" borderId="0" xfId="0" applyNumberFormat="1" applyFont="1" applyFill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0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4" fillId="3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49" fontId="0" fillId="2" borderId="1" xfId="0" applyNumberFormat="1" applyFont="1" applyFill="1" applyBorder="1" applyAlignment="1" applyProtection="1">
      <alignment horizontal="center" vertical="center" wrapText="1"/>
      <protection locked="0"/>
    </xf>
    <xf numFmtId="14" fontId="4" fillId="2" borderId="1" xfId="0" applyNumberFormat="1" applyFont="1" applyFill="1" applyBorder="1" applyAlignment="1">
      <alignment horizontal="center" vertical="center" wrapText="1"/>
    </xf>
    <xf numFmtId="0" fontId="4" fillId="2" borderId="1" xfId="0" applyNumberFormat="1" applyFont="1" applyFill="1" applyBorder="1" applyAlignment="1">
      <alignment horizontal="center" vertical="center" wrapText="1"/>
    </xf>
    <xf numFmtId="0" fontId="4" fillId="2" borderId="1" xfId="1" applyNumberFormat="1" applyFont="1" applyFill="1" applyBorder="1" applyAlignment="1">
      <alignment horizontal="center" vertical="center" wrapText="1"/>
    </xf>
    <xf numFmtId="0" fontId="2" fillId="2" borderId="1" xfId="1" applyNumberFormat="1" applyFont="1" applyFill="1" applyBorder="1" applyAlignment="1">
      <alignment horizontal="center" vertical="center" wrapText="1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43" fontId="3" fillId="2" borderId="1" xfId="1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164" fontId="3" fillId="2" borderId="0" xfId="0" applyNumberFormat="1" applyFont="1" applyFill="1" applyAlignment="1">
      <alignment horizontal="center" vertical="center" wrapText="1"/>
    </xf>
    <xf numFmtId="0" fontId="3" fillId="5" borderId="0" xfId="0" applyFont="1" applyFill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 applyProtection="1">
      <alignment horizontal="center" vertical="center" wrapText="1"/>
      <protection locked="0"/>
    </xf>
    <xf numFmtId="0" fontId="7" fillId="2" borderId="1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/>
    </xf>
    <xf numFmtId="43" fontId="4" fillId="2" borderId="1" xfId="1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17" fontId="2" fillId="3" borderId="1" xfId="0" applyNumberFormat="1" applyFont="1" applyFill="1" applyBorder="1" applyAlignment="1" applyProtection="1">
      <alignment horizontal="center" vertical="center" wrapText="1"/>
      <protection locked="0"/>
    </xf>
    <xf numFmtId="49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5" fillId="2" borderId="1" xfId="0" applyFont="1" applyFill="1" applyBorder="1" applyAlignment="1" applyProtection="1">
      <alignment horizontal="center" vertical="center" wrapText="1"/>
      <protection locked="0"/>
    </xf>
    <xf numFmtId="0" fontId="4" fillId="3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165" fontId="6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8" fillId="2" borderId="0" xfId="0" applyFont="1" applyFill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164" fontId="0" fillId="2" borderId="0" xfId="0" applyNumberForma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164" fontId="5" fillId="2" borderId="0" xfId="0" applyNumberFormat="1" applyFont="1" applyFill="1" applyAlignment="1">
      <alignment horizontal="center" vertical="center" wrapText="1"/>
    </xf>
    <xf numFmtId="0" fontId="5" fillId="5" borderId="0" xfId="0" applyFont="1" applyFill="1" applyAlignment="1">
      <alignment horizontal="center" vertical="center"/>
    </xf>
    <xf numFmtId="0" fontId="9" fillId="3" borderId="1" xfId="0" applyFont="1" applyFill="1" applyBorder="1" applyAlignment="1">
      <alignment horizontal="center" vertical="center" wrapText="1"/>
    </xf>
    <xf numFmtId="0" fontId="10" fillId="2" borderId="0" xfId="0" applyFont="1" applyFill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0" fillId="2" borderId="1" xfId="0" applyFont="1" applyFill="1" applyBorder="1" applyAlignment="1" applyProtection="1">
      <alignment horizontal="center" vertical="center" wrapText="1"/>
      <protection locked="0"/>
    </xf>
    <xf numFmtId="44" fontId="3" fillId="2" borderId="1" xfId="1" applyNumberFormat="1" applyFont="1" applyFill="1" applyBorder="1" applyAlignment="1" applyProtection="1">
      <alignment horizontal="center" vertical="center" wrapText="1"/>
      <protection locked="0"/>
    </xf>
    <xf numFmtId="44" fontId="6" fillId="2" borderId="1" xfId="1" applyNumberFormat="1" applyFont="1" applyFill="1" applyBorder="1" applyAlignment="1" applyProtection="1">
      <alignment horizontal="center" vertical="center" wrapText="1"/>
      <protection locked="0"/>
    </xf>
    <xf numFmtId="16" fontId="6" fillId="2" borderId="1" xfId="1" applyNumberFormat="1" applyFont="1" applyFill="1" applyBorder="1" applyAlignment="1" applyProtection="1">
      <alignment horizontal="center" vertical="center" wrapText="1"/>
      <protection locked="0"/>
    </xf>
    <xf numFmtId="3" fontId="0" fillId="2" borderId="0" xfId="0" applyNumberFormat="1" applyFill="1" applyAlignment="1">
      <alignment horizontal="center" vertical="center"/>
    </xf>
    <xf numFmtId="164" fontId="0" fillId="2" borderId="2" xfId="0" applyNumberForma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49" fontId="2" fillId="3" borderId="5" xfId="0" applyNumberFormat="1" applyFont="1" applyFill="1" applyBorder="1" applyAlignment="1" applyProtection="1">
      <alignment horizontal="center" vertical="center" wrapText="1"/>
      <protection locked="0"/>
    </xf>
    <xf numFmtId="49" fontId="2" fillId="3" borderId="6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49" fontId="2" fillId="3" borderId="1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</cellXfs>
  <cellStyles count="2">
    <cellStyle name="Normal" xfId="0" builtinId="0"/>
    <cellStyle name="Vírgula" xfId="1" builtinId="3"/>
  </cellStyles>
  <dxfs count="12">
    <dxf>
      <font>
        <color rgb="FF00B050"/>
      </font>
    </dxf>
    <dxf>
      <font>
        <color rgb="FFFF0000"/>
      </font>
    </dxf>
    <dxf>
      <font>
        <color rgb="FFFFC000"/>
      </font>
    </dxf>
    <dxf>
      <font>
        <color rgb="FF00B050"/>
      </font>
    </dxf>
    <dxf>
      <font>
        <color rgb="FFFF0000"/>
      </font>
    </dxf>
    <dxf>
      <font>
        <color rgb="FFFFC000"/>
      </font>
    </dxf>
    <dxf>
      <font>
        <color rgb="FF00B050"/>
      </font>
    </dxf>
    <dxf>
      <font>
        <color rgb="FFFF0000"/>
      </font>
    </dxf>
    <dxf>
      <font>
        <color rgb="FFFFC000"/>
      </font>
    </dxf>
    <dxf>
      <font>
        <color rgb="FF00B050"/>
      </font>
    </dxf>
    <dxf>
      <font>
        <color rgb="FFFF0000"/>
      </font>
    </dxf>
    <dxf>
      <font>
        <color rgb="FFFFC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30</xdr:col>
      <xdr:colOff>62753</xdr:colOff>
      <xdr:row>0</xdr:row>
      <xdr:rowOff>0</xdr:rowOff>
    </xdr:from>
    <xdr:to>
      <xdr:col>57</xdr:col>
      <xdr:colOff>68673</xdr:colOff>
      <xdr:row>20</xdr:row>
      <xdr:rowOff>76200</xdr:rowOff>
    </xdr:to>
    <xdr:pic>
      <xdr:nvPicPr>
        <xdr:cNvPr id="2" name="Imagem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856" t="19664" r="33447" b="66272"/>
        <a:stretch/>
      </xdr:blipFill>
      <xdr:spPr>
        <a:xfrm>
          <a:off x="2891678" y="0"/>
          <a:ext cx="8288431" cy="1028700"/>
        </a:xfrm>
        <a:prstGeom prst="rect">
          <a:avLst/>
        </a:prstGeom>
        <a:ln>
          <a:noFill/>
        </a:ln>
        <a:effectLst>
          <a:softEdge rad="112500"/>
        </a:effec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146"/>
  <sheetViews>
    <sheetView tabSelected="1" zoomScale="96" zoomScaleNormal="96" zoomScaleSheetLayoutView="47" workbookViewId="0">
      <pane ySplit="22" topLeftCell="A23" activePane="bottomLeft" state="frozen"/>
      <selection pane="bottomLeft" activeCell="AX140" sqref="AX140"/>
    </sheetView>
  </sheetViews>
  <sheetFormatPr defaultColWidth="11.28515625" defaultRowHeight="15" outlineLevelCol="1" x14ac:dyDescent="0.25"/>
  <cols>
    <col min="1" max="1" width="15.140625" style="3" bestFit="1" customWidth="1"/>
    <col min="2" max="2" width="12.85546875" style="10" hidden="1" customWidth="1" outlineLevel="1"/>
    <col min="3" max="3" width="16.5703125" style="10" hidden="1" customWidth="1" outlineLevel="1"/>
    <col min="4" max="4" width="13.140625" style="10" hidden="1" customWidth="1" outlineLevel="1"/>
    <col min="5" max="5" width="17.42578125" style="10" hidden="1" customWidth="1" outlineLevel="1"/>
    <col min="6" max="6" width="12.42578125" style="10" hidden="1" customWidth="1" outlineLevel="1"/>
    <col min="7" max="7" width="17.7109375" style="10" hidden="1" customWidth="1" outlineLevel="1"/>
    <col min="8" max="8" width="11.28515625" style="10" hidden="1" customWidth="1" outlineLevel="1"/>
    <col min="9" max="9" width="17" style="10" hidden="1" customWidth="1" outlineLevel="1"/>
    <col min="10" max="10" width="12.7109375" style="10" hidden="1" customWidth="1" outlineLevel="1"/>
    <col min="11" max="11" width="17.85546875" style="10" hidden="1" customWidth="1" outlineLevel="1"/>
    <col min="12" max="12" width="11.28515625" style="10" hidden="1" customWidth="1" outlineLevel="1"/>
    <col min="13" max="13" width="15.7109375" style="10" hidden="1" customWidth="1" outlineLevel="1"/>
    <col min="14" max="14" width="13.7109375" style="10" hidden="1" customWidth="1" outlineLevel="1"/>
    <col min="15" max="15" width="15.7109375" style="10" hidden="1" customWidth="1" outlineLevel="1"/>
    <col min="16" max="16" width="8.85546875" style="10" hidden="1" customWidth="1" outlineLevel="1"/>
    <col min="17" max="17" width="16.7109375" style="10" hidden="1" customWidth="1" outlineLevel="1"/>
    <col min="18" max="18" width="8.85546875" style="10" hidden="1" customWidth="1" outlineLevel="1"/>
    <col min="19" max="19" width="12.7109375" style="10" hidden="1" customWidth="1" outlineLevel="1"/>
    <col min="20" max="20" width="8.85546875" style="10" hidden="1" customWidth="1" outlineLevel="1"/>
    <col min="21" max="21" width="14.28515625" style="10" hidden="1" customWidth="1" outlineLevel="1"/>
    <col min="22" max="22" width="8.85546875" style="10" hidden="1" customWidth="1" outlineLevel="1"/>
    <col min="23" max="23" width="13" style="10" hidden="1" customWidth="1" outlineLevel="1"/>
    <col min="24" max="24" width="8.85546875" style="10" hidden="1" customWidth="1" outlineLevel="1"/>
    <col min="25" max="25" width="12.28515625" style="10" hidden="1" customWidth="1" outlineLevel="1"/>
    <col min="26" max="26" width="8.85546875" style="10" hidden="1" customWidth="1" outlineLevel="1"/>
    <col min="27" max="27" width="15.85546875" style="10" hidden="1" customWidth="1" outlineLevel="1"/>
    <col min="28" max="28" width="28.140625" style="21" customWidth="1" collapsed="1"/>
    <col min="29" max="29" width="29.5703125" style="21" customWidth="1"/>
    <col min="30" max="30" width="49.85546875" style="61" customWidth="1"/>
    <col min="31" max="31" width="26.5703125" style="3" customWidth="1"/>
    <col min="32" max="32" width="13.140625" style="21" customWidth="1"/>
    <col min="33" max="33" width="15.42578125" style="20" customWidth="1"/>
    <col min="34" max="34" width="12" style="3" hidden="1" customWidth="1"/>
    <col min="35" max="35" width="6.85546875" style="3" hidden="1" customWidth="1"/>
    <col min="36" max="36" width="9" style="3" hidden="1" customWidth="1"/>
    <col min="37" max="37" width="0.7109375" style="3" customWidth="1"/>
    <col min="38" max="42" width="10.28515625" style="3" hidden="1" customWidth="1" outlineLevel="1"/>
    <col min="43" max="43" width="10.28515625" style="20" hidden="1" customWidth="1" outlineLevel="1"/>
    <col min="44" max="44" width="11.140625" style="3" hidden="1" customWidth="1" outlineLevel="1"/>
    <col min="45" max="45" width="12.28515625" style="3" hidden="1" customWidth="1" outlineLevel="1"/>
    <col min="46" max="49" width="11.140625" style="3" hidden="1" customWidth="1" outlineLevel="1"/>
    <col min="50" max="50" width="12" style="42" customWidth="1" outlineLevel="1"/>
    <col min="51" max="51" width="27.28515625" style="3" hidden="1" customWidth="1" outlineLevel="1"/>
    <col min="52" max="52" width="48.85546875" style="3" hidden="1" customWidth="1" outlineLevel="1"/>
    <col min="53" max="53" width="11.28515625" style="3" collapsed="1"/>
    <col min="54" max="16384" width="11.28515625" style="3"/>
  </cols>
  <sheetData>
    <row r="1" spans="1:79" s="7" customFormat="1" x14ac:dyDescent="0.25">
      <c r="A1" s="5">
        <f ca="1">TODAY()</f>
        <v>44051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23"/>
      <c r="AC1" s="23"/>
      <c r="AD1" s="55"/>
      <c r="AE1" s="3"/>
      <c r="AF1" s="21"/>
      <c r="AG1" s="20"/>
      <c r="AH1" s="3"/>
      <c r="AI1" s="3"/>
      <c r="AJ1" s="3"/>
      <c r="AQ1" s="19"/>
      <c r="AX1" s="40"/>
      <c r="BH1" s="44"/>
      <c r="BI1" s="44"/>
      <c r="BJ1" s="44"/>
      <c r="BK1" s="44"/>
      <c r="BL1" s="44"/>
      <c r="BM1" s="44"/>
      <c r="BN1" s="44"/>
      <c r="BO1" s="44"/>
      <c r="BP1" s="44"/>
      <c r="BQ1" s="44"/>
      <c r="BR1" s="44"/>
      <c r="BS1" s="44"/>
      <c r="BT1" s="44"/>
      <c r="BU1" s="44"/>
      <c r="BV1" s="44"/>
      <c r="BW1" s="44"/>
      <c r="BX1" s="44"/>
      <c r="BY1" s="44"/>
      <c r="BZ1" s="44"/>
      <c r="CA1" s="44"/>
    </row>
    <row r="2" spans="1:79" s="7" customFormat="1" x14ac:dyDescent="0.25">
      <c r="A2" s="6">
        <f ca="1">NOW()</f>
        <v>44051.577417592591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10"/>
      <c r="U2" s="9"/>
      <c r="V2" s="9"/>
      <c r="W2" s="9"/>
      <c r="X2" s="9"/>
      <c r="Y2" s="9"/>
      <c r="Z2" s="9"/>
      <c r="AA2" s="9"/>
      <c r="AB2" s="23"/>
      <c r="AC2" s="23"/>
      <c r="AD2" s="55"/>
      <c r="AE2" s="3"/>
      <c r="AF2" s="21"/>
      <c r="AG2" s="20"/>
      <c r="AH2" s="3"/>
      <c r="AI2" s="3"/>
      <c r="AJ2" s="3"/>
      <c r="AL2" s="7" t="s">
        <v>6</v>
      </c>
      <c r="AQ2" s="19"/>
      <c r="AX2" s="40"/>
      <c r="BH2" s="44"/>
      <c r="BI2" s="44"/>
      <c r="BJ2" s="44"/>
      <c r="BK2" s="44"/>
      <c r="BL2" s="44"/>
      <c r="BM2" s="44"/>
      <c r="BN2" s="44"/>
      <c r="BO2" s="44"/>
      <c r="BP2" s="44"/>
      <c r="BQ2" s="44"/>
      <c r="BR2" s="44"/>
      <c r="BS2" s="44"/>
      <c r="BT2" s="44"/>
      <c r="BU2" s="44"/>
      <c r="BV2" s="44"/>
      <c r="BW2" s="44"/>
      <c r="BX2" s="44"/>
      <c r="BY2" s="44"/>
      <c r="BZ2" s="44"/>
      <c r="CA2" s="44"/>
    </row>
    <row r="3" spans="1:79" s="7" customFormat="1" x14ac:dyDescent="0.25">
      <c r="B3" s="9"/>
      <c r="C3" s="16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35" t="s">
        <v>6</v>
      </c>
      <c r="AC3" s="35"/>
      <c r="AD3" s="56"/>
      <c r="AE3" s="3"/>
      <c r="AF3" s="21"/>
      <c r="AG3" s="20"/>
      <c r="AH3" s="3"/>
      <c r="AI3" s="3"/>
      <c r="AJ3" s="3"/>
      <c r="AQ3" s="19"/>
      <c r="AX3" s="40"/>
      <c r="BH3" s="44"/>
      <c r="BI3" s="44"/>
      <c r="BJ3" s="44"/>
      <c r="BK3" s="44"/>
      <c r="BL3" s="44"/>
      <c r="BM3" s="44"/>
      <c r="BN3" s="44"/>
      <c r="BO3" s="44"/>
      <c r="BP3" s="44"/>
      <c r="BQ3" s="44"/>
      <c r="BR3" s="44"/>
      <c r="BS3" s="44"/>
      <c r="BT3" s="44"/>
      <c r="BU3" s="44"/>
      <c r="BV3" s="44"/>
      <c r="BW3" s="44"/>
      <c r="BX3" s="44"/>
      <c r="BY3" s="44"/>
      <c r="BZ3" s="44"/>
      <c r="CA3" s="44"/>
    </row>
    <row r="4" spans="1:79" s="7" customFormat="1" x14ac:dyDescent="0.25"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23"/>
      <c r="AC4" s="23"/>
      <c r="AD4" s="55"/>
      <c r="AE4" s="3"/>
      <c r="AF4" s="21"/>
      <c r="AG4" s="20"/>
      <c r="AH4" s="3"/>
      <c r="AI4" s="3"/>
      <c r="AJ4" s="3"/>
      <c r="AQ4" s="19"/>
      <c r="AX4" s="40"/>
      <c r="BH4" s="44"/>
      <c r="BI4" s="44"/>
      <c r="BJ4" s="44"/>
      <c r="BK4" s="44"/>
      <c r="BL4" s="44"/>
      <c r="BM4" s="44"/>
      <c r="BN4" s="44"/>
      <c r="BO4" s="44"/>
      <c r="BP4" s="44"/>
      <c r="BQ4" s="44"/>
      <c r="BR4" s="44"/>
      <c r="BS4" s="44"/>
      <c r="BT4" s="44"/>
      <c r="BU4" s="44"/>
      <c r="BV4" s="44"/>
      <c r="BW4" s="44"/>
      <c r="BX4" s="44"/>
      <c r="BY4" s="44"/>
      <c r="BZ4" s="44"/>
      <c r="CA4" s="44"/>
    </row>
    <row r="5" spans="1:79" s="7" customFormat="1" x14ac:dyDescent="0.25">
      <c r="A5" s="17" t="s">
        <v>48</v>
      </c>
      <c r="B5" s="9"/>
      <c r="C5" s="18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36" t="s">
        <v>75</v>
      </c>
      <c r="AC5" s="36"/>
      <c r="AD5" s="57"/>
      <c r="AE5" s="3"/>
      <c r="AF5" s="21"/>
      <c r="AG5" s="20"/>
      <c r="AH5" s="3"/>
      <c r="AI5" s="3"/>
      <c r="AJ5" s="3"/>
      <c r="AQ5" s="19"/>
      <c r="AX5" s="40"/>
      <c r="BH5" s="44"/>
      <c r="BI5" s="44"/>
      <c r="BJ5" s="44"/>
      <c r="BK5" s="44"/>
      <c r="BL5" s="44"/>
      <c r="BM5" s="44"/>
      <c r="BN5" s="44"/>
      <c r="BO5" s="44"/>
      <c r="BP5" s="44"/>
      <c r="BQ5" s="44"/>
      <c r="BR5" s="44"/>
      <c r="BS5" s="44"/>
      <c r="BT5" s="44"/>
      <c r="BU5" s="44"/>
      <c r="BV5" s="44"/>
      <c r="BW5" s="44"/>
      <c r="BX5" s="44"/>
      <c r="BY5" s="44"/>
      <c r="BZ5" s="44"/>
      <c r="CA5" s="44"/>
    </row>
    <row r="6" spans="1:79" s="7" customFormat="1" hidden="1" x14ac:dyDescent="0.25">
      <c r="A6" s="1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23"/>
      <c r="AC6" s="23"/>
      <c r="AD6" s="23"/>
      <c r="AE6" s="8"/>
      <c r="AF6" s="22"/>
      <c r="AG6" s="8"/>
      <c r="AH6" s="8"/>
      <c r="AI6" s="8"/>
      <c r="AJ6" s="8"/>
      <c r="AQ6" s="19"/>
      <c r="AX6" s="40"/>
    </row>
    <row r="7" spans="1:79" s="7" customFormat="1" hidden="1" x14ac:dyDescent="0.25">
      <c r="A7" s="1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23"/>
      <c r="AC7" s="23"/>
      <c r="AD7" s="23"/>
      <c r="AE7" s="8"/>
      <c r="AF7" s="22"/>
      <c r="AG7" s="8"/>
      <c r="AH7" s="8"/>
      <c r="AI7" s="8"/>
      <c r="AJ7" s="8"/>
      <c r="AQ7" s="19"/>
      <c r="AX7" s="40"/>
    </row>
    <row r="8" spans="1:79" s="7" customFormat="1" hidden="1" x14ac:dyDescent="0.25">
      <c r="A8" s="1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23"/>
      <c r="AC8" s="23"/>
      <c r="AD8" s="23"/>
      <c r="AE8" s="8"/>
      <c r="AF8" s="22"/>
      <c r="AG8" s="8"/>
      <c r="AH8" s="8"/>
      <c r="AI8" s="8"/>
      <c r="AJ8" s="8"/>
      <c r="AQ8" s="19"/>
      <c r="AX8" s="40"/>
    </row>
    <row r="9" spans="1:79" s="7" customFormat="1" hidden="1" x14ac:dyDescent="0.25">
      <c r="A9" s="1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23"/>
      <c r="AC9" s="23"/>
      <c r="AD9" s="23"/>
      <c r="AE9" s="8"/>
      <c r="AF9" s="22"/>
      <c r="AG9" s="8"/>
      <c r="AH9" s="8"/>
      <c r="AI9" s="8"/>
      <c r="AJ9" s="8"/>
      <c r="AQ9" s="19"/>
      <c r="AX9" s="40"/>
    </row>
    <row r="10" spans="1:79" s="7" customFormat="1" hidden="1" x14ac:dyDescent="0.25">
      <c r="A10" s="1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23"/>
      <c r="AC10" s="23"/>
      <c r="AD10" s="23"/>
      <c r="AE10" s="8"/>
      <c r="AF10" s="22"/>
      <c r="AG10" s="8"/>
      <c r="AH10" s="8"/>
      <c r="AI10" s="8"/>
      <c r="AJ10" s="8"/>
      <c r="AQ10" s="19"/>
      <c r="AX10" s="40"/>
    </row>
    <row r="11" spans="1:79" s="7" customFormat="1" hidden="1" x14ac:dyDescent="0.25">
      <c r="A11" s="1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23"/>
      <c r="AC11" s="23"/>
      <c r="AD11" s="23"/>
      <c r="AE11" s="8"/>
      <c r="AF11" s="22"/>
      <c r="AG11" s="8"/>
      <c r="AH11" s="8"/>
      <c r="AI11" s="8"/>
      <c r="AJ11" s="8"/>
      <c r="AQ11" s="19"/>
      <c r="AX11" s="40"/>
    </row>
    <row r="12" spans="1:79" s="7" customFormat="1" hidden="1" x14ac:dyDescent="0.25">
      <c r="A12" s="1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23"/>
      <c r="AC12" s="23"/>
      <c r="AD12" s="23"/>
      <c r="AE12" s="8"/>
      <c r="AF12" s="22"/>
      <c r="AG12" s="8"/>
      <c r="AH12" s="8"/>
      <c r="AI12" s="8"/>
      <c r="AJ12" s="8"/>
      <c r="AQ12" s="19"/>
      <c r="AX12" s="40"/>
    </row>
    <row r="13" spans="1:79" s="7" customFormat="1" hidden="1" x14ac:dyDescent="0.25">
      <c r="A13" s="1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23"/>
      <c r="AC13" s="23"/>
      <c r="AD13" s="23"/>
      <c r="AE13" s="8"/>
      <c r="AF13" s="22"/>
      <c r="AG13" s="8"/>
      <c r="AH13" s="8"/>
      <c r="AI13" s="8"/>
      <c r="AJ13" s="8"/>
      <c r="AQ13" s="19"/>
      <c r="AX13" s="40"/>
    </row>
    <row r="14" spans="1:79" s="7" customFormat="1" hidden="1" x14ac:dyDescent="0.25">
      <c r="A14" s="1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23"/>
      <c r="AC14" s="23"/>
      <c r="AD14" s="23"/>
      <c r="AE14" s="8"/>
      <c r="AF14" s="22"/>
      <c r="AG14" s="8"/>
      <c r="AH14" s="8"/>
      <c r="AI14" s="8"/>
      <c r="AJ14" s="8"/>
      <c r="AQ14" s="19"/>
      <c r="AX14" s="40"/>
    </row>
    <row r="15" spans="1:79" s="7" customFormat="1" hidden="1" x14ac:dyDescent="0.25">
      <c r="A15" s="1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23"/>
      <c r="AC15" s="23"/>
      <c r="AD15" s="23"/>
      <c r="AE15" s="8"/>
      <c r="AF15" s="22"/>
      <c r="AG15" s="8"/>
      <c r="AH15" s="8"/>
      <c r="AI15" s="8"/>
      <c r="AJ15" s="8"/>
      <c r="AQ15" s="19"/>
      <c r="AX15" s="40"/>
    </row>
    <row r="16" spans="1:79" s="7" customFormat="1" hidden="1" x14ac:dyDescent="0.25">
      <c r="A16" s="1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23"/>
      <c r="AC16" s="23"/>
      <c r="AD16" s="23"/>
      <c r="AE16" s="8"/>
      <c r="AF16" s="22"/>
      <c r="AG16" s="8"/>
      <c r="AH16" s="8"/>
      <c r="AI16" s="8"/>
      <c r="AJ16" s="8"/>
      <c r="AQ16" s="19"/>
      <c r="AX16" s="40"/>
    </row>
    <row r="17" spans="1:79" s="7" customFormat="1" hidden="1" x14ac:dyDescent="0.25">
      <c r="A17" s="1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23"/>
      <c r="AC17" s="23"/>
      <c r="AD17" s="23"/>
      <c r="AE17" s="8"/>
      <c r="AF17" s="22"/>
      <c r="AG17" s="8"/>
      <c r="AH17" s="8"/>
      <c r="AI17" s="8"/>
      <c r="AJ17" s="8"/>
      <c r="AQ17" s="19"/>
      <c r="AX17" s="40"/>
    </row>
    <row r="18" spans="1:79" s="7" customFormat="1" hidden="1" x14ac:dyDescent="0.25">
      <c r="A18" s="1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23"/>
      <c r="AC18" s="23"/>
      <c r="AD18" s="23"/>
      <c r="AE18" s="8"/>
      <c r="AF18" s="22"/>
      <c r="AG18" s="8"/>
      <c r="AH18" s="8"/>
      <c r="AI18" s="8"/>
      <c r="AJ18" s="8"/>
      <c r="AQ18" s="19"/>
      <c r="AX18" s="40"/>
    </row>
    <row r="19" spans="1:79" s="7" customFormat="1" hidden="1" x14ac:dyDescent="0.25">
      <c r="A19" s="1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23"/>
      <c r="AC19" s="23"/>
      <c r="AD19" s="23"/>
      <c r="AE19" s="8"/>
      <c r="AF19" s="22"/>
      <c r="AG19" s="8"/>
      <c r="AH19" s="8"/>
      <c r="AI19" s="8"/>
      <c r="AJ19" s="8"/>
      <c r="AQ19" s="19"/>
      <c r="AX19" s="40"/>
    </row>
    <row r="20" spans="1:79" hidden="1" x14ac:dyDescent="0.25">
      <c r="A20" s="67"/>
      <c r="B20" s="67"/>
      <c r="C20" s="67"/>
      <c r="D20" s="67"/>
      <c r="E20" s="67"/>
      <c r="F20" s="67"/>
      <c r="G20" s="67"/>
      <c r="H20" s="67"/>
      <c r="I20" s="67"/>
      <c r="J20" s="67"/>
      <c r="K20" s="67"/>
      <c r="L20" s="67"/>
      <c r="M20" s="67"/>
      <c r="N20" s="67"/>
      <c r="O20" s="67"/>
      <c r="P20" s="67"/>
      <c r="Q20" s="67"/>
      <c r="R20" s="67"/>
      <c r="S20" s="67"/>
      <c r="T20" s="67"/>
      <c r="U20" s="67"/>
      <c r="V20" s="67"/>
      <c r="W20" s="67"/>
      <c r="X20" s="67"/>
      <c r="Y20" s="67"/>
      <c r="Z20" s="67"/>
      <c r="AA20" s="67"/>
      <c r="AB20" s="67"/>
      <c r="AC20" s="54"/>
      <c r="AD20" s="54"/>
      <c r="AE20" s="7"/>
      <c r="AF20" s="23"/>
      <c r="AG20" s="7"/>
      <c r="AH20" s="7"/>
      <c r="AI20" s="7"/>
      <c r="AJ20" s="7"/>
    </row>
    <row r="21" spans="1:79" ht="20.25" customHeight="1" x14ac:dyDescent="0.25">
      <c r="A21" s="75" t="s">
        <v>8</v>
      </c>
      <c r="B21" s="75"/>
      <c r="C21" s="75"/>
      <c r="D21" s="75"/>
      <c r="E21" s="75"/>
      <c r="F21" s="75"/>
      <c r="G21" s="75"/>
      <c r="H21" s="75"/>
      <c r="I21" s="75"/>
      <c r="J21" s="75"/>
      <c r="K21" s="75"/>
      <c r="L21" s="75"/>
      <c r="M21" s="75"/>
      <c r="N21" s="75"/>
      <c r="O21" s="75"/>
      <c r="P21" s="75"/>
      <c r="Q21" s="75"/>
      <c r="R21" s="75"/>
      <c r="S21" s="75"/>
      <c r="T21" s="75"/>
      <c r="U21" s="75"/>
      <c r="V21" s="75"/>
      <c r="W21" s="75"/>
      <c r="X21" s="75"/>
      <c r="Y21" s="75"/>
      <c r="Z21" s="75"/>
      <c r="AA21" s="75"/>
      <c r="AB21" s="76"/>
      <c r="AC21" s="76"/>
      <c r="AD21" s="77"/>
      <c r="AE21" s="75"/>
      <c r="AF21" s="75" t="s">
        <v>7</v>
      </c>
      <c r="AG21" s="75"/>
      <c r="AH21" s="75"/>
      <c r="AI21" s="75"/>
      <c r="AJ21" s="68" t="s">
        <v>4</v>
      </c>
      <c r="AL21" s="72" t="s">
        <v>9</v>
      </c>
      <c r="AM21" s="72"/>
      <c r="AN21" s="72"/>
      <c r="AO21" s="72"/>
      <c r="AP21" s="72"/>
      <c r="AQ21" s="72"/>
      <c r="AR21" s="72"/>
      <c r="AS21" s="72"/>
      <c r="AT21" s="72"/>
      <c r="AU21" s="72"/>
      <c r="AV21" s="72"/>
      <c r="AW21" s="72"/>
      <c r="AX21" s="73"/>
      <c r="AY21" s="72"/>
      <c r="AZ21" s="72"/>
      <c r="BH21" s="34"/>
      <c r="BI21" s="34"/>
      <c r="BJ21" s="34"/>
      <c r="BK21" s="34"/>
      <c r="BL21" s="34"/>
      <c r="BM21" s="34"/>
      <c r="BN21" s="34"/>
      <c r="BO21" s="34"/>
      <c r="BP21" s="34"/>
      <c r="BQ21" s="34"/>
      <c r="BR21" s="34"/>
      <c r="BS21" s="34"/>
      <c r="BT21" s="34"/>
      <c r="BU21" s="34"/>
      <c r="BV21" s="34"/>
      <c r="BW21" s="34"/>
      <c r="BX21" s="34"/>
      <c r="BY21" s="34"/>
      <c r="BZ21" s="34"/>
      <c r="CA21" s="34"/>
    </row>
    <row r="22" spans="1:79" ht="30.75" customHeight="1" x14ac:dyDescent="0.25">
      <c r="A22" s="37" t="s">
        <v>0</v>
      </c>
      <c r="B22" s="74" t="s">
        <v>1</v>
      </c>
      <c r="C22" s="74"/>
      <c r="D22" s="74" t="s">
        <v>2</v>
      </c>
      <c r="E22" s="74"/>
      <c r="F22" s="74" t="s">
        <v>3</v>
      </c>
      <c r="G22" s="74"/>
      <c r="H22" s="74" t="s">
        <v>38</v>
      </c>
      <c r="I22" s="74"/>
      <c r="J22" s="74" t="s">
        <v>39</v>
      </c>
      <c r="K22" s="74"/>
      <c r="L22" s="74" t="s">
        <v>40</v>
      </c>
      <c r="M22" s="74"/>
      <c r="N22" s="74" t="s">
        <v>64</v>
      </c>
      <c r="O22" s="74"/>
      <c r="P22" s="74" t="s">
        <v>68</v>
      </c>
      <c r="Q22" s="74"/>
      <c r="R22" s="74" t="s">
        <v>69</v>
      </c>
      <c r="S22" s="74"/>
      <c r="T22" s="74" t="s">
        <v>70</v>
      </c>
      <c r="U22" s="74"/>
      <c r="V22" s="74" t="s">
        <v>71</v>
      </c>
      <c r="W22" s="74"/>
      <c r="X22" s="70" t="s">
        <v>72</v>
      </c>
      <c r="Y22" s="71"/>
      <c r="Z22" s="70" t="s">
        <v>86</v>
      </c>
      <c r="AA22" s="71"/>
      <c r="AB22" s="48" t="s">
        <v>291</v>
      </c>
      <c r="AC22" s="53" t="s">
        <v>353</v>
      </c>
      <c r="AD22" s="58" t="s">
        <v>288</v>
      </c>
      <c r="AE22" s="37" t="s">
        <v>468</v>
      </c>
      <c r="AF22" s="24" t="s">
        <v>74</v>
      </c>
      <c r="AG22" s="12" t="s">
        <v>73</v>
      </c>
      <c r="AH22" s="12"/>
      <c r="AI22" s="12"/>
      <c r="AJ22" s="69"/>
      <c r="AL22" s="45">
        <v>43466</v>
      </c>
      <c r="AM22" s="45">
        <v>43497</v>
      </c>
      <c r="AN22" s="45">
        <v>43525</v>
      </c>
      <c r="AO22" s="45">
        <v>43556</v>
      </c>
      <c r="AP22" s="45">
        <v>43586</v>
      </c>
      <c r="AQ22" s="45">
        <v>43617</v>
      </c>
      <c r="AR22" s="45">
        <v>43647</v>
      </c>
      <c r="AS22" s="45">
        <v>43678</v>
      </c>
      <c r="AT22" s="45">
        <v>43709</v>
      </c>
      <c r="AU22" s="45">
        <v>43739</v>
      </c>
      <c r="AV22" s="45">
        <v>43770</v>
      </c>
      <c r="AW22" s="45">
        <v>43800</v>
      </c>
      <c r="AX22" s="43" t="s">
        <v>228</v>
      </c>
      <c r="AY22" s="11" t="str">
        <f t="shared" ref="AY22:AY64" si="0">AB22</f>
        <v>Razão Social do Contratado</v>
      </c>
      <c r="AZ22" s="11" t="e">
        <f>#REF!</f>
        <v>#REF!</v>
      </c>
      <c r="BH22" s="34"/>
      <c r="BI22" s="34"/>
      <c r="BJ22" s="34"/>
      <c r="BK22" s="34"/>
      <c r="BL22" s="34"/>
      <c r="BM22" s="34"/>
      <c r="BN22" s="34"/>
      <c r="BO22" s="34"/>
      <c r="BP22" s="34"/>
      <c r="BQ22" s="34"/>
      <c r="BR22" s="34"/>
      <c r="BS22" s="34"/>
      <c r="BT22" s="34"/>
      <c r="BU22" s="34"/>
      <c r="BV22" s="34"/>
      <c r="BW22" s="34"/>
      <c r="BX22" s="34"/>
      <c r="BY22" s="34"/>
      <c r="BZ22" s="34"/>
      <c r="CA22" s="34"/>
    </row>
    <row r="23" spans="1:79" s="21" customFormat="1" ht="36" customHeight="1" x14ac:dyDescent="0.25">
      <c r="A23" s="46" t="s">
        <v>103</v>
      </c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31" t="s">
        <v>389</v>
      </c>
      <c r="AC23" s="31" t="s">
        <v>290</v>
      </c>
      <c r="AD23" s="47" t="s">
        <v>289</v>
      </c>
      <c r="AE23" s="31" t="s">
        <v>35</v>
      </c>
      <c r="AF23" s="30">
        <v>42948</v>
      </c>
      <c r="AG23" s="30">
        <v>44773</v>
      </c>
      <c r="AH23" s="27">
        <f t="shared" ref="AH23:AH58" si="1">IFERROR(ROUND((AG23-AF23)/30,0),"-")</f>
        <v>61</v>
      </c>
      <c r="AI23" s="26" t="str">
        <f t="shared" ref="AI23:AI58" si="2">IF(AH23=1,"Mês","Meses")</f>
        <v>Meses</v>
      </c>
      <c r="AJ23" s="29">
        <f t="shared" ref="AJ23:AJ54" ca="1" si="3">IF(AG23="Indeterminado","60",IF(AG23="Renovação Automatica","60",IF(AG23="Finalizado","0",AG23-$A$1)))</f>
        <v>722</v>
      </c>
      <c r="AL23" s="32">
        <v>5329</v>
      </c>
      <c r="AM23" s="32">
        <v>8718</v>
      </c>
      <c r="AN23" s="32">
        <v>9219.5</v>
      </c>
      <c r="AO23" s="32">
        <v>4922</v>
      </c>
      <c r="AP23" s="32">
        <v>8837</v>
      </c>
      <c r="AQ23" s="32">
        <v>10322</v>
      </c>
      <c r="AR23" s="32">
        <v>8472</v>
      </c>
      <c r="AS23" s="32">
        <v>10340</v>
      </c>
      <c r="AT23" s="32">
        <v>9832</v>
      </c>
      <c r="AU23" s="32">
        <v>9072</v>
      </c>
      <c r="AV23" s="32">
        <v>11128</v>
      </c>
      <c r="AW23" s="32">
        <v>9044</v>
      </c>
      <c r="AX23" s="41">
        <f t="shared" ref="AX23:AX58" si="4">SUM(AL23:AW23)</f>
        <v>105235.5</v>
      </c>
      <c r="AY23" s="33" t="str">
        <f t="shared" si="0"/>
        <v>R.T.M. JOIA MEDICINA</v>
      </c>
      <c r="AZ23" s="33" t="e">
        <f>#REF!</f>
        <v>#REF!</v>
      </c>
    </row>
    <row r="24" spans="1:79" s="21" customFormat="1" ht="36" customHeight="1" x14ac:dyDescent="0.25">
      <c r="A24" s="46" t="s">
        <v>104</v>
      </c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31" t="s">
        <v>43</v>
      </c>
      <c r="AC24" s="31" t="s">
        <v>51</v>
      </c>
      <c r="AD24" s="47" t="s">
        <v>471</v>
      </c>
      <c r="AE24" s="31" t="s">
        <v>28</v>
      </c>
      <c r="AF24" s="30">
        <v>42948</v>
      </c>
      <c r="AG24" s="30">
        <v>43517</v>
      </c>
      <c r="AH24" s="27">
        <f t="shared" si="1"/>
        <v>19</v>
      </c>
      <c r="AI24" s="26" t="str">
        <f t="shared" si="2"/>
        <v>Meses</v>
      </c>
      <c r="AJ24" s="29">
        <f t="shared" ca="1" si="3"/>
        <v>-534</v>
      </c>
      <c r="AL24" s="32">
        <v>1652</v>
      </c>
      <c r="AM24" s="32">
        <v>1652</v>
      </c>
      <c r="AN24" s="32">
        <v>1652</v>
      </c>
      <c r="AO24" s="32" t="s">
        <v>51</v>
      </c>
      <c r="AP24" s="32" t="s">
        <v>51</v>
      </c>
      <c r="AQ24" s="32" t="s">
        <v>51</v>
      </c>
      <c r="AR24" s="32" t="s">
        <v>51</v>
      </c>
      <c r="AS24" s="32" t="s">
        <v>51</v>
      </c>
      <c r="AT24" s="32" t="s">
        <v>51</v>
      </c>
      <c r="AU24" s="32" t="s">
        <v>51</v>
      </c>
      <c r="AV24" s="32" t="s">
        <v>51</v>
      </c>
      <c r="AW24" s="32" t="s">
        <v>51</v>
      </c>
      <c r="AX24" s="41">
        <f t="shared" si="4"/>
        <v>4956</v>
      </c>
      <c r="AY24" s="33" t="str">
        <f t="shared" si="0"/>
        <v>DRA. ANA CAROLINA DE CAMPOS GODI</v>
      </c>
      <c r="AZ24" s="33" t="e">
        <f>#REF!</f>
        <v>#REF!</v>
      </c>
    </row>
    <row r="25" spans="1:79" s="21" customFormat="1" ht="59.25" customHeight="1" x14ac:dyDescent="0.25">
      <c r="A25" s="46" t="s">
        <v>105</v>
      </c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31" t="s">
        <v>81</v>
      </c>
      <c r="AC25" s="31" t="s">
        <v>292</v>
      </c>
      <c r="AD25" s="47" t="s">
        <v>306</v>
      </c>
      <c r="AE25" s="31" t="s">
        <v>19</v>
      </c>
      <c r="AF25" s="30">
        <v>42948</v>
      </c>
      <c r="AG25" s="30">
        <v>44773</v>
      </c>
      <c r="AH25" s="27">
        <f t="shared" si="1"/>
        <v>61</v>
      </c>
      <c r="AI25" s="26" t="str">
        <f t="shared" si="2"/>
        <v>Meses</v>
      </c>
      <c r="AJ25" s="29">
        <f t="shared" ca="1" si="3"/>
        <v>722</v>
      </c>
      <c r="AL25" s="32">
        <v>2489</v>
      </c>
      <c r="AM25" s="32">
        <v>3252</v>
      </c>
      <c r="AN25" s="32">
        <v>3331.5</v>
      </c>
      <c r="AO25" s="32">
        <v>2468.5</v>
      </c>
      <c r="AP25" s="32">
        <v>5046</v>
      </c>
      <c r="AQ25" s="32">
        <v>3090.5</v>
      </c>
      <c r="AR25" s="32">
        <v>5040</v>
      </c>
      <c r="AS25" s="32">
        <v>5154</v>
      </c>
      <c r="AT25" s="32">
        <v>2636</v>
      </c>
      <c r="AU25" s="32">
        <v>4962</v>
      </c>
      <c r="AV25" s="32">
        <v>4898</v>
      </c>
      <c r="AW25" s="32">
        <v>4784</v>
      </c>
      <c r="AX25" s="41">
        <f t="shared" si="4"/>
        <v>47151.5</v>
      </c>
      <c r="AY25" s="33" t="str">
        <f t="shared" si="0"/>
        <v>FREIRE &amp; NIGRO LTDA</v>
      </c>
      <c r="AZ25" s="33" t="e">
        <f>#REF!</f>
        <v>#REF!</v>
      </c>
    </row>
    <row r="26" spans="1:79" s="21" customFormat="1" ht="56.25" customHeight="1" x14ac:dyDescent="0.25">
      <c r="A26" s="46" t="s">
        <v>106</v>
      </c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49" t="s">
        <v>152</v>
      </c>
      <c r="AC26" s="31" t="s">
        <v>293</v>
      </c>
      <c r="AD26" s="47" t="s">
        <v>305</v>
      </c>
      <c r="AE26" s="31" t="s">
        <v>44</v>
      </c>
      <c r="AF26" s="30">
        <v>42948</v>
      </c>
      <c r="AG26" s="30">
        <v>44773</v>
      </c>
      <c r="AH26" s="27">
        <f t="shared" si="1"/>
        <v>61</v>
      </c>
      <c r="AI26" s="26" t="str">
        <f t="shared" si="2"/>
        <v>Meses</v>
      </c>
      <c r="AJ26" s="29">
        <f t="shared" ca="1" si="3"/>
        <v>722</v>
      </c>
      <c r="AL26" s="32">
        <v>2360</v>
      </c>
      <c r="AM26" s="32">
        <v>5369</v>
      </c>
      <c r="AN26" s="32">
        <v>4095</v>
      </c>
      <c r="AO26" s="32">
        <v>4307</v>
      </c>
      <c r="AP26" s="32">
        <v>4095</v>
      </c>
      <c r="AQ26" s="32">
        <v>5310</v>
      </c>
      <c r="AR26" s="32">
        <v>4608</v>
      </c>
      <c r="AS26" s="32">
        <v>4428</v>
      </c>
      <c r="AT26" s="32">
        <v>5760</v>
      </c>
      <c r="AU26" s="32">
        <v>3456</v>
      </c>
      <c r="AV26" s="32">
        <v>5760</v>
      </c>
      <c r="AW26" s="32">
        <v>4608</v>
      </c>
      <c r="AX26" s="41">
        <f t="shared" si="4"/>
        <v>54156</v>
      </c>
      <c r="AY26" s="60" t="str">
        <f t="shared" si="0"/>
        <v>QUALIX SERV. ASSIST. EM SAUDE E INFUSÃO ASSISTIDA LTDA EPP</v>
      </c>
      <c r="AZ26" s="33" t="e">
        <f>#REF!</f>
        <v>#REF!</v>
      </c>
    </row>
    <row r="27" spans="1:79" s="21" customFormat="1" ht="58.5" customHeight="1" x14ac:dyDescent="0.25">
      <c r="A27" s="46" t="s">
        <v>107</v>
      </c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47" t="s">
        <v>118</v>
      </c>
      <c r="AC27" s="31" t="s">
        <v>294</v>
      </c>
      <c r="AD27" s="47" t="s">
        <v>295</v>
      </c>
      <c r="AE27" s="31" t="s">
        <v>24</v>
      </c>
      <c r="AF27" s="30">
        <v>42948</v>
      </c>
      <c r="AG27" s="30">
        <v>44773</v>
      </c>
      <c r="AH27" s="27">
        <f t="shared" si="1"/>
        <v>61</v>
      </c>
      <c r="AI27" s="26" t="str">
        <f t="shared" si="2"/>
        <v>Meses</v>
      </c>
      <c r="AJ27" s="29">
        <f t="shared" ca="1" si="3"/>
        <v>722</v>
      </c>
      <c r="AL27" s="32">
        <v>15032.17</v>
      </c>
      <c r="AM27" s="32">
        <v>11284.5</v>
      </c>
      <c r="AN27" s="32">
        <v>8886.17</v>
      </c>
      <c r="AO27" s="32">
        <v>8800.5</v>
      </c>
      <c r="AP27" s="32">
        <v>12003.17</v>
      </c>
      <c r="AQ27" s="32">
        <v>11129</v>
      </c>
      <c r="AR27" s="32">
        <v>10729.33</v>
      </c>
      <c r="AS27" s="32">
        <v>9081.33</v>
      </c>
      <c r="AT27" s="32">
        <v>13030</v>
      </c>
      <c r="AU27" s="32">
        <v>6812</v>
      </c>
      <c r="AV27" s="32">
        <v>7876.67</v>
      </c>
      <c r="AW27" s="32">
        <v>5061.33</v>
      </c>
      <c r="AX27" s="41">
        <f>SUM(AL27:AW27)</f>
        <v>119726.17</v>
      </c>
      <c r="AY27" s="60" t="str">
        <f t="shared" si="0"/>
        <v>CLÍNICA DR. NILSON MASSAHIRO NISHIZAWA LTDA</v>
      </c>
      <c r="AZ27" s="33" t="e">
        <f>#REF!</f>
        <v>#REF!</v>
      </c>
    </row>
    <row r="28" spans="1:79" s="21" customFormat="1" ht="55.5" customHeight="1" x14ac:dyDescent="0.25">
      <c r="A28" s="46" t="s">
        <v>108</v>
      </c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47" t="s">
        <v>76</v>
      </c>
      <c r="AC28" s="31" t="s">
        <v>296</v>
      </c>
      <c r="AD28" s="47" t="s">
        <v>297</v>
      </c>
      <c r="AE28" s="47" t="s">
        <v>85</v>
      </c>
      <c r="AF28" s="30">
        <v>42948</v>
      </c>
      <c r="AG28" s="30">
        <v>44773</v>
      </c>
      <c r="AH28" s="27">
        <f t="shared" si="1"/>
        <v>61</v>
      </c>
      <c r="AI28" s="26" t="str">
        <f t="shared" si="2"/>
        <v>Meses</v>
      </c>
      <c r="AJ28" s="29">
        <f t="shared" ca="1" si="3"/>
        <v>722</v>
      </c>
      <c r="AL28" s="32">
        <v>4600</v>
      </c>
      <c r="AM28" s="32">
        <v>4600</v>
      </c>
      <c r="AN28" s="32">
        <v>4600</v>
      </c>
      <c r="AO28" s="32">
        <v>4600</v>
      </c>
      <c r="AP28" s="32">
        <v>4600</v>
      </c>
      <c r="AQ28" s="32">
        <v>4600</v>
      </c>
      <c r="AR28" s="32">
        <v>4600</v>
      </c>
      <c r="AS28" s="32">
        <v>4600</v>
      </c>
      <c r="AT28" s="32">
        <v>4600</v>
      </c>
      <c r="AU28" s="32">
        <v>4600</v>
      </c>
      <c r="AV28" s="32">
        <v>4600</v>
      </c>
      <c r="AW28" s="32">
        <v>4600</v>
      </c>
      <c r="AX28" s="41">
        <f t="shared" si="4"/>
        <v>55200</v>
      </c>
      <c r="AY28" s="33" t="str">
        <f t="shared" si="0"/>
        <v>ALMEIDA &amp; VOLPATO SOCIEDADE DE ADVOGADOS</v>
      </c>
      <c r="AZ28" s="33" t="e">
        <f>#REF!</f>
        <v>#REF!</v>
      </c>
    </row>
    <row r="29" spans="1:79" s="21" customFormat="1" ht="51.75" customHeight="1" x14ac:dyDescent="0.25">
      <c r="A29" s="46" t="s">
        <v>109</v>
      </c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31" t="s">
        <v>13</v>
      </c>
      <c r="AC29" s="31" t="s">
        <v>298</v>
      </c>
      <c r="AD29" s="47" t="s">
        <v>351</v>
      </c>
      <c r="AE29" s="31" t="s">
        <v>14</v>
      </c>
      <c r="AF29" s="30">
        <v>42948</v>
      </c>
      <c r="AG29" s="30">
        <v>44773</v>
      </c>
      <c r="AH29" s="27">
        <f t="shared" si="1"/>
        <v>61</v>
      </c>
      <c r="AI29" s="26" t="str">
        <f t="shared" si="2"/>
        <v>Meses</v>
      </c>
      <c r="AJ29" s="29">
        <f t="shared" ca="1" si="3"/>
        <v>722</v>
      </c>
      <c r="AL29" s="32">
        <v>2800</v>
      </c>
      <c r="AM29" s="32">
        <v>2800</v>
      </c>
      <c r="AN29" s="32">
        <v>2800</v>
      </c>
      <c r="AO29" s="32" t="s">
        <v>51</v>
      </c>
      <c r="AP29" s="32">
        <f>2*2800</f>
        <v>5600</v>
      </c>
      <c r="AQ29" s="32" t="s">
        <v>51</v>
      </c>
      <c r="AR29" s="32">
        <f>2*2800</f>
        <v>5600</v>
      </c>
      <c r="AS29" s="32">
        <v>2800</v>
      </c>
      <c r="AT29" s="32" t="s">
        <v>51</v>
      </c>
      <c r="AU29" s="32">
        <f>2*2800</f>
        <v>5600</v>
      </c>
      <c r="AV29" s="32">
        <v>2800</v>
      </c>
      <c r="AW29" s="32" t="s">
        <v>51</v>
      </c>
      <c r="AX29" s="41">
        <f t="shared" si="4"/>
        <v>30800</v>
      </c>
      <c r="AY29" s="33" t="str">
        <f t="shared" si="0"/>
        <v>GRW SAÚDE LTDA - ME</v>
      </c>
      <c r="AZ29" s="33" t="e">
        <f>#REF!</f>
        <v>#REF!</v>
      </c>
    </row>
    <row r="30" spans="1:79" s="21" customFormat="1" ht="36" customHeight="1" x14ac:dyDescent="0.25">
      <c r="A30" s="46" t="s">
        <v>110</v>
      </c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31" t="s">
        <v>16</v>
      </c>
      <c r="AC30" s="31" t="s">
        <v>299</v>
      </c>
      <c r="AD30" s="47" t="s">
        <v>307</v>
      </c>
      <c r="AE30" s="31" t="s">
        <v>52</v>
      </c>
      <c r="AF30" s="30">
        <v>42948</v>
      </c>
      <c r="AG30" s="30">
        <v>44773</v>
      </c>
      <c r="AH30" s="27">
        <f t="shared" si="1"/>
        <v>61</v>
      </c>
      <c r="AI30" s="26" t="str">
        <f t="shared" si="2"/>
        <v>Meses</v>
      </c>
      <c r="AJ30" s="29">
        <f t="shared" ca="1" si="3"/>
        <v>722</v>
      </c>
      <c r="AL30" s="32" t="s">
        <v>51</v>
      </c>
      <c r="AM30" s="32">
        <v>1122</v>
      </c>
      <c r="AN30" s="32" t="s">
        <v>51</v>
      </c>
      <c r="AO30" s="32" t="s">
        <v>51</v>
      </c>
      <c r="AP30" s="32">
        <v>726</v>
      </c>
      <c r="AQ30" s="32" t="s">
        <v>51</v>
      </c>
      <c r="AR30" s="32">
        <v>748</v>
      </c>
      <c r="AS30" s="32" t="s">
        <v>51</v>
      </c>
      <c r="AT30" s="32">
        <v>286</v>
      </c>
      <c r="AU30" s="32">
        <f>572+88</f>
        <v>660</v>
      </c>
      <c r="AV30" s="32">
        <v>132</v>
      </c>
      <c r="AW30" s="32">
        <v>22</v>
      </c>
      <c r="AX30" s="41">
        <f t="shared" si="4"/>
        <v>3696</v>
      </c>
      <c r="AY30" s="33" t="str">
        <f t="shared" si="0"/>
        <v>MEDTRAB CLÍNICA MÉDICA LTDA</v>
      </c>
      <c r="AZ30" s="33" t="e">
        <f>#REF!</f>
        <v>#REF!</v>
      </c>
    </row>
    <row r="31" spans="1:79" s="21" customFormat="1" ht="51.75" customHeight="1" x14ac:dyDescent="0.25">
      <c r="A31" s="46" t="s">
        <v>111</v>
      </c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31" t="s">
        <v>65</v>
      </c>
      <c r="AC31" s="31" t="s">
        <v>300</v>
      </c>
      <c r="AD31" s="47" t="s">
        <v>308</v>
      </c>
      <c r="AE31" s="31" t="s">
        <v>143</v>
      </c>
      <c r="AF31" s="30">
        <v>42948</v>
      </c>
      <c r="AG31" s="30">
        <v>44773</v>
      </c>
      <c r="AH31" s="27">
        <f t="shared" si="1"/>
        <v>61</v>
      </c>
      <c r="AI31" s="26" t="str">
        <f t="shared" si="2"/>
        <v>Meses</v>
      </c>
      <c r="AJ31" s="29">
        <f t="shared" ca="1" si="3"/>
        <v>722</v>
      </c>
      <c r="AL31" s="32">
        <v>2555</v>
      </c>
      <c r="AM31" s="32">
        <v>2933</v>
      </c>
      <c r="AN31" s="32">
        <v>2898</v>
      </c>
      <c r="AO31" s="32">
        <v>2625</v>
      </c>
      <c r="AP31" s="32">
        <v>2793</v>
      </c>
      <c r="AQ31" s="32">
        <v>3178</v>
      </c>
      <c r="AR31" s="32">
        <v>2779</v>
      </c>
      <c r="AS31" s="32">
        <v>3101</v>
      </c>
      <c r="AT31" s="32">
        <v>2947</v>
      </c>
      <c r="AU31" s="32">
        <v>3115</v>
      </c>
      <c r="AV31" s="32">
        <v>3290</v>
      </c>
      <c r="AW31" s="32">
        <v>2919</v>
      </c>
      <c r="AX31" s="41">
        <f t="shared" si="4"/>
        <v>35133</v>
      </c>
      <c r="AY31" s="33" t="str">
        <f t="shared" si="0"/>
        <v>PROFISIO - CLÍNICA FISIOTERAPEUTICA LTDA ME</v>
      </c>
      <c r="AZ31" s="33" t="e">
        <f>#REF!</f>
        <v>#REF!</v>
      </c>
    </row>
    <row r="32" spans="1:79" s="21" customFormat="1" ht="36" customHeight="1" x14ac:dyDescent="0.25">
      <c r="A32" s="46" t="s">
        <v>112</v>
      </c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31" t="s">
        <v>12</v>
      </c>
      <c r="AC32" s="31" t="s">
        <v>301</v>
      </c>
      <c r="AD32" s="47" t="s">
        <v>309</v>
      </c>
      <c r="AE32" s="31" t="s">
        <v>143</v>
      </c>
      <c r="AF32" s="30">
        <v>42948</v>
      </c>
      <c r="AG32" s="30">
        <v>44773</v>
      </c>
      <c r="AH32" s="27">
        <f t="shared" si="1"/>
        <v>61</v>
      </c>
      <c r="AI32" s="26" t="str">
        <f t="shared" si="2"/>
        <v>Meses</v>
      </c>
      <c r="AJ32" s="29">
        <f t="shared" ca="1" si="3"/>
        <v>722</v>
      </c>
      <c r="AL32" s="32">
        <v>2891</v>
      </c>
      <c r="AM32" s="32">
        <v>3101</v>
      </c>
      <c r="AN32" s="32">
        <v>2933</v>
      </c>
      <c r="AO32" s="32">
        <v>2751</v>
      </c>
      <c r="AP32" s="32">
        <v>2919</v>
      </c>
      <c r="AQ32" s="32">
        <v>3164</v>
      </c>
      <c r="AR32" s="32">
        <v>2681</v>
      </c>
      <c r="AS32" s="32">
        <v>3087</v>
      </c>
      <c r="AT32" s="32">
        <v>3129</v>
      </c>
      <c r="AU32" s="32">
        <v>3115</v>
      </c>
      <c r="AV32" s="32">
        <v>3430</v>
      </c>
      <c r="AW32" s="32">
        <v>2912</v>
      </c>
      <c r="AX32" s="41">
        <f t="shared" si="4"/>
        <v>36113</v>
      </c>
      <c r="AY32" s="33" t="str">
        <f t="shared" si="0"/>
        <v>AR Multimovimentos Saúde Ltda ME</v>
      </c>
      <c r="AZ32" s="33" t="e">
        <f>#REF!</f>
        <v>#REF!</v>
      </c>
    </row>
    <row r="33" spans="1:52" s="21" customFormat="1" ht="99" customHeight="1" x14ac:dyDescent="0.25">
      <c r="A33" s="46" t="s">
        <v>113</v>
      </c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31" t="s">
        <v>313</v>
      </c>
      <c r="AC33" s="31" t="s">
        <v>303</v>
      </c>
      <c r="AD33" s="47" t="s">
        <v>302</v>
      </c>
      <c r="AE33" s="31" t="s">
        <v>26</v>
      </c>
      <c r="AF33" s="30">
        <v>42948</v>
      </c>
      <c r="AG33" s="30">
        <v>44773</v>
      </c>
      <c r="AH33" s="27">
        <f t="shared" si="1"/>
        <v>61</v>
      </c>
      <c r="AI33" s="26" t="str">
        <f t="shared" si="2"/>
        <v>Meses</v>
      </c>
      <c r="AJ33" s="29">
        <f t="shared" ca="1" si="3"/>
        <v>722</v>
      </c>
      <c r="AL33" s="32">
        <v>11328</v>
      </c>
      <c r="AM33" s="32">
        <v>8496</v>
      </c>
      <c r="AN33" s="32">
        <v>8496</v>
      </c>
      <c r="AO33" s="32">
        <v>9912</v>
      </c>
      <c r="AP33" s="32">
        <v>7938</v>
      </c>
      <c r="AQ33" s="32">
        <v>9962</v>
      </c>
      <c r="AR33" s="32">
        <v>10752</v>
      </c>
      <c r="AS33" s="32">
        <v>9216</v>
      </c>
      <c r="AT33" s="32">
        <f>1536+7680</f>
        <v>9216</v>
      </c>
      <c r="AU33" s="32">
        <v>7730</v>
      </c>
      <c r="AV33" s="32">
        <v>7680</v>
      </c>
      <c r="AW33" s="32">
        <v>7680</v>
      </c>
      <c r="AX33" s="41">
        <f t="shared" si="4"/>
        <v>108406</v>
      </c>
      <c r="AY33" s="33" t="str">
        <f t="shared" si="0"/>
        <v>SEAA SERVIÇO ESPECIALIZADO DE ANESTESIA DE ASSIS LTDA</v>
      </c>
      <c r="AZ33" s="33" t="e">
        <f>#REF!</f>
        <v>#REF!</v>
      </c>
    </row>
    <row r="34" spans="1:52" s="21" customFormat="1" ht="48" customHeight="1" x14ac:dyDescent="0.25">
      <c r="A34" s="46" t="s">
        <v>114</v>
      </c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31" t="s">
        <v>312</v>
      </c>
      <c r="AC34" s="31" t="s">
        <v>304</v>
      </c>
      <c r="AD34" s="47" t="s">
        <v>352</v>
      </c>
      <c r="AE34" s="31" t="s">
        <v>32</v>
      </c>
      <c r="AF34" s="30">
        <v>42948</v>
      </c>
      <c r="AG34" s="30">
        <v>44773</v>
      </c>
      <c r="AH34" s="27">
        <f t="shared" si="1"/>
        <v>61</v>
      </c>
      <c r="AI34" s="26" t="str">
        <f t="shared" si="2"/>
        <v>Meses</v>
      </c>
      <c r="AJ34" s="29">
        <f t="shared" ca="1" si="3"/>
        <v>722</v>
      </c>
      <c r="AL34" s="32">
        <v>19793.5</v>
      </c>
      <c r="AM34" s="32">
        <v>21851</v>
      </c>
      <c r="AN34" s="32">
        <v>20386.5</v>
      </c>
      <c r="AO34" s="32">
        <v>22576.5</v>
      </c>
      <c r="AP34" s="32">
        <v>22096</v>
      </c>
      <c r="AQ34" s="32">
        <v>21759.5</v>
      </c>
      <c r="AR34" s="32">
        <v>20603</v>
      </c>
      <c r="AS34" s="32">
        <v>22155</v>
      </c>
      <c r="AT34" s="32">
        <v>20495</v>
      </c>
      <c r="AU34" s="32">
        <v>25189</v>
      </c>
      <c r="AV34" s="32">
        <v>20992</v>
      </c>
      <c r="AW34" s="32">
        <v>24180</v>
      </c>
      <c r="AX34" s="41">
        <f t="shared" si="4"/>
        <v>262077</v>
      </c>
      <c r="AY34" s="33" t="str">
        <f t="shared" si="0"/>
        <v>W PRIMO SERVIÇOS EM CARDIOLOGIA S/S LTDA</v>
      </c>
      <c r="AZ34" s="33" t="e">
        <f>#REF!</f>
        <v>#REF!</v>
      </c>
    </row>
    <row r="35" spans="1:52" s="21" customFormat="1" ht="36" customHeight="1" x14ac:dyDescent="0.25">
      <c r="A35" s="46" t="s">
        <v>115</v>
      </c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31" t="s">
        <v>45</v>
      </c>
      <c r="AC35" s="31" t="s">
        <v>51</v>
      </c>
      <c r="AD35" s="47" t="s">
        <v>310</v>
      </c>
      <c r="AE35" s="31" t="s">
        <v>46</v>
      </c>
      <c r="AF35" s="30">
        <v>42948</v>
      </c>
      <c r="AG35" s="30">
        <v>44774</v>
      </c>
      <c r="AH35" s="27">
        <f t="shared" si="1"/>
        <v>61</v>
      </c>
      <c r="AI35" s="26" t="str">
        <f t="shared" si="2"/>
        <v>Meses</v>
      </c>
      <c r="AJ35" s="29">
        <f t="shared" ca="1" si="3"/>
        <v>723</v>
      </c>
      <c r="AL35" s="32">
        <v>10550.25</v>
      </c>
      <c r="AM35" s="32">
        <v>8779.17</v>
      </c>
      <c r="AN35" s="32">
        <v>10168.17</v>
      </c>
      <c r="AO35" s="32">
        <v>9206.66</v>
      </c>
      <c r="AP35" s="32">
        <v>7187.67</v>
      </c>
      <c r="AQ35" s="32">
        <v>12127</v>
      </c>
      <c r="AR35" s="32">
        <v>9164</v>
      </c>
      <c r="AS35" s="32">
        <v>5582.67</v>
      </c>
      <c r="AT35" s="32">
        <f>3245.33+7768</f>
        <v>11013.33</v>
      </c>
      <c r="AU35" s="32">
        <v>11124</v>
      </c>
      <c r="AV35" s="32">
        <v>8301.33</v>
      </c>
      <c r="AW35" s="32">
        <f>1266.67+4840</f>
        <v>6106.67</v>
      </c>
      <c r="AX35" s="41">
        <f t="shared" si="4"/>
        <v>109310.92</v>
      </c>
      <c r="AY35" s="33" t="str">
        <f t="shared" si="0"/>
        <v>DR. RODRIGO RAFUL</v>
      </c>
      <c r="AZ35" s="33" t="e">
        <f>#REF!</f>
        <v>#REF!</v>
      </c>
    </row>
    <row r="36" spans="1:52" s="21" customFormat="1" ht="36" customHeight="1" x14ac:dyDescent="0.25">
      <c r="A36" s="46" t="s">
        <v>116</v>
      </c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31" t="s">
        <v>87</v>
      </c>
      <c r="AC36" s="31" t="s">
        <v>331</v>
      </c>
      <c r="AD36" s="47" t="s">
        <v>311</v>
      </c>
      <c r="AE36" s="31" t="s">
        <v>29</v>
      </c>
      <c r="AF36" s="30">
        <v>42948</v>
      </c>
      <c r="AG36" s="30">
        <v>44773</v>
      </c>
      <c r="AH36" s="27">
        <f t="shared" si="1"/>
        <v>61</v>
      </c>
      <c r="AI36" s="26" t="str">
        <f t="shared" si="2"/>
        <v>Meses</v>
      </c>
      <c r="AJ36" s="29">
        <f t="shared" ca="1" si="3"/>
        <v>722</v>
      </c>
      <c r="AL36" s="32">
        <v>2238</v>
      </c>
      <c r="AM36" s="32">
        <v>2316.5</v>
      </c>
      <c r="AN36" s="32">
        <v>3505</v>
      </c>
      <c r="AO36" s="32">
        <v>3316</v>
      </c>
      <c r="AP36" s="32">
        <v>4473.5</v>
      </c>
      <c r="AQ36" s="32">
        <v>1136</v>
      </c>
      <c r="AR36" s="32">
        <v>2469</v>
      </c>
      <c r="AS36" s="32">
        <v>2380</v>
      </c>
      <c r="AT36" s="32">
        <v>2612</v>
      </c>
      <c r="AU36" s="32">
        <v>2167</v>
      </c>
      <c r="AV36" s="32">
        <v>3623</v>
      </c>
      <c r="AW36" s="32">
        <v>2470</v>
      </c>
      <c r="AX36" s="41">
        <f t="shared" si="4"/>
        <v>32706</v>
      </c>
      <c r="AY36" s="33" t="str">
        <f t="shared" si="0"/>
        <v>UROLMAR TRABALHOS MÉDICOS LTDA</v>
      </c>
      <c r="AZ36" s="33" t="e">
        <f>#REF!</f>
        <v>#REF!</v>
      </c>
    </row>
    <row r="37" spans="1:52" s="21" customFormat="1" ht="46.5" customHeight="1" x14ac:dyDescent="0.25">
      <c r="A37" s="46" t="s">
        <v>117</v>
      </c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38" t="s">
        <v>144</v>
      </c>
      <c r="AC37" s="31" t="s">
        <v>330</v>
      </c>
      <c r="AD37" s="47" t="s">
        <v>329</v>
      </c>
      <c r="AE37" s="31" t="s">
        <v>88</v>
      </c>
      <c r="AF37" s="30">
        <v>42948</v>
      </c>
      <c r="AG37" s="30">
        <v>43550</v>
      </c>
      <c r="AH37" s="27">
        <f t="shared" si="1"/>
        <v>20</v>
      </c>
      <c r="AI37" s="26" t="str">
        <f t="shared" si="2"/>
        <v>Meses</v>
      </c>
      <c r="AJ37" s="29">
        <f t="shared" ca="1" si="3"/>
        <v>-501</v>
      </c>
      <c r="AL37" s="32">
        <v>5750</v>
      </c>
      <c r="AM37" s="32">
        <v>4000</v>
      </c>
      <c r="AN37" s="32">
        <v>4050</v>
      </c>
      <c r="AO37" s="32">
        <v>1900</v>
      </c>
      <c r="AP37" s="32" t="s">
        <v>51</v>
      </c>
      <c r="AQ37" s="32" t="s">
        <v>51</v>
      </c>
      <c r="AR37" s="32" t="s">
        <v>51</v>
      </c>
      <c r="AS37" s="32" t="s">
        <v>51</v>
      </c>
      <c r="AT37" s="32" t="s">
        <v>51</v>
      </c>
      <c r="AU37" s="32" t="s">
        <v>51</v>
      </c>
      <c r="AV37" s="32" t="s">
        <v>51</v>
      </c>
      <c r="AW37" s="32" t="s">
        <v>51</v>
      </c>
      <c r="AX37" s="41">
        <f t="shared" si="4"/>
        <v>15700</v>
      </c>
      <c r="AY37" s="33" t="str">
        <f t="shared" si="0"/>
        <v>CLÍNICA MÉDICA DERMACOR-DERMATOLOGIA E CARDIOLOGIA LTDA</v>
      </c>
      <c r="AZ37" s="33" t="e">
        <f>#REF!</f>
        <v>#REF!</v>
      </c>
    </row>
    <row r="38" spans="1:52" s="21" customFormat="1" ht="36" customHeight="1" x14ac:dyDescent="0.25">
      <c r="A38" s="46" t="s">
        <v>119</v>
      </c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31" t="s">
        <v>55</v>
      </c>
      <c r="AC38" s="31" t="s">
        <v>51</v>
      </c>
      <c r="AD38" s="47" t="s">
        <v>314</v>
      </c>
      <c r="AE38" s="31" t="s">
        <v>42</v>
      </c>
      <c r="AF38" s="30">
        <v>42948</v>
      </c>
      <c r="AG38" s="30">
        <v>44773</v>
      </c>
      <c r="AH38" s="27">
        <f t="shared" si="1"/>
        <v>61</v>
      </c>
      <c r="AI38" s="26" t="str">
        <f t="shared" si="2"/>
        <v>Meses</v>
      </c>
      <c r="AJ38" s="29">
        <f t="shared" ca="1" si="3"/>
        <v>722</v>
      </c>
      <c r="AL38" s="32">
        <v>6018</v>
      </c>
      <c r="AM38" s="32">
        <v>7080</v>
      </c>
      <c r="AN38" s="32">
        <v>6608</v>
      </c>
      <c r="AO38" s="32">
        <v>6608</v>
      </c>
      <c r="AP38" s="32">
        <v>7709.33</v>
      </c>
      <c r="AQ38" s="32">
        <v>7237.33</v>
      </c>
      <c r="AR38" s="32">
        <v>7168</v>
      </c>
      <c r="AS38" s="32">
        <v>8320</v>
      </c>
      <c r="AT38" s="32">
        <v>7808</v>
      </c>
      <c r="AU38" s="32">
        <v>7808</v>
      </c>
      <c r="AV38" s="32">
        <v>8448</v>
      </c>
      <c r="AW38" s="32">
        <v>7168</v>
      </c>
      <c r="AX38" s="41">
        <f t="shared" si="4"/>
        <v>87980.66</v>
      </c>
      <c r="AY38" s="33" t="str">
        <f t="shared" si="0"/>
        <v>DR. LUIS ANTONIO CARUSO</v>
      </c>
      <c r="AZ38" s="33" t="e">
        <f>#REF!</f>
        <v>#REF!</v>
      </c>
    </row>
    <row r="39" spans="1:52" s="21" customFormat="1" ht="36" customHeight="1" x14ac:dyDescent="0.25">
      <c r="A39" s="46" t="s">
        <v>120</v>
      </c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31" t="s">
        <v>27</v>
      </c>
      <c r="AC39" s="31" t="s">
        <v>316</v>
      </c>
      <c r="AD39" s="47" t="s">
        <v>315</v>
      </c>
      <c r="AE39" s="31" t="s">
        <v>28</v>
      </c>
      <c r="AF39" s="30">
        <v>42948</v>
      </c>
      <c r="AG39" s="30">
        <v>44773</v>
      </c>
      <c r="AH39" s="27">
        <f t="shared" si="1"/>
        <v>61</v>
      </c>
      <c r="AI39" s="26" t="str">
        <f t="shared" si="2"/>
        <v>Meses</v>
      </c>
      <c r="AJ39" s="29">
        <f t="shared" ca="1" si="3"/>
        <v>722</v>
      </c>
      <c r="AL39" s="32">
        <v>5152.67</v>
      </c>
      <c r="AM39" s="32">
        <v>6568.67</v>
      </c>
      <c r="AN39" s="32">
        <v>6568.67</v>
      </c>
      <c r="AO39" s="32">
        <v>4995.33</v>
      </c>
      <c r="AP39" s="32">
        <v>7237.33</v>
      </c>
      <c r="AQ39" s="32">
        <v>6490</v>
      </c>
      <c r="AR39" s="32">
        <v>5290.67</v>
      </c>
      <c r="AS39" s="32">
        <v>7509.33</v>
      </c>
      <c r="AT39" s="32">
        <v>6741.33</v>
      </c>
      <c r="AU39" s="32">
        <v>7082.67</v>
      </c>
      <c r="AV39" s="32">
        <v>6784</v>
      </c>
      <c r="AW39" s="32">
        <v>7040</v>
      </c>
      <c r="AX39" s="41">
        <f t="shared" si="4"/>
        <v>77460.670000000013</v>
      </c>
      <c r="AY39" s="33" t="str">
        <f t="shared" si="0"/>
        <v>DOCTORCLIN CLÍNICA MÉDICA LTDA</v>
      </c>
      <c r="AZ39" s="33" t="e">
        <f>#REF!</f>
        <v>#REF!</v>
      </c>
    </row>
    <row r="40" spans="1:52" s="21" customFormat="1" ht="36" customHeight="1" x14ac:dyDescent="0.25">
      <c r="A40" s="46" t="s">
        <v>121</v>
      </c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31" t="s">
        <v>102</v>
      </c>
      <c r="AC40" s="31" t="s">
        <v>317</v>
      </c>
      <c r="AD40" s="47" t="s">
        <v>318</v>
      </c>
      <c r="AE40" s="31" t="s">
        <v>32</v>
      </c>
      <c r="AF40" s="30">
        <v>42948</v>
      </c>
      <c r="AG40" s="30">
        <v>44773</v>
      </c>
      <c r="AH40" s="27">
        <f t="shared" si="1"/>
        <v>61</v>
      </c>
      <c r="AI40" s="26" t="str">
        <f t="shared" si="2"/>
        <v>Meses</v>
      </c>
      <c r="AJ40" s="29">
        <f t="shared" ca="1" si="3"/>
        <v>722</v>
      </c>
      <c r="AL40" s="32">
        <v>5020.5</v>
      </c>
      <c r="AM40" s="32">
        <v>5667</v>
      </c>
      <c r="AN40" s="32">
        <v>5556.5</v>
      </c>
      <c r="AO40" s="32">
        <v>5408</v>
      </c>
      <c r="AP40" s="32">
        <v>8073</v>
      </c>
      <c r="AQ40" s="32">
        <v>5511</v>
      </c>
      <c r="AR40" s="32">
        <v>4153</v>
      </c>
      <c r="AS40" s="32">
        <v>5267</v>
      </c>
      <c r="AT40" s="32">
        <v>5764</v>
      </c>
      <c r="AU40" s="32">
        <v>6038</v>
      </c>
      <c r="AV40" s="32">
        <v>6397</v>
      </c>
      <c r="AW40" s="32">
        <v>6780</v>
      </c>
      <c r="AX40" s="41">
        <f t="shared" si="4"/>
        <v>69635</v>
      </c>
      <c r="AY40" s="33" t="str">
        <f t="shared" si="0"/>
        <v>ASSIS CARDIO CLÍNICA MÉDICA LTDA EPP</v>
      </c>
      <c r="AZ40" s="33" t="e">
        <f>#REF!</f>
        <v>#REF!</v>
      </c>
    </row>
    <row r="41" spans="1:52" s="21" customFormat="1" ht="48.75" customHeight="1" x14ac:dyDescent="0.25">
      <c r="A41" s="46" t="s">
        <v>122</v>
      </c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31" t="s">
        <v>20</v>
      </c>
      <c r="AC41" s="31" t="s">
        <v>319</v>
      </c>
      <c r="AD41" s="47" t="s">
        <v>355</v>
      </c>
      <c r="AE41" s="31" t="s">
        <v>21</v>
      </c>
      <c r="AF41" s="30">
        <v>42948</v>
      </c>
      <c r="AG41" s="30">
        <v>44773</v>
      </c>
      <c r="AH41" s="27">
        <f t="shared" si="1"/>
        <v>61</v>
      </c>
      <c r="AI41" s="26" t="str">
        <f t="shared" si="2"/>
        <v>Meses</v>
      </c>
      <c r="AJ41" s="29">
        <f t="shared" ca="1" si="3"/>
        <v>722</v>
      </c>
      <c r="AL41" s="32">
        <v>5534.67</v>
      </c>
      <c r="AM41" s="32">
        <v>6631</v>
      </c>
      <c r="AN41" s="32">
        <v>5318.67</v>
      </c>
      <c r="AO41" s="32">
        <v>5252.67</v>
      </c>
      <c r="AP41" s="32">
        <v>6585.33</v>
      </c>
      <c r="AQ41" s="32">
        <v>6792</v>
      </c>
      <c r="AR41" s="32">
        <v>6095.33</v>
      </c>
      <c r="AS41" s="32">
        <v>6662.67</v>
      </c>
      <c r="AT41" s="32">
        <v>5772</v>
      </c>
      <c r="AU41" s="32">
        <v>5956.67</v>
      </c>
      <c r="AV41" s="32">
        <v>6720.67</v>
      </c>
      <c r="AW41" s="32">
        <v>6308.67</v>
      </c>
      <c r="AX41" s="41">
        <f t="shared" si="4"/>
        <v>73630.350000000006</v>
      </c>
      <c r="AY41" s="33" t="str">
        <f t="shared" si="0"/>
        <v>CLÍNICA MÉDICA CHADI E CARVALHO LTDA</v>
      </c>
      <c r="AZ41" s="33" t="e">
        <f>#REF!</f>
        <v>#REF!</v>
      </c>
    </row>
    <row r="42" spans="1:52" s="21" customFormat="1" ht="79.5" customHeight="1" x14ac:dyDescent="0.25">
      <c r="A42" s="46" t="s">
        <v>123</v>
      </c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31" t="s">
        <v>22</v>
      </c>
      <c r="AC42" s="31" t="s">
        <v>320</v>
      </c>
      <c r="AD42" s="47" t="s">
        <v>357</v>
      </c>
      <c r="AE42" s="31" t="s">
        <v>23</v>
      </c>
      <c r="AF42" s="30">
        <v>42948</v>
      </c>
      <c r="AG42" s="30">
        <v>44773</v>
      </c>
      <c r="AH42" s="27">
        <f t="shared" si="1"/>
        <v>61</v>
      </c>
      <c r="AI42" s="26" t="str">
        <f t="shared" si="2"/>
        <v>Meses</v>
      </c>
      <c r="AJ42" s="29">
        <f t="shared" ca="1" si="3"/>
        <v>722</v>
      </c>
      <c r="AL42" s="32">
        <v>6598</v>
      </c>
      <c r="AM42" s="32">
        <v>9861.5</v>
      </c>
      <c r="AN42" s="32">
        <v>9109</v>
      </c>
      <c r="AO42" s="32">
        <v>6857</v>
      </c>
      <c r="AP42" s="32">
        <v>10734</v>
      </c>
      <c r="AQ42" s="32">
        <v>9673</v>
      </c>
      <c r="AR42" s="32">
        <v>9000</v>
      </c>
      <c r="AS42" s="32">
        <v>9878</v>
      </c>
      <c r="AT42" s="32">
        <v>10208</v>
      </c>
      <c r="AU42" s="32">
        <v>10222</v>
      </c>
      <c r="AV42" s="32">
        <v>10172</v>
      </c>
      <c r="AW42" s="32">
        <v>8886</v>
      </c>
      <c r="AX42" s="41">
        <f t="shared" si="4"/>
        <v>111198.5</v>
      </c>
      <c r="AY42" s="33" t="str">
        <f t="shared" si="0"/>
        <v>CLÍNICA DR. ROBERTO DE MELLO LTDA</v>
      </c>
      <c r="AZ42" s="33" t="e">
        <f>#REF!</f>
        <v>#REF!</v>
      </c>
    </row>
    <row r="43" spans="1:52" s="21" customFormat="1" ht="36" customHeight="1" x14ac:dyDescent="0.25">
      <c r="A43" s="46" t="s">
        <v>124</v>
      </c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31" t="s">
        <v>99</v>
      </c>
      <c r="AC43" s="31" t="s">
        <v>321</v>
      </c>
      <c r="AD43" s="47" t="s">
        <v>322</v>
      </c>
      <c r="AE43" s="31" t="s">
        <v>89</v>
      </c>
      <c r="AF43" s="30">
        <v>42948</v>
      </c>
      <c r="AG43" s="30">
        <v>44773</v>
      </c>
      <c r="AH43" s="27">
        <f t="shared" si="1"/>
        <v>61</v>
      </c>
      <c r="AI43" s="26" t="str">
        <f t="shared" si="2"/>
        <v>Meses</v>
      </c>
      <c r="AJ43" s="29">
        <f t="shared" ca="1" si="3"/>
        <v>722</v>
      </c>
      <c r="AL43" s="32">
        <v>6317</v>
      </c>
      <c r="AM43" s="32">
        <v>7389</v>
      </c>
      <c r="AN43" s="32">
        <v>5442</v>
      </c>
      <c r="AO43" s="32">
        <v>6988</v>
      </c>
      <c r="AP43" s="32">
        <v>6499</v>
      </c>
      <c r="AQ43" s="32">
        <v>5357</v>
      </c>
      <c r="AR43" s="32">
        <v>7197</v>
      </c>
      <c r="AS43" s="32">
        <v>7406</v>
      </c>
      <c r="AT43" s="32">
        <v>5932</v>
      </c>
      <c r="AU43" s="32">
        <v>6012</v>
      </c>
      <c r="AV43" s="32">
        <v>6137</v>
      </c>
      <c r="AW43" s="32">
        <v>5887</v>
      </c>
      <c r="AX43" s="41">
        <f t="shared" si="4"/>
        <v>76563</v>
      </c>
      <c r="AY43" s="33" t="str">
        <f t="shared" si="0"/>
        <v xml:space="preserve">A.F. SIMIONE EIRELI </v>
      </c>
      <c r="AZ43" s="33" t="e">
        <f>#REF!</f>
        <v>#REF!</v>
      </c>
    </row>
    <row r="44" spans="1:52" s="21" customFormat="1" ht="36" customHeight="1" x14ac:dyDescent="0.25">
      <c r="A44" s="46" t="s">
        <v>125</v>
      </c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31" t="s">
        <v>83</v>
      </c>
      <c r="AC44" s="31" t="s">
        <v>324</v>
      </c>
      <c r="AD44" s="47" t="s">
        <v>323</v>
      </c>
      <c r="AE44" s="31" t="s">
        <v>41</v>
      </c>
      <c r="AF44" s="30">
        <v>42948</v>
      </c>
      <c r="AG44" s="30">
        <v>44773</v>
      </c>
      <c r="AH44" s="27">
        <f t="shared" si="1"/>
        <v>61</v>
      </c>
      <c r="AI44" s="26" t="str">
        <f t="shared" si="2"/>
        <v>Meses</v>
      </c>
      <c r="AJ44" s="29">
        <f t="shared" ca="1" si="3"/>
        <v>722</v>
      </c>
      <c r="AL44" s="32">
        <v>2320</v>
      </c>
      <c r="AM44" s="32">
        <v>3470</v>
      </c>
      <c r="AN44" s="32">
        <v>2975</v>
      </c>
      <c r="AO44" s="32">
        <v>2620</v>
      </c>
      <c r="AP44" s="32">
        <v>7070</v>
      </c>
      <c r="AQ44" s="32">
        <v>4515</v>
      </c>
      <c r="AR44" s="32">
        <v>3392</v>
      </c>
      <c r="AS44" s="32">
        <v>4456</v>
      </c>
      <c r="AT44" s="32">
        <v>4506</v>
      </c>
      <c r="AU44" s="32">
        <v>6162</v>
      </c>
      <c r="AV44" s="32">
        <v>2754</v>
      </c>
      <c r="AW44" s="32">
        <v>4859</v>
      </c>
      <c r="AX44" s="41">
        <f t="shared" si="4"/>
        <v>49099</v>
      </c>
      <c r="AY44" s="33" t="str">
        <f t="shared" si="0"/>
        <v>D &amp; F CLÍNICA MÉDICA E IMAGEM LTDA</v>
      </c>
      <c r="AZ44" s="33" t="e">
        <f>#REF!</f>
        <v>#REF!</v>
      </c>
    </row>
    <row r="45" spans="1:52" s="21" customFormat="1" ht="36" customHeight="1" x14ac:dyDescent="0.25">
      <c r="A45" s="46" t="s">
        <v>126</v>
      </c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31" t="s">
        <v>148</v>
      </c>
      <c r="AC45" s="31" t="s">
        <v>326</v>
      </c>
      <c r="AD45" s="47" t="s">
        <v>325</v>
      </c>
      <c r="AE45" s="31" t="s">
        <v>24</v>
      </c>
      <c r="AF45" s="30">
        <v>42948</v>
      </c>
      <c r="AG45" s="30">
        <v>44773</v>
      </c>
      <c r="AH45" s="27">
        <f t="shared" si="1"/>
        <v>61</v>
      </c>
      <c r="AI45" s="26" t="str">
        <f t="shared" si="2"/>
        <v>Meses</v>
      </c>
      <c r="AJ45" s="29">
        <f t="shared" ca="1" si="3"/>
        <v>722</v>
      </c>
      <c r="AL45" s="32">
        <v>13120</v>
      </c>
      <c r="AM45" s="32">
        <v>12221.33</v>
      </c>
      <c r="AN45" s="32">
        <v>10347.33</v>
      </c>
      <c r="AO45" s="32">
        <v>11677.5</v>
      </c>
      <c r="AP45" s="32">
        <v>14368</v>
      </c>
      <c r="AQ45" s="32">
        <v>13857</v>
      </c>
      <c r="AR45" s="32">
        <v>14553.67</v>
      </c>
      <c r="AS45" s="32">
        <v>11748.67</v>
      </c>
      <c r="AT45" s="32">
        <v>11186</v>
      </c>
      <c r="AU45" s="32">
        <v>10019</v>
      </c>
      <c r="AV45" s="32">
        <v>11257.67</v>
      </c>
      <c r="AW45" s="32">
        <v>8083.67</v>
      </c>
      <c r="AX45" s="41">
        <f t="shared" si="4"/>
        <v>142439.84000000003</v>
      </c>
      <c r="AY45" s="33" t="str">
        <f t="shared" si="0"/>
        <v>C. M. SERVIÇOS OFTALMOLÓGICOS LTDA</v>
      </c>
      <c r="AZ45" s="33" t="e">
        <f>#REF!</f>
        <v>#REF!</v>
      </c>
    </row>
    <row r="46" spans="1:52" s="21" customFormat="1" ht="36" customHeight="1" x14ac:dyDescent="0.25">
      <c r="A46" s="46" t="s">
        <v>127</v>
      </c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31" t="s">
        <v>36</v>
      </c>
      <c r="AC46" s="31" t="s">
        <v>327</v>
      </c>
      <c r="AD46" s="47" t="s">
        <v>328</v>
      </c>
      <c r="AE46" s="31" t="s">
        <v>24</v>
      </c>
      <c r="AF46" s="30">
        <v>42948</v>
      </c>
      <c r="AG46" s="30">
        <v>44773</v>
      </c>
      <c r="AH46" s="27">
        <f t="shared" si="1"/>
        <v>61</v>
      </c>
      <c r="AI46" s="26" t="str">
        <f t="shared" si="2"/>
        <v>Meses</v>
      </c>
      <c r="AJ46" s="29">
        <f t="shared" ca="1" si="3"/>
        <v>722</v>
      </c>
      <c r="AL46" s="32">
        <v>9138.5</v>
      </c>
      <c r="AM46" s="32">
        <v>8653.5</v>
      </c>
      <c r="AN46" s="32">
        <v>8972.5</v>
      </c>
      <c r="AO46" s="32">
        <v>8488.17</v>
      </c>
      <c r="AP46" s="32">
        <v>9307.16</v>
      </c>
      <c r="AQ46" s="32">
        <v>11617.67</v>
      </c>
      <c r="AR46" s="32">
        <v>12045.33</v>
      </c>
      <c r="AS46" s="32">
        <v>10576.67</v>
      </c>
      <c r="AT46" s="32">
        <v>9973.33</v>
      </c>
      <c r="AU46" s="32">
        <v>8213.33</v>
      </c>
      <c r="AV46" s="32">
        <v>8212</v>
      </c>
      <c r="AW46" s="32">
        <v>7958.67</v>
      </c>
      <c r="AX46" s="41">
        <f t="shared" si="4"/>
        <v>113156.83</v>
      </c>
      <c r="AY46" s="33" t="str">
        <f t="shared" si="0"/>
        <v>RUIZ E NAVARRO CLÍNICA MÉDICA LTDA</v>
      </c>
      <c r="AZ46" s="33" t="e">
        <f>#REF!</f>
        <v>#REF!</v>
      </c>
    </row>
    <row r="47" spans="1:52" s="21" customFormat="1" ht="36" customHeight="1" x14ac:dyDescent="0.25">
      <c r="A47" s="46" t="s">
        <v>128</v>
      </c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31" t="s">
        <v>25</v>
      </c>
      <c r="AC47" s="31" t="s">
        <v>333</v>
      </c>
      <c r="AD47" s="47" t="s">
        <v>332</v>
      </c>
      <c r="AE47" s="31" t="s">
        <v>26</v>
      </c>
      <c r="AF47" s="30">
        <v>42948</v>
      </c>
      <c r="AG47" s="30">
        <v>43507</v>
      </c>
      <c r="AH47" s="27">
        <f t="shared" si="1"/>
        <v>19</v>
      </c>
      <c r="AI47" s="26" t="str">
        <f t="shared" si="2"/>
        <v>Meses</v>
      </c>
      <c r="AJ47" s="29">
        <f t="shared" ca="1" si="3"/>
        <v>-544</v>
      </c>
      <c r="AL47" s="32">
        <v>4248</v>
      </c>
      <c r="AM47" s="32">
        <v>5664</v>
      </c>
      <c r="AN47" s="32">
        <v>708</v>
      </c>
      <c r="AO47" s="32" t="s">
        <v>51</v>
      </c>
      <c r="AP47" s="32" t="s">
        <v>51</v>
      </c>
      <c r="AQ47" s="32" t="s">
        <v>51</v>
      </c>
      <c r="AR47" s="32" t="s">
        <v>51</v>
      </c>
      <c r="AS47" s="32" t="s">
        <v>51</v>
      </c>
      <c r="AT47" s="32" t="s">
        <v>51</v>
      </c>
      <c r="AU47" s="32" t="s">
        <v>51</v>
      </c>
      <c r="AV47" s="32" t="s">
        <v>51</v>
      </c>
      <c r="AW47" s="32" t="s">
        <v>51</v>
      </c>
      <c r="AX47" s="41">
        <f t="shared" si="4"/>
        <v>10620</v>
      </c>
      <c r="AY47" s="33" t="str">
        <f t="shared" si="0"/>
        <v>CLÍNICA MÉDICA MOTTA E MOTTA LTDA</v>
      </c>
      <c r="AZ47" s="33" t="e">
        <f>#REF!</f>
        <v>#REF!</v>
      </c>
    </row>
    <row r="48" spans="1:52" s="21" customFormat="1" ht="36" customHeight="1" x14ac:dyDescent="0.25">
      <c r="A48" s="46" t="s">
        <v>129</v>
      </c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31" t="s">
        <v>80</v>
      </c>
      <c r="AC48" s="31" t="s">
        <v>334</v>
      </c>
      <c r="AD48" s="47" t="s">
        <v>335</v>
      </c>
      <c r="AE48" s="31" t="s">
        <v>19</v>
      </c>
      <c r="AF48" s="30">
        <v>42948</v>
      </c>
      <c r="AG48" s="30">
        <v>44773</v>
      </c>
      <c r="AH48" s="27">
        <f t="shared" si="1"/>
        <v>61</v>
      </c>
      <c r="AI48" s="26" t="str">
        <f t="shared" si="2"/>
        <v>Meses</v>
      </c>
      <c r="AJ48" s="29">
        <f t="shared" ca="1" si="3"/>
        <v>722</v>
      </c>
      <c r="AL48" s="32">
        <v>5768</v>
      </c>
      <c r="AM48" s="32">
        <v>7144</v>
      </c>
      <c r="AN48" s="32">
        <v>5818</v>
      </c>
      <c r="AO48" s="32">
        <v>5818</v>
      </c>
      <c r="AP48" s="32">
        <v>5797.5</v>
      </c>
      <c r="AQ48" s="32">
        <v>5918</v>
      </c>
      <c r="AR48" s="32">
        <v>6228</v>
      </c>
      <c r="AS48" s="32">
        <v>7792</v>
      </c>
      <c r="AT48" s="32">
        <v>5960</v>
      </c>
      <c r="AU48" s="32">
        <v>6128</v>
      </c>
      <c r="AV48" s="32">
        <v>7010</v>
      </c>
      <c r="AW48" s="32">
        <v>5978</v>
      </c>
      <c r="AX48" s="41">
        <f t="shared" si="4"/>
        <v>75359.5</v>
      </c>
      <c r="AY48" s="33" t="str">
        <f t="shared" si="0"/>
        <v>D.M.D. SERVIÇOS MÉDICOS LTDA-ME</v>
      </c>
      <c r="AZ48" s="33" t="e">
        <f>#REF!</f>
        <v>#REF!</v>
      </c>
    </row>
    <row r="49" spans="1:52" s="21" customFormat="1" ht="63.75" customHeight="1" x14ac:dyDescent="0.25">
      <c r="A49" s="46" t="s">
        <v>130</v>
      </c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31" t="s">
        <v>34</v>
      </c>
      <c r="AC49" s="31" t="s">
        <v>336</v>
      </c>
      <c r="AD49" s="47" t="s">
        <v>337</v>
      </c>
      <c r="AE49" s="31" t="s">
        <v>35</v>
      </c>
      <c r="AF49" s="30">
        <v>42948</v>
      </c>
      <c r="AG49" s="30">
        <v>44773</v>
      </c>
      <c r="AH49" s="27">
        <f t="shared" si="1"/>
        <v>61</v>
      </c>
      <c r="AI49" s="26" t="str">
        <f t="shared" si="2"/>
        <v>Meses</v>
      </c>
      <c r="AJ49" s="29">
        <f t="shared" ca="1" si="3"/>
        <v>722</v>
      </c>
      <c r="AL49" s="32">
        <v>3763.5</v>
      </c>
      <c r="AM49" s="32">
        <v>4053</v>
      </c>
      <c r="AN49" s="32">
        <v>3994</v>
      </c>
      <c r="AO49" s="32">
        <v>3864</v>
      </c>
      <c r="AP49" s="32">
        <v>6319.5</v>
      </c>
      <c r="AQ49" s="32">
        <v>1418</v>
      </c>
      <c r="AR49" s="32">
        <v>5322</v>
      </c>
      <c r="AS49" s="32">
        <v>5418</v>
      </c>
      <c r="AT49" s="32">
        <v>4148</v>
      </c>
      <c r="AU49" s="32">
        <v>7292</v>
      </c>
      <c r="AV49" s="32">
        <v>5542</v>
      </c>
      <c r="AW49" s="32">
        <v>4538</v>
      </c>
      <c r="AX49" s="41">
        <f t="shared" si="4"/>
        <v>55672</v>
      </c>
      <c r="AY49" s="33" t="str">
        <f t="shared" si="0"/>
        <v>PLAMED SERVIÇOS MÉDICOS LTDA ME</v>
      </c>
      <c r="AZ49" s="33" t="e">
        <f>#REF!</f>
        <v>#REF!</v>
      </c>
    </row>
    <row r="50" spans="1:52" s="21" customFormat="1" ht="55.5" customHeight="1" x14ac:dyDescent="0.25">
      <c r="A50" s="46" t="s">
        <v>131</v>
      </c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31" t="s">
        <v>34</v>
      </c>
      <c r="AC50" s="31" t="s">
        <v>336</v>
      </c>
      <c r="AD50" s="47" t="s">
        <v>337</v>
      </c>
      <c r="AE50" s="31" t="s">
        <v>47</v>
      </c>
      <c r="AF50" s="30">
        <v>42948</v>
      </c>
      <c r="AG50" s="30">
        <v>44773</v>
      </c>
      <c r="AH50" s="27">
        <f t="shared" si="1"/>
        <v>61</v>
      </c>
      <c r="AI50" s="26" t="str">
        <f t="shared" si="2"/>
        <v>Meses</v>
      </c>
      <c r="AJ50" s="29">
        <f t="shared" ca="1" si="3"/>
        <v>722</v>
      </c>
      <c r="AL50" s="32">
        <v>354</v>
      </c>
      <c r="AM50" s="32">
        <v>354</v>
      </c>
      <c r="AN50" s="32">
        <v>354</v>
      </c>
      <c r="AO50" s="32">
        <v>354</v>
      </c>
      <c r="AP50" s="32">
        <v>619.5</v>
      </c>
      <c r="AQ50" s="32">
        <v>118</v>
      </c>
      <c r="AR50" s="32">
        <v>512</v>
      </c>
      <c r="AS50" s="32">
        <v>512</v>
      </c>
      <c r="AT50" s="32">
        <v>32</v>
      </c>
      <c r="AU50" s="32">
        <v>0</v>
      </c>
      <c r="AV50" s="32">
        <v>0</v>
      </c>
      <c r="AW50" s="32" t="s">
        <v>51</v>
      </c>
      <c r="AX50" s="41">
        <f t="shared" si="4"/>
        <v>3209.5</v>
      </c>
      <c r="AY50" s="33" t="str">
        <f t="shared" si="0"/>
        <v>PLAMED SERVIÇOS MÉDICOS LTDA ME</v>
      </c>
      <c r="AZ50" s="33" t="e">
        <f>#REF!</f>
        <v>#REF!</v>
      </c>
    </row>
    <row r="51" spans="1:52" s="21" customFormat="1" ht="36" customHeight="1" x14ac:dyDescent="0.25">
      <c r="A51" s="46" t="s">
        <v>132</v>
      </c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31" t="s">
        <v>142</v>
      </c>
      <c r="AC51" s="31" t="s">
        <v>338</v>
      </c>
      <c r="AD51" s="47" t="s">
        <v>339</v>
      </c>
      <c r="AE51" s="31" t="s">
        <v>77</v>
      </c>
      <c r="AF51" s="30">
        <v>42948</v>
      </c>
      <c r="AG51" s="30">
        <v>43563</v>
      </c>
      <c r="AH51" s="27">
        <f t="shared" si="1"/>
        <v>21</v>
      </c>
      <c r="AI51" s="26" t="str">
        <f t="shared" si="2"/>
        <v>Meses</v>
      </c>
      <c r="AJ51" s="29">
        <f t="shared" ca="1" si="3"/>
        <v>-488</v>
      </c>
      <c r="AL51" s="32">
        <v>606</v>
      </c>
      <c r="AM51" s="32">
        <v>413</v>
      </c>
      <c r="AN51" s="32" t="s">
        <v>51</v>
      </c>
      <c r="AO51" s="32" t="s">
        <v>51</v>
      </c>
      <c r="AP51" s="32" t="s">
        <v>51</v>
      </c>
      <c r="AQ51" s="32" t="s">
        <v>51</v>
      </c>
      <c r="AR51" s="32" t="s">
        <v>51</v>
      </c>
      <c r="AS51" s="32" t="s">
        <v>51</v>
      </c>
      <c r="AT51" s="32" t="s">
        <v>51</v>
      </c>
      <c r="AU51" s="32" t="s">
        <v>51</v>
      </c>
      <c r="AV51" s="32" t="s">
        <v>51</v>
      </c>
      <c r="AW51" s="32" t="s">
        <v>51</v>
      </c>
      <c r="AX51" s="41">
        <f t="shared" si="4"/>
        <v>1019</v>
      </c>
      <c r="AY51" s="33" t="str">
        <f t="shared" si="0"/>
        <v>GLAUCIO YASSUMOTO E CIA LTDA</v>
      </c>
      <c r="AZ51" s="33" t="e">
        <f>#REF!</f>
        <v>#REF!</v>
      </c>
    </row>
    <row r="52" spans="1:52" s="21" customFormat="1" ht="57" customHeight="1" x14ac:dyDescent="0.25">
      <c r="A52" s="46" t="s">
        <v>133</v>
      </c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31" t="s">
        <v>31</v>
      </c>
      <c r="AC52" s="31" t="s">
        <v>340</v>
      </c>
      <c r="AD52" s="47" t="s">
        <v>341</v>
      </c>
      <c r="AE52" s="31" t="s">
        <v>30</v>
      </c>
      <c r="AF52" s="30">
        <v>42948</v>
      </c>
      <c r="AG52" s="30">
        <v>43517</v>
      </c>
      <c r="AH52" s="27">
        <f t="shared" si="1"/>
        <v>19</v>
      </c>
      <c r="AI52" s="26" t="str">
        <f t="shared" si="2"/>
        <v>Meses</v>
      </c>
      <c r="AJ52" s="29">
        <f t="shared" ca="1" si="3"/>
        <v>-534</v>
      </c>
      <c r="AL52" s="32">
        <v>46340</v>
      </c>
      <c r="AM52" s="32">
        <v>49825</v>
      </c>
      <c r="AN52" s="32">
        <v>35443</v>
      </c>
      <c r="AO52" s="32" t="s">
        <v>51</v>
      </c>
      <c r="AP52" s="32" t="s">
        <v>51</v>
      </c>
      <c r="AQ52" s="32" t="s">
        <v>51</v>
      </c>
      <c r="AR52" s="32" t="s">
        <v>51</v>
      </c>
      <c r="AS52" s="32" t="s">
        <v>51</v>
      </c>
      <c r="AT52" s="32" t="s">
        <v>51</v>
      </c>
      <c r="AU52" s="32" t="s">
        <v>51</v>
      </c>
      <c r="AV52" s="32" t="s">
        <v>51</v>
      </c>
      <c r="AW52" s="32" t="s">
        <v>51</v>
      </c>
      <c r="AX52" s="41">
        <f t="shared" si="4"/>
        <v>131608</v>
      </c>
      <c r="AY52" s="33" t="str">
        <f t="shared" si="0"/>
        <v>IMAP IMAGENOLOGIA MEDICA LTDA</v>
      </c>
      <c r="AZ52" s="33" t="e">
        <f>#REF!</f>
        <v>#REF!</v>
      </c>
    </row>
    <row r="53" spans="1:52" s="21" customFormat="1" ht="48.75" customHeight="1" x14ac:dyDescent="0.25">
      <c r="A53" s="46" t="s">
        <v>134</v>
      </c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31" t="s">
        <v>342</v>
      </c>
      <c r="AC53" s="31" t="s">
        <v>343</v>
      </c>
      <c r="AD53" s="47" t="s">
        <v>390</v>
      </c>
      <c r="AE53" s="31" t="s">
        <v>18</v>
      </c>
      <c r="AF53" s="30">
        <v>42948</v>
      </c>
      <c r="AG53" s="30">
        <v>44773</v>
      </c>
      <c r="AH53" s="27">
        <f t="shared" si="1"/>
        <v>61</v>
      </c>
      <c r="AI53" s="26" t="str">
        <f t="shared" si="2"/>
        <v>Meses</v>
      </c>
      <c r="AJ53" s="29">
        <f t="shared" ca="1" si="3"/>
        <v>722</v>
      </c>
      <c r="AL53" s="32">
        <v>14945</v>
      </c>
      <c r="AM53" s="32">
        <v>32660</v>
      </c>
      <c r="AN53" s="32">
        <v>19497</v>
      </c>
      <c r="AO53" s="32">
        <v>23767</v>
      </c>
      <c r="AP53" s="32">
        <v>27498</v>
      </c>
      <c r="AQ53" s="32">
        <v>30456</v>
      </c>
      <c r="AR53" s="32">
        <v>21614</v>
      </c>
      <c r="AS53" s="32">
        <v>19621</v>
      </c>
      <c r="AT53" s="32">
        <v>24013</v>
      </c>
      <c r="AU53" s="32">
        <v>23381</v>
      </c>
      <c r="AV53" s="32">
        <v>30087</v>
      </c>
      <c r="AW53" s="32">
        <v>38522</v>
      </c>
      <c r="AX53" s="41">
        <f t="shared" si="4"/>
        <v>306061</v>
      </c>
      <c r="AY53" s="33" t="str">
        <f t="shared" si="0"/>
        <v>LABORATÓRIO ANATOMIA PATOLÓGICA E CITOPATOLOGIA LTDA</v>
      </c>
      <c r="AZ53" s="33" t="e">
        <f>#REF!</f>
        <v>#REF!</v>
      </c>
    </row>
    <row r="54" spans="1:52" s="21" customFormat="1" ht="36" customHeight="1" x14ac:dyDescent="0.25">
      <c r="A54" s="46" t="s">
        <v>135</v>
      </c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31" t="s">
        <v>63</v>
      </c>
      <c r="AC54" s="31" t="s">
        <v>344</v>
      </c>
      <c r="AD54" s="47" t="s">
        <v>345</v>
      </c>
      <c r="AE54" s="31" t="s">
        <v>33</v>
      </c>
      <c r="AF54" s="30">
        <v>42948</v>
      </c>
      <c r="AG54" s="30">
        <v>44773</v>
      </c>
      <c r="AH54" s="27">
        <f t="shared" si="1"/>
        <v>61</v>
      </c>
      <c r="AI54" s="26" t="str">
        <f t="shared" si="2"/>
        <v>Meses</v>
      </c>
      <c r="AJ54" s="29">
        <f t="shared" ca="1" si="3"/>
        <v>722</v>
      </c>
      <c r="AL54" s="32">
        <v>4513.5</v>
      </c>
      <c r="AM54" s="32">
        <v>4770</v>
      </c>
      <c r="AN54" s="32">
        <v>3776</v>
      </c>
      <c r="AO54" s="32">
        <v>3715.5</v>
      </c>
      <c r="AP54" s="32">
        <v>2832</v>
      </c>
      <c r="AQ54" s="32" t="s">
        <v>51</v>
      </c>
      <c r="AR54" s="32" t="s">
        <v>51</v>
      </c>
      <c r="AS54" s="32">
        <v>4146</v>
      </c>
      <c r="AT54" s="32">
        <v>4377</v>
      </c>
      <c r="AU54" s="32">
        <v>4128</v>
      </c>
      <c r="AV54" s="32">
        <v>3289</v>
      </c>
      <c r="AW54" s="32">
        <v>4128</v>
      </c>
      <c r="AX54" s="41">
        <f t="shared" si="4"/>
        <v>39675</v>
      </c>
      <c r="AY54" s="33" t="str">
        <f t="shared" si="0"/>
        <v>FERNANDO DORO ZANONI (PJ)</v>
      </c>
      <c r="AZ54" s="33" t="e">
        <f>#REF!</f>
        <v>#REF!</v>
      </c>
    </row>
    <row r="55" spans="1:52" s="21" customFormat="1" ht="72" customHeight="1" x14ac:dyDescent="0.25">
      <c r="A55" s="46" t="s">
        <v>136</v>
      </c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47" t="s">
        <v>138</v>
      </c>
      <c r="AC55" s="31" t="s">
        <v>347</v>
      </c>
      <c r="AD55" s="47" t="s">
        <v>346</v>
      </c>
      <c r="AE55" s="31" t="s">
        <v>24</v>
      </c>
      <c r="AF55" s="30">
        <v>42948</v>
      </c>
      <c r="AG55" s="30">
        <v>44773</v>
      </c>
      <c r="AH55" s="27">
        <f t="shared" si="1"/>
        <v>61</v>
      </c>
      <c r="AI55" s="26" t="str">
        <f t="shared" si="2"/>
        <v>Meses</v>
      </c>
      <c r="AJ55" s="29">
        <f t="shared" ref="AJ55:AJ90" ca="1" si="5">IF(AG55="Indeterminado","60",IF(AG55="Renovação Automatica","60",IF(AG55="Finalizado","0",AG55-$A$1)))</f>
        <v>722</v>
      </c>
      <c r="AL55" s="32">
        <v>9569.83</v>
      </c>
      <c r="AM55" s="32">
        <v>11303.17</v>
      </c>
      <c r="AN55" s="32">
        <v>10657</v>
      </c>
      <c r="AO55" s="32">
        <v>12002</v>
      </c>
      <c r="AP55" s="32">
        <v>8558.5</v>
      </c>
      <c r="AQ55" s="32" t="s">
        <v>51</v>
      </c>
      <c r="AR55" s="32" t="s">
        <v>51</v>
      </c>
      <c r="AS55" s="32" t="s">
        <v>51</v>
      </c>
      <c r="AT55" s="32" t="s">
        <v>51</v>
      </c>
      <c r="AU55" s="32">
        <v>9438.67</v>
      </c>
      <c r="AV55" s="32">
        <v>9090.67</v>
      </c>
      <c r="AW55" s="32">
        <v>7948</v>
      </c>
      <c r="AX55" s="41">
        <f t="shared" si="4"/>
        <v>78567.839999999997</v>
      </c>
      <c r="AY55" s="60" t="str">
        <f t="shared" si="0"/>
        <v>LMY SERVIÇO MÉDICO ESPECIALIZADO DE MARÍLIA LTDA</v>
      </c>
      <c r="AZ55" s="33" t="e">
        <f>#REF!</f>
        <v>#REF!</v>
      </c>
    </row>
    <row r="56" spans="1:52" s="21" customFormat="1" ht="78" customHeight="1" x14ac:dyDescent="0.25">
      <c r="A56" s="46" t="s">
        <v>137</v>
      </c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31" t="s">
        <v>78</v>
      </c>
      <c r="AC56" s="31" t="s">
        <v>348</v>
      </c>
      <c r="AD56" s="47" t="s">
        <v>356</v>
      </c>
      <c r="AE56" s="31" t="s">
        <v>37</v>
      </c>
      <c r="AF56" s="30">
        <v>42948</v>
      </c>
      <c r="AG56" s="30">
        <v>44773</v>
      </c>
      <c r="AH56" s="27">
        <f t="shared" si="1"/>
        <v>61</v>
      </c>
      <c r="AI56" s="26" t="str">
        <f t="shared" si="2"/>
        <v>Meses</v>
      </c>
      <c r="AJ56" s="29">
        <f t="shared" ca="1" si="5"/>
        <v>722</v>
      </c>
      <c r="AL56" s="32">
        <v>3690</v>
      </c>
      <c r="AM56" s="32">
        <v>6320</v>
      </c>
      <c r="AN56" s="32">
        <v>6740</v>
      </c>
      <c r="AO56" s="32">
        <v>7160</v>
      </c>
      <c r="AP56" s="32">
        <v>2301</v>
      </c>
      <c r="AQ56" s="32">
        <v>3794</v>
      </c>
      <c r="AR56" s="32">
        <v>5548</v>
      </c>
      <c r="AS56" s="32">
        <v>3320</v>
      </c>
      <c r="AT56" s="32">
        <v>2864</v>
      </c>
      <c r="AU56" s="32">
        <v>4344</v>
      </c>
      <c r="AV56" s="32">
        <v>4584</v>
      </c>
      <c r="AW56" s="32">
        <v>5668</v>
      </c>
      <c r="AX56" s="41">
        <f t="shared" si="4"/>
        <v>56333</v>
      </c>
      <c r="AY56" s="33" t="str">
        <f t="shared" si="0"/>
        <v>SERVIÇOS MÉDICOS FURLANETTO LTDA</v>
      </c>
      <c r="AZ56" s="33" t="e">
        <f>#REF!</f>
        <v>#REF!</v>
      </c>
    </row>
    <row r="57" spans="1:52" s="21" customFormat="1" ht="74.25" customHeight="1" x14ac:dyDescent="0.25">
      <c r="A57" s="46" t="s">
        <v>139</v>
      </c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47" t="s">
        <v>53</v>
      </c>
      <c r="AC57" s="31" t="s">
        <v>350</v>
      </c>
      <c r="AD57" s="47" t="s">
        <v>349</v>
      </c>
      <c r="AE57" s="47" t="s">
        <v>56</v>
      </c>
      <c r="AF57" s="30">
        <v>42948</v>
      </c>
      <c r="AG57" s="30">
        <v>44773</v>
      </c>
      <c r="AH57" s="27">
        <f t="shared" si="1"/>
        <v>61</v>
      </c>
      <c r="AI57" s="26" t="str">
        <f t="shared" si="2"/>
        <v>Meses</v>
      </c>
      <c r="AJ57" s="29">
        <f t="shared" ca="1" si="5"/>
        <v>722</v>
      </c>
      <c r="AL57" s="32">
        <v>5100</v>
      </c>
      <c r="AM57" s="32">
        <v>12450</v>
      </c>
      <c r="AN57" s="32">
        <v>13600</v>
      </c>
      <c r="AO57" s="32">
        <v>6550</v>
      </c>
      <c r="AP57" s="32" t="s">
        <v>51</v>
      </c>
      <c r="AQ57" s="32">
        <v>13350</v>
      </c>
      <c r="AR57" s="32" t="s">
        <v>51</v>
      </c>
      <c r="AS57" s="32">
        <v>6800</v>
      </c>
      <c r="AT57" s="32">
        <v>13450</v>
      </c>
      <c r="AU57" s="32">
        <v>6200</v>
      </c>
      <c r="AV57" s="32">
        <v>6300</v>
      </c>
      <c r="AW57" s="32">
        <v>6250</v>
      </c>
      <c r="AX57" s="41">
        <f t="shared" si="4"/>
        <v>90050</v>
      </c>
      <c r="AY57" s="60" t="str">
        <f t="shared" si="0"/>
        <v>CLÍNICA DE MEDICINA E CIRURGIA DE BAURU S/S LTDA</v>
      </c>
      <c r="AZ57" s="33" t="e">
        <f>#REF!</f>
        <v>#REF!</v>
      </c>
    </row>
    <row r="58" spans="1:52" s="21" customFormat="1" ht="47.25" customHeight="1" x14ac:dyDescent="0.25">
      <c r="A58" s="46" t="s">
        <v>11</v>
      </c>
      <c r="B58" s="31"/>
      <c r="C58" s="62"/>
      <c r="D58" s="62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31" t="s">
        <v>391</v>
      </c>
      <c r="AC58" s="31" t="s">
        <v>392</v>
      </c>
      <c r="AD58" s="47" t="s">
        <v>425</v>
      </c>
      <c r="AE58" s="31" t="s">
        <v>178</v>
      </c>
      <c r="AF58" s="30">
        <v>42948</v>
      </c>
      <c r="AG58" s="30">
        <v>43555</v>
      </c>
      <c r="AH58" s="27">
        <f t="shared" si="1"/>
        <v>20</v>
      </c>
      <c r="AI58" s="26" t="str">
        <f t="shared" si="2"/>
        <v>Meses</v>
      </c>
      <c r="AJ58" s="29">
        <f t="shared" ca="1" si="5"/>
        <v>-496</v>
      </c>
      <c r="AL58" s="32">
        <v>2070.83</v>
      </c>
      <c r="AM58" s="32">
        <v>2070.83</v>
      </c>
      <c r="AN58" s="32">
        <v>2070.83</v>
      </c>
      <c r="AO58" s="32">
        <v>2070.83</v>
      </c>
      <c r="AP58" s="32" t="s">
        <v>51</v>
      </c>
      <c r="AQ58" s="32" t="s">
        <v>51</v>
      </c>
      <c r="AR58" s="32" t="s">
        <v>51</v>
      </c>
      <c r="AS58" s="32" t="s">
        <v>51</v>
      </c>
      <c r="AT58" s="32" t="s">
        <v>51</v>
      </c>
      <c r="AU58" s="32" t="s">
        <v>51</v>
      </c>
      <c r="AV58" s="32" t="s">
        <v>51</v>
      </c>
      <c r="AW58" s="32" t="s">
        <v>51</v>
      </c>
      <c r="AX58" s="41">
        <f t="shared" si="4"/>
        <v>8283.32</v>
      </c>
      <c r="AY58" s="33" t="str">
        <f t="shared" si="0"/>
        <v>MEMPHIS Sistemas LTDA</v>
      </c>
      <c r="AZ58" s="33" t="e">
        <f>#REF!</f>
        <v>#REF!</v>
      </c>
    </row>
    <row r="59" spans="1:52" s="21" customFormat="1" ht="39" customHeight="1" x14ac:dyDescent="0.25">
      <c r="A59" s="46" t="s">
        <v>157</v>
      </c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31" t="s">
        <v>95</v>
      </c>
      <c r="AC59" s="31" t="s">
        <v>393</v>
      </c>
      <c r="AD59" s="47" t="s">
        <v>51</v>
      </c>
      <c r="AE59" s="31" t="s">
        <v>145</v>
      </c>
      <c r="AF59" s="30">
        <v>42948</v>
      </c>
      <c r="AG59" s="30">
        <v>44773</v>
      </c>
      <c r="AH59" s="27">
        <f t="shared" ref="AH59:AH66" si="6">IFERROR(ROUND((AG59-AF59)/30,0),"-")</f>
        <v>61</v>
      </c>
      <c r="AI59" s="26" t="str">
        <f t="shared" ref="AI59:AI66" si="7">IF(AH59=1,"Mês","Meses")</f>
        <v>Meses</v>
      </c>
      <c r="AJ59" s="29">
        <f t="shared" ca="1" si="5"/>
        <v>722</v>
      </c>
      <c r="AL59" s="32">
        <v>2431.87</v>
      </c>
      <c r="AM59" s="32">
        <v>2389.73</v>
      </c>
      <c r="AN59" s="32">
        <v>2394.37</v>
      </c>
      <c r="AO59" s="32">
        <v>2410.9</v>
      </c>
      <c r="AP59" s="32">
        <v>2426.9</v>
      </c>
      <c r="AQ59" s="32">
        <v>2461.3200000000002</v>
      </c>
      <c r="AR59" s="32">
        <v>2426.39</v>
      </c>
      <c r="AS59" s="32">
        <v>2384.58</v>
      </c>
      <c r="AT59" s="32">
        <v>2462.73</v>
      </c>
      <c r="AU59" s="32">
        <v>2481.96</v>
      </c>
      <c r="AV59" s="32">
        <v>2498.41</v>
      </c>
      <c r="AW59" s="32">
        <v>2508.91</v>
      </c>
      <c r="AX59" s="41">
        <f t="shared" ref="AX59:AX90" si="8">SUM(AL59:AW59)</f>
        <v>29278.069999999996</v>
      </c>
      <c r="AY59" s="33" t="str">
        <f t="shared" si="0"/>
        <v>SIEMENS Healthcare Diagnósticos S/A - RAIO X</v>
      </c>
      <c r="AZ59" s="33" t="e">
        <f>#REF!</f>
        <v>#REF!</v>
      </c>
    </row>
    <row r="60" spans="1:52" s="21" customFormat="1" ht="48.75" customHeight="1" x14ac:dyDescent="0.25">
      <c r="A60" s="46" t="s">
        <v>158</v>
      </c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31" t="s">
        <v>96</v>
      </c>
      <c r="AC60" s="31" t="s">
        <v>393</v>
      </c>
      <c r="AD60" s="47" t="s">
        <v>51</v>
      </c>
      <c r="AE60" s="31" t="s">
        <v>159</v>
      </c>
      <c r="AF60" s="30">
        <v>42948</v>
      </c>
      <c r="AG60" s="30">
        <v>44773</v>
      </c>
      <c r="AH60" s="27">
        <f t="shared" si="6"/>
        <v>61</v>
      </c>
      <c r="AI60" s="26" t="str">
        <f t="shared" si="7"/>
        <v>Meses</v>
      </c>
      <c r="AJ60" s="29">
        <f t="shared" ca="1" si="5"/>
        <v>722</v>
      </c>
      <c r="AL60" s="32">
        <v>30524.89</v>
      </c>
      <c r="AM60" s="32">
        <v>29666.42</v>
      </c>
      <c r="AN60" s="32">
        <v>29760.91</v>
      </c>
      <c r="AO60" s="32">
        <v>30097.66</v>
      </c>
      <c r="AP60" s="32">
        <v>30423.52</v>
      </c>
      <c r="AQ60" s="32">
        <v>31125.09</v>
      </c>
      <c r="AR60" s="32">
        <v>30413.21</v>
      </c>
      <c r="AS60" s="32">
        <v>29561.61</v>
      </c>
      <c r="AT60" s="32">
        <v>31153.72</v>
      </c>
      <c r="AU60" s="32">
        <v>31545.45</v>
      </c>
      <c r="AV60" s="32">
        <v>31880.76</v>
      </c>
      <c r="AW60" s="32">
        <v>32094.66</v>
      </c>
      <c r="AX60" s="41">
        <f t="shared" si="8"/>
        <v>368247.9</v>
      </c>
      <c r="AY60" s="33" t="str">
        <f t="shared" si="0"/>
        <v>SIEMENS Healthcare Diagnósticos S/A - TOMO</v>
      </c>
      <c r="AZ60" s="33" t="e">
        <f>#REF!</f>
        <v>#REF!</v>
      </c>
    </row>
    <row r="61" spans="1:52" s="21" customFormat="1" ht="39" customHeight="1" x14ac:dyDescent="0.25">
      <c r="A61" s="46" t="s">
        <v>160</v>
      </c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31" t="s">
        <v>97</v>
      </c>
      <c r="AC61" s="31" t="s">
        <v>393</v>
      </c>
      <c r="AD61" s="47" t="s">
        <v>51</v>
      </c>
      <c r="AE61" s="31" t="s">
        <v>146</v>
      </c>
      <c r="AF61" s="30">
        <v>42948</v>
      </c>
      <c r="AG61" s="30">
        <v>44773</v>
      </c>
      <c r="AH61" s="27">
        <f t="shared" si="6"/>
        <v>61</v>
      </c>
      <c r="AI61" s="26" t="str">
        <f t="shared" si="7"/>
        <v>Meses</v>
      </c>
      <c r="AJ61" s="29">
        <f t="shared" ca="1" si="5"/>
        <v>722</v>
      </c>
      <c r="AL61" s="32">
        <v>2098.7800000000002</v>
      </c>
      <c r="AM61" s="32">
        <v>2067.41</v>
      </c>
      <c r="AN61" s="32">
        <v>2070.86</v>
      </c>
      <c r="AO61" s="32">
        <v>2083.16</v>
      </c>
      <c r="AP61" s="32">
        <v>2095.0700000000002</v>
      </c>
      <c r="AQ61" s="32">
        <v>2120.6999999999998</v>
      </c>
      <c r="AR61" s="32">
        <v>2094.6999999999998</v>
      </c>
      <c r="AS61" s="32">
        <v>2063.59</v>
      </c>
      <c r="AT61" s="32">
        <v>2121.7600000000002</v>
      </c>
      <c r="AU61" s="32">
        <v>2136.0700000000002</v>
      </c>
      <c r="AV61" s="32">
        <v>2148.33</v>
      </c>
      <c r="AW61" s="32">
        <v>2156.14</v>
      </c>
      <c r="AX61" s="41">
        <f t="shared" si="8"/>
        <v>25256.57</v>
      </c>
      <c r="AY61" s="33" t="str">
        <f t="shared" si="0"/>
        <v>SIEMENS Healthcare Diagnósticos S/A - MAMO</v>
      </c>
      <c r="AZ61" s="33" t="e">
        <f>#REF!</f>
        <v>#REF!</v>
      </c>
    </row>
    <row r="62" spans="1:52" s="21" customFormat="1" ht="39" customHeight="1" x14ac:dyDescent="0.25">
      <c r="A62" s="46" t="s">
        <v>161</v>
      </c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31" t="s">
        <v>91</v>
      </c>
      <c r="AC62" s="31" t="s">
        <v>393</v>
      </c>
      <c r="AD62" s="47" t="s">
        <v>51</v>
      </c>
      <c r="AE62" s="31" t="s">
        <v>162</v>
      </c>
      <c r="AF62" s="30">
        <v>42948</v>
      </c>
      <c r="AG62" s="30">
        <v>44773</v>
      </c>
      <c r="AH62" s="27">
        <f t="shared" si="6"/>
        <v>61</v>
      </c>
      <c r="AI62" s="26" t="str">
        <f t="shared" si="7"/>
        <v>Meses</v>
      </c>
      <c r="AJ62" s="29">
        <f t="shared" ca="1" si="5"/>
        <v>722</v>
      </c>
      <c r="AL62" s="32">
        <v>2586.5700000000002</v>
      </c>
      <c r="AM62" s="32">
        <v>2512.71</v>
      </c>
      <c r="AN62" s="32">
        <v>2520.85</v>
      </c>
      <c r="AO62" s="32">
        <v>2549.8200000000002</v>
      </c>
      <c r="AP62" s="32">
        <v>2577.84</v>
      </c>
      <c r="AQ62" s="32">
        <v>2638.21</v>
      </c>
      <c r="AR62" s="32">
        <v>2576.9699999999998</v>
      </c>
      <c r="AS62" s="32">
        <v>2503.6999999999998</v>
      </c>
      <c r="AT62" s="32">
        <v>2640.68</v>
      </c>
      <c r="AU62" s="32">
        <v>2674.38</v>
      </c>
      <c r="AV62" s="32">
        <v>2703.22</v>
      </c>
      <c r="AW62" s="32">
        <v>2721.62</v>
      </c>
      <c r="AX62" s="41">
        <f t="shared" si="8"/>
        <v>31206.570000000003</v>
      </c>
      <c r="AY62" s="33" t="str">
        <f t="shared" si="0"/>
        <v>SIEMENS Healthcare Diagnósticos S/A - US X300</v>
      </c>
      <c r="AZ62" s="33" t="e">
        <f>#REF!</f>
        <v>#REF!</v>
      </c>
    </row>
    <row r="63" spans="1:52" s="21" customFormat="1" ht="39" customHeight="1" x14ac:dyDescent="0.25">
      <c r="A63" s="46" t="s">
        <v>164</v>
      </c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31" t="s">
        <v>91</v>
      </c>
      <c r="AC63" s="31" t="s">
        <v>393</v>
      </c>
      <c r="AD63" s="47" t="s">
        <v>51</v>
      </c>
      <c r="AE63" s="31" t="s">
        <v>162</v>
      </c>
      <c r="AF63" s="30">
        <v>42948</v>
      </c>
      <c r="AG63" s="30">
        <v>44773</v>
      </c>
      <c r="AH63" s="27">
        <f t="shared" si="6"/>
        <v>61</v>
      </c>
      <c r="AI63" s="26" t="str">
        <f t="shared" si="7"/>
        <v>Meses</v>
      </c>
      <c r="AJ63" s="29">
        <f t="shared" ca="1" si="5"/>
        <v>722</v>
      </c>
      <c r="AL63" s="32">
        <v>2586.5700000000002</v>
      </c>
      <c r="AM63" s="32">
        <v>2512.71</v>
      </c>
      <c r="AN63" s="32">
        <v>2520.85</v>
      </c>
      <c r="AO63" s="32">
        <v>2549.8200000000002</v>
      </c>
      <c r="AP63" s="32">
        <v>2577.84</v>
      </c>
      <c r="AQ63" s="32">
        <v>2638.21</v>
      </c>
      <c r="AR63" s="32">
        <v>2576.9699999999998</v>
      </c>
      <c r="AS63" s="32">
        <v>2503.6999999999998</v>
      </c>
      <c r="AT63" s="32">
        <v>2640.68</v>
      </c>
      <c r="AU63" s="32">
        <v>2674.38</v>
      </c>
      <c r="AV63" s="32">
        <v>2703.22</v>
      </c>
      <c r="AW63" s="32">
        <v>2721.62</v>
      </c>
      <c r="AX63" s="41">
        <f t="shared" si="8"/>
        <v>31206.570000000003</v>
      </c>
      <c r="AY63" s="33" t="str">
        <f t="shared" si="0"/>
        <v>SIEMENS Healthcare Diagnósticos S/A - US X300</v>
      </c>
      <c r="AZ63" s="33" t="e">
        <f>#REF!</f>
        <v>#REF!</v>
      </c>
    </row>
    <row r="64" spans="1:52" s="21" customFormat="1" ht="39" customHeight="1" x14ac:dyDescent="0.25">
      <c r="A64" s="46" t="s">
        <v>165</v>
      </c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31" t="s">
        <v>98</v>
      </c>
      <c r="AC64" s="31" t="s">
        <v>393</v>
      </c>
      <c r="AD64" s="47" t="s">
        <v>51</v>
      </c>
      <c r="AE64" s="31" t="s">
        <v>163</v>
      </c>
      <c r="AF64" s="30">
        <v>42948</v>
      </c>
      <c r="AG64" s="30">
        <v>44773</v>
      </c>
      <c r="AH64" s="27">
        <f t="shared" si="6"/>
        <v>61</v>
      </c>
      <c r="AI64" s="26" t="str">
        <f t="shared" si="7"/>
        <v>Meses</v>
      </c>
      <c r="AJ64" s="29">
        <f t="shared" ca="1" si="5"/>
        <v>722</v>
      </c>
      <c r="AL64" s="32">
        <v>1986.21</v>
      </c>
      <c r="AM64" s="32">
        <v>1926.15</v>
      </c>
      <c r="AN64" s="32">
        <v>1932.77</v>
      </c>
      <c r="AO64" s="32">
        <v>1956.34</v>
      </c>
      <c r="AP64" s="32">
        <v>1979.12</v>
      </c>
      <c r="AQ64" s="32">
        <v>2028.2</v>
      </c>
      <c r="AR64" s="32">
        <v>1978.4</v>
      </c>
      <c r="AS64" s="32">
        <v>1918.82</v>
      </c>
      <c r="AT64" s="32">
        <v>2030.22</v>
      </c>
      <c r="AU64" s="32">
        <v>2057.62</v>
      </c>
      <c r="AV64" s="32">
        <v>2081.0700000000002</v>
      </c>
      <c r="AW64" s="32">
        <v>2096.0500000000002</v>
      </c>
      <c r="AX64" s="41">
        <f t="shared" si="8"/>
        <v>23970.969999999998</v>
      </c>
      <c r="AY64" s="33" t="str">
        <f t="shared" si="0"/>
        <v>SIEMENS Healthcare Diagnósticos S/A - US X150</v>
      </c>
      <c r="AZ64" s="33" t="e">
        <f>#REF!</f>
        <v>#REF!</v>
      </c>
    </row>
    <row r="65" spans="1:52" s="21" customFormat="1" ht="56.25" customHeight="1" x14ac:dyDescent="0.25">
      <c r="A65" s="46" t="s">
        <v>193</v>
      </c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31" t="s">
        <v>242</v>
      </c>
      <c r="AC65" s="31" t="s">
        <v>354</v>
      </c>
      <c r="AD65" s="47" t="s">
        <v>376</v>
      </c>
      <c r="AE65" s="47" t="s">
        <v>21</v>
      </c>
      <c r="AF65" s="30">
        <v>43082</v>
      </c>
      <c r="AG65" s="30">
        <v>44773</v>
      </c>
      <c r="AH65" s="27">
        <f t="shared" si="6"/>
        <v>56</v>
      </c>
      <c r="AI65" s="26" t="str">
        <f t="shared" si="7"/>
        <v>Meses</v>
      </c>
      <c r="AJ65" s="29">
        <f t="shared" ca="1" si="5"/>
        <v>722</v>
      </c>
      <c r="AL65" s="32">
        <v>5310</v>
      </c>
      <c r="AM65" s="32">
        <v>6214.66</v>
      </c>
      <c r="AN65" s="32">
        <v>5703.34</v>
      </c>
      <c r="AO65" s="32">
        <v>4759.34</v>
      </c>
      <c r="AP65" s="32">
        <v>6608</v>
      </c>
      <c r="AQ65" s="32">
        <v>6136</v>
      </c>
      <c r="AR65" s="32">
        <v>5632</v>
      </c>
      <c r="AS65" s="32">
        <v>6272</v>
      </c>
      <c r="AT65" s="32">
        <v>6186.67</v>
      </c>
      <c r="AU65" s="32">
        <v>7765.33</v>
      </c>
      <c r="AV65" s="32">
        <v>6656</v>
      </c>
      <c r="AW65" s="32">
        <v>6144</v>
      </c>
      <c r="AX65" s="41">
        <f t="shared" si="8"/>
        <v>73387.34</v>
      </c>
      <c r="AY65" s="33" t="s">
        <v>194</v>
      </c>
      <c r="AZ65" s="33" t="s">
        <v>5</v>
      </c>
    </row>
    <row r="66" spans="1:52" s="21" customFormat="1" ht="52.5" customHeight="1" x14ac:dyDescent="0.25">
      <c r="A66" s="46" t="s">
        <v>168</v>
      </c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31" t="s">
        <v>169</v>
      </c>
      <c r="AC66" s="31" t="s">
        <v>378</v>
      </c>
      <c r="AD66" s="47" t="s">
        <v>379</v>
      </c>
      <c r="AE66" s="31" t="s">
        <v>23</v>
      </c>
      <c r="AF66" s="30">
        <v>43070</v>
      </c>
      <c r="AG66" s="30">
        <v>43692</v>
      </c>
      <c r="AH66" s="27">
        <f t="shared" si="6"/>
        <v>21</v>
      </c>
      <c r="AI66" s="26" t="str">
        <f t="shared" si="7"/>
        <v>Meses</v>
      </c>
      <c r="AJ66" s="29">
        <f t="shared" ca="1" si="5"/>
        <v>-359</v>
      </c>
      <c r="AL66" s="32">
        <v>6003</v>
      </c>
      <c r="AM66" s="32">
        <v>6395.5</v>
      </c>
      <c r="AN66" s="32">
        <v>4730</v>
      </c>
      <c r="AO66" s="32">
        <v>4090</v>
      </c>
      <c r="AP66" s="32">
        <v>5411</v>
      </c>
      <c r="AQ66" s="32">
        <v>4795</v>
      </c>
      <c r="AR66" s="32">
        <v>5048</v>
      </c>
      <c r="AS66" s="32">
        <v>1312</v>
      </c>
      <c r="AT66" s="32" t="s">
        <v>51</v>
      </c>
      <c r="AU66" s="32" t="s">
        <v>51</v>
      </c>
      <c r="AV66" s="32" t="s">
        <v>51</v>
      </c>
      <c r="AW66" s="32" t="s">
        <v>51</v>
      </c>
      <c r="AX66" s="41">
        <f t="shared" si="8"/>
        <v>37784.5</v>
      </c>
      <c r="AY66" s="33" t="str">
        <f t="shared" ref="AY66:AY97" si="9">AB66</f>
        <v>JFDG SERVIÇOS MÉDICOS LTDA</v>
      </c>
      <c r="AZ66" s="33" t="e">
        <f>#REF!</f>
        <v>#REF!</v>
      </c>
    </row>
    <row r="67" spans="1:52" ht="47.25" customHeight="1" x14ac:dyDescent="0.25">
      <c r="A67" s="13" t="s">
        <v>182</v>
      </c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31" t="s">
        <v>183</v>
      </c>
      <c r="AC67" s="31" t="s">
        <v>358</v>
      </c>
      <c r="AD67" s="47" t="s">
        <v>359</v>
      </c>
      <c r="AE67" s="31" t="s">
        <v>41</v>
      </c>
      <c r="AF67" s="30">
        <v>43172</v>
      </c>
      <c r="AG67" s="30">
        <v>44773</v>
      </c>
      <c r="AH67" s="27"/>
      <c r="AI67" s="26"/>
      <c r="AJ67" s="28">
        <f t="shared" ca="1" si="5"/>
        <v>722</v>
      </c>
      <c r="AL67" s="15">
        <v>3578.25</v>
      </c>
      <c r="AM67" s="15">
        <v>5598</v>
      </c>
      <c r="AN67" s="15">
        <v>4561</v>
      </c>
      <c r="AO67" s="15">
        <v>3845</v>
      </c>
      <c r="AP67" s="15">
        <v>3632</v>
      </c>
      <c r="AQ67" s="15">
        <v>5333.5</v>
      </c>
      <c r="AR67" s="15">
        <v>4909</v>
      </c>
      <c r="AS67" s="15">
        <v>6450</v>
      </c>
      <c r="AT67" s="15">
        <v>3813</v>
      </c>
      <c r="AU67" s="15">
        <v>6149</v>
      </c>
      <c r="AV67" s="15">
        <v>6805</v>
      </c>
      <c r="AW67" s="15">
        <v>6292</v>
      </c>
      <c r="AX67" s="41">
        <f t="shared" si="8"/>
        <v>60965.75</v>
      </c>
      <c r="AY67" s="2" t="str">
        <f t="shared" si="9"/>
        <v>SALVIANO &amp; OLIVEIRA BARROS S/S LTDA (Dr. Murillo)</v>
      </c>
      <c r="AZ67" s="2" t="e">
        <f>#REF!</f>
        <v>#REF!</v>
      </c>
    </row>
    <row r="68" spans="1:52" s="21" customFormat="1" ht="105" customHeight="1" x14ac:dyDescent="0.25">
      <c r="A68" s="46" t="s">
        <v>156</v>
      </c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31" t="s">
        <v>155</v>
      </c>
      <c r="AC68" s="31" t="s">
        <v>394</v>
      </c>
      <c r="AD68" s="47" t="s">
        <v>395</v>
      </c>
      <c r="AE68" s="47" t="s">
        <v>176</v>
      </c>
      <c r="AF68" s="30">
        <v>43191</v>
      </c>
      <c r="AG68" s="30">
        <v>43555</v>
      </c>
      <c r="AH68" s="27">
        <f t="shared" ref="AH68:AH80" si="10">IFERROR(ROUND((AG68-AF68)/30,0),"-")</f>
        <v>12</v>
      </c>
      <c r="AI68" s="26" t="str">
        <f t="shared" ref="AI68:AI80" si="11">IF(AH68=1,"Mês","Meses")</f>
        <v>Meses</v>
      </c>
      <c r="AJ68" s="29">
        <f t="shared" ca="1" si="5"/>
        <v>-496</v>
      </c>
      <c r="AL68" s="32">
        <v>828.69</v>
      </c>
      <c r="AM68" s="32">
        <v>828.69</v>
      </c>
      <c r="AN68" s="32">
        <v>828.69</v>
      </c>
      <c r="AO68" s="32">
        <v>828.69</v>
      </c>
      <c r="AP68" s="32" t="s">
        <v>51</v>
      </c>
      <c r="AQ68" s="32" t="s">
        <v>51</v>
      </c>
      <c r="AR68" s="32" t="s">
        <v>51</v>
      </c>
      <c r="AS68" s="32" t="s">
        <v>51</v>
      </c>
      <c r="AT68" s="32" t="s">
        <v>51</v>
      </c>
      <c r="AU68" s="32" t="s">
        <v>51</v>
      </c>
      <c r="AV68" s="32" t="s">
        <v>51</v>
      </c>
      <c r="AW68" s="32" t="s">
        <v>51</v>
      </c>
      <c r="AX68" s="41">
        <f>SUM(AL68:AW68)</f>
        <v>3314.76</v>
      </c>
      <c r="AY68" s="33" t="str">
        <f t="shared" si="9"/>
        <v>SOFTEXPERT  SOFTWARE S.A.</v>
      </c>
      <c r="AZ68" s="33" t="e">
        <f>#REF!</f>
        <v>#REF!</v>
      </c>
    </row>
    <row r="69" spans="1:52" ht="36" customHeight="1" x14ac:dyDescent="0.25">
      <c r="A69" s="13" t="s">
        <v>186</v>
      </c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31" t="s">
        <v>190</v>
      </c>
      <c r="AC69" s="31" t="s">
        <v>360</v>
      </c>
      <c r="AD69" s="47" t="s">
        <v>361</v>
      </c>
      <c r="AE69" s="14" t="s">
        <v>187</v>
      </c>
      <c r="AF69" s="30">
        <v>43222</v>
      </c>
      <c r="AG69" s="30">
        <v>44773</v>
      </c>
      <c r="AH69" s="27">
        <f t="shared" si="10"/>
        <v>52</v>
      </c>
      <c r="AI69" s="26" t="str">
        <f t="shared" si="11"/>
        <v>Meses</v>
      </c>
      <c r="AJ69" s="29">
        <f t="shared" ca="1" si="5"/>
        <v>722</v>
      </c>
      <c r="AL69" s="15">
        <v>9051</v>
      </c>
      <c r="AM69" s="15" t="s">
        <v>51</v>
      </c>
      <c r="AN69" s="15" t="s">
        <v>51</v>
      </c>
      <c r="AO69" s="15" t="s">
        <v>51</v>
      </c>
      <c r="AP69" s="15" t="s">
        <v>51</v>
      </c>
      <c r="AQ69" s="15" t="s">
        <v>51</v>
      </c>
      <c r="AR69" s="15">
        <v>2816</v>
      </c>
      <c r="AS69" s="15">
        <v>2880</v>
      </c>
      <c r="AT69" s="15">
        <v>5440</v>
      </c>
      <c r="AU69" s="15">
        <v>4096</v>
      </c>
      <c r="AV69" s="15">
        <v>4806</v>
      </c>
      <c r="AW69" s="15">
        <v>4480</v>
      </c>
      <c r="AX69" s="41">
        <f t="shared" si="8"/>
        <v>33569</v>
      </c>
      <c r="AY69" s="2" t="str">
        <f t="shared" si="9"/>
        <v>MASCARIN SERVIÇOS MÉDICOS - Dra. Ana Cláudia</v>
      </c>
      <c r="AZ69" s="2" t="e">
        <f>#REF!</f>
        <v>#REF!</v>
      </c>
    </row>
    <row r="70" spans="1:52" ht="36" customHeight="1" x14ac:dyDescent="0.25">
      <c r="A70" s="13" t="s">
        <v>188</v>
      </c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31" t="s">
        <v>191</v>
      </c>
      <c r="AC70" s="31" t="s">
        <v>360</v>
      </c>
      <c r="AD70" s="47" t="s">
        <v>361</v>
      </c>
      <c r="AE70" s="14" t="s">
        <v>189</v>
      </c>
      <c r="AF70" s="30">
        <v>43222</v>
      </c>
      <c r="AG70" s="30">
        <v>44773</v>
      </c>
      <c r="AH70" s="27">
        <f t="shared" si="10"/>
        <v>52</v>
      </c>
      <c r="AI70" s="26" t="str">
        <f t="shared" si="11"/>
        <v>Meses</v>
      </c>
      <c r="AJ70" s="29">
        <f t="shared" ca="1" si="5"/>
        <v>722</v>
      </c>
      <c r="AL70" s="15">
        <v>16516.5</v>
      </c>
      <c r="AM70" s="15">
        <v>20602</v>
      </c>
      <c r="AN70" s="15">
        <v>12824.5</v>
      </c>
      <c r="AO70" s="15">
        <v>12037.75</v>
      </c>
      <c r="AP70" s="15">
        <v>12320</v>
      </c>
      <c r="AQ70" s="15">
        <v>12559</v>
      </c>
      <c r="AR70" s="15">
        <v>13200</v>
      </c>
      <c r="AS70" s="15">
        <v>15404</v>
      </c>
      <c r="AT70" s="15">
        <v>16036</v>
      </c>
      <c r="AU70" s="15">
        <v>13320</v>
      </c>
      <c r="AV70" s="15">
        <v>14560</v>
      </c>
      <c r="AW70" s="15">
        <v>16136</v>
      </c>
      <c r="AX70" s="41">
        <f>SUM(AL70:AW70)</f>
        <v>175515.75</v>
      </c>
      <c r="AY70" s="2" t="str">
        <f t="shared" si="9"/>
        <v>MASCARIN SERVIÇOS MÉDICOS - Dr. Rodrigo</v>
      </c>
      <c r="AZ70" s="2" t="e">
        <f>#REF!</f>
        <v>#REF!</v>
      </c>
    </row>
    <row r="71" spans="1:52" ht="62.25" customHeight="1" x14ac:dyDescent="0.25">
      <c r="A71" s="46" t="s">
        <v>11</v>
      </c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31" t="s">
        <v>397</v>
      </c>
      <c r="AC71" s="31" t="s">
        <v>396</v>
      </c>
      <c r="AD71" s="47" t="s">
        <v>51</v>
      </c>
      <c r="AE71" s="47" t="s">
        <v>149</v>
      </c>
      <c r="AF71" s="30">
        <v>43221</v>
      </c>
      <c r="AG71" s="30">
        <v>43585</v>
      </c>
      <c r="AH71" s="27">
        <f t="shared" si="10"/>
        <v>12</v>
      </c>
      <c r="AI71" s="26" t="str">
        <f t="shared" si="11"/>
        <v>Meses</v>
      </c>
      <c r="AJ71" s="29">
        <f t="shared" ca="1" si="5"/>
        <v>-466</v>
      </c>
      <c r="AL71" s="15">
        <v>2374.92</v>
      </c>
      <c r="AM71" s="15">
        <v>2374.92</v>
      </c>
      <c r="AN71" s="15">
        <v>2374.92</v>
      </c>
      <c r="AO71" s="15">
        <v>2374.92</v>
      </c>
      <c r="AP71" s="15">
        <v>2374.92</v>
      </c>
      <c r="AQ71" s="32" t="s">
        <v>51</v>
      </c>
      <c r="AR71" s="32" t="s">
        <v>51</v>
      </c>
      <c r="AS71" s="32" t="s">
        <v>51</v>
      </c>
      <c r="AT71" s="32" t="s">
        <v>51</v>
      </c>
      <c r="AU71" s="32" t="s">
        <v>51</v>
      </c>
      <c r="AV71" s="32" t="s">
        <v>51</v>
      </c>
      <c r="AW71" s="32" t="s">
        <v>51</v>
      </c>
      <c r="AX71" s="41">
        <f>SUM(AL71:AW71)</f>
        <v>11874.6</v>
      </c>
      <c r="AY71" s="31" t="str">
        <f t="shared" si="9"/>
        <v>NOVARTIS BIOCIÊNCIAS S.A. (Purepoint Laser) / Alcon Brasil Cuidados com a Saúde LTDA</v>
      </c>
      <c r="AZ71" s="2" t="e">
        <f>#REF!</f>
        <v>#REF!</v>
      </c>
    </row>
    <row r="72" spans="1:52" ht="37.5" customHeight="1" x14ac:dyDescent="0.25">
      <c r="A72" s="46" t="s">
        <v>11</v>
      </c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31" t="s">
        <v>173</v>
      </c>
      <c r="AC72" s="31" t="s">
        <v>398</v>
      </c>
      <c r="AD72" s="47" t="s">
        <v>51</v>
      </c>
      <c r="AE72" s="47" t="s">
        <v>90</v>
      </c>
      <c r="AF72" s="30">
        <v>43221</v>
      </c>
      <c r="AG72" s="30">
        <v>43585</v>
      </c>
      <c r="AH72" s="27">
        <f t="shared" si="10"/>
        <v>12</v>
      </c>
      <c r="AI72" s="26" t="str">
        <f t="shared" si="11"/>
        <v>Meses</v>
      </c>
      <c r="AJ72" s="29">
        <f t="shared" ca="1" si="5"/>
        <v>-466</v>
      </c>
      <c r="AL72" s="15">
        <v>25574.1</v>
      </c>
      <c r="AM72" s="15">
        <v>23865.1</v>
      </c>
      <c r="AN72" s="15">
        <v>25487.4</v>
      </c>
      <c r="AO72" s="15">
        <v>25911.95</v>
      </c>
      <c r="AP72" s="15">
        <v>39675.1</v>
      </c>
      <c r="AQ72" s="32" t="s">
        <v>51</v>
      </c>
      <c r="AR72" s="32" t="s">
        <v>51</v>
      </c>
      <c r="AS72" s="32" t="s">
        <v>51</v>
      </c>
      <c r="AT72" s="32" t="s">
        <v>51</v>
      </c>
      <c r="AU72" s="32" t="s">
        <v>51</v>
      </c>
      <c r="AV72" s="32" t="s">
        <v>51</v>
      </c>
      <c r="AW72" s="15" t="s">
        <v>51</v>
      </c>
      <c r="AX72" s="41">
        <f>SUM(AL72:AW72)</f>
        <v>140513.65</v>
      </c>
      <c r="AY72" s="31" t="str">
        <f t="shared" si="9"/>
        <v>NOVARTIS BIOCIÊNCIAS S.A. (insumos)</v>
      </c>
      <c r="AZ72" s="2" t="e">
        <f>#REF!</f>
        <v>#REF!</v>
      </c>
    </row>
    <row r="73" spans="1:52" ht="51" customHeight="1" x14ac:dyDescent="0.25">
      <c r="A73" s="13" t="s">
        <v>195</v>
      </c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31" t="s">
        <v>202</v>
      </c>
      <c r="AC73" s="31" t="s">
        <v>362</v>
      </c>
      <c r="AD73" s="47" t="s">
        <v>377</v>
      </c>
      <c r="AE73" s="14" t="s">
        <v>196</v>
      </c>
      <c r="AF73" s="30">
        <v>43282</v>
      </c>
      <c r="AG73" s="30">
        <v>44773</v>
      </c>
      <c r="AH73" s="27">
        <f t="shared" si="10"/>
        <v>50</v>
      </c>
      <c r="AI73" s="26" t="str">
        <f t="shared" si="11"/>
        <v>Meses</v>
      </c>
      <c r="AJ73" s="29">
        <f t="shared" ca="1" si="5"/>
        <v>722</v>
      </c>
      <c r="AL73" s="15">
        <v>1231</v>
      </c>
      <c r="AM73" s="15">
        <v>7853.5</v>
      </c>
      <c r="AN73" s="15">
        <v>9312</v>
      </c>
      <c r="AO73" s="15">
        <v>10944.5</v>
      </c>
      <c r="AP73" s="15">
        <v>10600</v>
      </c>
      <c r="AQ73" s="15">
        <v>11450</v>
      </c>
      <c r="AR73" s="15">
        <v>9900</v>
      </c>
      <c r="AS73" s="15">
        <v>10950</v>
      </c>
      <c r="AT73" s="15">
        <v>11300</v>
      </c>
      <c r="AU73" s="15">
        <v>11550</v>
      </c>
      <c r="AV73" s="15">
        <v>11600</v>
      </c>
      <c r="AW73" s="15">
        <v>11000</v>
      </c>
      <c r="AX73" s="41">
        <f t="shared" si="8"/>
        <v>117691</v>
      </c>
      <c r="AY73" s="2" t="str">
        <f t="shared" si="9"/>
        <v>GONZAGA E ASSOCIADOS EMPREENDIMENTOS MEDICOS S/S LTDA</v>
      </c>
      <c r="AZ73" s="2" t="e">
        <f>#REF!</f>
        <v>#REF!</v>
      </c>
    </row>
    <row r="74" spans="1:52" ht="44.25" customHeight="1" x14ac:dyDescent="0.25">
      <c r="A74" s="13" t="s">
        <v>11</v>
      </c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31" t="s">
        <v>400</v>
      </c>
      <c r="AC74" s="31" t="s">
        <v>399</v>
      </c>
      <c r="AD74" s="47" t="s">
        <v>401</v>
      </c>
      <c r="AE74" s="14" t="s">
        <v>197</v>
      </c>
      <c r="AF74" s="30">
        <v>43283</v>
      </c>
      <c r="AG74" s="30">
        <v>43647</v>
      </c>
      <c r="AH74" s="27">
        <f t="shared" si="10"/>
        <v>12</v>
      </c>
      <c r="AI74" s="26" t="str">
        <f t="shared" si="11"/>
        <v>Meses</v>
      </c>
      <c r="AJ74" s="29">
        <f t="shared" ca="1" si="5"/>
        <v>-404</v>
      </c>
      <c r="AL74" s="15" t="s">
        <v>51</v>
      </c>
      <c r="AM74" s="15">
        <v>5152</v>
      </c>
      <c r="AN74" s="15">
        <v>1210</v>
      </c>
      <c r="AO74" s="15">
        <v>1704</v>
      </c>
      <c r="AP74" s="15">
        <v>2048</v>
      </c>
      <c r="AQ74" s="15">
        <v>2710</v>
      </c>
      <c r="AR74" s="15">
        <v>4640</v>
      </c>
      <c r="AS74" s="15" t="s">
        <v>51</v>
      </c>
      <c r="AT74" s="15" t="s">
        <v>51</v>
      </c>
      <c r="AU74" s="15" t="s">
        <v>51</v>
      </c>
      <c r="AV74" s="15" t="s">
        <v>51</v>
      </c>
      <c r="AW74" s="15" t="s">
        <v>51</v>
      </c>
      <c r="AX74" s="41">
        <f t="shared" si="8"/>
        <v>17464</v>
      </c>
      <c r="AY74" s="2" t="str">
        <f t="shared" si="9"/>
        <v>MEDCONTROL COMERCIO DE MATERIAIS HOSPITALARES EIRELI</v>
      </c>
      <c r="AZ74" s="2" t="e">
        <f>#REF!</f>
        <v>#REF!</v>
      </c>
    </row>
    <row r="75" spans="1:52" ht="36" customHeight="1" x14ac:dyDescent="0.25">
      <c r="A75" s="13" t="s">
        <v>201</v>
      </c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31" t="s">
        <v>199</v>
      </c>
      <c r="AC75" s="31" t="s">
        <v>363</v>
      </c>
      <c r="AD75" s="47" t="s">
        <v>364</v>
      </c>
      <c r="AE75" s="14" t="s">
        <v>200</v>
      </c>
      <c r="AF75" s="30">
        <v>43252</v>
      </c>
      <c r="AG75" s="30">
        <v>44773</v>
      </c>
      <c r="AH75" s="27">
        <f t="shared" si="10"/>
        <v>51</v>
      </c>
      <c r="AI75" s="26" t="str">
        <f t="shared" si="11"/>
        <v>Meses</v>
      </c>
      <c r="AJ75" s="29">
        <f t="shared" ca="1" si="5"/>
        <v>722</v>
      </c>
      <c r="AL75" s="15">
        <v>6149</v>
      </c>
      <c r="AM75" s="15">
        <v>5559</v>
      </c>
      <c r="AN75" s="15">
        <v>7017</v>
      </c>
      <c r="AO75" s="15">
        <v>5409</v>
      </c>
      <c r="AP75" s="15">
        <v>7843</v>
      </c>
      <c r="AQ75" s="15">
        <v>5518</v>
      </c>
      <c r="AR75" s="15">
        <v>7090</v>
      </c>
      <c r="AS75" s="15">
        <v>7147</v>
      </c>
      <c r="AT75" s="15">
        <v>6048</v>
      </c>
      <c r="AU75" s="15">
        <v>8242</v>
      </c>
      <c r="AV75" s="15">
        <v>9042</v>
      </c>
      <c r="AW75" s="15">
        <v>7816</v>
      </c>
      <c r="AX75" s="41">
        <f t="shared" si="8"/>
        <v>82880</v>
      </c>
      <c r="AY75" s="2" t="str">
        <f t="shared" si="9"/>
        <v xml:space="preserve">KATARINE TRONCO GASPARINI - ME </v>
      </c>
      <c r="AZ75" s="2" t="e">
        <f>#REF!</f>
        <v>#REF!</v>
      </c>
    </row>
    <row r="76" spans="1:52" s="21" customFormat="1" ht="47.25" customHeight="1" x14ac:dyDescent="0.25">
      <c r="A76" s="46" t="s">
        <v>151</v>
      </c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31" t="s">
        <v>100</v>
      </c>
      <c r="AC76" s="31" t="s">
        <v>402</v>
      </c>
      <c r="AD76" s="47" t="s">
        <v>403</v>
      </c>
      <c r="AE76" s="31" t="s">
        <v>180</v>
      </c>
      <c r="AF76" s="30">
        <v>43313</v>
      </c>
      <c r="AG76" s="30">
        <v>43677</v>
      </c>
      <c r="AH76" s="27">
        <f t="shared" si="10"/>
        <v>12</v>
      </c>
      <c r="AI76" s="26" t="str">
        <f t="shared" si="11"/>
        <v>Meses</v>
      </c>
      <c r="AJ76" s="29">
        <f t="shared" ca="1" si="5"/>
        <v>-374</v>
      </c>
      <c r="AL76" s="32">
        <v>7687.47</v>
      </c>
      <c r="AM76" s="32">
        <v>7687.47</v>
      </c>
      <c r="AN76" s="32">
        <v>7687.47</v>
      </c>
      <c r="AO76" s="32">
        <v>7687.47</v>
      </c>
      <c r="AP76" s="32">
        <v>7687.47</v>
      </c>
      <c r="AQ76" s="32">
        <v>7687.47</v>
      </c>
      <c r="AR76" s="32">
        <v>7687.47</v>
      </c>
      <c r="AS76" s="32">
        <v>7687.47</v>
      </c>
      <c r="AT76" s="32" t="s">
        <v>51</v>
      </c>
      <c r="AU76" s="32" t="s">
        <v>51</v>
      </c>
      <c r="AV76" s="32" t="s">
        <v>51</v>
      </c>
      <c r="AW76" s="32" t="s">
        <v>51</v>
      </c>
      <c r="AX76" s="41">
        <f t="shared" si="8"/>
        <v>61499.76</v>
      </c>
      <c r="AY76" s="33" t="str">
        <f t="shared" si="9"/>
        <v xml:space="preserve">WARELINE DO BRASIL DESENVOLVIMENTO DE SOFTWARE LTDA </v>
      </c>
      <c r="AZ76" s="33" t="e">
        <f>#REF!</f>
        <v>#REF!</v>
      </c>
    </row>
    <row r="77" spans="1:52" s="21" customFormat="1" ht="36" customHeight="1" x14ac:dyDescent="0.25">
      <c r="A77" s="46" t="s">
        <v>154</v>
      </c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31" t="s">
        <v>57</v>
      </c>
      <c r="AC77" s="31" t="s">
        <v>404</v>
      </c>
      <c r="AD77" s="47" t="s">
        <v>51</v>
      </c>
      <c r="AE77" s="38" t="s">
        <v>58</v>
      </c>
      <c r="AF77" s="30">
        <v>43313</v>
      </c>
      <c r="AG77" s="30">
        <v>43677</v>
      </c>
      <c r="AH77" s="27">
        <f t="shared" si="10"/>
        <v>12</v>
      </c>
      <c r="AI77" s="26" t="str">
        <f t="shared" si="11"/>
        <v>Meses</v>
      </c>
      <c r="AJ77" s="29">
        <f t="shared" ca="1" si="5"/>
        <v>-374</v>
      </c>
      <c r="AL77" s="32">
        <v>4231.28</v>
      </c>
      <c r="AM77" s="32">
        <v>4231.28</v>
      </c>
      <c r="AN77" s="32">
        <v>4231.28</v>
      </c>
      <c r="AO77" s="32">
        <v>4231.28</v>
      </c>
      <c r="AP77" s="32">
        <v>4231.28</v>
      </c>
      <c r="AQ77" s="32">
        <v>4231.28</v>
      </c>
      <c r="AR77" s="32">
        <v>4231.28</v>
      </c>
      <c r="AS77" s="32">
        <v>4231.28</v>
      </c>
      <c r="AT77" s="32" t="s">
        <v>51</v>
      </c>
      <c r="AU77" s="32" t="s">
        <v>51</v>
      </c>
      <c r="AV77" s="32" t="s">
        <v>51</v>
      </c>
      <c r="AW77" s="32" t="s">
        <v>51</v>
      </c>
      <c r="AX77" s="41">
        <f>SUM(AL77:AW77)</f>
        <v>33850.239999999998</v>
      </c>
      <c r="AY77" s="33" t="str">
        <f t="shared" si="9"/>
        <v>AGFA HEALTHCARE BRASIL IMP. E SERV. LTDA</v>
      </c>
      <c r="AZ77" s="33" t="e">
        <f>#REF!</f>
        <v>#REF!</v>
      </c>
    </row>
    <row r="78" spans="1:52" ht="36" customHeight="1" x14ac:dyDescent="0.25">
      <c r="A78" s="13" t="s">
        <v>208</v>
      </c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31" t="s">
        <v>203</v>
      </c>
      <c r="AC78" s="31" t="s">
        <v>366</v>
      </c>
      <c r="AD78" s="47" t="s">
        <v>365</v>
      </c>
      <c r="AE78" s="14" t="s">
        <v>192</v>
      </c>
      <c r="AF78" s="30">
        <v>43283</v>
      </c>
      <c r="AG78" s="30">
        <v>43508</v>
      </c>
      <c r="AH78" s="27">
        <f t="shared" si="10"/>
        <v>8</v>
      </c>
      <c r="AI78" s="26" t="str">
        <f t="shared" si="11"/>
        <v>Meses</v>
      </c>
      <c r="AJ78" s="29">
        <f t="shared" ca="1" si="5"/>
        <v>-543</v>
      </c>
      <c r="AL78" s="15">
        <v>3712</v>
      </c>
      <c r="AM78" s="15">
        <v>2422</v>
      </c>
      <c r="AN78" s="15">
        <v>2383</v>
      </c>
      <c r="AO78" s="15" t="s">
        <v>51</v>
      </c>
      <c r="AP78" s="15" t="s">
        <v>51</v>
      </c>
      <c r="AQ78" s="15" t="s">
        <v>51</v>
      </c>
      <c r="AR78" s="15" t="s">
        <v>51</v>
      </c>
      <c r="AS78" s="15" t="s">
        <v>51</v>
      </c>
      <c r="AT78" s="15" t="s">
        <v>51</v>
      </c>
      <c r="AU78" s="15" t="s">
        <v>51</v>
      </c>
      <c r="AV78" s="15" t="s">
        <v>51</v>
      </c>
      <c r="AW78" s="15" t="s">
        <v>51</v>
      </c>
      <c r="AX78" s="41">
        <f>SUM(AL78:AW78)</f>
        <v>8517</v>
      </c>
      <c r="AY78" s="2" t="str">
        <f t="shared" si="9"/>
        <v>FILIPOV SERVIÇOS MÉDICOS LTDA</v>
      </c>
      <c r="AZ78" s="2" t="e">
        <f>#REF!</f>
        <v>#REF!</v>
      </c>
    </row>
    <row r="79" spans="1:52" ht="65.25" customHeight="1" x14ac:dyDescent="0.25">
      <c r="A79" s="13" t="s">
        <v>11</v>
      </c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31" t="s">
        <v>101</v>
      </c>
      <c r="AC79" s="31" t="s">
        <v>406</v>
      </c>
      <c r="AD79" s="47" t="s">
        <v>407</v>
      </c>
      <c r="AE79" s="14" t="s">
        <v>17</v>
      </c>
      <c r="AF79" s="30">
        <v>43296</v>
      </c>
      <c r="AG79" s="30">
        <v>43660</v>
      </c>
      <c r="AH79" s="27">
        <f t="shared" si="10"/>
        <v>12</v>
      </c>
      <c r="AI79" s="26" t="str">
        <f t="shared" si="11"/>
        <v>Meses</v>
      </c>
      <c r="AJ79" s="29">
        <f t="shared" ca="1" si="5"/>
        <v>-391</v>
      </c>
      <c r="AL79" s="15" t="s">
        <v>51</v>
      </c>
      <c r="AM79" s="15" t="s">
        <v>51</v>
      </c>
      <c r="AN79" s="15" t="s">
        <v>51</v>
      </c>
      <c r="AO79" s="15" t="s">
        <v>51</v>
      </c>
      <c r="AP79" s="15" t="s">
        <v>51</v>
      </c>
      <c r="AQ79" s="15" t="s">
        <v>51</v>
      </c>
      <c r="AR79" s="15" t="s">
        <v>51</v>
      </c>
      <c r="AS79" s="15" t="s">
        <v>51</v>
      </c>
      <c r="AT79" s="15" t="s">
        <v>51</v>
      </c>
      <c r="AU79" s="15" t="s">
        <v>51</v>
      </c>
      <c r="AV79" s="15" t="s">
        <v>51</v>
      </c>
      <c r="AW79" s="15" t="s">
        <v>51</v>
      </c>
      <c r="AX79" s="41">
        <f t="shared" si="8"/>
        <v>0</v>
      </c>
      <c r="AY79" s="2" t="str">
        <f t="shared" si="9"/>
        <v>TOKIO MARINE SEGURADORA (Fundamental Seguros)</v>
      </c>
      <c r="AZ79" s="2" t="e">
        <f>#REF!</f>
        <v>#REF!</v>
      </c>
    </row>
    <row r="80" spans="1:52" s="21" customFormat="1" ht="48" customHeight="1" x14ac:dyDescent="0.25">
      <c r="A80" s="46" t="s">
        <v>206</v>
      </c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31" t="s">
        <v>198</v>
      </c>
      <c r="AC80" s="31" t="s">
        <v>408</v>
      </c>
      <c r="AD80" s="47" t="s">
        <v>409</v>
      </c>
      <c r="AE80" s="31" t="s">
        <v>60</v>
      </c>
      <c r="AF80" s="30">
        <v>43313</v>
      </c>
      <c r="AG80" s="30">
        <v>43517</v>
      </c>
      <c r="AH80" s="27">
        <f t="shared" si="10"/>
        <v>7</v>
      </c>
      <c r="AI80" s="26" t="str">
        <f t="shared" si="11"/>
        <v>Meses</v>
      </c>
      <c r="AJ80" s="29">
        <f t="shared" ca="1" si="5"/>
        <v>-534</v>
      </c>
      <c r="AL80" s="32">
        <v>25613.62</v>
      </c>
      <c r="AM80" s="32">
        <v>25613.62</v>
      </c>
      <c r="AN80" s="32">
        <v>1595.8</v>
      </c>
      <c r="AO80" s="32" t="s">
        <v>51</v>
      </c>
      <c r="AP80" s="32" t="s">
        <v>51</v>
      </c>
      <c r="AQ80" s="32" t="s">
        <v>51</v>
      </c>
      <c r="AR80" s="32" t="s">
        <v>51</v>
      </c>
      <c r="AS80" s="32" t="s">
        <v>51</v>
      </c>
      <c r="AT80" s="32" t="s">
        <v>51</v>
      </c>
      <c r="AU80" s="32" t="s">
        <v>51</v>
      </c>
      <c r="AV80" s="32" t="s">
        <v>51</v>
      </c>
      <c r="AW80" s="32" t="s">
        <v>51</v>
      </c>
      <c r="AX80" s="41">
        <f t="shared" si="8"/>
        <v>52823.040000000001</v>
      </c>
      <c r="AY80" s="33" t="str">
        <f t="shared" si="9"/>
        <v>VICTORIA APOIO EMPRESARIAL LTDA</v>
      </c>
      <c r="AZ80" s="33" t="e">
        <f>#REF!</f>
        <v>#REF!</v>
      </c>
    </row>
    <row r="81" spans="1:52" s="21" customFormat="1" ht="48" customHeight="1" x14ac:dyDescent="0.25">
      <c r="A81" s="46" t="s">
        <v>205</v>
      </c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52" t="s">
        <v>204</v>
      </c>
      <c r="AC81" s="52" t="s">
        <v>410</v>
      </c>
      <c r="AD81" s="59" t="s">
        <v>411</v>
      </c>
      <c r="AE81" s="31" t="s">
        <v>61</v>
      </c>
      <c r="AF81" s="30">
        <v>43313</v>
      </c>
      <c r="AG81" s="30">
        <v>43517</v>
      </c>
      <c r="AH81" s="27">
        <f t="shared" ref="AH81:AH89" si="12">IFERROR(ROUND((AG81-AF81)/30,0),"-")</f>
        <v>7</v>
      </c>
      <c r="AI81" s="26" t="str">
        <f t="shared" ref="AI81:AI89" si="13">IF(AH81=1,"Mês","Meses")</f>
        <v>Meses</v>
      </c>
      <c r="AJ81" s="29">
        <f t="shared" ca="1" si="5"/>
        <v>-534</v>
      </c>
      <c r="AL81" s="32">
        <v>10749.38</v>
      </c>
      <c r="AM81" s="32">
        <v>10749.38</v>
      </c>
      <c r="AN81" s="32">
        <v>737.24</v>
      </c>
      <c r="AO81" s="32" t="s">
        <v>51</v>
      </c>
      <c r="AP81" s="32" t="s">
        <v>51</v>
      </c>
      <c r="AQ81" s="32" t="s">
        <v>51</v>
      </c>
      <c r="AR81" s="32" t="s">
        <v>51</v>
      </c>
      <c r="AS81" s="32" t="s">
        <v>51</v>
      </c>
      <c r="AT81" s="32" t="s">
        <v>51</v>
      </c>
      <c r="AU81" s="32" t="s">
        <v>51</v>
      </c>
      <c r="AV81" s="32" t="s">
        <v>51</v>
      </c>
      <c r="AW81" s="32" t="s">
        <v>51</v>
      </c>
      <c r="AX81" s="41">
        <f t="shared" ref="AX81:AX89" si="14">SUM(AL81:AW81)</f>
        <v>22236</v>
      </c>
      <c r="AY81" s="33" t="str">
        <f t="shared" si="9"/>
        <v>GUARDARE SEGURANÇA PRIVADA LTDA</v>
      </c>
      <c r="AZ81" s="33" t="e">
        <f>#REF!</f>
        <v>#REF!</v>
      </c>
    </row>
    <row r="82" spans="1:52" s="21" customFormat="1" ht="43.5" customHeight="1" x14ac:dyDescent="0.25">
      <c r="A82" s="46" t="s">
        <v>11</v>
      </c>
      <c r="B82" s="46"/>
      <c r="C82" s="46"/>
      <c r="D82" s="46"/>
      <c r="E82" s="46"/>
      <c r="F82" s="46"/>
      <c r="G82" s="46"/>
      <c r="H82" s="46"/>
      <c r="I82" s="46"/>
      <c r="J82" s="46"/>
      <c r="K82" s="46"/>
      <c r="L82" s="46"/>
      <c r="M82" s="46"/>
      <c r="N82" s="46"/>
      <c r="O82" s="46"/>
      <c r="P82" s="46"/>
      <c r="Q82" s="46"/>
      <c r="R82" s="46"/>
      <c r="S82" s="46"/>
      <c r="T82" s="46"/>
      <c r="U82" s="46"/>
      <c r="V82" s="46"/>
      <c r="W82" s="46"/>
      <c r="X82" s="46"/>
      <c r="Y82" s="46"/>
      <c r="Z82" s="46"/>
      <c r="AA82" s="46"/>
      <c r="AB82" s="31" t="s">
        <v>174</v>
      </c>
      <c r="AC82" s="31" t="s">
        <v>412</v>
      </c>
      <c r="AD82" s="47" t="s">
        <v>426</v>
      </c>
      <c r="AE82" s="31" t="s">
        <v>175</v>
      </c>
      <c r="AF82" s="30">
        <v>43362</v>
      </c>
      <c r="AG82" s="30">
        <v>44092</v>
      </c>
      <c r="AH82" s="27">
        <f t="shared" si="12"/>
        <v>24</v>
      </c>
      <c r="AI82" s="26" t="str">
        <f t="shared" si="13"/>
        <v>Meses</v>
      </c>
      <c r="AJ82" s="28">
        <f t="shared" ca="1" si="5"/>
        <v>41</v>
      </c>
      <c r="AL82" s="32">
        <v>699.9</v>
      </c>
      <c r="AM82" s="32">
        <v>699.9</v>
      </c>
      <c r="AN82" s="32">
        <v>699.9</v>
      </c>
      <c r="AO82" s="32">
        <v>699.9</v>
      </c>
      <c r="AP82" s="32" t="s">
        <v>51</v>
      </c>
      <c r="AQ82" s="32">
        <f>699.9*2</f>
        <v>1399.8</v>
      </c>
      <c r="AR82" s="32">
        <v>699.9</v>
      </c>
      <c r="AS82" s="32">
        <v>699.9</v>
      </c>
      <c r="AT82" s="32">
        <v>699.9</v>
      </c>
      <c r="AU82" s="32">
        <v>699.9</v>
      </c>
      <c r="AV82" s="32">
        <v>699.9</v>
      </c>
      <c r="AW82" s="32">
        <v>699.9</v>
      </c>
      <c r="AX82" s="41">
        <f t="shared" si="14"/>
        <v>8398.7999999999975</v>
      </c>
      <c r="AY82" s="33" t="str">
        <f t="shared" si="9"/>
        <v>WEBBY TELECOM EIRELI ME</v>
      </c>
      <c r="AZ82" s="33" t="e">
        <f>#REF!</f>
        <v>#REF!</v>
      </c>
    </row>
    <row r="83" spans="1:52" s="21" customFormat="1" ht="50.25" customHeight="1" x14ac:dyDescent="0.25">
      <c r="A83" s="46" t="s">
        <v>207</v>
      </c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31" t="s">
        <v>66</v>
      </c>
      <c r="AC83" s="31" t="s">
        <v>413</v>
      </c>
      <c r="AD83" s="47" t="s">
        <v>414</v>
      </c>
      <c r="AE83" s="38" t="s">
        <v>67</v>
      </c>
      <c r="AF83" s="30">
        <v>43313</v>
      </c>
      <c r="AG83" s="30">
        <v>43677</v>
      </c>
      <c r="AH83" s="27">
        <f t="shared" si="12"/>
        <v>12</v>
      </c>
      <c r="AI83" s="26" t="str">
        <f t="shared" si="13"/>
        <v>Meses</v>
      </c>
      <c r="AJ83" s="29">
        <f t="shared" ca="1" si="5"/>
        <v>-374</v>
      </c>
      <c r="AL83" s="32">
        <v>5603.6</v>
      </c>
      <c r="AM83" s="32">
        <v>5603.6</v>
      </c>
      <c r="AN83" s="32">
        <v>5603.6</v>
      </c>
      <c r="AO83" s="32">
        <v>5603.6</v>
      </c>
      <c r="AP83" s="32">
        <v>5603.6</v>
      </c>
      <c r="AQ83" s="32">
        <v>5603.6</v>
      </c>
      <c r="AR83" s="32">
        <v>5603.6</v>
      </c>
      <c r="AS83" s="32">
        <v>5603.6</v>
      </c>
      <c r="AT83" s="32" t="s">
        <v>51</v>
      </c>
      <c r="AU83" s="32" t="s">
        <v>51</v>
      </c>
      <c r="AV83" s="32" t="s">
        <v>51</v>
      </c>
      <c r="AW83" s="32" t="s">
        <v>51</v>
      </c>
      <c r="AX83" s="41">
        <f t="shared" si="14"/>
        <v>44828.799999999996</v>
      </c>
      <c r="AY83" s="33" t="str">
        <f t="shared" si="9"/>
        <v>DIAGMEDICAL ASSISTÊNCIA TÉCNICA LTDA-ME</v>
      </c>
      <c r="AZ83" s="33" t="e">
        <f>#REF!</f>
        <v>#REF!</v>
      </c>
    </row>
    <row r="84" spans="1:52" s="21" customFormat="1" ht="46.5" customHeight="1" x14ac:dyDescent="0.25">
      <c r="A84" s="46" t="s">
        <v>266</v>
      </c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31" t="s">
        <v>59</v>
      </c>
      <c r="AC84" s="31" t="s">
        <v>415</v>
      </c>
      <c r="AD84" s="47" t="s">
        <v>424</v>
      </c>
      <c r="AE84" s="31" t="s">
        <v>179</v>
      </c>
      <c r="AF84" s="30">
        <v>43313</v>
      </c>
      <c r="AG84" s="30">
        <v>43677</v>
      </c>
      <c r="AH84" s="27">
        <f t="shared" si="12"/>
        <v>12</v>
      </c>
      <c r="AI84" s="26" t="str">
        <f t="shared" si="13"/>
        <v>Meses</v>
      </c>
      <c r="AJ84" s="29">
        <f t="shared" ca="1" si="5"/>
        <v>-374</v>
      </c>
      <c r="AL84" s="32">
        <v>1867.95</v>
      </c>
      <c r="AM84" s="32">
        <v>1867.95</v>
      </c>
      <c r="AN84" s="32">
        <v>1867.95</v>
      </c>
      <c r="AO84" s="32" t="s">
        <v>51</v>
      </c>
      <c r="AP84" s="32" t="s">
        <v>51</v>
      </c>
      <c r="AQ84" s="32" t="s">
        <v>51</v>
      </c>
      <c r="AR84" s="32" t="s">
        <v>51</v>
      </c>
      <c r="AS84" s="32" t="s">
        <v>51</v>
      </c>
      <c r="AT84" s="32" t="s">
        <v>51</v>
      </c>
      <c r="AU84" s="32" t="s">
        <v>51</v>
      </c>
      <c r="AV84" s="32" t="s">
        <v>51</v>
      </c>
      <c r="AW84" s="32" t="s">
        <v>51</v>
      </c>
      <c r="AX84" s="41">
        <f t="shared" si="14"/>
        <v>5603.85</v>
      </c>
      <c r="AY84" s="33" t="str">
        <f t="shared" si="9"/>
        <v>ERIMATEL SISTEMA DE COMUNICAÇÕES LTDA</v>
      </c>
      <c r="AZ84" s="33" t="e">
        <f>#REF!</f>
        <v>#REF!</v>
      </c>
    </row>
    <row r="85" spans="1:52" s="21" customFormat="1" ht="45.75" customHeight="1" x14ac:dyDescent="0.25">
      <c r="A85" s="46" t="s">
        <v>92</v>
      </c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31" t="s">
        <v>172</v>
      </c>
      <c r="AC85" s="31" t="s">
        <v>398</v>
      </c>
      <c r="AD85" s="47" t="s">
        <v>51</v>
      </c>
      <c r="AE85" s="47" t="s">
        <v>93</v>
      </c>
      <c r="AF85" s="30">
        <v>43313</v>
      </c>
      <c r="AG85" s="30">
        <v>43677</v>
      </c>
      <c r="AH85" s="27">
        <f t="shared" si="12"/>
        <v>12</v>
      </c>
      <c r="AI85" s="26" t="str">
        <f t="shared" si="13"/>
        <v>Meses</v>
      </c>
      <c r="AJ85" s="29">
        <f t="shared" ca="1" si="5"/>
        <v>-374</v>
      </c>
      <c r="AL85" s="32">
        <v>3302</v>
      </c>
      <c r="AM85" s="32">
        <v>3302</v>
      </c>
      <c r="AN85" s="32">
        <v>3302</v>
      </c>
      <c r="AO85" s="32">
        <v>3302</v>
      </c>
      <c r="AP85" s="32">
        <v>3302</v>
      </c>
      <c r="AQ85" s="32">
        <v>3302</v>
      </c>
      <c r="AR85" s="32">
        <v>3302</v>
      </c>
      <c r="AS85" s="63">
        <v>3302</v>
      </c>
      <c r="AT85" s="64" t="s">
        <v>51</v>
      </c>
      <c r="AU85" s="51" t="s">
        <v>51</v>
      </c>
      <c r="AV85" s="65" t="s">
        <v>51</v>
      </c>
      <c r="AW85" s="51" t="s">
        <v>51</v>
      </c>
      <c r="AX85" s="41">
        <f>SUM(AL85:AW85)</f>
        <v>26416</v>
      </c>
      <c r="AY85" s="33" t="str">
        <f t="shared" si="9"/>
        <v>NOVARTIS BIOCIÊNCIAS S.A. (Infiniti Vision)</v>
      </c>
      <c r="AZ85" s="33" t="e">
        <f>#REF!</f>
        <v>#REF!</v>
      </c>
    </row>
    <row r="86" spans="1:52" ht="36" customHeight="1" x14ac:dyDescent="0.25">
      <c r="A86" s="46" t="s">
        <v>260</v>
      </c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31" t="s">
        <v>209</v>
      </c>
      <c r="AC86" s="31" t="s">
        <v>416</v>
      </c>
      <c r="AD86" s="47" t="s">
        <v>427</v>
      </c>
      <c r="AE86" s="31" t="s">
        <v>50</v>
      </c>
      <c r="AF86" s="30">
        <v>43313</v>
      </c>
      <c r="AG86" s="30">
        <v>43677</v>
      </c>
      <c r="AH86" s="27">
        <f t="shared" si="12"/>
        <v>12</v>
      </c>
      <c r="AI86" s="26" t="str">
        <f t="shared" si="13"/>
        <v>Meses</v>
      </c>
      <c r="AJ86" s="29">
        <f t="shared" ca="1" si="5"/>
        <v>-374</v>
      </c>
      <c r="AK86" s="21"/>
      <c r="AL86" s="32">
        <v>2180</v>
      </c>
      <c r="AM86" s="32">
        <v>2180</v>
      </c>
      <c r="AN86" s="32">
        <v>2180</v>
      </c>
      <c r="AO86" s="32">
        <v>2180</v>
      </c>
      <c r="AP86" s="32">
        <v>2180</v>
      </c>
      <c r="AQ86" s="32">
        <v>2180</v>
      </c>
      <c r="AR86" s="32">
        <v>2180</v>
      </c>
      <c r="AS86" s="32">
        <v>2180</v>
      </c>
      <c r="AT86" s="32" t="s">
        <v>51</v>
      </c>
      <c r="AU86" s="32" t="s">
        <v>51</v>
      </c>
      <c r="AV86" s="32" t="s">
        <v>51</v>
      </c>
      <c r="AW86" s="32" t="s">
        <v>51</v>
      </c>
      <c r="AX86" s="41">
        <f t="shared" si="14"/>
        <v>17440</v>
      </c>
      <c r="AY86" s="33" t="str">
        <f t="shared" si="9"/>
        <v>Leandro Augusto Rodrigues ME (R.D Cartuchos)</v>
      </c>
      <c r="AZ86" s="33" t="e">
        <f>#REF!</f>
        <v>#REF!</v>
      </c>
    </row>
    <row r="87" spans="1:52" s="21" customFormat="1" ht="63" customHeight="1" x14ac:dyDescent="0.25">
      <c r="A87" s="46" t="s">
        <v>153</v>
      </c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31" t="s">
        <v>419</v>
      </c>
      <c r="AC87" s="31" t="s">
        <v>417</v>
      </c>
      <c r="AD87" s="47" t="s">
        <v>428</v>
      </c>
      <c r="AE87" s="47" t="s">
        <v>62</v>
      </c>
      <c r="AF87" s="30">
        <v>43314</v>
      </c>
      <c r="AG87" s="30">
        <v>43678</v>
      </c>
      <c r="AH87" s="27">
        <f t="shared" si="12"/>
        <v>12</v>
      </c>
      <c r="AI87" s="26" t="str">
        <f t="shared" si="13"/>
        <v>Meses</v>
      </c>
      <c r="AJ87" s="29">
        <f t="shared" ca="1" si="5"/>
        <v>-373</v>
      </c>
      <c r="AL87" s="32">
        <v>800</v>
      </c>
      <c r="AM87" s="32">
        <v>800</v>
      </c>
      <c r="AN87" s="32">
        <v>800</v>
      </c>
      <c r="AO87" s="32">
        <v>800</v>
      </c>
      <c r="AP87" s="32">
        <v>800</v>
      </c>
      <c r="AQ87" s="32">
        <v>800</v>
      </c>
      <c r="AR87" s="32">
        <v>800</v>
      </c>
      <c r="AS87" s="32">
        <v>800</v>
      </c>
      <c r="AT87" s="32" t="s">
        <v>51</v>
      </c>
      <c r="AU87" s="32" t="s">
        <v>51</v>
      </c>
      <c r="AV87" s="32" t="s">
        <v>51</v>
      </c>
      <c r="AW87" s="32" t="s">
        <v>51</v>
      </c>
      <c r="AX87" s="41">
        <f t="shared" si="14"/>
        <v>6400</v>
      </c>
      <c r="AY87" s="33" t="str">
        <f t="shared" si="9"/>
        <v>E-PEOPLE SOLUÇÕES LTDA</v>
      </c>
      <c r="AZ87" s="33" t="e">
        <f>#REF!</f>
        <v>#REF!</v>
      </c>
    </row>
    <row r="88" spans="1:52" ht="40.5" customHeight="1" x14ac:dyDescent="0.25">
      <c r="A88" s="46" t="s">
        <v>210</v>
      </c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31" t="s">
        <v>10</v>
      </c>
      <c r="AC88" s="31" t="s">
        <v>418</v>
      </c>
      <c r="AD88" s="47" t="s">
        <v>421</v>
      </c>
      <c r="AE88" s="47" t="s">
        <v>177</v>
      </c>
      <c r="AF88" s="30">
        <v>43313</v>
      </c>
      <c r="AG88" s="30">
        <v>43677</v>
      </c>
      <c r="AH88" s="27">
        <f>IFERROR(ROUND((AG88-AF88)/30,0),"-")</f>
        <v>12</v>
      </c>
      <c r="AI88" s="26" t="str">
        <f>IF(AH88=1,"Mês","Meses")</f>
        <v>Meses</v>
      </c>
      <c r="AJ88" s="29">
        <f t="shared" ca="1" si="5"/>
        <v>-374</v>
      </c>
      <c r="AK88" s="21"/>
      <c r="AL88" s="32">
        <v>3210</v>
      </c>
      <c r="AM88" s="32">
        <v>3210</v>
      </c>
      <c r="AN88" s="32">
        <v>3210</v>
      </c>
      <c r="AO88" s="32">
        <v>3210</v>
      </c>
      <c r="AP88" s="32">
        <v>3210</v>
      </c>
      <c r="AQ88" s="32">
        <v>3210</v>
      </c>
      <c r="AR88" s="32">
        <v>3210</v>
      </c>
      <c r="AS88" s="32">
        <v>3210</v>
      </c>
      <c r="AT88" s="32" t="s">
        <v>51</v>
      </c>
      <c r="AU88" s="32" t="s">
        <v>51</v>
      </c>
      <c r="AV88" s="32" t="s">
        <v>51</v>
      </c>
      <c r="AW88" s="32" t="s">
        <v>51</v>
      </c>
      <c r="AX88" s="41">
        <f>SUM(AL88:AW88)</f>
        <v>25680</v>
      </c>
      <c r="AY88" s="33" t="str">
        <f t="shared" si="9"/>
        <v>ALPHA MOBILITY LTDA</v>
      </c>
      <c r="AZ88" s="33" t="e">
        <f>#REF!</f>
        <v>#REF!</v>
      </c>
    </row>
    <row r="89" spans="1:52" ht="57" customHeight="1" x14ac:dyDescent="0.25">
      <c r="A89" s="50">
        <v>216917</v>
      </c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33" t="s">
        <v>140</v>
      </c>
      <c r="AC89" s="33" t="s">
        <v>422</v>
      </c>
      <c r="AD89" s="60" t="s">
        <v>423</v>
      </c>
      <c r="AE89" s="38" t="s">
        <v>141</v>
      </c>
      <c r="AF89" s="30">
        <v>43344</v>
      </c>
      <c r="AG89" s="30">
        <v>43708</v>
      </c>
      <c r="AH89" s="27">
        <f t="shared" si="12"/>
        <v>12</v>
      </c>
      <c r="AI89" s="26" t="str">
        <f t="shared" si="13"/>
        <v>Meses</v>
      </c>
      <c r="AJ89" s="29">
        <f t="shared" ca="1" si="5"/>
        <v>-343</v>
      </c>
      <c r="AK89" s="21"/>
      <c r="AL89" s="32">
        <v>230.4</v>
      </c>
      <c r="AM89" s="32" t="s">
        <v>51</v>
      </c>
      <c r="AN89" s="32" t="s">
        <v>51</v>
      </c>
      <c r="AO89" s="32" t="s">
        <v>51</v>
      </c>
      <c r="AP89" s="32" t="s">
        <v>51</v>
      </c>
      <c r="AQ89" s="32" t="s">
        <v>51</v>
      </c>
      <c r="AR89" s="32" t="s">
        <v>51</v>
      </c>
      <c r="AS89" s="32" t="s">
        <v>51</v>
      </c>
      <c r="AT89" s="32" t="s">
        <v>51</v>
      </c>
      <c r="AU89" s="15" t="s">
        <v>51</v>
      </c>
      <c r="AV89" s="15" t="s">
        <v>51</v>
      </c>
      <c r="AW89" s="32" t="s">
        <v>51</v>
      </c>
      <c r="AX89" s="41">
        <f t="shared" si="14"/>
        <v>230.4</v>
      </c>
      <c r="AY89" s="33" t="str">
        <f t="shared" si="9"/>
        <v>SAPRA LANDAUER SERVIÇO DE ASSESSORIA E PROTEÇÃO RADIOLÓGICA LTDA</v>
      </c>
      <c r="AZ89" s="33" t="e">
        <f>#REF!</f>
        <v>#REF!</v>
      </c>
    </row>
    <row r="90" spans="1:52" ht="36" customHeight="1" x14ac:dyDescent="0.25">
      <c r="A90" s="13" t="s">
        <v>211</v>
      </c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31" t="s">
        <v>429</v>
      </c>
      <c r="AC90" s="31" t="s">
        <v>430</v>
      </c>
      <c r="AD90" s="47" t="s">
        <v>431</v>
      </c>
      <c r="AE90" s="14" t="s">
        <v>213</v>
      </c>
      <c r="AF90" s="30" t="s">
        <v>214</v>
      </c>
      <c r="AG90" s="30" t="s">
        <v>215</v>
      </c>
      <c r="AH90" s="27" t="str">
        <f>IFERROR(ROUND((AG90-AF90)/30,0),"-")</f>
        <v>-</v>
      </c>
      <c r="AI90" s="26" t="str">
        <f>IF(AH90=1,"Mês","Meses")</f>
        <v>Meses</v>
      </c>
      <c r="AJ90" s="29" t="e">
        <f t="shared" ca="1" si="5"/>
        <v>#VALUE!</v>
      </c>
      <c r="AL90" s="15" t="s">
        <v>51</v>
      </c>
      <c r="AM90" s="15" t="s">
        <v>51</v>
      </c>
      <c r="AN90" s="15" t="s">
        <v>51</v>
      </c>
      <c r="AO90" s="15" t="s">
        <v>51</v>
      </c>
      <c r="AP90" s="15" t="s">
        <v>51</v>
      </c>
      <c r="AQ90" s="15" t="s">
        <v>51</v>
      </c>
      <c r="AR90" s="15" t="s">
        <v>51</v>
      </c>
      <c r="AS90" s="15" t="s">
        <v>51</v>
      </c>
      <c r="AT90" s="15" t="s">
        <v>51</v>
      </c>
      <c r="AU90" s="15">
        <v>3300</v>
      </c>
      <c r="AV90" s="15" t="s">
        <v>51</v>
      </c>
      <c r="AW90" s="15" t="s">
        <v>51</v>
      </c>
      <c r="AX90" s="41">
        <f t="shared" si="8"/>
        <v>3300</v>
      </c>
      <c r="AY90" s="2" t="str">
        <f t="shared" si="9"/>
        <v>Alfredo Manuel Saidneuy Junior</v>
      </c>
      <c r="AZ90" s="2" t="e">
        <f>#REF!</f>
        <v>#REF!</v>
      </c>
    </row>
    <row r="91" spans="1:52" ht="59.25" customHeight="1" x14ac:dyDescent="0.25">
      <c r="A91" s="46" t="s">
        <v>216</v>
      </c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31" t="s">
        <v>243</v>
      </c>
      <c r="AC91" s="31" t="s">
        <v>354</v>
      </c>
      <c r="AD91" s="47" t="s">
        <v>376</v>
      </c>
      <c r="AE91" s="47" t="s">
        <v>181</v>
      </c>
      <c r="AF91" s="30">
        <v>43339</v>
      </c>
      <c r="AG91" s="30">
        <v>44773</v>
      </c>
      <c r="AH91" s="27"/>
      <c r="AI91" s="26"/>
      <c r="AJ91" s="4" t="s">
        <v>184</v>
      </c>
      <c r="AL91" s="15">
        <v>5062.66</v>
      </c>
      <c r="AM91" s="15">
        <v>4811.34</v>
      </c>
      <c r="AN91" s="15">
        <v>4358</v>
      </c>
      <c r="AO91" s="15">
        <v>4092.66</v>
      </c>
      <c r="AP91" s="15">
        <v>4053.34</v>
      </c>
      <c r="AQ91" s="15">
        <v>5444</v>
      </c>
      <c r="AR91" s="15">
        <v>2990</v>
      </c>
      <c r="AS91" s="15">
        <v>4188</v>
      </c>
      <c r="AT91" s="15">
        <v>5516</v>
      </c>
      <c r="AU91" s="32">
        <v>3789.34</v>
      </c>
      <c r="AV91" s="32">
        <v>903.34</v>
      </c>
      <c r="AW91" s="32">
        <v>860.67</v>
      </c>
      <c r="AX91" s="41">
        <f t="shared" ref="AX91:AX118" si="15">SUM(AL91:AW91)</f>
        <v>46069.349999999991</v>
      </c>
      <c r="AY91" s="2" t="str">
        <f t="shared" si="9"/>
        <v>ANDRADE &amp; MEDALHA CLINICA MEDICA LTDA - Dra Camila</v>
      </c>
      <c r="AZ91" s="2" t="e">
        <f>#REF!</f>
        <v>#REF!</v>
      </c>
    </row>
    <row r="92" spans="1:52" ht="36" customHeight="1" x14ac:dyDescent="0.25">
      <c r="A92" s="13" t="s">
        <v>218</v>
      </c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31" t="s">
        <v>432</v>
      </c>
      <c r="AC92" s="31" t="s">
        <v>51</v>
      </c>
      <c r="AD92" s="47" t="s">
        <v>433</v>
      </c>
      <c r="AE92" s="14" t="s">
        <v>217</v>
      </c>
      <c r="AF92" s="30">
        <v>43325</v>
      </c>
      <c r="AG92" s="30">
        <v>43677</v>
      </c>
      <c r="AH92" s="27">
        <f>IFERROR(ROUND((AG92-AF92)/30,0),"-")</f>
        <v>12</v>
      </c>
      <c r="AI92" s="26" t="str">
        <f>IF(AH92=1,"Mês","Meses")</f>
        <v>Meses</v>
      </c>
      <c r="AJ92" s="29">
        <f ca="1">IF(AG92="Indeterminado","60",IF(AG92="Renovação Automatica","60",IF(AG92="Finalizado","0",AG92-$A$1)))</f>
        <v>-374</v>
      </c>
      <c r="AL92" s="15" t="s">
        <v>51</v>
      </c>
      <c r="AM92" s="15" t="s">
        <v>51</v>
      </c>
      <c r="AN92" s="15" t="s">
        <v>51</v>
      </c>
      <c r="AO92" s="15" t="s">
        <v>51</v>
      </c>
      <c r="AP92" s="15" t="s">
        <v>51</v>
      </c>
      <c r="AQ92" s="15" t="s">
        <v>51</v>
      </c>
      <c r="AR92" s="15" t="s">
        <v>51</v>
      </c>
      <c r="AS92" s="15" t="s">
        <v>51</v>
      </c>
      <c r="AT92" s="15" t="s">
        <v>51</v>
      </c>
      <c r="AU92" s="15" t="s">
        <v>51</v>
      </c>
      <c r="AV92" s="15" t="s">
        <v>51</v>
      </c>
      <c r="AW92" s="15" t="s">
        <v>51</v>
      </c>
      <c r="AX92" s="41">
        <f t="shared" si="15"/>
        <v>0</v>
      </c>
      <c r="AY92" s="2" t="str">
        <f t="shared" si="9"/>
        <v>Beatriz Cristina Lopes (PF)</v>
      </c>
      <c r="AZ92" s="2" t="e">
        <f>#REF!</f>
        <v>#REF!</v>
      </c>
    </row>
    <row r="93" spans="1:52" s="21" customFormat="1" ht="44.25" customHeight="1" x14ac:dyDescent="0.25">
      <c r="A93" s="66">
        <v>94521</v>
      </c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31" t="s">
        <v>84</v>
      </c>
      <c r="AC93" s="31" t="s">
        <v>434</v>
      </c>
      <c r="AD93" s="47" t="s">
        <v>51</v>
      </c>
      <c r="AE93" s="14" t="s">
        <v>175</v>
      </c>
      <c r="AF93" s="30">
        <v>43355</v>
      </c>
      <c r="AG93" s="30">
        <v>43719</v>
      </c>
      <c r="AH93" s="27">
        <f>IFERROR(ROUND((AG93-AF93)/30,0),"-")</f>
        <v>12</v>
      </c>
      <c r="AI93" s="26" t="str">
        <f>IF(AH93=1,"Mês","Meses")</f>
        <v>Meses</v>
      </c>
      <c r="AJ93" s="29">
        <f ca="1">IF(AG93="Indeterminado","60",IF(AG93="Renovação Automatica","60",IF(AG93="Finalizado","0",AG93-$A$1)))</f>
        <v>-332</v>
      </c>
      <c r="AL93" s="32">
        <v>1484.34</v>
      </c>
      <c r="AM93" s="32">
        <v>1484.34</v>
      </c>
      <c r="AN93" s="32">
        <v>1484.34</v>
      </c>
      <c r="AO93" s="32">
        <v>1484.34</v>
      </c>
      <c r="AP93" s="32">
        <v>1484.34</v>
      </c>
      <c r="AQ93" s="32">
        <v>1484.34</v>
      </c>
      <c r="AR93" s="32">
        <v>1484.34</v>
      </c>
      <c r="AS93" s="32">
        <v>1484.34</v>
      </c>
      <c r="AT93" s="32">
        <v>1484.34</v>
      </c>
      <c r="AU93" s="32">
        <v>1484.34</v>
      </c>
      <c r="AV93" s="15" t="s">
        <v>51</v>
      </c>
      <c r="AW93" s="15" t="s">
        <v>51</v>
      </c>
      <c r="AX93" s="41">
        <f t="shared" si="15"/>
        <v>14843.4</v>
      </c>
      <c r="AY93" s="33" t="str">
        <f t="shared" si="9"/>
        <v>CABONNET TELECOMUNICAÇÕES LTDA ME</v>
      </c>
      <c r="AZ93" s="33" t="e">
        <f>#REF!</f>
        <v>#REF!</v>
      </c>
    </row>
    <row r="94" spans="1:52" s="21" customFormat="1" ht="44.25" customHeight="1" x14ac:dyDescent="0.25">
      <c r="A94" s="46" t="s">
        <v>219</v>
      </c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31" t="s">
        <v>166</v>
      </c>
      <c r="AC94" s="31" t="s">
        <v>435</v>
      </c>
      <c r="AD94" s="47" t="s">
        <v>436</v>
      </c>
      <c r="AE94" s="31" t="s">
        <v>167</v>
      </c>
      <c r="AF94" s="30">
        <v>43374</v>
      </c>
      <c r="AG94" s="30">
        <v>43738</v>
      </c>
      <c r="AH94" s="27">
        <f>IFERROR(ROUND((AG94-AF94)/30,0),"-")</f>
        <v>12</v>
      </c>
      <c r="AI94" s="26" t="str">
        <f>IF(AH94=1,"Mês","Meses")</f>
        <v>Meses</v>
      </c>
      <c r="AJ94" s="29">
        <f ca="1">IF(AG94="Indeterminado","60",IF(AG94="Renovação Automatica","60",IF(AG94="Finalizado","0",AG94-$A$1)))</f>
        <v>-313</v>
      </c>
      <c r="AL94" s="32">
        <v>1300</v>
      </c>
      <c r="AM94" s="32">
        <v>1300</v>
      </c>
      <c r="AN94" s="32">
        <v>1300</v>
      </c>
      <c r="AO94" s="32">
        <v>1300</v>
      </c>
      <c r="AP94" s="32">
        <v>1300</v>
      </c>
      <c r="AQ94" s="32">
        <v>1300</v>
      </c>
      <c r="AR94" s="32">
        <v>1300</v>
      </c>
      <c r="AS94" s="32">
        <v>1300</v>
      </c>
      <c r="AT94" s="32">
        <v>1300</v>
      </c>
      <c r="AU94" s="32">
        <v>1300</v>
      </c>
      <c r="AV94" s="32" t="s">
        <v>51</v>
      </c>
      <c r="AW94" s="32" t="s">
        <v>51</v>
      </c>
      <c r="AX94" s="41">
        <f t="shared" si="15"/>
        <v>13000</v>
      </c>
      <c r="AY94" s="33" t="str">
        <f t="shared" si="9"/>
        <v>GABRIEL CARDOSO MOURA ME</v>
      </c>
      <c r="AZ94" s="33" t="e">
        <f>#REF!</f>
        <v>#REF!</v>
      </c>
    </row>
    <row r="95" spans="1:52" s="21" customFormat="1" ht="50.25" customHeight="1" x14ac:dyDescent="0.25">
      <c r="A95" s="46" t="s">
        <v>11</v>
      </c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38" t="s">
        <v>147</v>
      </c>
      <c r="AC95" s="31" t="s">
        <v>437</v>
      </c>
      <c r="AD95" s="47" t="s">
        <v>438</v>
      </c>
      <c r="AE95" s="49" t="s">
        <v>94</v>
      </c>
      <c r="AF95" s="30">
        <v>43374</v>
      </c>
      <c r="AG95" s="30">
        <v>43738</v>
      </c>
      <c r="AH95" s="27">
        <f>IFERROR(ROUND((AG95-AF95)/30,0),"-")</f>
        <v>12</v>
      </c>
      <c r="AI95" s="26" t="str">
        <f>IF(AH95=1,"Mês","Meses")</f>
        <v>Meses</v>
      </c>
      <c r="AJ95" s="29">
        <f ca="1">IF(AG95="Indeterminado","60",IF(AG95="Renovação Automatica","60",IF(AG95="Finalizado","0",AG95-$A$1)))</f>
        <v>-313</v>
      </c>
      <c r="AL95" s="32">
        <v>1820.8</v>
      </c>
      <c r="AM95" s="32">
        <v>1772.9</v>
      </c>
      <c r="AN95" s="32">
        <v>1707.6</v>
      </c>
      <c r="AO95" s="32">
        <v>1968.8</v>
      </c>
      <c r="AP95" s="32">
        <v>1876.7</v>
      </c>
      <c r="AQ95" s="32">
        <v>2032.7</v>
      </c>
      <c r="AR95" s="32">
        <v>1933</v>
      </c>
      <c r="AS95" s="32">
        <v>1918.2</v>
      </c>
      <c r="AT95" s="32">
        <v>1975.6</v>
      </c>
      <c r="AU95" s="32">
        <v>1906.4</v>
      </c>
      <c r="AV95" s="32" t="s">
        <v>51</v>
      </c>
      <c r="AW95" s="32" t="s">
        <v>51</v>
      </c>
      <c r="AX95" s="41">
        <f t="shared" si="15"/>
        <v>18912.7</v>
      </c>
      <c r="AY95" s="33" t="str">
        <f t="shared" si="9"/>
        <v>QUÂNTICO DIGITAL SOLUÇÕES EM ARQUIVOS DIGITAIS E FÍSICOS LTDA ME</v>
      </c>
      <c r="AZ95" s="33" t="e">
        <f>#REF!</f>
        <v>#REF!</v>
      </c>
    </row>
    <row r="96" spans="1:52" ht="47.25" customHeight="1" x14ac:dyDescent="0.25">
      <c r="A96" s="13" t="s">
        <v>221</v>
      </c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31" t="s">
        <v>220</v>
      </c>
      <c r="AC96" s="31" t="s">
        <v>387</v>
      </c>
      <c r="AD96" s="47" t="s">
        <v>388</v>
      </c>
      <c r="AE96" s="31" t="s">
        <v>185</v>
      </c>
      <c r="AF96" s="30">
        <v>43344</v>
      </c>
      <c r="AG96" s="30">
        <v>44773</v>
      </c>
      <c r="AH96" s="27"/>
      <c r="AI96" s="26"/>
      <c r="AJ96" s="4" t="s">
        <v>184</v>
      </c>
      <c r="AL96" s="15">
        <v>6946</v>
      </c>
      <c r="AM96" s="15">
        <v>9539.5</v>
      </c>
      <c r="AN96" s="15">
        <v>6513.5</v>
      </c>
      <c r="AO96" s="15" t="s">
        <v>51</v>
      </c>
      <c r="AP96" s="15" t="s">
        <v>51</v>
      </c>
      <c r="AQ96" s="15" t="s">
        <v>51</v>
      </c>
      <c r="AR96" s="15" t="s">
        <v>51</v>
      </c>
      <c r="AS96" s="15" t="s">
        <v>51</v>
      </c>
      <c r="AT96" s="15" t="s">
        <v>51</v>
      </c>
      <c r="AU96" s="15" t="s">
        <v>51</v>
      </c>
      <c r="AV96" s="15" t="s">
        <v>51</v>
      </c>
      <c r="AW96" s="15" t="s">
        <v>51</v>
      </c>
      <c r="AX96" s="41">
        <f t="shared" si="15"/>
        <v>22999</v>
      </c>
      <c r="AY96" s="2" t="str">
        <f t="shared" si="9"/>
        <v>EDNIR DE OLIVEIRA VIZIOLI - ME</v>
      </c>
      <c r="AZ96" s="2" t="e">
        <f>#REF!</f>
        <v>#REF!</v>
      </c>
    </row>
    <row r="97" spans="1:52" s="21" customFormat="1" ht="79.5" customHeight="1" x14ac:dyDescent="0.25">
      <c r="A97" s="46" t="s">
        <v>11</v>
      </c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  <c r="AA97" s="25"/>
      <c r="AB97" s="38" t="s">
        <v>82</v>
      </c>
      <c r="AC97" s="31" t="s">
        <v>439</v>
      </c>
      <c r="AD97" s="47" t="s">
        <v>440</v>
      </c>
      <c r="AE97" s="47" t="s">
        <v>170</v>
      </c>
      <c r="AF97" s="30">
        <v>43344</v>
      </c>
      <c r="AG97" s="30">
        <v>43708</v>
      </c>
      <c r="AH97" s="27">
        <f t="shared" ref="AH97:AH108" si="16">IFERROR(ROUND((AG97-AF97)/30,0),"-")</f>
        <v>12</v>
      </c>
      <c r="AI97" s="26" t="str">
        <f t="shared" ref="AI97:AI108" si="17">IF(AH97=1,"Mês","Meses")</f>
        <v>Meses</v>
      </c>
      <c r="AJ97" s="29">
        <f t="shared" ref="AJ97:AJ108" ca="1" si="18">IF(AG97="Indeterminado","60",IF(AG97="Renovação Automatica","60",IF(AG97="Finalizado","0",AG97-$A$1)))</f>
        <v>-343</v>
      </c>
      <c r="AL97" s="32">
        <v>3998.03</v>
      </c>
      <c r="AM97" s="32">
        <v>3998.03</v>
      </c>
      <c r="AN97" s="32">
        <v>3998.03</v>
      </c>
      <c r="AO97" s="32">
        <v>3998.03</v>
      </c>
      <c r="AP97" s="32">
        <v>3998.03</v>
      </c>
      <c r="AQ97" s="32">
        <v>3998.03</v>
      </c>
      <c r="AR97" s="32">
        <v>3998.03</v>
      </c>
      <c r="AS97" s="32">
        <v>3998.03</v>
      </c>
      <c r="AT97" s="32" t="s">
        <v>51</v>
      </c>
      <c r="AU97" s="32" t="s">
        <v>51</v>
      </c>
      <c r="AV97" s="32" t="s">
        <v>51</v>
      </c>
      <c r="AW97" s="32" t="s">
        <v>51</v>
      </c>
      <c r="AX97" s="41">
        <f t="shared" si="15"/>
        <v>31984.239999999998</v>
      </c>
      <c r="AY97" s="39" t="str">
        <f t="shared" si="9"/>
        <v>PLANISA PLANEJAMENTO E ORGANIZAÇÃO DE INSTITUIÇÕES DE SAÚDE SS LTDA</v>
      </c>
      <c r="AZ97" s="33" t="e">
        <f>#REF!</f>
        <v>#REF!</v>
      </c>
    </row>
    <row r="98" spans="1:52" s="21" customFormat="1" ht="50.25" customHeight="1" x14ac:dyDescent="0.25">
      <c r="A98" s="46" t="s">
        <v>11</v>
      </c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47" t="s">
        <v>54</v>
      </c>
      <c r="AC98" s="31" t="s">
        <v>443</v>
      </c>
      <c r="AD98" s="47" t="s">
        <v>444</v>
      </c>
      <c r="AE98" s="49" t="s">
        <v>79</v>
      </c>
      <c r="AF98" s="30">
        <v>43346</v>
      </c>
      <c r="AG98" s="30">
        <v>43710</v>
      </c>
      <c r="AH98" s="27">
        <f t="shared" si="16"/>
        <v>12</v>
      </c>
      <c r="AI98" s="26" t="str">
        <f t="shared" si="17"/>
        <v>Meses</v>
      </c>
      <c r="AJ98" s="29">
        <f t="shared" ca="1" si="18"/>
        <v>-341</v>
      </c>
      <c r="AL98" s="32">
        <v>250</v>
      </c>
      <c r="AM98" s="32">
        <v>250</v>
      </c>
      <c r="AN98" s="32">
        <v>250</v>
      </c>
      <c r="AO98" s="32">
        <v>250</v>
      </c>
      <c r="AP98" s="32">
        <v>250</v>
      </c>
      <c r="AQ98" s="32">
        <v>250</v>
      </c>
      <c r="AR98" s="32">
        <v>250</v>
      </c>
      <c r="AS98" s="32">
        <v>250</v>
      </c>
      <c r="AT98" s="32">
        <v>250</v>
      </c>
      <c r="AU98" s="32" t="s">
        <v>51</v>
      </c>
      <c r="AV98" s="32" t="s">
        <v>51</v>
      </c>
      <c r="AW98" s="32" t="s">
        <v>51</v>
      </c>
      <c r="AX98" s="41">
        <f t="shared" si="15"/>
        <v>2250</v>
      </c>
      <c r="AY98" s="33" t="str">
        <f t="shared" ref="AY98:AY128" si="19">AB98</f>
        <v>DES-MATT COM. DE PRODUTOS DOMISSANITARIOS LTDA ME</v>
      </c>
      <c r="AZ98" s="33" t="e">
        <f>#REF!</f>
        <v>#REF!</v>
      </c>
    </row>
    <row r="99" spans="1:52" s="21" customFormat="1" ht="50.25" customHeight="1" x14ac:dyDescent="0.25">
      <c r="A99" s="46" t="s">
        <v>222</v>
      </c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38" t="s">
        <v>223</v>
      </c>
      <c r="AC99" s="31" t="s">
        <v>442</v>
      </c>
      <c r="AD99" s="47" t="s">
        <v>441</v>
      </c>
      <c r="AE99" s="47" t="s">
        <v>224</v>
      </c>
      <c r="AF99" s="30">
        <v>43455</v>
      </c>
      <c r="AG99" s="30">
        <v>43819</v>
      </c>
      <c r="AH99" s="27">
        <f t="shared" si="16"/>
        <v>12</v>
      </c>
      <c r="AI99" s="26" t="str">
        <f t="shared" si="17"/>
        <v>Meses</v>
      </c>
      <c r="AJ99" s="29">
        <f t="shared" ca="1" si="18"/>
        <v>-232</v>
      </c>
      <c r="AL99" s="32" t="s">
        <v>51</v>
      </c>
      <c r="AM99" s="32" t="s">
        <v>51</v>
      </c>
      <c r="AN99" s="32" t="s">
        <v>51</v>
      </c>
      <c r="AO99" s="32">
        <v>1850</v>
      </c>
      <c r="AP99" s="32">
        <v>1850</v>
      </c>
      <c r="AQ99" s="32">
        <v>1850</v>
      </c>
      <c r="AR99" s="32">
        <v>1850</v>
      </c>
      <c r="AS99" s="32">
        <v>1850</v>
      </c>
      <c r="AT99" s="32">
        <v>1850</v>
      </c>
      <c r="AU99" s="32">
        <v>1850</v>
      </c>
      <c r="AV99" s="32">
        <v>1850</v>
      </c>
      <c r="AW99" s="32">
        <v>1850</v>
      </c>
      <c r="AX99" s="41">
        <f t="shared" si="15"/>
        <v>16650</v>
      </c>
      <c r="AY99" s="33" t="str">
        <f t="shared" si="19"/>
        <v>FB TECH Comércio e Serviços Elétricos Eirelli - EPP</v>
      </c>
      <c r="AZ99" s="33" t="e">
        <f>#REF!</f>
        <v>#REF!</v>
      </c>
    </row>
    <row r="100" spans="1:52" s="21" customFormat="1" ht="50.25" customHeight="1" x14ac:dyDescent="0.25">
      <c r="A100" s="46" t="s">
        <v>225</v>
      </c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38" t="s">
        <v>226</v>
      </c>
      <c r="AC100" s="31" t="s">
        <v>447</v>
      </c>
      <c r="AD100" s="47" t="s">
        <v>446</v>
      </c>
      <c r="AE100" s="47" t="s">
        <v>227</v>
      </c>
      <c r="AF100" s="30">
        <v>43412</v>
      </c>
      <c r="AG100" s="30">
        <v>43776</v>
      </c>
      <c r="AH100" s="27">
        <f t="shared" si="16"/>
        <v>12</v>
      </c>
      <c r="AI100" s="26" t="str">
        <f t="shared" si="17"/>
        <v>Meses</v>
      </c>
      <c r="AJ100" s="29">
        <f t="shared" ca="1" si="18"/>
        <v>-275</v>
      </c>
      <c r="AL100" s="32">
        <v>1306.68</v>
      </c>
      <c r="AM100" s="32">
        <v>3320.93</v>
      </c>
      <c r="AN100" s="32">
        <v>1955.1</v>
      </c>
      <c r="AO100" s="32">
        <v>550.48</v>
      </c>
      <c r="AP100" s="32">
        <v>1402.44</v>
      </c>
      <c r="AQ100" s="32">
        <v>1168.7</v>
      </c>
      <c r="AR100" s="32">
        <v>2309.1</v>
      </c>
      <c r="AS100" s="32">
        <v>934.96</v>
      </c>
      <c r="AT100" s="32">
        <v>3722.86</v>
      </c>
      <c r="AU100" s="32">
        <v>2337.4</v>
      </c>
      <c r="AV100" s="32">
        <v>467.48</v>
      </c>
      <c r="AW100" s="32" t="s">
        <v>51</v>
      </c>
      <c r="AX100" s="41">
        <f t="shared" si="15"/>
        <v>19476.13</v>
      </c>
      <c r="AY100" s="33" t="str">
        <f t="shared" si="19"/>
        <v>ALPHARAD Comércio Importação e Exportação de Produtos Hospitalares LTDA</v>
      </c>
      <c r="AZ100" s="33" t="e">
        <f>#REF!</f>
        <v>#REF!</v>
      </c>
    </row>
    <row r="101" spans="1:52" s="21" customFormat="1" ht="50.25" customHeight="1" x14ac:dyDescent="0.25">
      <c r="A101" s="46" t="s">
        <v>229</v>
      </c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38" t="s">
        <v>230</v>
      </c>
      <c r="AC101" s="31" t="s">
        <v>448</v>
      </c>
      <c r="AD101" s="47" t="s">
        <v>449</v>
      </c>
      <c r="AE101" s="47" t="s">
        <v>231</v>
      </c>
      <c r="AF101" s="30">
        <v>43475</v>
      </c>
      <c r="AG101" s="30">
        <v>43687</v>
      </c>
      <c r="AH101" s="27">
        <f t="shared" si="16"/>
        <v>7</v>
      </c>
      <c r="AI101" s="26" t="str">
        <f t="shared" si="17"/>
        <v>Meses</v>
      </c>
      <c r="AJ101" s="29">
        <f t="shared" ca="1" si="18"/>
        <v>-364</v>
      </c>
      <c r="AL101" s="32" t="s">
        <v>51</v>
      </c>
      <c r="AM101" s="32" t="s">
        <v>51</v>
      </c>
      <c r="AN101" s="32">
        <v>3260</v>
      </c>
      <c r="AO101" s="32">
        <f>3050+3710</f>
        <v>6760</v>
      </c>
      <c r="AP101" s="32" t="s">
        <v>51</v>
      </c>
      <c r="AQ101" s="32">
        <v>2160</v>
      </c>
      <c r="AR101" s="32">
        <v>2100</v>
      </c>
      <c r="AS101" s="32">
        <v>1020</v>
      </c>
      <c r="AT101" s="32">
        <v>300</v>
      </c>
      <c r="AU101" s="32" t="s">
        <v>51</v>
      </c>
      <c r="AV101" s="32" t="s">
        <v>51</v>
      </c>
      <c r="AW101" s="32" t="s">
        <v>51</v>
      </c>
      <c r="AX101" s="41">
        <f t="shared" si="15"/>
        <v>15600</v>
      </c>
      <c r="AY101" s="33" t="str">
        <f t="shared" si="19"/>
        <v>Eva de Moraes DOMICIANO - ME</v>
      </c>
      <c r="AZ101" s="33" t="e">
        <f>#REF!</f>
        <v>#REF!</v>
      </c>
    </row>
    <row r="102" spans="1:52" ht="36" customHeight="1" x14ac:dyDescent="0.25">
      <c r="A102" s="46" t="s">
        <v>232</v>
      </c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52" t="s">
        <v>450</v>
      </c>
      <c r="AC102" s="52" t="s">
        <v>451</v>
      </c>
      <c r="AD102" s="59" t="s">
        <v>452</v>
      </c>
      <c r="AE102" s="31" t="s">
        <v>61</v>
      </c>
      <c r="AF102" s="30">
        <v>43518</v>
      </c>
      <c r="AG102" s="30">
        <v>43882</v>
      </c>
      <c r="AH102" s="27">
        <f t="shared" si="16"/>
        <v>12</v>
      </c>
      <c r="AI102" s="26" t="str">
        <f t="shared" si="17"/>
        <v>Meses</v>
      </c>
      <c r="AJ102" s="29">
        <f t="shared" ca="1" si="18"/>
        <v>-169</v>
      </c>
      <c r="AK102" s="21"/>
      <c r="AL102" s="32" t="s">
        <v>51</v>
      </c>
      <c r="AM102" s="32" t="s">
        <v>51</v>
      </c>
      <c r="AN102" s="32">
        <v>3369.6</v>
      </c>
      <c r="AO102" s="32">
        <v>11232</v>
      </c>
      <c r="AP102" s="32">
        <v>11232</v>
      </c>
      <c r="AQ102" s="32">
        <v>11232</v>
      </c>
      <c r="AR102" s="32">
        <v>11232</v>
      </c>
      <c r="AS102" s="32">
        <v>11232</v>
      </c>
      <c r="AT102" s="32">
        <v>11232</v>
      </c>
      <c r="AU102" s="32">
        <v>11232</v>
      </c>
      <c r="AV102" s="32">
        <v>11232</v>
      </c>
      <c r="AW102" s="32">
        <v>11232</v>
      </c>
      <c r="AX102" s="41">
        <f t="shared" si="15"/>
        <v>104457.60000000001</v>
      </c>
      <c r="AY102" s="33" t="str">
        <f t="shared" si="19"/>
        <v>SERMOV Vigilância e Segurança Patrimonial LTDA</v>
      </c>
      <c r="AZ102" s="33" t="e">
        <f>#REF!</f>
        <v>#REF!</v>
      </c>
    </row>
    <row r="103" spans="1:52" ht="36" customHeight="1" x14ac:dyDescent="0.25">
      <c r="A103" s="46" t="s">
        <v>233</v>
      </c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31" t="s">
        <v>453</v>
      </c>
      <c r="AC103" s="31" t="s">
        <v>454</v>
      </c>
      <c r="AD103" s="59" t="s">
        <v>452</v>
      </c>
      <c r="AE103" s="31" t="s">
        <v>60</v>
      </c>
      <c r="AF103" s="30">
        <v>43518</v>
      </c>
      <c r="AG103" s="30">
        <v>43882</v>
      </c>
      <c r="AH103" s="27">
        <f t="shared" si="16"/>
        <v>12</v>
      </c>
      <c r="AI103" s="26" t="str">
        <f t="shared" si="17"/>
        <v>Meses</v>
      </c>
      <c r="AJ103" s="29">
        <f t="shared" ca="1" si="18"/>
        <v>-169</v>
      </c>
      <c r="AK103" s="21"/>
      <c r="AL103" s="32" t="s">
        <v>51</v>
      </c>
      <c r="AM103" s="32" t="s">
        <v>51</v>
      </c>
      <c r="AN103" s="32">
        <v>8024.4</v>
      </c>
      <c r="AO103" s="32">
        <v>26748</v>
      </c>
      <c r="AP103" s="32">
        <v>26748</v>
      </c>
      <c r="AQ103" s="32">
        <v>26748</v>
      </c>
      <c r="AR103" s="32">
        <v>26748</v>
      </c>
      <c r="AS103" s="32">
        <v>26748</v>
      </c>
      <c r="AT103" s="32">
        <v>26748</v>
      </c>
      <c r="AU103" s="32">
        <v>26748</v>
      </c>
      <c r="AV103" s="32">
        <v>26748</v>
      </c>
      <c r="AW103" s="32">
        <v>26748</v>
      </c>
      <c r="AX103" s="41">
        <f t="shared" si="15"/>
        <v>248756.4</v>
      </c>
      <c r="AY103" s="33" t="str">
        <f t="shared" si="19"/>
        <v>FOCCO Logística &amp; Serviços LTDA</v>
      </c>
      <c r="AZ103" s="33" t="e">
        <f>#REF!</f>
        <v>#REF!</v>
      </c>
    </row>
    <row r="104" spans="1:52" ht="56.25" customHeight="1" x14ac:dyDescent="0.25">
      <c r="A104" s="13" t="s">
        <v>235</v>
      </c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31" t="s">
        <v>234</v>
      </c>
      <c r="AC104" s="31" t="s">
        <v>368</v>
      </c>
      <c r="AD104" s="47" t="s">
        <v>367</v>
      </c>
      <c r="AE104" s="14" t="s">
        <v>30</v>
      </c>
      <c r="AF104" s="30">
        <v>43518</v>
      </c>
      <c r="AG104" s="30">
        <v>44773</v>
      </c>
      <c r="AH104" s="27">
        <f t="shared" si="16"/>
        <v>42</v>
      </c>
      <c r="AI104" s="26" t="str">
        <f t="shared" si="17"/>
        <v>Meses</v>
      </c>
      <c r="AJ104" s="29">
        <f t="shared" ca="1" si="18"/>
        <v>722</v>
      </c>
      <c r="AL104" s="15" t="s">
        <v>51</v>
      </c>
      <c r="AM104" s="15" t="s">
        <v>51</v>
      </c>
      <c r="AN104" s="15">
        <v>7893</v>
      </c>
      <c r="AO104" s="15">
        <v>44440</v>
      </c>
      <c r="AP104" s="15">
        <v>47703</v>
      </c>
      <c r="AQ104" s="15">
        <v>43432</v>
      </c>
      <c r="AR104" s="15">
        <v>44957</v>
      </c>
      <c r="AS104" s="15">
        <v>46693</v>
      </c>
      <c r="AT104" s="15">
        <v>44981</v>
      </c>
      <c r="AU104" s="15">
        <v>52431</v>
      </c>
      <c r="AV104" s="15">
        <v>48938</v>
      </c>
      <c r="AW104" s="15">
        <v>42514</v>
      </c>
      <c r="AX104" s="41">
        <f t="shared" si="15"/>
        <v>423982</v>
      </c>
      <c r="AY104" s="2" t="str">
        <f t="shared" si="19"/>
        <v>Pronto Diagnóstico LTDA</v>
      </c>
      <c r="AZ104" s="2" t="e">
        <f>#REF!</f>
        <v>#REF!</v>
      </c>
    </row>
    <row r="105" spans="1:52" ht="36" customHeight="1" x14ac:dyDescent="0.25">
      <c r="A105" s="13" t="s">
        <v>237</v>
      </c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31" t="s">
        <v>236</v>
      </c>
      <c r="AC105" s="31" t="s">
        <v>369</v>
      </c>
      <c r="AD105" s="47" t="s">
        <v>370</v>
      </c>
      <c r="AE105" s="14" t="s">
        <v>26</v>
      </c>
      <c r="AF105" s="30">
        <v>43508</v>
      </c>
      <c r="AG105" s="30">
        <v>44774</v>
      </c>
      <c r="AH105" s="27">
        <f t="shared" si="16"/>
        <v>42</v>
      </c>
      <c r="AI105" s="26" t="str">
        <f t="shared" si="17"/>
        <v>Meses</v>
      </c>
      <c r="AJ105" s="29">
        <f t="shared" ca="1" si="18"/>
        <v>723</v>
      </c>
      <c r="AL105" s="15" t="s">
        <v>51</v>
      </c>
      <c r="AM105" s="15" t="s">
        <v>51</v>
      </c>
      <c r="AN105" s="15">
        <v>2730</v>
      </c>
      <c r="AO105" s="15">
        <v>4956</v>
      </c>
      <c r="AP105" s="15">
        <v>4956</v>
      </c>
      <c r="AQ105" s="15">
        <v>4956</v>
      </c>
      <c r="AR105" s="15">
        <v>4608</v>
      </c>
      <c r="AS105" s="15">
        <v>3840</v>
      </c>
      <c r="AT105" s="15">
        <v>6912</v>
      </c>
      <c r="AU105" s="15">
        <v>6144</v>
      </c>
      <c r="AV105" s="15">
        <v>6912</v>
      </c>
      <c r="AW105" s="15">
        <v>5376</v>
      </c>
      <c r="AX105" s="41">
        <f t="shared" si="15"/>
        <v>51390</v>
      </c>
      <c r="AY105" s="2" t="str">
        <f t="shared" si="19"/>
        <v>Aroldo G. da Motta - Clínica Médica</v>
      </c>
      <c r="AZ105" s="2" t="e">
        <f>#REF!</f>
        <v>#REF!</v>
      </c>
    </row>
    <row r="106" spans="1:52" ht="36" customHeight="1" x14ac:dyDescent="0.25">
      <c r="A106" s="13" t="s">
        <v>239</v>
      </c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31" t="s">
        <v>212</v>
      </c>
      <c r="AC106" s="31" t="s">
        <v>430</v>
      </c>
      <c r="AD106" s="47" t="s">
        <v>431</v>
      </c>
      <c r="AE106" s="14" t="s">
        <v>238</v>
      </c>
      <c r="AF106" s="30">
        <v>43521</v>
      </c>
      <c r="AG106" s="30">
        <v>43789</v>
      </c>
      <c r="AH106" s="27">
        <f t="shared" si="16"/>
        <v>9</v>
      </c>
      <c r="AI106" s="26" t="str">
        <f t="shared" si="17"/>
        <v>Meses</v>
      </c>
      <c r="AJ106" s="29">
        <f t="shared" ca="1" si="18"/>
        <v>-262</v>
      </c>
      <c r="AL106" s="15" t="s">
        <v>51</v>
      </c>
      <c r="AM106" s="15" t="s">
        <v>51</v>
      </c>
      <c r="AN106" s="15" t="s">
        <v>51</v>
      </c>
      <c r="AO106" s="15">
        <v>3500</v>
      </c>
      <c r="AP106" s="15" t="s">
        <v>51</v>
      </c>
      <c r="AQ106" s="15">
        <v>3500</v>
      </c>
      <c r="AR106" s="15" t="s">
        <v>51</v>
      </c>
      <c r="AS106" s="15">
        <v>3500</v>
      </c>
      <c r="AT106" s="15" t="s">
        <v>51</v>
      </c>
      <c r="AU106" s="15">
        <v>3500</v>
      </c>
      <c r="AV106" s="15">
        <v>3500</v>
      </c>
      <c r="AW106" s="15" t="s">
        <v>51</v>
      </c>
      <c r="AX106" s="41">
        <f t="shared" si="15"/>
        <v>17500</v>
      </c>
      <c r="AY106" s="2" t="str">
        <f t="shared" si="19"/>
        <v>Alfredo Manuel Saidneuy Junior - Treinamento RH</v>
      </c>
      <c r="AZ106" s="2" t="e">
        <f>#REF!</f>
        <v>#REF!</v>
      </c>
    </row>
    <row r="107" spans="1:52" ht="47.25" customHeight="1" x14ac:dyDescent="0.25">
      <c r="A107" s="13" t="s">
        <v>240</v>
      </c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31" t="s">
        <v>150</v>
      </c>
      <c r="AC107" s="31" t="s">
        <v>455</v>
      </c>
      <c r="AD107" s="47" t="s">
        <v>456</v>
      </c>
      <c r="AE107" s="14" t="s">
        <v>241</v>
      </c>
      <c r="AF107" s="30">
        <v>43535</v>
      </c>
      <c r="AG107" s="30">
        <v>43585</v>
      </c>
      <c r="AH107" s="27">
        <f t="shared" si="16"/>
        <v>2</v>
      </c>
      <c r="AI107" s="26" t="str">
        <f t="shared" si="17"/>
        <v>Meses</v>
      </c>
      <c r="AJ107" s="29">
        <f t="shared" ca="1" si="18"/>
        <v>-466</v>
      </c>
      <c r="AL107" s="15" t="s">
        <v>51</v>
      </c>
      <c r="AM107" s="15" t="s">
        <v>51</v>
      </c>
      <c r="AN107" s="15" t="s">
        <v>51</v>
      </c>
      <c r="AO107" s="15">
        <v>1950</v>
      </c>
      <c r="AP107" s="15" t="s">
        <v>51</v>
      </c>
      <c r="AQ107" s="15" t="s">
        <v>51</v>
      </c>
      <c r="AR107" s="15" t="s">
        <v>51</v>
      </c>
      <c r="AS107" s="15" t="s">
        <v>51</v>
      </c>
      <c r="AT107" s="15" t="s">
        <v>51</v>
      </c>
      <c r="AU107" s="15" t="s">
        <v>51</v>
      </c>
      <c r="AV107" s="15" t="s">
        <v>51</v>
      </c>
      <c r="AW107" s="15" t="s">
        <v>51</v>
      </c>
      <c r="AX107" s="41">
        <f t="shared" si="15"/>
        <v>1950</v>
      </c>
      <c r="AY107" s="2" t="str">
        <f t="shared" si="19"/>
        <v>KEV X SOLUÇÕES E SERVIÇOS LTDA ME</v>
      </c>
      <c r="AZ107" s="2" t="e">
        <f>#REF!</f>
        <v>#REF!</v>
      </c>
    </row>
    <row r="108" spans="1:52" s="21" customFormat="1" ht="113.25" customHeight="1" x14ac:dyDescent="0.25">
      <c r="A108" s="46" t="s">
        <v>273</v>
      </c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31" t="s">
        <v>274</v>
      </c>
      <c r="AC108" s="31" t="s">
        <v>394</v>
      </c>
      <c r="AD108" s="47" t="s">
        <v>395</v>
      </c>
      <c r="AE108" s="47" t="s">
        <v>176</v>
      </c>
      <c r="AF108" s="30">
        <v>43556</v>
      </c>
      <c r="AG108" s="30">
        <v>43921</v>
      </c>
      <c r="AH108" s="27">
        <f t="shared" si="16"/>
        <v>12</v>
      </c>
      <c r="AI108" s="26" t="str">
        <f t="shared" si="17"/>
        <v>Meses</v>
      </c>
      <c r="AJ108" s="29">
        <f t="shared" ca="1" si="18"/>
        <v>-130</v>
      </c>
      <c r="AL108" s="32" t="s">
        <v>51</v>
      </c>
      <c r="AM108" s="32" t="s">
        <v>51</v>
      </c>
      <c r="AN108" s="32" t="s">
        <v>51</v>
      </c>
      <c r="AO108" s="32" t="s">
        <v>51</v>
      </c>
      <c r="AP108" s="32">
        <v>845.26</v>
      </c>
      <c r="AQ108" s="32">
        <v>845.26</v>
      </c>
      <c r="AR108" s="32">
        <v>845.26</v>
      </c>
      <c r="AS108" s="32">
        <v>845.26</v>
      </c>
      <c r="AT108" s="32">
        <v>845.26</v>
      </c>
      <c r="AU108" s="32">
        <v>845.26</v>
      </c>
      <c r="AV108" s="32">
        <v>845.26</v>
      </c>
      <c r="AW108" s="32">
        <v>845.26</v>
      </c>
      <c r="AX108" s="41">
        <f t="shared" si="15"/>
        <v>6762.0800000000008</v>
      </c>
      <c r="AY108" s="33" t="str">
        <f t="shared" si="19"/>
        <v xml:space="preserve">SOFTEXPERT  SOFTWARE S.A. </v>
      </c>
      <c r="AZ108" s="33" t="e">
        <f>#REF!</f>
        <v>#REF!</v>
      </c>
    </row>
    <row r="109" spans="1:52" ht="47.25" customHeight="1" x14ac:dyDescent="0.25">
      <c r="A109" s="13" t="s">
        <v>221</v>
      </c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31" t="s">
        <v>386</v>
      </c>
      <c r="AC109" s="31" t="s">
        <v>387</v>
      </c>
      <c r="AD109" s="47" t="s">
        <v>388</v>
      </c>
      <c r="AE109" s="31" t="s">
        <v>185</v>
      </c>
      <c r="AF109" s="30">
        <v>43344</v>
      </c>
      <c r="AG109" s="30">
        <v>44773</v>
      </c>
      <c r="AH109" s="27"/>
      <c r="AI109" s="26"/>
      <c r="AJ109" s="4" t="s">
        <v>184</v>
      </c>
      <c r="AL109" s="15" t="s">
        <v>51</v>
      </c>
      <c r="AM109" s="15" t="s">
        <v>51</v>
      </c>
      <c r="AN109" s="15" t="s">
        <v>51</v>
      </c>
      <c r="AO109" s="15">
        <v>13627.5</v>
      </c>
      <c r="AP109" s="15">
        <v>7544</v>
      </c>
      <c r="AQ109" s="15">
        <v>14463</v>
      </c>
      <c r="AR109" s="15">
        <v>6630</v>
      </c>
      <c r="AS109" s="15">
        <v>2732</v>
      </c>
      <c r="AT109" s="15">
        <f>14192+1170+1248</f>
        <v>16610</v>
      </c>
      <c r="AU109" s="15">
        <v>10706</v>
      </c>
      <c r="AV109" s="15">
        <v>17822</v>
      </c>
      <c r="AW109" s="15" t="s">
        <v>51</v>
      </c>
      <c r="AX109" s="41">
        <f t="shared" si="15"/>
        <v>90134.5</v>
      </c>
      <c r="AY109" s="2" t="str">
        <f t="shared" si="19"/>
        <v xml:space="preserve">CLÍN. CIRÚRGICA GASTROBESO LTDA </v>
      </c>
      <c r="AZ109" s="2" t="e">
        <f>#REF!</f>
        <v>#REF!</v>
      </c>
    </row>
    <row r="110" spans="1:52" s="21" customFormat="1" ht="46.5" customHeight="1" x14ac:dyDescent="0.25">
      <c r="A110" s="46" t="s">
        <v>267</v>
      </c>
      <c r="B110" s="25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  <c r="AA110" s="25"/>
      <c r="AB110" s="31" t="s">
        <v>59</v>
      </c>
      <c r="AC110" s="31" t="s">
        <v>415</v>
      </c>
      <c r="AD110" s="47" t="s">
        <v>424</v>
      </c>
      <c r="AE110" s="31" t="s">
        <v>179</v>
      </c>
      <c r="AF110" s="30">
        <v>43313</v>
      </c>
      <c r="AG110" s="30">
        <v>43677</v>
      </c>
      <c r="AH110" s="27">
        <f t="shared" ref="AH110:AH116" si="20">IFERROR(ROUND((AG110-AF110)/30,0),"-")</f>
        <v>12</v>
      </c>
      <c r="AI110" s="26" t="str">
        <f t="shared" ref="AI110:AI116" si="21">IF(AH110=1,"Mês","Meses")</f>
        <v>Meses</v>
      </c>
      <c r="AJ110" s="29">
        <f t="shared" ref="AJ110:AJ140" ca="1" si="22">IF(AG110="Indeterminado","60",IF(AG110="Renovação Automatica","60",IF(AG110="Finalizado","0",AG110-$A$1)))</f>
        <v>-374</v>
      </c>
      <c r="AL110" s="32" t="s">
        <v>51</v>
      </c>
      <c r="AM110" s="32" t="s">
        <v>51</v>
      </c>
      <c r="AN110" s="32" t="s">
        <v>51</v>
      </c>
      <c r="AO110" s="32">
        <v>2000</v>
      </c>
      <c r="AP110" s="32">
        <v>2000</v>
      </c>
      <c r="AQ110" s="32">
        <v>2000</v>
      </c>
      <c r="AR110" s="32">
        <v>2000</v>
      </c>
      <c r="AS110" s="32">
        <v>2000</v>
      </c>
      <c r="AT110" s="32" t="s">
        <v>51</v>
      </c>
      <c r="AU110" s="32" t="s">
        <v>51</v>
      </c>
      <c r="AV110" s="32" t="s">
        <v>51</v>
      </c>
      <c r="AW110" s="32" t="s">
        <v>51</v>
      </c>
      <c r="AX110" s="41">
        <f t="shared" si="15"/>
        <v>10000</v>
      </c>
      <c r="AY110" s="33" t="str">
        <f t="shared" si="19"/>
        <v>ERIMATEL SISTEMA DE COMUNICAÇÕES LTDA</v>
      </c>
      <c r="AZ110" s="33" t="e">
        <f>#REF!</f>
        <v>#REF!</v>
      </c>
    </row>
    <row r="111" spans="1:52" ht="36" customHeight="1" x14ac:dyDescent="0.25">
      <c r="A111" s="13" t="s">
        <v>246</v>
      </c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31" t="s">
        <v>247</v>
      </c>
      <c r="AC111" s="31" t="s">
        <v>51</v>
      </c>
      <c r="AD111" s="47" t="s">
        <v>371</v>
      </c>
      <c r="AE111" s="14" t="s">
        <v>29</v>
      </c>
      <c r="AF111" s="30">
        <v>43578</v>
      </c>
      <c r="AG111" s="30">
        <v>43601</v>
      </c>
      <c r="AH111" s="27">
        <f t="shared" si="20"/>
        <v>1</v>
      </c>
      <c r="AI111" s="26" t="str">
        <f t="shared" si="21"/>
        <v>Mês</v>
      </c>
      <c r="AJ111" s="29">
        <f t="shared" ca="1" si="22"/>
        <v>-450</v>
      </c>
      <c r="AL111" s="15" t="s">
        <v>51</v>
      </c>
      <c r="AM111" s="15" t="s">
        <v>51</v>
      </c>
      <c r="AN111" s="15" t="s">
        <v>51</v>
      </c>
      <c r="AO111" s="15" t="s">
        <v>51</v>
      </c>
      <c r="AP111" s="15" t="s">
        <v>51</v>
      </c>
      <c r="AQ111" s="15">
        <v>5054.5</v>
      </c>
      <c r="AR111" s="15" t="s">
        <v>51</v>
      </c>
      <c r="AS111" s="15" t="s">
        <v>51</v>
      </c>
      <c r="AT111" s="15" t="s">
        <v>51</v>
      </c>
      <c r="AU111" s="15" t="s">
        <v>51</v>
      </c>
      <c r="AV111" s="15" t="s">
        <v>51</v>
      </c>
      <c r="AW111" s="15" t="s">
        <v>51</v>
      </c>
      <c r="AX111" s="41">
        <f t="shared" si="15"/>
        <v>5054.5</v>
      </c>
      <c r="AY111" s="2" t="str">
        <f t="shared" si="19"/>
        <v>Dr William Mosquin Simões</v>
      </c>
      <c r="AZ111" s="2" t="e">
        <f>#REF!</f>
        <v>#REF!</v>
      </c>
    </row>
    <row r="112" spans="1:52" ht="51" customHeight="1" x14ac:dyDescent="0.25">
      <c r="A112" s="13" t="s">
        <v>245</v>
      </c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31" t="s">
        <v>244</v>
      </c>
      <c r="AC112" s="31" t="s">
        <v>372</v>
      </c>
      <c r="AD112" s="47" t="s">
        <v>373</v>
      </c>
      <c r="AE112" s="14" t="s">
        <v>24</v>
      </c>
      <c r="AF112" s="30">
        <v>43578</v>
      </c>
      <c r="AG112" s="30">
        <v>44774</v>
      </c>
      <c r="AH112" s="27">
        <f t="shared" si="20"/>
        <v>40</v>
      </c>
      <c r="AI112" s="26" t="str">
        <f t="shared" si="21"/>
        <v>Meses</v>
      </c>
      <c r="AJ112" s="29">
        <f t="shared" ca="1" si="22"/>
        <v>723</v>
      </c>
      <c r="AL112" s="15" t="s">
        <v>51</v>
      </c>
      <c r="AM112" s="15" t="s">
        <v>51</v>
      </c>
      <c r="AN112" s="15" t="s">
        <v>51</v>
      </c>
      <c r="AO112" s="15" t="s">
        <v>51</v>
      </c>
      <c r="AP112" s="15">
        <v>1239</v>
      </c>
      <c r="AQ112" s="15">
        <v>11120.5</v>
      </c>
      <c r="AR112" s="15">
        <v>12138</v>
      </c>
      <c r="AS112" s="15">
        <v>11352</v>
      </c>
      <c r="AT112" s="15">
        <v>12474.33</v>
      </c>
      <c r="AU112" s="15">
        <v>7432</v>
      </c>
      <c r="AV112" s="15">
        <v>9973.33</v>
      </c>
      <c r="AW112" s="15">
        <v>9584</v>
      </c>
      <c r="AX112" s="41">
        <f t="shared" si="15"/>
        <v>75313.16</v>
      </c>
      <c r="AY112" s="2" t="str">
        <f t="shared" si="19"/>
        <v>Clínica Médica de Olhos Buchaim LTDA</v>
      </c>
      <c r="AZ112" s="2" t="e">
        <f>#REF!</f>
        <v>#REF!</v>
      </c>
    </row>
    <row r="113" spans="1:52" ht="36" customHeight="1" x14ac:dyDescent="0.25">
      <c r="A113" s="13" t="s">
        <v>248</v>
      </c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31" t="s">
        <v>374</v>
      </c>
      <c r="AC113" s="31" t="s">
        <v>375</v>
      </c>
      <c r="AD113" s="47" t="s">
        <v>467</v>
      </c>
      <c r="AE113" s="14" t="s">
        <v>33</v>
      </c>
      <c r="AF113" s="30">
        <v>43584</v>
      </c>
      <c r="AG113" s="30">
        <v>44774</v>
      </c>
      <c r="AH113" s="27">
        <f t="shared" si="20"/>
        <v>40</v>
      </c>
      <c r="AI113" s="26" t="str">
        <f t="shared" si="21"/>
        <v>Meses</v>
      </c>
      <c r="AJ113" s="29">
        <f t="shared" ca="1" si="22"/>
        <v>723</v>
      </c>
      <c r="AL113" s="15" t="s">
        <v>51</v>
      </c>
      <c r="AM113" s="15" t="s">
        <v>51</v>
      </c>
      <c r="AN113" s="15" t="s">
        <v>51</v>
      </c>
      <c r="AO113" s="15" t="s">
        <v>51</v>
      </c>
      <c r="AP113" s="15" t="s">
        <v>51</v>
      </c>
      <c r="AQ113" s="15">
        <v>944</v>
      </c>
      <c r="AR113" s="15">
        <v>1664</v>
      </c>
      <c r="AS113" s="15">
        <v>1856</v>
      </c>
      <c r="AT113" s="15">
        <v>0</v>
      </c>
      <c r="AU113" s="15" t="s">
        <v>51</v>
      </c>
      <c r="AV113" s="15">
        <v>2976</v>
      </c>
      <c r="AW113" s="15">
        <v>3072</v>
      </c>
      <c r="AX113" s="41">
        <f t="shared" si="15"/>
        <v>10512</v>
      </c>
      <c r="AY113" s="2" t="str">
        <f t="shared" si="19"/>
        <v>Ortópicos Clínica Médica LTDA</v>
      </c>
      <c r="AZ113" s="2" t="e">
        <f>#REF!</f>
        <v>#REF!</v>
      </c>
    </row>
    <row r="114" spans="1:52" ht="36" customHeight="1" x14ac:dyDescent="0.25">
      <c r="A114" s="13" t="s">
        <v>249</v>
      </c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31" t="s">
        <v>457</v>
      </c>
      <c r="AC114" s="31" t="s">
        <v>458</v>
      </c>
      <c r="AD114" s="47" t="s">
        <v>459</v>
      </c>
      <c r="AE114" s="14" t="s">
        <v>250</v>
      </c>
      <c r="AF114" s="30">
        <v>43587</v>
      </c>
      <c r="AG114" s="30">
        <v>43619</v>
      </c>
      <c r="AH114" s="27">
        <f t="shared" si="20"/>
        <v>1</v>
      </c>
      <c r="AI114" s="26" t="str">
        <f t="shared" si="21"/>
        <v>Mês</v>
      </c>
      <c r="AJ114" s="29">
        <f t="shared" ca="1" si="22"/>
        <v>-432</v>
      </c>
      <c r="AL114" s="15" t="s">
        <v>51</v>
      </c>
      <c r="AM114" s="15" t="s">
        <v>51</v>
      </c>
      <c r="AN114" s="15" t="s">
        <v>51</v>
      </c>
      <c r="AO114" s="15" t="s">
        <v>51</v>
      </c>
      <c r="AP114" s="15" t="s">
        <v>51</v>
      </c>
      <c r="AQ114" s="15">
        <v>4347.5</v>
      </c>
      <c r="AR114" s="15" t="s">
        <v>51</v>
      </c>
      <c r="AS114" s="15" t="s">
        <v>51</v>
      </c>
      <c r="AT114" s="15" t="s">
        <v>51</v>
      </c>
      <c r="AU114" s="15" t="s">
        <v>51</v>
      </c>
      <c r="AV114" s="15" t="s">
        <v>51</v>
      </c>
      <c r="AW114" s="15" t="s">
        <v>51</v>
      </c>
      <c r="AX114" s="41">
        <f t="shared" si="15"/>
        <v>4347.5</v>
      </c>
      <c r="AY114" s="2" t="str">
        <f t="shared" si="19"/>
        <v>Fabiane Carvalhais Regis ME (Interação T&amp;D)</v>
      </c>
      <c r="AZ114" s="2" t="e">
        <f>#REF!</f>
        <v>#REF!</v>
      </c>
    </row>
    <row r="115" spans="1:52" s="21" customFormat="1" ht="47.25" customHeight="1" x14ac:dyDescent="0.25">
      <c r="A115" s="46" t="s">
        <v>11</v>
      </c>
      <c r="B115" s="31"/>
      <c r="C115" s="62"/>
      <c r="D115" s="62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31" t="s">
        <v>15</v>
      </c>
      <c r="AC115" s="31" t="s">
        <v>392</v>
      </c>
      <c r="AD115" s="47" t="s">
        <v>472</v>
      </c>
      <c r="AE115" s="31" t="s">
        <v>178</v>
      </c>
      <c r="AF115" s="30">
        <v>43556</v>
      </c>
      <c r="AG115" s="30">
        <v>44773</v>
      </c>
      <c r="AH115" s="27">
        <f t="shared" si="20"/>
        <v>41</v>
      </c>
      <c r="AI115" s="26" t="str">
        <f t="shared" si="21"/>
        <v>Meses</v>
      </c>
      <c r="AJ115" s="29">
        <f t="shared" ca="1" si="22"/>
        <v>722</v>
      </c>
      <c r="AL115" s="32" t="s">
        <v>51</v>
      </c>
      <c r="AM115" s="32" t="s">
        <v>51</v>
      </c>
      <c r="AN115" s="32" t="s">
        <v>51</v>
      </c>
      <c r="AO115" s="32" t="s">
        <v>51</v>
      </c>
      <c r="AP115" s="32">
        <v>2242.08</v>
      </c>
      <c r="AQ115" s="32">
        <v>2242.08</v>
      </c>
      <c r="AR115" s="32">
        <v>2242.08</v>
      </c>
      <c r="AS115" s="32">
        <v>2242.08</v>
      </c>
      <c r="AT115" s="32">
        <v>2242.08</v>
      </c>
      <c r="AU115" s="32">
        <v>2242.08</v>
      </c>
      <c r="AV115" s="32">
        <v>2242.08</v>
      </c>
      <c r="AW115" s="32">
        <v>2242.08</v>
      </c>
      <c r="AX115" s="41">
        <f t="shared" si="15"/>
        <v>17936.64</v>
      </c>
      <c r="AY115" s="33" t="str">
        <f t="shared" si="19"/>
        <v>MEMPHIS ERP</v>
      </c>
      <c r="AZ115" s="33" t="e">
        <f>#REF!</f>
        <v>#REF!</v>
      </c>
    </row>
    <row r="116" spans="1:52" ht="36" customHeight="1" x14ac:dyDescent="0.25">
      <c r="A116" s="13" t="s">
        <v>251</v>
      </c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31" t="s">
        <v>252</v>
      </c>
      <c r="AC116" s="31" t="s">
        <v>383</v>
      </c>
      <c r="AD116" s="47" t="s">
        <v>473</v>
      </c>
      <c r="AE116" s="14" t="s">
        <v>32</v>
      </c>
      <c r="AF116" s="30">
        <v>43599</v>
      </c>
      <c r="AG116" s="30">
        <v>44774</v>
      </c>
      <c r="AH116" s="27">
        <f t="shared" si="20"/>
        <v>39</v>
      </c>
      <c r="AI116" s="26" t="str">
        <f t="shared" si="21"/>
        <v>Meses</v>
      </c>
      <c r="AJ116" s="29">
        <f t="shared" ca="1" si="22"/>
        <v>723</v>
      </c>
      <c r="AL116" s="15" t="s">
        <v>51</v>
      </c>
      <c r="AM116" s="15" t="s">
        <v>51</v>
      </c>
      <c r="AN116" s="15" t="s">
        <v>51</v>
      </c>
      <c r="AO116" s="15" t="s">
        <v>51</v>
      </c>
      <c r="AP116" s="15" t="s">
        <v>51</v>
      </c>
      <c r="AQ116" s="15">
        <v>1770</v>
      </c>
      <c r="AR116" s="15">
        <v>5120</v>
      </c>
      <c r="AS116" s="15">
        <v>5120</v>
      </c>
      <c r="AT116" s="15">
        <v>5856</v>
      </c>
      <c r="AU116" s="15">
        <v>5248</v>
      </c>
      <c r="AV116" s="15">
        <v>5920</v>
      </c>
      <c r="AW116" s="15">
        <v>5952</v>
      </c>
      <c r="AX116" s="41">
        <f t="shared" si="15"/>
        <v>34986</v>
      </c>
      <c r="AY116" s="2" t="str">
        <f t="shared" si="19"/>
        <v>SASFM Clínica Médica Eireli</v>
      </c>
      <c r="AZ116" s="2" t="e">
        <f>#REF!</f>
        <v>#REF!</v>
      </c>
    </row>
    <row r="117" spans="1:52" ht="36" customHeight="1" x14ac:dyDescent="0.25">
      <c r="A117" s="13" t="s">
        <v>253</v>
      </c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31" t="s">
        <v>254</v>
      </c>
      <c r="AC117" s="31" t="s">
        <v>383</v>
      </c>
      <c r="AD117" s="47" t="s">
        <v>384</v>
      </c>
      <c r="AE117" s="14" t="s">
        <v>255</v>
      </c>
      <c r="AF117" s="30">
        <v>43601</v>
      </c>
      <c r="AG117" s="30">
        <v>44774</v>
      </c>
      <c r="AH117" s="27">
        <f t="shared" ref="AH117:AH127" si="23">IFERROR(ROUND((AG117-AF117)/30,0),"-")</f>
        <v>39</v>
      </c>
      <c r="AI117" s="26" t="str">
        <f t="shared" ref="AI117:AI127" si="24">IF(AH117=1,"Mês","Meses")</f>
        <v>Meses</v>
      </c>
      <c r="AJ117" s="29">
        <f t="shared" ca="1" si="22"/>
        <v>723</v>
      </c>
      <c r="AL117" s="15" t="s">
        <v>51</v>
      </c>
      <c r="AM117" s="15" t="s">
        <v>51</v>
      </c>
      <c r="AN117" s="15" t="s">
        <v>51</v>
      </c>
      <c r="AO117" s="15" t="s">
        <v>51</v>
      </c>
      <c r="AP117" s="15" t="s">
        <v>51</v>
      </c>
      <c r="AQ117" s="15">
        <v>4410.5</v>
      </c>
      <c r="AR117" s="15">
        <v>10906</v>
      </c>
      <c r="AS117" s="15">
        <v>11290</v>
      </c>
      <c r="AT117" s="15">
        <v>10704</v>
      </c>
      <c r="AU117" s="15">
        <v>12377</v>
      </c>
      <c r="AV117" s="15">
        <v>6372</v>
      </c>
      <c r="AW117" s="15">
        <v>6253</v>
      </c>
      <c r="AX117" s="41">
        <f t="shared" si="15"/>
        <v>62312.5</v>
      </c>
      <c r="AY117" s="2" t="str">
        <f t="shared" si="19"/>
        <v>Clínica Médica Três Marias LTDA</v>
      </c>
      <c r="AZ117" s="2" t="e">
        <f>#REF!</f>
        <v>#REF!</v>
      </c>
    </row>
    <row r="118" spans="1:52" ht="48.75" customHeight="1" x14ac:dyDescent="0.25">
      <c r="A118" s="13" t="s">
        <v>257</v>
      </c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31" t="s">
        <v>400</v>
      </c>
      <c r="AC118" s="31" t="s">
        <v>399</v>
      </c>
      <c r="AD118" s="47" t="s">
        <v>401</v>
      </c>
      <c r="AE118" s="14" t="s">
        <v>256</v>
      </c>
      <c r="AF118" s="30">
        <v>43600</v>
      </c>
      <c r="AG118" s="30">
        <v>43769</v>
      </c>
      <c r="AH118" s="27">
        <f t="shared" si="23"/>
        <v>6</v>
      </c>
      <c r="AI118" s="26" t="str">
        <f t="shared" si="24"/>
        <v>Meses</v>
      </c>
      <c r="AJ118" s="29">
        <f t="shared" ca="1" si="22"/>
        <v>-282</v>
      </c>
      <c r="AL118" s="15" t="s">
        <v>51</v>
      </c>
      <c r="AM118" s="15" t="s">
        <v>51</v>
      </c>
      <c r="AN118" s="15" t="s">
        <v>51</v>
      </c>
      <c r="AO118" s="15" t="s">
        <v>51</v>
      </c>
      <c r="AP118" s="15" t="s">
        <v>51</v>
      </c>
      <c r="AQ118" s="15" t="s">
        <v>51</v>
      </c>
      <c r="AR118" s="15">
        <v>2016.85</v>
      </c>
      <c r="AS118" s="15">
        <v>1783.15</v>
      </c>
      <c r="AT118" s="15" t="s">
        <v>51</v>
      </c>
      <c r="AU118" s="15" t="s">
        <v>51</v>
      </c>
      <c r="AV118" s="15" t="s">
        <v>51</v>
      </c>
      <c r="AW118" s="15" t="s">
        <v>51</v>
      </c>
      <c r="AX118" s="41">
        <f t="shared" si="15"/>
        <v>3800</v>
      </c>
      <c r="AY118" s="2" t="str">
        <f t="shared" si="19"/>
        <v>MEDCONTROL COMERCIO DE MATERIAIS HOSPITALARES EIRELI</v>
      </c>
      <c r="AZ118" s="2" t="e">
        <f>#REF!</f>
        <v>#REF!</v>
      </c>
    </row>
    <row r="119" spans="1:52" ht="36" customHeight="1" x14ac:dyDescent="0.25">
      <c r="A119" s="46" t="s">
        <v>11</v>
      </c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31" t="s">
        <v>171</v>
      </c>
      <c r="AC119" s="31" t="s">
        <v>396</v>
      </c>
      <c r="AD119" s="47" t="s">
        <v>51</v>
      </c>
      <c r="AE119" s="47" t="s">
        <v>149</v>
      </c>
      <c r="AF119" s="30">
        <v>43586</v>
      </c>
      <c r="AG119" s="30">
        <v>43951</v>
      </c>
      <c r="AH119" s="27">
        <f t="shared" si="23"/>
        <v>12</v>
      </c>
      <c r="AI119" s="26" t="str">
        <f t="shared" si="24"/>
        <v>Meses</v>
      </c>
      <c r="AJ119" s="29">
        <f t="shared" ca="1" si="22"/>
        <v>-100</v>
      </c>
      <c r="AL119" s="15" t="s">
        <v>51</v>
      </c>
      <c r="AM119" s="15" t="s">
        <v>51</v>
      </c>
      <c r="AN119" s="15" t="s">
        <v>51</v>
      </c>
      <c r="AO119" s="15" t="s">
        <v>51</v>
      </c>
      <c r="AP119" s="15" t="s">
        <v>51</v>
      </c>
      <c r="AQ119" s="32" t="s">
        <v>51</v>
      </c>
      <c r="AR119" s="32" t="s">
        <v>51</v>
      </c>
      <c r="AS119" s="32" t="s">
        <v>51</v>
      </c>
      <c r="AT119" s="32">
        <f>2*2374.92</f>
        <v>4749.84</v>
      </c>
      <c r="AU119" s="32">
        <f>2*2374.92</f>
        <v>4749.84</v>
      </c>
      <c r="AV119" s="32">
        <v>2374.92</v>
      </c>
      <c r="AW119" s="32">
        <v>2374.92</v>
      </c>
      <c r="AX119" s="41">
        <f>SUM(AL119:AW119)</f>
        <v>14249.52</v>
      </c>
      <c r="AY119" s="31" t="str">
        <f t="shared" si="19"/>
        <v>NOVARTIS BIOCIÊNCIAS S.A. (Purepoint Laser)</v>
      </c>
      <c r="AZ119" s="2" t="e">
        <f>#REF!</f>
        <v>#REF!</v>
      </c>
    </row>
    <row r="120" spans="1:52" ht="37.5" customHeight="1" x14ac:dyDescent="0.25">
      <c r="A120" s="46" t="s">
        <v>11</v>
      </c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31" t="s">
        <v>173</v>
      </c>
      <c r="AC120" s="31" t="s">
        <v>398</v>
      </c>
      <c r="AD120" s="47" t="s">
        <v>51</v>
      </c>
      <c r="AE120" s="47" t="s">
        <v>90</v>
      </c>
      <c r="AF120" s="30">
        <v>43678</v>
      </c>
      <c r="AG120" s="30">
        <v>44043</v>
      </c>
      <c r="AH120" s="27">
        <f t="shared" si="23"/>
        <v>12</v>
      </c>
      <c r="AI120" s="26" t="str">
        <f t="shared" si="24"/>
        <v>Meses</v>
      </c>
      <c r="AJ120" s="29">
        <f t="shared" ca="1" si="22"/>
        <v>-8</v>
      </c>
      <c r="AL120" s="15" t="s">
        <v>51</v>
      </c>
      <c r="AM120" s="15" t="s">
        <v>51</v>
      </c>
      <c r="AN120" s="15" t="s">
        <v>51</v>
      </c>
      <c r="AO120" s="15" t="s">
        <v>51</v>
      </c>
      <c r="AP120" s="15" t="s">
        <v>51</v>
      </c>
      <c r="AQ120" s="32" t="s">
        <v>51</v>
      </c>
      <c r="AR120" s="32" t="s">
        <v>51</v>
      </c>
      <c r="AS120" s="32" t="s">
        <v>51</v>
      </c>
      <c r="AT120" s="32">
        <v>11903</v>
      </c>
      <c r="AU120" s="32">
        <v>12680</v>
      </c>
      <c r="AV120" s="32">
        <v>12942.5</v>
      </c>
      <c r="AW120" s="15">
        <v>11935.8</v>
      </c>
      <c r="AX120" s="41">
        <f>SUM(AL120:AW120)</f>
        <v>49461.3</v>
      </c>
      <c r="AY120" s="31" t="str">
        <f t="shared" si="19"/>
        <v>NOVARTIS BIOCIÊNCIAS S.A. (insumos)</v>
      </c>
      <c r="AZ120" s="2" t="e">
        <f>#REF!</f>
        <v>#REF!</v>
      </c>
    </row>
    <row r="121" spans="1:52" ht="49.5" customHeight="1" x14ac:dyDescent="0.25">
      <c r="A121" s="13" t="s">
        <v>263</v>
      </c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31" t="s">
        <v>400</v>
      </c>
      <c r="AC121" s="31" t="s">
        <v>399</v>
      </c>
      <c r="AD121" s="47" t="s">
        <v>401</v>
      </c>
      <c r="AE121" s="14" t="s">
        <v>197</v>
      </c>
      <c r="AF121" s="30">
        <v>43647</v>
      </c>
      <c r="AG121" s="30">
        <v>43677</v>
      </c>
      <c r="AH121" s="27">
        <f t="shared" si="23"/>
        <v>1</v>
      </c>
      <c r="AI121" s="26" t="str">
        <f t="shared" si="24"/>
        <v>Mês</v>
      </c>
      <c r="AJ121" s="29">
        <f t="shared" ca="1" si="22"/>
        <v>-374</v>
      </c>
      <c r="AL121" s="15" t="s">
        <v>51</v>
      </c>
      <c r="AM121" s="15" t="s">
        <v>51</v>
      </c>
      <c r="AN121" s="15" t="s">
        <v>51</v>
      </c>
      <c r="AO121" s="15" t="s">
        <v>51</v>
      </c>
      <c r="AP121" s="15" t="s">
        <v>51</v>
      </c>
      <c r="AQ121" s="15" t="s">
        <v>51</v>
      </c>
      <c r="AR121" s="15" t="s">
        <v>51</v>
      </c>
      <c r="AS121" s="15">
        <v>2882</v>
      </c>
      <c r="AT121" s="15" t="s">
        <v>51</v>
      </c>
      <c r="AU121" s="15" t="s">
        <v>51</v>
      </c>
      <c r="AV121" s="15" t="s">
        <v>51</v>
      </c>
      <c r="AW121" s="15" t="s">
        <v>51</v>
      </c>
      <c r="AX121" s="41">
        <f>SUM(AL121:AW121)</f>
        <v>2882</v>
      </c>
      <c r="AY121" s="2" t="str">
        <f t="shared" si="19"/>
        <v>MEDCONTROL COMERCIO DE MATERIAIS HOSPITALARES EIRELI</v>
      </c>
      <c r="AZ121" s="2" t="e">
        <f>#REF!</f>
        <v>#REF!</v>
      </c>
    </row>
    <row r="122" spans="1:52" ht="60" customHeight="1" x14ac:dyDescent="0.25">
      <c r="A122" s="13" t="s">
        <v>11</v>
      </c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31" t="s">
        <v>101</v>
      </c>
      <c r="AC122" s="31" t="s">
        <v>406</v>
      </c>
      <c r="AD122" s="47" t="s">
        <v>407</v>
      </c>
      <c r="AE122" s="14" t="s">
        <v>17</v>
      </c>
      <c r="AF122" s="30">
        <v>43661</v>
      </c>
      <c r="AG122" s="30">
        <v>44026</v>
      </c>
      <c r="AH122" s="27">
        <f t="shared" si="23"/>
        <v>12</v>
      </c>
      <c r="AI122" s="26" t="str">
        <f t="shared" si="24"/>
        <v>Meses</v>
      </c>
      <c r="AJ122" s="29">
        <f t="shared" ca="1" si="22"/>
        <v>-25</v>
      </c>
      <c r="AL122" s="15" t="s">
        <v>51</v>
      </c>
      <c r="AM122" s="15" t="s">
        <v>51</v>
      </c>
      <c r="AN122" s="15" t="s">
        <v>51</v>
      </c>
      <c r="AO122" s="15" t="s">
        <v>51</v>
      </c>
      <c r="AP122" s="15" t="s">
        <v>51</v>
      </c>
      <c r="AQ122" s="15" t="s">
        <v>51</v>
      </c>
      <c r="AR122" s="15">
        <v>1044.8699999999999</v>
      </c>
      <c r="AS122" s="15">
        <v>1044.8599999999999</v>
      </c>
      <c r="AT122" s="15">
        <v>1044.8599999999999</v>
      </c>
      <c r="AU122" s="15">
        <v>1044.8599999999999</v>
      </c>
      <c r="AV122" s="15" t="s">
        <v>51</v>
      </c>
      <c r="AW122" s="15" t="s">
        <v>51</v>
      </c>
      <c r="AX122" s="41">
        <f>SUM(AL122:AW122)</f>
        <v>4179.4499999999989</v>
      </c>
      <c r="AY122" s="2" t="str">
        <f t="shared" si="19"/>
        <v>TOKIO MARINE SEGURADORA (Fundamental Seguros)</v>
      </c>
      <c r="AZ122" s="2" t="e">
        <f>#REF!</f>
        <v>#REF!</v>
      </c>
    </row>
    <row r="123" spans="1:52" s="21" customFormat="1" ht="45.75" customHeight="1" x14ac:dyDescent="0.25">
      <c r="A123" s="46" t="s">
        <v>258</v>
      </c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31" t="s">
        <v>49</v>
      </c>
      <c r="AC123" s="31" t="s">
        <v>417</v>
      </c>
      <c r="AD123" s="47" t="s">
        <v>420</v>
      </c>
      <c r="AE123" s="47" t="s">
        <v>62</v>
      </c>
      <c r="AF123" s="30">
        <v>43678</v>
      </c>
      <c r="AG123" s="30">
        <v>44044</v>
      </c>
      <c r="AH123" s="27">
        <f t="shared" si="23"/>
        <v>12</v>
      </c>
      <c r="AI123" s="26" t="str">
        <f t="shared" si="24"/>
        <v>Meses</v>
      </c>
      <c r="AJ123" s="29">
        <f t="shared" ca="1" si="22"/>
        <v>-7</v>
      </c>
      <c r="AL123" s="32" t="s">
        <v>51</v>
      </c>
      <c r="AM123" s="32" t="s">
        <v>51</v>
      </c>
      <c r="AN123" s="32" t="s">
        <v>51</v>
      </c>
      <c r="AO123" s="32" t="s">
        <v>51</v>
      </c>
      <c r="AP123" s="32" t="s">
        <v>51</v>
      </c>
      <c r="AQ123" s="32" t="s">
        <v>51</v>
      </c>
      <c r="AR123" s="32" t="s">
        <v>51</v>
      </c>
      <c r="AS123" s="32" t="s">
        <v>51</v>
      </c>
      <c r="AT123" s="32">
        <v>800</v>
      </c>
      <c r="AU123" s="32">
        <v>800</v>
      </c>
      <c r="AV123" s="32">
        <v>800</v>
      </c>
      <c r="AW123" s="32">
        <v>800</v>
      </c>
      <c r="AX123" s="41">
        <f t="shared" ref="AX123:AX140" si="25">SUM(AL123:AW123)</f>
        <v>3200</v>
      </c>
      <c r="AY123" s="33" t="str">
        <f t="shared" si="19"/>
        <v>E-PEOPLE SOLUÇÕES S/C LTDA</v>
      </c>
      <c r="AZ123" s="33" t="e">
        <f>#REF!</f>
        <v>#REF!</v>
      </c>
    </row>
    <row r="124" spans="1:52" s="21" customFormat="1" ht="46.5" customHeight="1" x14ac:dyDescent="0.25">
      <c r="A124" s="46" t="s">
        <v>266</v>
      </c>
      <c r="B124" s="25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  <c r="AA124" s="25"/>
      <c r="AB124" s="31" t="s">
        <v>59</v>
      </c>
      <c r="AC124" s="31" t="s">
        <v>415</v>
      </c>
      <c r="AD124" s="47" t="s">
        <v>424</v>
      </c>
      <c r="AE124" s="31" t="s">
        <v>179</v>
      </c>
      <c r="AF124" s="30">
        <v>43678</v>
      </c>
      <c r="AG124" s="30">
        <v>44043</v>
      </c>
      <c r="AH124" s="27">
        <f t="shared" si="23"/>
        <v>12</v>
      </c>
      <c r="AI124" s="26" t="str">
        <f t="shared" si="24"/>
        <v>Meses</v>
      </c>
      <c r="AJ124" s="29">
        <f t="shared" ca="1" si="22"/>
        <v>-8</v>
      </c>
      <c r="AL124" s="32" t="s">
        <v>51</v>
      </c>
      <c r="AM124" s="32" t="s">
        <v>51</v>
      </c>
      <c r="AN124" s="32" t="s">
        <v>51</v>
      </c>
      <c r="AO124" s="32" t="s">
        <v>51</v>
      </c>
      <c r="AP124" s="32" t="s">
        <v>51</v>
      </c>
      <c r="AQ124" s="32" t="s">
        <v>51</v>
      </c>
      <c r="AR124" s="32" t="s">
        <v>51</v>
      </c>
      <c r="AS124" s="32" t="s">
        <v>51</v>
      </c>
      <c r="AT124" s="32" t="s">
        <v>51</v>
      </c>
      <c r="AU124" s="32">
        <v>4000</v>
      </c>
      <c r="AV124" s="32">
        <v>2000</v>
      </c>
      <c r="AW124" s="32">
        <v>2000</v>
      </c>
      <c r="AX124" s="41">
        <f t="shared" si="25"/>
        <v>8000</v>
      </c>
      <c r="AY124" s="33" t="str">
        <f t="shared" si="19"/>
        <v>ERIMATEL SISTEMA DE COMUNICAÇÕES LTDA</v>
      </c>
      <c r="AZ124" s="33" t="e">
        <f>#REF!</f>
        <v>#REF!</v>
      </c>
    </row>
    <row r="125" spans="1:52" ht="36" customHeight="1" x14ac:dyDescent="0.25">
      <c r="A125" s="46" t="s">
        <v>259</v>
      </c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31" t="s">
        <v>209</v>
      </c>
      <c r="AC125" s="31" t="s">
        <v>416</v>
      </c>
      <c r="AD125" s="47" t="s">
        <v>427</v>
      </c>
      <c r="AE125" s="31" t="s">
        <v>50</v>
      </c>
      <c r="AF125" s="30">
        <v>43678</v>
      </c>
      <c r="AG125" s="30">
        <v>44043</v>
      </c>
      <c r="AH125" s="27">
        <f t="shared" si="23"/>
        <v>12</v>
      </c>
      <c r="AI125" s="26" t="str">
        <f t="shared" si="24"/>
        <v>Meses</v>
      </c>
      <c r="AJ125" s="29">
        <f t="shared" ca="1" si="22"/>
        <v>-8</v>
      </c>
      <c r="AK125" s="21"/>
      <c r="AL125" s="32" t="s">
        <v>51</v>
      </c>
      <c r="AM125" s="32" t="s">
        <v>51</v>
      </c>
      <c r="AN125" s="32" t="s">
        <v>51</v>
      </c>
      <c r="AO125" s="32" t="s">
        <v>51</v>
      </c>
      <c r="AP125" s="32" t="s">
        <v>51</v>
      </c>
      <c r="AQ125" s="32" t="s">
        <v>51</v>
      </c>
      <c r="AR125" s="32" t="s">
        <v>51</v>
      </c>
      <c r="AS125" s="32" t="s">
        <v>51</v>
      </c>
      <c r="AT125" s="32">
        <v>2180</v>
      </c>
      <c r="AU125" s="32">
        <v>2180</v>
      </c>
      <c r="AV125" s="32">
        <v>2180</v>
      </c>
      <c r="AW125" s="32">
        <v>2180</v>
      </c>
      <c r="AX125" s="41">
        <f t="shared" si="25"/>
        <v>8720</v>
      </c>
      <c r="AY125" s="33" t="str">
        <f t="shared" si="19"/>
        <v>Leandro Augusto Rodrigues ME (R.D Cartuchos)</v>
      </c>
      <c r="AZ125" s="33" t="e">
        <f>#REF!</f>
        <v>#REF!</v>
      </c>
    </row>
    <row r="126" spans="1:52" s="21" customFormat="1" ht="36.75" customHeight="1" x14ac:dyDescent="0.25">
      <c r="A126" s="46" t="s">
        <v>261</v>
      </c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31" t="s">
        <v>460</v>
      </c>
      <c r="AC126" s="31" t="s">
        <v>461</v>
      </c>
      <c r="AD126" s="47" t="s">
        <v>464</v>
      </c>
      <c r="AE126" s="38" t="s">
        <v>67</v>
      </c>
      <c r="AF126" s="30">
        <v>43678</v>
      </c>
      <c r="AG126" s="30">
        <v>44043</v>
      </c>
      <c r="AH126" s="27">
        <f t="shared" si="23"/>
        <v>12</v>
      </c>
      <c r="AI126" s="26" t="str">
        <f t="shared" si="24"/>
        <v>Meses</v>
      </c>
      <c r="AJ126" s="29">
        <f t="shared" ca="1" si="22"/>
        <v>-8</v>
      </c>
      <c r="AL126" s="32" t="s">
        <v>51</v>
      </c>
      <c r="AM126" s="32" t="s">
        <v>51</v>
      </c>
      <c r="AN126" s="32" t="s">
        <v>51</v>
      </c>
      <c r="AO126" s="32" t="s">
        <v>51</v>
      </c>
      <c r="AP126" s="32" t="s">
        <v>51</v>
      </c>
      <c r="AQ126" s="32" t="s">
        <v>51</v>
      </c>
      <c r="AR126" s="32" t="s">
        <v>51</v>
      </c>
      <c r="AS126" s="32" t="s">
        <v>51</v>
      </c>
      <c r="AT126" s="32">
        <v>5603.6</v>
      </c>
      <c r="AU126" s="32">
        <v>5603.6</v>
      </c>
      <c r="AV126" s="32">
        <v>5603.6</v>
      </c>
      <c r="AW126" s="32">
        <v>5603.6</v>
      </c>
      <c r="AX126" s="41">
        <f t="shared" si="25"/>
        <v>22414.400000000001</v>
      </c>
      <c r="AY126" s="33" t="str">
        <f t="shared" si="19"/>
        <v>UNITECH Assistência Técnica - EIRELI</v>
      </c>
      <c r="AZ126" s="33" t="e">
        <f>#REF!</f>
        <v>#REF!</v>
      </c>
    </row>
    <row r="127" spans="1:52" s="21" customFormat="1" ht="47.25" customHeight="1" x14ac:dyDescent="0.25">
      <c r="A127" s="46" t="s">
        <v>262</v>
      </c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31" t="s">
        <v>100</v>
      </c>
      <c r="AC127" s="31" t="s">
        <v>402</v>
      </c>
      <c r="AD127" s="47" t="s">
        <v>403</v>
      </c>
      <c r="AE127" s="31" t="s">
        <v>180</v>
      </c>
      <c r="AF127" s="30">
        <v>43678</v>
      </c>
      <c r="AG127" s="30">
        <v>44043</v>
      </c>
      <c r="AH127" s="27">
        <f t="shared" si="23"/>
        <v>12</v>
      </c>
      <c r="AI127" s="26" t="str">
        <f t="shared" si="24"/>
        <v>Meses</v>
      </c>
      <c r="AJ127" s="29">
        <f t="shared" ca="1" si="22"/>
        <v>-8</v>
      </c>
      <c r="AL127" s="32" t="s">
        <v>51</v>
      </c>
      <c r="AM127" s="32" t="s">
        <v>51</v>
      </c>
      <c r="AN127" s="32" t="s">
        <v>51</v>
      </c>
      <c r="AO127" s="32" t="s">
        <v>51</v>
      </c>
      <c r="AP127" s="32" t="s">
        <v>51</v>
      </c>
      <c r="AQ127" s="32" t="s">
        <v>51</v>
      </c>
      <c r="AR127" s="32" t="s">
        <v>51</v>
      </c>
      <c r="AS127" s="32" t="s">
        <v>51</v>
      </c>
      <c r="AT127" s="32">
        <v>7935.01</v>
      </c>
      <c r="AU127" s="32">
        <v>7935.01</v>
      </c>
      <c r="AV127" s="32">
        <v>7935.01</v>
      </c>
      <c r="AW127" s="32">
        <v>7935.01</v>
      </c>
      <c r="AX127" s="41">
        <f t="shared" si="25"/>
        <v>31740.04</v>
      </c>
      <c r="AY127" s="33" t="str">
        <f t="shared" si="19"/>
        <v xml:space="preserve">WARELINE DO BRASIL DESENVOLVIMENTO DE SOFTWARE LTDA </v>
      </c>
      <c r="AZ127" s="33" t="e">
        <f>#REF!</f>
        <v>#REF!</v>
      </c>
    </row>
    <row r="128" spans="1:52" ht="36" customHeight="1" x14ac:dyDescent="0.25">
      <c r="A128" s="13" t="s">
        <v>265</v>
      </c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31" t="s">
        <v>264</v>
      </c>
      <c r="AC128" s="31" t="s">
        <v>381</v>
      </c>
      <c r="AD128" s="47" t="s">
        <v>382</v>
      </c>
      <c r="AE128" s="14" t="s">
        <v>284</v>
      </c>
      <c r="AF128" s="30">
        <v>43699</v>
      </c>
      <c r="AG128" s="30">
        <v>44774</v>
      </c>
      <c r="AH128" s="27">
        <f t="shared" ref="AH128:AH135" si="26">IFERROR(ROUND((AG128-AF128)/30,0),"-")</f>
        <v>36</v>
      </c>
      <c r="AI128" s="26" t="str">
        <f t="shared" ref="AI128:AI135" si="27">IF(AH128=1,"Mês","Meses")</f>
        <v>Meses</v>
      </c>
      <c r="AJ128" s="29">
        <f t="shared" ca="1" si="22"/>
        <v>723</v>
      </c>
      <c r="AL128" s="15" t="s">
        <v>51</v>
      </c>
      <c r="AM128" s="15" t="s">
        <v>51</v>
      </c>
      <c r="AN128" s="15" t="s">
        <v>51</v>
      </c>
      <c r="AO128" s="15" t="s">
        <v>51</v>
      </c>
      <c r="AP128" s="15" t="s">
        <v>51</v>
      </c>
      <c r="AQ128" s="15" t="s">
        <v>51</v>
      </c>
      <c r="AR128" s="15" t="s">
        <v>51</v>
      </c>
      <c r="AS128" s="15" t="s">
        <v>51</v>
      </c>
      <c r="AT128" s="15" t="s">
        <v>51</v>
      </c>
      <c r="AU128" s="15" t="s">
        <v>51</v>
      </c>
      <c r="AV128" s="15">
        <v>13312</v>
      </c>
      <c r="AW128" s="15">
        <v>9898.67</v>
      </c>
      <c r="AX128" s="41">
        <f t="shared" si="25"/>
        <v>23210.67</v>
      </c>
      <c r="AY128" s="2" t="str">
        <f t="shared" si="19"/>
        <v>D. Furuzawa Ribeiro Clínica Médica</v>
      </c>
      <c r="AZ128" s="2" t="e">
        <f>#REF!</f>
        <v>#REF!</v>
      </c>
    </row>
    <row r="129" spans="1:52" ht="36" customHeight="1" x14ac:dyDescent="0.25">
      <c r="A129" s="13" t="s">
        <v>269</v>
      </c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31" t="s">
        <v>270</v>
      </c>
      <c r="AC129" s="31" t="s">
        <v>51</v>
      </c>
      <c r="AD129" s="47" t="s">
        <v>380</v>
      </c>
      <c r="AE129" s="14" t="s">
        <v>285</v>
      </c>
      <c r="AF129" s="30">
        <v>43706</v>
      </c>
      <c r="AG129" s="30">
        <v>44774</v>
      </c>
      <c r="AH129" s="27">
        <f t="shared" si="26"/>
        <v>36</v>
      </c>
      <c r="AI129" s="26" t="str">
        <f t="shared" si="27"/>
        <v>Meses</v>
      </c>
      <c r="AJ129" s="29">
        <f t="shared" ca="1" si="22"/>
        <v>723</v>
      </c>
      <c r="AL129" s="15" t="s">
        <v>51</v>
      </c>
      <c r="AM129" s="15" t="s">
        <v>51</v>
      </c>
      <c r="AN129" s="15" t="s">
        <v>51</v>
      </c>
      <c r="AO129" s="15" t="s">
        <v>51</v>
      </c>
      <c r="AP129" s="15" t="s">
        <v>51</v>
      </c>
      <c r="AQ129" s="15" t="s">
        <v>51</v>
      </c>
      <c r="AR129" s="15" t="s">
        <v>51</v>
      </c>
      <c r="AS129" s="15" t="s">
        <v>51</v>
      </c>
      <c r="AT129" s="15" t="s">
        <v>51</v>
      </c>
      <c r="AU129" s="15">
        <v>3630</v>
      </c>
      <c r="AV129" s="15">
        <v>5850</v>
      </c>
      <c r="AW129" s="15">
        <v>5013</v>
      </c>
      <c r="AX129" s="41">
        <f t="shared" si="25"/>
        <v>14493</v>
      </c>
      <c r="AY129" s="2" t="str">
        <f t="shared" ref="AY129:AY143" si="28">AB129</f>
        <v>Dr Luciano Pedreiro Calgaro (PF)</v>
      </c>
      <c r="AZ129" s="2" t="e">
        <f>#REF!</f>
        <v>#REF!</v>
      </c>
    </row>
    <row r="130" spans="1:52" ht="42.75" customHeight="1" x14ac:dyDescent="0.25">
      <c r="A130" s="13" t="s">
        <v>268</v>
      </c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31" t="s">
        <v>287</v>
      </c>
      <c r="AC130" s="31" t="s">
        <v>462</v>
      </c>
      <c r="AD130" s="47" t="s">
        <v>463</v>
      </c>
      <c r="AE130" s="14" t="s">
        <v>279</v>
      </c>
      <c r="AF130" s="30">
        <v>43678</v>
      </c>
      <c r="AG130" s="30">
        <v>44043</v>
      </c>
      <c r="AH130" s="27">
        <f t="shared" si="26"/>
        <v>12</v>
      </c>
      <c r="AI130" s="26" t="str">
        <f t="shared" si="27"/>
        <v>Meses</v>
      </c>
      <c r="AJ130" s="29">
        <f t="shared" ca="1" si="22"/>
        <v>-8</v>
      </c>
      <c r="AL130" s="15" t="s">
        <v>51</v>
      </c>
      <c r="AM130" s="15" t="s">
        <v>51</v>
      </c>
      <c r="AN130" s="15" t="s">
        <v>51</v>
      </c>
      <c r="AO130" s="15" t="s">
        <v>51</v>
      </c>
      <c r="AP130" s="15" t="s">
        <v>51</v>
      </c>
      <c r="AQ130" s="15" t="s">
        <v>51</v>
      </c>
      <c r="AR130" s="15" t="s">
        <v>51</v>
      </c>
      <c r="AS130" s="15" t="s">
        <v>51</v>
      </c>
      <c r="AT130" s="15" t="s">
        <v>51</v>
      </c>
      <c r="AU130" s="15" t="s">
        <v>51</v>
      </c>
      <c r="AV130" s="15">
        <f>2816+3056</f>
        <v>5872</v>
      </c>
      <c r="AW130" s="15">
        <v>3056</v>
      </c>
      <c r="AX130" s="41">
        <f t="shared" si="25"/>
        <v>8928</v>
      </c>
      <c r="AY130" s="2" t="str">
        <f t="shared" si="28"/>
        <v xml:space="preserve">MOREIRA HOSPITALAR EIRELI </v>
      </c>
      <c r="AZ130" s="2" t="e">
        <f>#REF!</f>
        <v>#REF!</v>
      </c>
    </row>
    <row r="131" spans="1:52" s="21" customFormat="1" ht="44.25" customHeight="1" x14ac:dyDescent="0.25">
      <c r="A131" s="66">
        <v>94521</v>
      </c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31" t="s">
        <v>84</v>
      </c>
      <c r="AC131" s="31" t="s">
        <v>434</v>
      </c>
      <c r="AD131" s="47" t="s">
        <v>51</v>
      </c>
      <c r="AE131" s="14" t="s">
        <v>175</v>
      </c>
      <c r="AF131" s="30">
        <v>43720</v>
      </c>
      <c r="AG131" s="30">
        <v>44085</v>
      </c>
      <c r="AH131" s="27">
        <f t="shared" si="26"/>
        <v>12</v>
      </c>
      <c r="AI131" s="26" t="str">
        <f t="shared" si="27"/>
        <v>Meses</v>
      </c>
      <c r="AJ131" s="29">
        <f t="shared" ca="1" si="22"/>
        <v>34</v>
      </c>
      <c r="AL131" s="15" t="s">
        <v>51</v>
      </c>
      <c r="AM131" s="15" t="s">
        <v>51</v>
      </c>
      <c r="AN131" s="15" t="s">
        <v>51</v>
      </c>
      <c r="AO131" s="15" t="s">
        <v>51</v>
      </c>
      <c r="AP131" s="15" t="s">
        <v>51</v>
      </c>
      <c r="AQ131" s="15" t="s">
        <v>51</v>
      </c>
      <c r="AR131" s="15" t="s">
        <v>51</v>
      </c>
      <c r="AS131" s="15" t="s">
        <v>51</v>
      </c>
      <c r="AT131" s="15" t="s">
        <v>51</v>
      </c>
      <c r="AU131" s="32" t="s">
        <v>51</v>
      </c>
      <c r="AV131" s="15">
        <v>1484.34</v>
      </c>
      <c r="AW131" s="15">
        <v>1484.34</v>
      </c>
      <c r="AX131" s="41">
        <f t="shared" si="25"/>
        <v>2968.68</v>
      </c>
      <c r="AY131" s="33" t="str">
        <f t="shared" si="28"/>
        <v>CABONNET TELECOMUNICAÇÕES LTDA ME</v>
      </c>
      <c r="AZ131" s="33" t="e">
        <f>#REF!</f>
        <v>#REF!</v>
      </c>
    </row>
    <row r="132" spans="1:52" s="21" customFormat="1" ht="36" customHeight="1" x14ac:dyDescent="0.25">
      <c r="A132" s="46" t="s">
        <v>154</v>
      </c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31" t="s">
        <v>405</v>
      </c>
      <c r="AC132" s="31" t="s">
        <v>404</v>
      </c>
      <c r="AD132" s="47" t="s">
        <v>51</v>
      </c>
      <c r="AE132" s="38" t="s">
        <v>58</v>
      </c>
      <c r="AF132" s="30">
        <v>43678</v>
      </c>
      <c r="AG132" s="30">
        <v>44043</v>
      </c>
      <c r="AH132" s="27">
        <f t="shared" si="26"/>
        <v>12</v>
      </c>
      <c r="AI132" s="26" t="str">
        <f t="shared" si="27"/>
        <v>Meses</v>
      </c>
      <c r="AJ132" s="29">
        <f t="shared" ca="1" si="22"/>
        <v>-8</v>
      </c>
      <c r="AL132" s="15" t="s">
        <v>51</v>
      </c>
      <c r="AM132" s="15" t="s">
        <v>51</v>
      </c>
      <c r="AN132" s="15" t="s">
        <v>51</v>
      </c>
      <c r="AO132" s="15" t="s">
        <v>51</v>
      </c>
      <c r="AP132" s="15" t="s">
        <v>51</v>
      </c>
      <c r="AQ132" s="15" t="s">
        <v>51</v>
      </c>
      <c r="AR132" s="15" t="s">
        <v>51</v>
      </c>
      <c r="AS132" s="15" t="s">
        <v>51</v>
      </c>
      <c r="AT132" s="15">
        <v>4373.45</v>
      </c>
      <c r="AU132" s="32">
        <v>4373.45</v>
      </c>
      <c r="AV132" s="32">
        <v>4373.45</v>
      </c>
      <c r="AW132" s="32">
        <v>4373.45</v>
      </c>
      <c r="AX132" s="41">
        <f t="shared" si="25"/>
        <v>17493.8</v>
      </c>
      <c r="AY132" s="33" t="str">
        <f t="shared" si="28"/>
        <v>AGFA HEALTHCARE BRASIL IMPORTAÇÃO E SERVIÇOS LTDA</v>
      </c>
      <c r="AZ132" s="33" t="e">
        <f>#REF!</f>
        <v>#REF!</v>
      </c>
    </row>
    <row r="133" spans="1:52" s="21" customFormat="1" ht="79.5" customHeight="1" x14ac:dyDescent="0.25">
      <c r="A133" s="46" t="s">
        <v>11</v>
      </c>
      <c r="B133" s="25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  <c r="AA133" s="25"/>
      <c r="AB133" s="38" t="s">
        <v>281</v>
      </c>
      <c r="AC133" s="31" t="s">
        <v>439</v>
      </c>
      <c r="AD133" s="47" t="s">
        <v>440</v>
      </c>
      <c r="AE133" s="47" t="s">
        <v>170</v>
      </c>
      <c r="AF133" s="30">
        <v>43709</v>
      </c>
      <c r="AG133" s="30">
        <v>44074</v>
      </c>
      <c r="AH133" s="27">
        <f t="shared" si="26"/>
        <v>12</v>
      </c>
      <c r="AI133" s="26" t="str">
        <f t="shared" si="27"/>
        <v>Meses</v>
      </c>
      <c r="AJ133" s="29">
        <f t="shared" ca="1" si="22"/>
        <v>23</v>
      </c>
      <c r="AL133" s="15" t="s">
        <v>51</v>
      </c>
      <c r="AM133" s="15" t="s">
        <v>51</v>
      </c>
      <c r="AN133" s="15" t="s">
        <v>51</v>
      </c>
      <c r="AO133" s="15" t="s">
        <v>51</v>
      </c>
      <c r="AP133" s="15" t="s">
        <v>51</v>
      </c>
      <c r="AQ133" s="15" t="s">
        <v>51</v>
      </c>
      <c r="AR133" s="15" t="s">
        <v>51</v>
      </c>
      <c r="AS133" s="15" t="s">
        <v>51</v>
      </c>
      <c r="AT133" s="32" t="s">
        <v>51</v>
      </c>
      <c r="AU133" s="32">
        <f>2*3998.03</f>
        <v>7996.06</v>
      </c>
      <c r="AV133" s="32">
        <v>3998.03</v>
      </c>
      <c r="AW133" s="32">
        <v>3998.03</v>
      </c>
      <c r="AX133" s="41">
        <f t="shared" si="25"/>
        <v>15992.12</v>
      </c>
      <c r="AY133" s="39" t="str">
        <f t="shared" si="28"/>
        <v>PLANISA PLANEJAMENTO E ORGANIZAÇÃO DE INSTITUIÇÕES DE SAÚDE SS LTDA (Termo Aditivo)</v>
      </c>
      <c r="AZ133" s="33" t="e">
        <f>#REF!</f>
        <v>#REF!</v>
      </c>
    </row>
    <row r="134" spans="1:52" s="21" customFormat="1" ht="50.25" customHeight="1" x14ac:dyDescent="0.25">
      <c r="A134" s="46" t="s">
        <v>271</v>
      </c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47" t="s">
        <v>54</v>
      </c>
      <c r="AC134" s="31" t="s">
        <v>443</v>
      </c>
      <c r="AD134" s="47" t="s">
        <v>444</v>
      </c>
      <c r="AE134" s="49" t="s">
        <v>79</v>
      </c>
      <c r="AF134" s="30">
        <v>43711</v>
      </c>
      <c r="AG134" s="30">
        <v>44077</v>
      </c>
      <c r="AH134" s="27">
        <f t="shared" si="26"/>
        <v>12</v>
      </c>
      <c r="AI134" s="26" t="str">
        <f t="shared" si="27"/>
        <v>Meses</v>
      </c>
      <c r="AJ134" s="29">
        <f t="shared" ca="1" si="22"/>
        <v>26</v>
      </c>
      <c r="AL134" s="15" t="s">
        <v>51</v>
      </c>
      <c r="AM134" s="15" t="s">
        <v>51</v>
      </c>
      <c r="AN134" s="15" t="s">
        <v>51</v>
      </c>
      <c r="AO134" s="15" t="s">
        <v>51</v>
      </c>
      <c r="AP134" s="15" t="s">
        <v>51</v>
      </c>
      <c r="AQ134" s="15" t="s">
        <v>51</v>
      </c>
      <c r="AR134" s="15" t="s">
        <v>51</v>
      </c>
      <c r="AS134" s="15" t="s">
        <v>51</v>
      </c>
      <c r="AT134" s="15" t="s">
        <v>51</v>
      </c>
      <c r="AU134" s="32" t="s">
        <v>51</v>
      </c>
      <c r="AV134" s="32">
        <v>250</v>
      </c>
      <c r="AW134" s="32">
        <v>250</v>
      </c>
      <c r="AX134" s="41">
        <f t="shared" si="25"/>
        <v>500</v>
      </c>
      <c r="AY134" s="33" t="str">
        <f t="shared" si="28"/>
        <v>DES-MATT COM. DE PRODUTOS DOMISSANITARIOS LTDA ME</v>
      </c>
      <c r="AZ134" s="33" t="e">
        <f>#REF!</f>
        <v>#REF!</v>
      </c>
    </row>
    <row r="135" spans="1:52" s="21" customFormat="1" ht="50.25" customHeight="1" x14ac:dyDescent="0.25">
      <c r="A135" s="46" t="s">
        <v>272</v>
      </c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38" t="s">
        <v>147</v>
      </c>
      <c r="AC135" s="31" t="s">
        <v>437</v>
      </c>
      <c r="AD135" s="47" t="s">
        <v>438</v>
      </c>
      <c r="AE135" s="49" t="s">
        <v>94</v>
      </c>
      <c r="AF135" s="30">
        <v>43739</v>
      </c>
      <c r="AG135" s="30">
        <v>44104</v>
      </c>
      <c r="AH135" s="27">
        <f t="shared" si="26"/>
        <v>12</v>
      </c>
      <c r="AI135" s="26" t="str">
        <f t="shared" si="27"/>
        <v>Meses</v>
      </c>
      <c r="AJ135" s="29">
        <f t="shared" ca="1" si="22"/>
        <v>53</v>
      </c>
      <c r="AL135" s="32" t="s">
        <v>51</v>
      </c>
      <c r="AM135" s="32" t="s">
        <v>51</v>
      </c>
      <c r="AN135" s="32" t="s">
        <v>51</v>
      </c>
      <c r="AO135" s="32" t="s">
        <v>51</v>
      </c>
      <c r="AP135" s="32" t="s">
        <v>51</v>
      </c>
      <c r="AQ135" s="32" t="s">
        <v>51</v>
      </c>
      <c r="AR135" s="32" t="s">
        <v>51</v>
      </c>
      <c r="AS135" s="32" t="s">
        <v>51</v>
      </c>
      <c r="AT135" s="32" t="s">
        <v>51</v>
      </c>
      <c r="AU135" s="32" t="s">
        <v>51</v>
      </c>
      <c r="AV135" s="32">
        <v>2005.3</v>
      </c>
      <c r="AW135" s="32">
        <v>2012.5</v>
      </c>
      <c r="AX135" s="41">
        <f t="shared" si="25"/>
        <v>4017.8</v>
      </c>
      <c r="AY135" s="33" t="str">
        <f t="shared" si="28"/>
        <v>QUÂNTICO DIGITAL SOLUÇÕES EM ARQUIVOS DIGITAIS E FÍSICOS LTDA ME</v>
      </c>
      <c r="AZ135" s="33" t="e">
        <f>#REF!</f>
        <v>#REF!</v>
      </c>
    </row>
    <row r="136" spans="1:52" s="21" customFormat="1" ht="50.25" customHeight="1" x14ac:dyDescent="0.25">
      <c r="A136" s="46" t="s">
        <v>275</v>
      </c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38" t="s">
        <v>469</v>
      </c>
      <c r="AC136" s="31" t="s">
        <v>51</v>
      </c>
      <c r="AD136" s="47" t="s">
        <v>470</v>
      </c>
      <c r="AE136" s="49" t="s">
        <v>276</v>
      </c>
      <c r="AF136" s="30">
        <v>43742</v>
      </c>
      <c r="AG136" s="30">
        <v>43889</v>
      </c>
      <c r="AH136" s="27">
        <f t="shared" ref="AH136:AH140" si="29">IFERROR(ROUND((AG136-AF136)/30,0),"-")</f>
        <v>5</v>
      </c>
      <c r="AI136" s="26" t="str">
        <f t="shared" ref="AI136:AI140" si="30">IF(AH136=1,"Mês","Meses")</f>
        <v>Meses</v>
      </c>
      <c r="AJ136" s="29">
        <f t="shared" ca="1" si="22"/>
        <v>-162</v>
      </c>
      <c r="AL136" s="32" t="s">
        <v>51</v>
      </c>
      <c r="AM136" s="32" t="s">
        <v>51</v>
      </c>
      <c r="AN136" s="32" t="s">
        <v>51</v>
      </c>
      <c r="AO136" s="32" t="s">
        <v>51</v>
      </c>
      <c r="AP136" s="32" t="s">
        <v>51</v>
      </c>
      <c r="AQ136" s="32" t="s">
        <v>51</v>
      </c>
      <c r="AR136" s="32" t="s">
        <v>51</v>
      </c>
      <c r="AS136" s="32" t="s">
        <v>51</v>
      </c>
      <c r="AT136" s="32" t="s">
        <v>51</v>
      </c>
      <c r="AU136" s="32" t="s">
        <v>51</v>
      </c>
      <c r="AV136" s="32">
        <v>1098</v>
      </c>
      <c r="AW136" s="32">
        <v>1464</v>
      </c>
      <c r="AX136" s="41">
        <f t="shared" si="25"/>
        <v>2562</v>
      </c>
      <c r="AY136" s="33" t="str">
        <f t="shared" si="28"/>
        <v>SIRLEI DORE FRACASSO (PF)</v>
      </c>
      <c r="AZ136" s="33" t="e">
        <f>#REF!</f>
        <v>#REF!</v>
      </c>
    </row>
    <row r="137" spans="1:52" s="21" customFormat="1" ht="44.25" customHeight="1" x14ac:dyDescent="0.25">
      <c r="A137" s="46" t="s">
        <v>280</v>
      </c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31" t="s">
        <v>166</v>
      </c>
      <c r="AC137" s="31" t="s">
        <v>435</v>
      </c>
      <c r="AD137" s="47" t="s">
        <v>436</v>
      </c>
      <c r="AE137" s="31" t="s">
        <v>167</v>
      </c>
      <c r="AF137" s="30">
        <v>43739</v>
      </c>
      <c r="AG137" s="30">
        <v>44104</v>
      </c>
      <c r="AH137" s="27">
        <f t="shared" si="29"/>
        <v>12</v>
      </c>
      <c r="AI137" s="26" t="str">
        <f t="shared" si="30"/>
        <v>Meses</v>
      </c>
      <c r="AJ137" s="29">
        <f t="shared" ca="1" si="22"/>
        <v>53</v>
      </c>
      <c r="AL137" s="32" t="s">
        <v>51</v>
      </c>
      <c r="AM137" s="32" t="s">
        <v>51</v>
      </c>
      <c r="AN137" s="32" t="s">
        <v>51</v>
      </c>
      <c r="AO137" s="32" t="s">
        <v>51</v>
      </c>
      <c r="AP137" s="32" t="s">
        <v>51</v>
      </c>
      <c r="AQ137" s="32" t="s">
        <v>51</v>
      </c>
      <c r="AR137" s="32" t="s">
        <v>51</v>
      </c>
      <c r="AS137" s="32" t="s">
        <v>51</v>
      </c>
      <c r="AT137" s="32" t="s">
        <v>51</v>
      </c>
      <c r="AU137" s="32" t="s">
        <v>51</v>
      </c>
      <c r="AV137" s="32">
        <v>1300</v>
      </c>
      <c r="AW137" s="32">
        <v>1300</v>
      </c>
      <c r="AX137" s="41">
        <f t="shared" si="25"/>
        <v>2600</v>
      </c>
      <c r="AY137" s="33" t="str">
        <f t="shared" si="28"/>
        <v>GABRIEL CARDOSO MOURA ME</v>
      </c>
      <c r="AZ137" s="33" t="e">
        <f>#REF!</f>
        <v>#REF!</v>
      </c>
    </row>
    <row r="138" spans="1:52" ht="67.5" customHeight="1" x14ac:dyDescent="0.25">
      <c r="A138" s="50">
        <v>216917</v>
      </c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33" t="s">
        <v>140</v>
      </c>
      <c r="AC138" s="33" t="s">
        <v>422</v>
      </c>
      <c r="AD138" s="60" t="s">
        <v>423</v>
      </c>
      <c r="AE138" s="38" t="s">
        <v>141</v>
      </c>
      <c r="AF138" s="30">
        <v>43709</v>
      </c>
      <c r="AG138" s="30">
        <v>44074</v>
      </c>
      <c r="AH138" s="27">
        <f t="shared" si="29"/>
        <v>12</v>
      </c>
      <c r="AI138" s="26" t="str">
        <f t="shared" si="30"/>
        <v>Meses</v>
      </c>
      <c r="AJ138" s="29">
        <f t="shared" ca="1" si="22"/>
        <v>23</v>
      </c>
      <c r="AK138" s="21"/>
      <c r="AL138" s="32" t="s">
        <v>51</v>
      </c>
      <c r="AM138" s="32" t="s">
        <v>51</v>
      </c>
      <c r="AN138" s="32" t="s">
        <v>51</v>
      </c>
      <c r="AO138" s="32" t="s">
        <v>51</v>
      </c>
      <c r="AP138" s="32" t="s">
        <v>51</v>
      </c>
      <c r="AQ138" s="32" t="s">
        <v>51</v>
      </c>
      <c r="AR138" s="32" t="s">
        <v>51</v>
      </c>
      <c r="AS138" s="32" t="s">
        <v>51</v>
      </c>
      <c r="AT138" s="32" t="s">
        <v>51</v>
      </c>
      <c r="AU138" s="15" t="s">
        <v>51</v>
      </c>
      <c r="AV138" s="15" t="s">
        <v>51</v>
      </c>
      <c r="AW138" s="32" t="s">
        <v>51</v>
      </c>
      <c r="AX138" s="41">
        <f t="shared" si="25"/>
        <v>0</v>
      </c>
      <c r="AY138" s="33" t="str">
        <f t="shared" si="28"/>
        <v>SAPRA LANDAUER SERVIÇO DE ASSESSORIA E PROTEÇÃO RADIOLÓGICA LTDA</v>
      </c>
      <c r="AZ138" s="33" t="e">
        <f>#REF!</f>
        <v>#REF!</v>
      </c>
    </row>
    <row r="139" spans="1:52" s="21" customFormat="1" ht="45.75" customHeight="1" x14ac:dyDescent="0.25">
      <c r="A139" s="46" t="s">
        <v>286</v>
      </c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31" t="s">
        <v>172</v>
      </c>
      <c r="AC139" s="31" t="s">
        <v>398</v>
      </c>
      <c r="AD139" s="47" t="s">
        <v>51</v>
      </c>
      <c r="AE139" s="47" t="s">
        <v>93</v>
      </c>
      <c r="AF139" s="30">
        <v>43709</v>
      </c>
      <c r="AG139" s="30">
        <v>43830</v>
      </c>
      <c r="AH139" s="27">
        <f t="shared" si="29"/>
        <v>4</v>
      </c>
      <c r="AI139" s="26" t="str">
        <f t="shared" si="30"/>
        <v>Meses</v>
      </c>
      <c r="AJ139" s="29">
        <f t="shared" ca="1" si="22"/>
        <v>-221</v>
      </c>
      <c r="AL139" s="32" t="s">
        <v>51</v>
      </c>
      <c r="AM139" s="32" t="s">
        <v>51</v>
      </c>
      <c r="AN139" s="32" t="s">
        <v>51</v>
      </c>
      <c r="AO139" s="32" t="s">
        <v>51</v>
      </c>
      <c r="AP139" s="32" t="s">
        <v>51</v>
      </c>
      <c r="AQ139" s="32" t="s">
        <v>51</v>
      </c>
      <c r="AR139" s="32" t="s">
        <v>51</v>
      </c>
      <c r="AS139" s="65" t="s">
        <v>51</v>
      </c>
      <c r="AT139" s="64" t="s">
        <v>51</v>
      </c>
      <c r="AU139" s="51" t="s">
        <v>51</v>
      </c>
      <c r="AV139" s="65" t="s">
        <v>51</v>
      </c>
      <c r="AW139" s="51" t="s">
        <v>51</v>
      </c>
      <c r="AX139" s="41">
        <f t="shared" si="25"/>
        <v>0</v>
      </c>
      <c r="AY139" s="33" t="str">
        <f t="shared" si="28"/>
        <v>NOVARTIS BIOCIÊNCIAS S.A. (Infiniti Vision)</v>
      </c>
      <c r="AZ139" s="33" t="e">
        <f>#REF!</f>
        <v>#REF!</v>
      </c>
    </row>
    <row r="140" spans="1:52" s="21" customFormat="1" ht="50.25" customHeight="1" x14ac:dyDescent="0.25">
      <c r="A140" s="46" t="s">
        <v>275</v>
      </c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38" t="s">
        <v>277</v>
      </c>
      <c r="AC140" s="31" t="s">
        <v>465</v>
      </c>
      <c r="AD140" s="47" t="s">
        <v>466</v>
      </c>
      <c r="AE140" s="49" t="s">
        <v>278</v>
      </c>
      <c r="AF140" s="30">
        <v>43734</v>
      </c>
      <c r="AG140" s="30">
        <v>43819</v>
      </c>
      <c r="AH140" s="27">
        <f t="shared" si="29"/>
        <v>3</v>
      </c>
      <c r="AI140" s="26" t="str">
        <f t="shared" si="30"/>
        <v>Meses</v>
      </c>
      <c r="AJ140" s="29">
        <f t="shared" ca="1" si="22"/>
        <v>-232</v>
      </c>
      <c r="AL140" s="32" t="s">
        <v>51</v>
      </c>
      <c r="AM140" s="32" t="s">
        <v>51</v>
      </c>
      <c r="AN140" s="32" t="s">
        <v>51</v>
      </c>
      <c r="AO140" s="32" t="s">
        <v>51</v>
      </c>
      <c r="AP140" s="32" t="s">
        <v>51</v>
      </c>
      <c r="AQ140" s="32" t="s">
        <v>51</v>
      </c>
      <c r="AR140" s="32" t="s">
        <v>51</v>
      </c>
      <c r="AS140" s="32" t="s">
        <v>51</v>
      </c>
      <c r="AT140" s="32" t="s">
        <v>51</v>
      </c>
      <c r="AU140" s="32" t="s">
        <v>51</v>
      </c>
      <c r="AV140" s="32">
        <v>5463.33</v>
      </c>
      <c r="AW140" s="32" t="s">
        <v>51</v>
      </c>
      <c r="AX140" s="41">
        <f t="shared" si="25"/>
        <v>5463.33</v>
      </c>
      <c r="AY140" s="33" t="str">
        <f t="shared" si="28"/>
        <v>G3M ENGENHARIA E SERVIÇOS LTDA</v>
      </c>
      <c r="AZ140" s="33" t="e">
        <f>#REF!</f>
        <v>#REF!</v>
      </c>
    </row>
    <row r="141" spans="1:52" ht="47.25" customHeight="1" x14ac:dyDescent="0.25">
      <c r="A141" s="13" t="s">
        <v>221</v>
      </c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31" t="s">
        <v>385</v>
      </c>
      <c r="AC141" s="31" t="s">
        <v>387</v>
      </c>
      <c r="AD141" s="47" t="s">
        <v>388</v>
      </c>
      <c r="AE141" s="31" t="s">
        <v>185</v>
      </c>
      <c r="AF141" s="30">
        <v>43344</v>
      </c>
      <c r="AG141" s="30">
        <v>44773</v>
      </c>
      <c r="AH141" s="27"/>
      <c r="AI141" s="26"/>
      <c r="AJ141" s="4" t="s">
        <v>184</v>
      </c>
      <c r="AL141" s="15" t="s">
        <v>51</v>
      </c>
      <c r="AM141" s="15" t="s">
        <v>51</v>
      </c>
      <c r="AN141" s="15" t="s">
        <v>51</v>
      </c>
      <c r="AO141" s="32" t="s">
        <v>51</v>
      </c>
      <c r="AP141" s="32" t="s">
        <v>51</v>
      </c>
      <c r="AQ141" s="32" t="s">
        <v>51</v>
      </c>
      <c r="AR141" s="32" t="s">
        <v>51</v>
      </c>
      <c r="AS141" s="32" t="s">
        <v>51</v>
      </c>
      <c r="AT141" s="32" t="s">
        <v>51</v>
      </c>
      <c r="AU141" s="32" t="s">
        <v>51</v>
      </c>
      <c r="AV141" s="15" t="s">
        <v>51</v>
      </c>
      <c r="AW141" s="15">
        <v>13350</v>
      </c>
      <c r="AX141" s="41">
        <f>SUM(AL141:AW141)</f>
        <v>13350</v>
      </c>
      <c r="AY141" s="2" t="str">
        <f t="shared" si="28"/>
        <v>Digestive Center Clínica Médica LTDA</v>
      </c>
      <c r="AZ141" s="2" t="e">
        <f>#REF!</f>
        <v>#REF!</v>
      </c>
    </row>
    <row r="142" spans="1:52" s="21" customFormat="1" ht="50.25" customHeight="1" x14ac:dyDescent="0.25">
      <c r="A142" s="46" t="s">
        <v>282</v>
      </c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38" t="s">
        <v>223</v>
      </c>
      <c r="AC142" s="31" t="s">
        <v>442</v>
      </c>
      <c r="AD142" s="47" t="s">
        <v>441</v>
      </c>
      <c r="AE142" s="47" t="s">
        <v>224</v>
      </c>
      <c r="AF142" s="30">
        <v>43820</v>
      </c>
      <c r="AG142" s="30">
        <v>44185</v>
      </c>
      <c r="AH142" s="27">
        <f>IFERROR(ROUND((AG142-AF142)/30,0),"-")</f>
        <v>12</v>
      </c>
      <c r="AI142" s="26" t="str">
        <f>IF(AH142=1,"Mês","Meses")</f>
        <v>Meses</v>
      </c>
      <c r="AJ142" s="29">
        <f ca="1">IF(AG142="Indeterminado","60",IF(AG142="Renovação Automatica","60",IF(AG142="Finalizado","0",AG142-$A$1)))</f>
        <v>134</v>
      </c>
      <c r="AL142" s="15" t="s">
        <v>51</v>
      </c>
      <c r="AM142" s="15" t="s">
        <v>51</v>
      </c>
      <c r="AN142" s="15" t="s">
        <v>51</v>
      </c>
      <c r="AO142" s="15" t="s">
        <v>51</v>
      </c>
      <c r="AP142" s="15" t="s">
        <v>51</v>
      </c>
      <c r="AQ142" s="15" t="s">
        <v>51</v>
      </c>
      <c r="AR142" s="15" t="s">
        <v>51</v>
      </c>
      <c r="AS142" s="15" t="s">
        <v>51</v>
      </c>
      <c r="AT142" s="15" t="s">
        <v>51</v>
      </c>
      <c r="AU142" s="15" t="s">
        <v>51</v>
      </c>
      <c r="AV142" s="15" t="s">
        <v>51</v>
      </c>
      <c r="AW142" s="15" t="s">
        <v>51</v>
      </c>
      <c r="AX142" s="41">
        <f>SUM(AL142:AW142)</f>
        <v>0</v>
      </c>
      <c r="AY142" s="33" t="str">
        <f t="shared" si="28"/>
        <v>FB TECH Comércio e Serviços Elétricos Eirelli - EPP</v>
      </c>
      <c r="AZ142" s="33" t="e">
        <f>#REF!</f>
        <v>#REF!</v>
      </c>
    </row>
    <row r="143" spans="1:52" s="21" customFormat="1" ht="50.25" customHeight="1" x14ac:dyDescent="0.25">
      <c r="A143" s="46" t="s">
        <v>283</v>
      </c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38" t="s">
        <v>226</v>
      </c>
      <c r="AC143" s="31" t="s">
        <v>445</v>
      </c>
      <c r="AD143" s="47" t="s">
        <v>446</v>
      </c>
      <c r="AE143" s="47" t="s">
        <v>227</v>
      </c>
      <c r="AF143" s="30">
        <v>43777</v>
      </c>
      <c r="AG143" s="30">
        <v>44142</v>
      </c>
      <c r="AH143" s="27">
        <f>IFERROR(ROUND((AG143-AF143)/30,0),"-")</f>
        <v>12</v>
      </c>
      <c r="AI143" s="26" t="str">
        <f>IF(AH143=1,"Mês","Meses")</f>
        <v>Meses</v>
      </c>
      <c r="AJ143" s="29">
        <f ca="1">IF(AG143="Indeterminado","60",IF(AG143="Renovação Automatica","60",IF(AG143="Finalizado","0",AG143-$A$1)))</f>
        <v>91</v>
      </c>
      <c r="AL143" s="15" t="s">
        <v>51</v>
      </c>
      <c r="AM143" s="15" t="s">
        <v>51</v>
      </c>
      <c r="AN143" s="15" t="s">
        <v>51</v>
      </c>
      <c r="AO143" s="15" t="s">
        <v>51</v>
      </c>
      <c r="AP143" s="15" t="s">
        <v>51</v>
      </c>
      <c r="AQ143" s="15" t="s">
        <v>51</v>
      </c>
      <c r="AR143" s="15" t="s">
        <v>51</v>
      </c>
      <c r="AS143" s="15" t="s">
        <v>51</v>
      </c>
      <c r="AT143" s="15" t="s">
        <v>51</v>
      </c>
      <c r="AU143" s="15" t="s">
        <v>51</v>
      </c>
      <c r="AV143" s="15" t="s">
        <v>51</v>
      </c>
      <c r="AW143" s="32">
        <v>2337.4</v>
      </c>
      <c r="AX143" s="41">
        <f>SUM(AL143:AW143)</f>
        <v>2337.4</v>
      </c>
      <c r="AY143" s="33" t="str">
        <f t="shared" si="28"/>
        <v>ALPHARAD Comércio Importação e Exportação de Produtos Hospitalares LTDA</v>
      </c>
      <c r="AZ143" s="33" t="e">
        <f>#REF!</f>
        <v>#REF!</v>
      </c>
    </row>
    <row r="146" ht="15" customHeight="1" x14ac:dyDescent="0.25"/>
  </sheetData>
  <sheetProtection autoFilter="0"/>
  <autoFilter ref="A22:AJ143">
    <filterColumn colId="1" showButton="0"/>
    <filterColumn colId="3" showButton="0"/>
    <filterColumn colId="5" showButton="0"/>
    <filterColumn colId="7" showButton="0"/>
    <filterColumn colId="9" showButton="0"/>
    <filterColumn colId="11" showButton="0"/>
    <filterColumn colId="13" showButton="0"/>
    <filterColumn colId="15" showButton="0"/>
    <filterColumn colId="17" showButton="0"/>
    <filterColumn colId="19" showButton="0"/>
    <filterColumn colId="21" showButton="0"/>
  </autoFilter>
  <mergeCells count="18">
    <mergeCell ref="P22:Q22"/>
    <mergeCell ref="X22:Y22"/>
    <mergeCell ref="A20:AB20"/>
    <mergeCell ref="AJ21:AJ22"/>
    <mergeCell ref="Z22:AA22"/>
    <mergeCell ref="AL21:AZ21"/>
    <mergeCell ref="B22:C22"/>
    <mergeCell ref="D22:E22"/>
    <mergeCell ref="F22:G22"/>
    <mergeCell ref="AF21:AI21"/>
    <mergeCell ref="A21:AE21"/>
    <mergeCell ref="H22:I22"/>
    <mergeCell ref="J22:K22"/>
    <mergeCell ref="L22:M22"/>
    <mergeCell ref="N22:O22"/>
    <mergeCell ref="V22:W22"/>
    <mergeCell ref="T22:U22"/>
    <mergeCell ref="R22:S22"/>
  </mergeCells>
  <conditionalFormatting sqref="AJ96">
    <cfRule type="cellIs" dxfId="11" priority="217" operator="equal">
      <formula>"Expirando"</formula>
    </cfRule>
    <cfRule type="cellIs" dxfId="10" priority="218" operator="equal">
      <formula>"Expirado"</formula>
    </cfRule>
    <cfRule type="cellIs" dxfId="9" priority="219" operator="equal">
      <formula>"Vigente"</formula>
    </cfRule>
  </conditionalFormatting>
  <conditionalFormatting sqref="AJ91">
    <cfRule type="cellIs" dxfId="8" priority="160" operator="equal">
      <formula>"Expirando"</formula>
    </cfRule>
    <cfRule type="cellIs" dxfId="7" priority="161" operator="equal">
      <formula>"Expirado"</formula>
    </cfRule>
    <cfRule type="cellIs" dxfId="6" priority="162" operator="equal">
      <formula>"Vigente"</formula>
    </cfRule>
  </conditionalFormatting>
  <conditionalFormatting sqref="AJ109">
    <cfRule type="cellIs" dxfId="5" priority="127" operator="equal">
      <formula>"Expirando"</formula>
    </cfRule>
    <cfRule type="cellIs" dxfId="4" priority="128" operator="equal">
      <formula>"Expirado"</formula>
    </cfRule>
    <cfRule type="cellIs" dxfId="3" priority="129" operator="equal">
      <formula>"Vigente"</formula>
    </cfRule>
  </conditionalFormatting>
  <conditionalFormatting sqref="AJ141">
    <cfRule type="cellIs" dxfId="2" priority="7" operator="equal">
      <formula>"Expirando"</formula>
    </cfRule>
    <cfRule type="cellIs" dxfId="1" priority="8" operator="equal">
      <formula>"Expirado"</formula>
    </cfRule>
    <cfRule type="cellIs" dxfId="0" priority="9" operator="equal">
      <formula>"Vigente"</formula>
    </cfRule>
  </conditionalFormatting>
  <pageMargins left="0.51181102362204722" right="0.51181102362204722" top="0.78740157480314965" bottom="0.78740157480314965" header="0.31496062992125984" footer="0.31496062992125984"/>
  <pageSetup paperSize="9" scale="54" orientation="landscape" r:id="rId1"/>
  <colBreaks count="1" manualBreakCount="1">
    <brk id="52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Descrição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AME ASSIS</dc:creator>
  <cp:lastModifiedBy>Jaqueline Brisola</cp:lastModifiedBy>
  <cp:lastPrinted>2020-08-08T15:20:21Z</cp:lastPrinted>
  <dcterms:created xsi:type="dcterms:W3CDTF">2014-09-19T11:22:11Z</dcterms:created>
  <dcterms:modified xsi:type="dcterms:W3CDTF">2020-08-08T16:51:30Z</dcterms:modified>
</cp:coreProperties>
</file>