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aqueline.brisola\Desktop\"/>
    </mc:Choice>
  </mc:AlternateContent>
  <bookViews>
    <workbookView xWindow="-120" yWindow="-120" windowWidth="20730" windowHeight="11160"/>
  </bookViews>
  <sheets>
    <sheet name="Descrição" sheetId="1" r:id="rId1"/>
  </sheets>
  <definedNames>
    <definedName name="_xlnm._FilterDatabase" localSheetId="0" hidden="1">Descrição!$A$22:$AI$113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Q24" i="1" l="1"/>
  <c r="AQ25" i="1"/>
  <c r="AQ26" i="1"/>
  <c r="AQ27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8" i="1"/>
  <c r="AQ99" i="1"/>
  <c r="AQ100" i="1"/>
  <c r="AQ101" i="1"/>
  <c r="AQ102" i="1"/>
  <c r="AQ103" i="1"/>
  <c r="AQ104" i="1"/>
  <c r="AQ105" i="1"/>
  <c r="AQ107" i="1"/>
  <c r="AQ109" i="1"/>
  <c r="AQ110" i="1"/>
  <c r="AQ111" i="1"/>
  <c r="AQ112" i="1"/>
  <c r="AQ113" i="1"/>
  <c r="AQ23" i="1"/>
  <c r="AH113" i="1" l="1"/>
  <c r="AI113" i="1" l="1"/>
  <c r="AH112" i="1"/>
  <c r="AI112" i="1" l="1"/>
  <c r="AP106" i="1" l="1"/>
  <c r="AO97" i="1" l="1"/>
  <c r="AM96" i="1" l="1"/>
  <c r="AQ96" i="1" s="1"/>
  <c r="AO108" i="1" l="1"/>
  <c r="AQ108" i="1" s="1"/>
  <c r="AH108" i="1"/>
  <c r="AN106" i="1"/>
  <c r="AQ106" i="1" s="1"/>
  <c r="AI108" i="1" l="1"/>
  <c r="AH111" i="1" l="1"/>
  <c r="AI111" i="1" s="1"/>
  <c r="AM95" i="1"/>
  <c r="AH110" i="1" l="1"/>
  <c r="AI110" i="1" l="1"/>
  <c r="AH109" i="1"/>
  <c r="AI109" i="1" l="1"/>
  <c r="AH106" i="1"/>
  <c r="AI106" i="1" l="1"/>
  <c r="AH105" i="1" l="1"/>
  <c r="AH104" i="1"/>
  <c r="AH103" i="1"/>
  <c r="AI105" i="1" l="1"/>
  <c r="AI104" i="1"/>
  <c r="AI103" i="1"/>
  <c r="AK97" i="1"/>
  <c r="AM97" i="1"/>
  <c r="AH102" i="1" l="1"/>
  <c r="AH101" i="1"/>
  <c r="AI101" i="1" l="1"/>
  <c r="AI102" i="1"/>
  <c r="AL97" i="1"/>
  <c r="AQ97" i="1" s="1"/>
  <c r="AK95" i="1"/>
  <c r="AQ95" i="1" s="1"/>
  <c r="AK28" i="1" l="1"/>
  <c r="AQ28" i="1" s="1"/>
  <c r="AH100" i="1" l="1"/>
  <c r="AH99" i="1"/>
  <c r="AI99" i="1" s="1"/>
  <c r="AI100" i="1" l="1"/>
  <c r="AH97" i="1" l="1"/>
  <c r="AI97" i="1" l="1"/>
  <c r="AH96" i="1" l="1"/>
  <c r="AH95" i="1"/>
  <c r="AI96" i="1" l="1"/>
  <c r="AI95" i="1"/>
  <c r="AH94" i="1"/>
  <c r="AH93" i="1"/>
  <c r="AI94" i="1" l="1"/>
  <c r="AI93" i="1"/>
  <c r="AH92" i="1" l="1"/>
  <c r="AI92" i="1" s="1"/>
  <c r="AH91" i="1"/>
  <c r="AH90" i="1"/>
  <c r="AI90" i="1" s="1"/>
  <c r="AI91" i="1" l="1"/>
  <c r="AH89" i="1"/>
  <c r="AH88" i="1"/>
  <c r="AI88" i="1" s="1"/>
  <c r="AI89" i="1" l="1"/>
  <c r="AH87" i="1"/>
  <c r="AI87" i="1" s="1"/>
  <c r="AH86" i="1" l="1"/>
  <c r="AH85" i="1"/>
  <c r="AI85" i="1" s="1"/>
  <c r="AH84" i="1"/>
  <c r="AI84" i="1" s="1"/>
  <c r="AI86" i="1" l="1"/>
  <c r="AH83" i="1"/>
  <c r="AI83" i="1" s="1"/>
  <c r="AH82" i="1"/>
  <c r="AI82" i="1" s="1"/>
  <c r="AH81" i="1" l="1"/>
  <c r="AI81" i="1" l="1"/>
  <c r="AH80" i="1"/>
  <c r="AI80" i="1" s="1"/>
  <c r="AH79" i="1" l="1"/>
  <c r="AI79" i="1" s="1"/>
  <c r="AH78" i="1"/>
  <c r="AI78" i="1" l="1"/>
  <c r="AH77" i="1"/>
  <c r="AI77" i="1" s="1"/>
  <c r="AH76" i="1" l="1"/>
  <c r="AI76" i="1" s="1"/>
  <c r="AH75" i="1" l="1"/>
  <c r="AI75" i="1" l="1"/>
  <c r="AH74" i="1"/>
  <c r="AH73" i="1"/>
  <c r="AI73" i="1" s="1"/>
  <c r="AI74" i="1" l="1"/>
  <c r="AH72" i="1" l="1"/>
  <c r="AI72" i="1" l="1"/>
  <c r="AH69" i="1"/>
  <c r="AH68" i="1"/>
  <c r="AI69" i="1" l="1"/>
  <c r="AI68" i="1"/>
  <c r="AH67" i="1" l="1"/>
  <c r="AI67" i="1" l="1"/>
  <c r="AH59" i="1" l="1"/>
  <c r="AI59" i="1" s="1"/>
  <c r="AH65" i="1" l="1"/>
  <c r="AI65" i="1" l="1"/>
  <c r="AH62" i="1" l="1"/>
  <c r="AI62" i="1" l="1"/>
  <c r="AH107" i="1" l="1"/>
  <c r="AH71" i="1"/>
  <c r="AI71" i="1" s="1"/>
  <c r="AH70" i="1"/>
  <c r="AI70" i="1" s="1"/>
  <c r="AH64" i="1"/>
  <c r="AH63" i="1"/>
  <c r="AH61" i="1"/>
  <c r="AI61" i="1" s="1"/>
  <c r="AH58" i="1"/>
  <c r="AH57" i="1"/>
  <c r="AH56" i="1"/>
  <c r="AI56" i="1" s="1"/>
  <c r="AH55" i="1"/>
  <c r="AH54" i="1"/>
  <c r="AH53" i="1"/>
  <c r="AH52" i="1"/>
  <c r="AH51" i="1"/>
  <c r="AI51" i="1" s="1"/>
  <c r="AH50" i="1"/>
  <c r="AH49" i="1"/>
  <c r="AH48" i="1"/>
  <c r="AI48" i="1" s="1"/>
  <c r="AH47" i="1"/>
  <c r="AH46" i="1"/>
  <c r="AI46" i="1" s="1"/>
  <c r="AH45" i="1"/>
  <c r="AH44" i="1"/>
  <c r="AH43" i="1"/>
  <c r="AI43" i="1" s="1"/>
  <c r="AH42" i="1"/>
  <c r="AH41" i="1"/>
  <c r="AH40" i="1"/>
  <c r="AH39" i="1"/>
  <c r="AI39" i="1" s="1"/>
  <c r="AH38" i="1"/>
  <c r="AH37" i="1"/>
  <c r="AH36" i="1"/>
  <c r="AH35" i="1"/>
  <c r="AH34" i="1"/>
  <c r="AH33" i="1"/>
  <c r="AI33" i="1" s="1"/>
  <c r="AH32" i="1"/>
  <c r="AH31" i="1"/>
  <c r="AH30" i="1"/>
  <c r="AH29" i="1"/>
  <c r="AH28" i="1"/>
  <c r="AH27" i="1"/>
  <c r="AI27" i="1" s="1"/>
  <c r="AH26" i="1"/>
  <c r="AH25" i="1"/>
  <c r="AI25" i="1" s="1"/>
  <c r="AH24" i="1"/>
  <c r="AH23" i="1"/>
  <c r="AI23" i="1" s="1"/>
  <c r="AI107" i="1" l="1"/>
  <c r="AI29" i="1"/>
  <c r="AI31" i="1"/>
  <c r="AI35" i="1"/>
  <c r="AI37" i="1"/>
  <c r="AI42" i="1"/>
  <c r="AI50" i="1"/>
  <c r="AI55" i="1"/>
  <c r="AI58" i="1"/>
  <c r="AI24" i="1"/>
  <c r="AI32" i="1"/>
  <c r="AI38" i="1"/>
  <c r="AI41" i="1"/>
  <c r="AI45" i="1"/>
  <c r="AI54" i="1"/>
  <c r="AI63" i="1"/>
  <c r="AI26" i="1"/>
  <c r="AI28" i="1"/>
  <c r="AI30" i="1"/>
  <c r="AI34" i="1"/>
  <c r="AI36" i="1"/>
  <c r="AI40" i="1"/>
  <c r="AI44" i="1"/>
  <c r="AI47" i="1"/>
  <c r="AI49" i="1"/>
  <c r="AI52" i="1"/>
  <c r="AI53" i="1"/>
  <c r="AI57" i="1"/>
  <c r="AI64" i="1"/>
  <c r="A2" i="1" l="1"/>
  <c r="A1" i="1"/>
</calcChain>
</file>

<file path=xl/sharedStrings.xml><?xml version="1.0" encoding="utf-8"?>
<sst xmlns="http://schemas.openxmlformats.org/spreadsheetml/2006/main" count="613" uniqueCount="398">
  <si>
    <t>Contrato</t>
  </si>
  <si>
    <t>Assunto</t>
  </si>
  <si>
    <t>Contratado</t>
  </si>
  <si>
    <t>Adtivo I</t>
  </si>
  <si>
    <t>Adtivo II</t>
  </si>
  <si>
    <t>Adtivo III</t>
  </si>
  <si>
    <t xml:space="preserve"> </t>
  </si>
  <si>
    <t>Vigencia</t>
  </si>
  <si>
    <t>Dados Contratuais</t>
  </si>
  <si>
    <t>Controle de Pagamento Mensal</t>
  </si>
  <si>
    <t>S/N</t>
  </si>
  <si>
    <t>AR Multimovimentos Saúde Ltda ME</t>
  </si>
  <si>
    <t>GRW SAÚDE LTDA - ME</t>
  </si>
  <si>
    <t>Controle e coordenação infecção hospitalar</t>
  </si>
  <si>
    <t>MEMPHIS ERP</t>
  </si>
  <si>
    <t>MEDTRAB CLÍNICA MÉDICA LTDA</t>
  </si>
  <si>
    <t>Seguro predial</t>
  </si>
  <si>
    <t>LABORATÓRIO ANATOMIA PATOLÓGICA</t>
  </si>
  <si>
    <t>Exames anatomo e imunoistoquímico</t>
  </si>
  <si>
    <t>Serviços médicos - Dermatologia</t>
  </si>
  <si>
    <t>CLÍNICA MÉDICA CHADI E CARVALHO LTDA</t>
  </si>
  <si>
    <t>Serviços médicos - Neurologia</t>
  </si>
  <si>
    <t>CLÍNICA DR. ROBERTO DE MELLO LTDA</t>
  </si>
  <si>
    <t>Serviços médicos - Otorrinolaringologia</t>
  </si>
  <si>
    <t>Serviços médicos - Oftalmologia</t>
  </si>
  <si>
    <t>Serviços médicos - Anestesiologia</t>
  </si>
  <si>
    <t>DOCTORCLIN CLÍNICA MÉDICA LTDA</t>
  </si>
  <si>
    <t>Serviços médicos - Endocrinologia</t>
  </si>
  <si>
    <t>Serviços médicos - Urologia</t>
  </si>
  <si>
    <t>Serviços médicos - Radiologia</t>
  </si>
  <si>
    <t>Serviços médicos - Cardiologia</t>
  </si>
  <si>
    <t>Serviços médicos - Ortopedia</t>
  </si>
  <si>
    <t>PLAMED SERVIÇOS MÉDICOS LTDA ME</t>
  </si>
  <si>
    <t>Serviços médicos - Gastroenterologia</t>
  </si>
  <si>
    <t>RUIZ E NAVARRO CLÍNICA MÉDICA LTDA</t>
  </si>
  <si>
    <t xml:space="preserve">Serviços médicos - Cirurgia Vascular </t>
  </si>
  <si>
    <t>W PRIMO SERVIÇOS EM CARDIOLOGIA S/S</t>
  </si>
  <si>
    <t>Adtivo IV</t>
  </si>
  <si>
    <t>Adtivo V</t>
  </si>
  <si>
    <t>Adtivo VI</t>
  </si>
  <si>
    <t>Serviços médicos - Pneumologia</t>
  </si>
  <si>
    <t>Serviços médicos - Acupuntura</t>
  </si>
  <si>
    <t>Serviços médicos - Reumatologia</t>
  </si>
  <si>
    <t>DR. RODRIGO RAFUL</t>
  </si>
  <si>
    <t>Serviços médicos - Proctologia</t>
  </si>
  <si>
    <t>Finalizados*</t>
  </si>
  <si>
    <t>E-PEOPLE SOLUÇÕES S/C LTDA</t>
  </si>
  <si>
    <t>Fornecimento de Impressoras</t>
  </si>
  <si>
    <t>-</t>
  </si>
  <si>
    <t>Serviço de Medicina do Trabalho</t>
  </si>
  <si>
    <t>CLÍNICA DE MEDICINA E CIRURGIA DE BAURU S/S LTDA</t>
  </si>
  <si>
    <t>DES-MATT COM. DE PRODUTOS DOMISSANITARIOS LTDA ME</t>
  </si>
  <si>
    <t>DR. LUIS ANTONIO CARUSO</t>
  </si>
  <si>
    <t>Serviços médicos - Eletroneuromiografia</t>
  </si>
  <si>
    <t>Assist. Técnica e Manutenção Equipamentos</t>
  </si>
  <si>
    <t>ERIMATEL SISTEMA DE COMUNICAÇÕES LTDA</t>
  </si>
  <si>
    <t>Serviços de Portaria</t>
  </si>
  <si>
    <t>Serviços de Segurança Armada</t>
  </si>
  <si>
    <t>Softwares de imagens radiológicas e suporte técnico</t>
  </si>
  <si>
    <t>FERNANDO DORO ZANONI (PJ)</t>
  </si>
  <si>
    <t>Adtivo VII</t>
  </si>
  <si>
    <t>PROFISIO - CLÍNICA FISIOTERAPEUTICA LTDA ME</t>
  </si>
  <si>
    <t>Manutenção Corretiva/Preventiva equipamentos Pentax</t>
  </si>
  <si>
    <t>Adtivo VIII</t>
  </si>
  <si>
    <t>Adtivo IX</t>
  </si>
  <si>
    <t>Adtivo X</t>
  </si>
  <si>
    <t>Adtivo XI</t>
  </si>
  <si>
    <t>Adtivo XII</t>
  </si>
  <si>
    <t>Término</t>
  </si>
  <si>
    <t>Início</t>
  </si>
  <si>
    <t>pendências no contrato</t>
  </si>
  <si>
    <t>ALMEIDA &amp; VOLPATO SOCIEDADE DE ADVOGADOS</t>
  </si>
  <si>
    <t>SERVIÇOS MÉDICOS FURLANETTO LTDA</t>
  </si>
  <si>
    <t>Serviços profissionais manejo pragas e higienização reservatório de água</t>
  </si>
  <si>
    <t>D.M.D. SERVIÇOS MÉDICOS LTDA-ME</t>
  </si>
  <si>
    <t>FREIRE &amp; NIGRO LTDA</t>
  </si>
  <si>
    <t>D &amp; F CLÍNICA MÉDICA E IMAGEM LTDA</t>
  </si>
  <si>
    <t>CABONNET TELECOMUNICAÇÕES LTDA ME</t>
  </si>
  <si>
    <t xml:space="preserve">Assistencia e consultoria na Área Jurídica </t>
  </si>
  <si>
    <t>Adtivo XIII</t>
  </si>
  <si>
    <t>UROLMAR TRABALHOS MÉDICOS LTDA</t>
  </si>
  <si>
    <t>Serviços médicos - Oftalmologia (Retina)</t>
  </si>
  <si>
    <t>Compra e Venda produtos e insumos cirúrgicos oftalmológicos</t>
  </si>
  <si>
    <r>
      <t xml:space="preserve">SIEMENS Healthcare Diagnósticos S/A - </t>
    </r>
    <r>
      <rPr>
        <b/>
        <sz val="11"/>
        <rFont val="Calibri"/>
        <family val="2"/>
        <scheme val="minor"/>
      </rPr>
      <t>US X300</t>
    </r>
  </si>
  <si>
    <t>Assistência Técnica do INFINITI VISION SYSTEM</t>
  </si>
  <si>
    <t>Guarda física, gerenciamento através de software e contratação de serviços por demanda</t>
  </si>
  <si>
    <r>
      <t xml:space="preserve">SIEMENS Healthcare Diagnósticos S/A - </t>
    </r>
    <r>
      <rPr>
        <b/>
        <sz val="11"/>
        <rFont val="Calibri"/>
        <family val="2"/>
        <scheme val="minor"/>
      </rPr>
      <t>RAIO X</t>
    </r>
  </si>
  <si>
    <r>
      <t xml:space="preserve">SIEMENS Healthcare Diagnósticos S/A - </t>
    </r>
    <r>
      <rPr>
        <b/>
        <sz val="11"/>
        <rFont val="Calibri"/>
        <family val="2"/>
        <scheme val="minor"/>
      </rPr>
      <t>TOMO</t>
    </r>
  </si>
  <si>
    <r>
      <t xml:space="preserve">SIEMENS Healthcare Diagnósticos S/A - </t>
    </r>
    <r>
      <rPr>
        <b/>
        <sz val="11"/>
        <rFont val="Calibri"/>
        <family val="2"/>
        <scheme val="minor"/>
      </rPr>
      <t>MAMO</t>
    </r>
  </si>
  <si>
    <r>
      <t xml:space="preserve">SIEMENS Healthcare Diagnósticos S/A - </t>
    </r>
    <r>
      <rPr>
        <b/>
        <sz val="11"/>
        <rFont val="Calibri"/>
        <family val="2"/>
        <scheme val="minor"/>
      </rPr>
      <t>US X150</t>
    </r>
  </si>
  <si>
    <t xml:space="preserve">A.F. SIMIONE EIRELI </t>
  </si>
  <si>
    <t xml:space="preserve">WARELINE DO BRASIL DESENVOLVIMENTO DE SOFTWARE LTDA </t>
  </si>
  <si>
    <t>TOKIO MARINE SEGURADORA (Fundamental Seguros)</t>
  </si>
  <si>
    <t>ASSIS CARDIO CLÍNICA MÉDICA LTDA EPP</t>
  </si>
  <si>
    <t>056/2017</t>
  </si>
  <si>
    <t>058/2017</t>
  </si>
  <si>
    <t>060/2017</t>
  </si>
  <si>
    <t>061/2017</t>
  </si>
  <si>
    <t>064/2017</t>
  </si>
  <si>
    <t>065/2017</t>
  </si>
  <si>
    <t>067/2017</t>
  </si>
  <si>
    <t>069/2017</t>
  </si>
  <si>
    <t>070/2017</t>
  </si>
  <si>
    <t>071/2017</t>
  </si>
  <si>
    <t>072/2017</t>
  </si>
  <si>
    <t>073/2017</t>
  </si>
  <si>
    <t>075/2017</t>
  </si>
  <si>
    <t>CLÍNICA DR. NILSON MASSAHIRO NISHIZAWA LTDA</t>
  </si>
  <si>
    <t>081/2017</t>
  </si>
  <si>
    <t>082/2017</t>
  </si>
  <si>
    <t>083/2017</t>
  </si>
  <si>
    <t>084/2017</t>
  </si>
  <si>
    <t>085/2017</t>
  </si>
  <si>
    <t>086/2017</t>
  </si>
  <si>
    <t>087/2017</t>
  </si>
  <si>
    <t>089/2017</t>
  </si>
  <si>
    <t>090/2017</t>
  </si>
  <si>
    <t>092/2017</t>
  </si>
  <si>
    <t>093/2017</t>
  </si>
  <si>
    <t>094/2017</t>
  </si>
  <si>
    <t>097/2017</t>
  </si>
  <si>
    <t>098/2017</t>
  </si>
  <si>
    <t>099/2017</t>
  </si>
  <si>
    <t>101/2017</t>
  </si>
  <si>
    <t>LMY SERVIÇO MÉDICO ESPECIALIZADO DE MARÍLIA LTDA</t>
  </si>
  <si>
    <t>102/2017</t>
  </si>
  <si>
    <t>SAPRA LANDAUER SERVIÇO DE ASSESSORIA E PROTEÇÃO RADIOLÓGICA LTDA</t>
  </si>
  <si>
    <t>Execução de serviços de assessoria e monitoração pessoal (dosímetros)</t>
  </si>
  <si>
    <t>Prestação de serviços na área de Fisioterapia</t>
  </si>
  <si>
    <t>Manutenção Raio-X (Top)</t>
  </si>
  <si>
    <t>Manutenção Mamógrafo (Top)</t>
  </si>
  <si>
    <t>QUÂNTICO DIGITAL SOLUÇÕES EM ARQUIVOS DIGITAIS E FÍSICOS LTDA ME</t>
  </si>
  <si>
    <t>C. M. SERVIÇOS OFTALMOLÓGICOS LTDA</t>
  </si>
  <si>
    <t xml:space="preserve">Locação do Purepoint Laser </t>
  </si>
  <si>
    <t>KEV X SOLUÇÕES E SERVIÇOS LTDA ME</t>
  </si>
  <si>
    <t>QUALIX SERV. ASSIST. EM SAUDE E INFUSÃO ASSISTIDA LTDA EPP</t>
  </si>
  <si>
    <t>57/17</t>
  </si>
  <si>
    <t>2700108379</t>
  </si>
  <si>
    <t>2700108380</t>
  </si>
  <si>
    <t>Manutenção Tomógrafo (Top +)</t>
  </si>
  <si>
    <t>2700108381</t>
  </si>
  <si>
    <t>2700108382</t>
  </si>
  <si>
    <t>Manutenção Ultrassom X300 (Top +)</t>
  </si>
  <si>
    <t>Manutenção Ultrassom X150 (Top +)</t>
  </si>
  <si>
    <t>2700108383</t>
  </si>
  <si>
    <t>2700108384</t>
  </si>
  <si>
    <t>GABRIEL CARDOSO MOURA ME</t>
  </si>
  <si>
    <t>Manutenção área verdes (Jardinagem)</t>
  </si>
  <si>
    <t>Serviços de consultoria, planejamento e organização de empresas de saúde</t>
  </si>
  <si>
    <t>NOVARTIS BIOCIÊNCIAS S.A. (Purepoint Laser)</t>
  </si>
  <si>
    <t>NOVARTIS BIOCIÊNCIAS S.A. (insumos)</t>
  </si>
  <si>
    <t>WEBBY TELECOM EIRELI ME</t>
  </si>
  <si>
    <t>Internet</t>
  </si>
  <si>
    <t>Licença de uso de software de Gestão Documental</t>
  </si>
  <si>
    <t>Software Gestão de RH</t>
  </si>
  <si>
    <t>Locação e assistência técnica manut. Corretiva - Telefonia</t>
  </si>
  <si>
    <t>Locação de sistema interno</t>
  </si>
  <si>
    <t>Serviços médicos - Mastologia</t>
  </si>
  <si>
    <t>009/2018</t>
  </si>
  <si>
    <t>SALVIANO &amp; OLIVEIRA BARROS S/S LTDA (Dr. Murillo)</t>
  </si>
  <si>
    <t>Serviços médicos - Gastroenterologia e Proctologia</t>
  </si>
  <si>
    <t>018/2018</t>
  </si>
  <si>
    <t>Serviços Médicos - Reumatologia</t>
  </si>
  <si>
    <t>017/2018</t>
  </si>
  <si>
    <t>Serviços Médicos - Cirurgia Vascular</t>
  </si>
  <si>
    <t>MASCARIN SERVIÇOS MÉDICOS - Dra. Ana Cláudia</t>
  </si>
  <si>
    <t>MASCARIN SERVIÇOS MÉDICOS - Dr. Rodrigo</t>
  </si>
  <si>
    <t>118/2017</t>
  </si>
  <si>
    <t>027/2018</t>
  </si>
  <si>
    <t xml:space="preserve">Serviços Médicos - Cardiologia </t>
  </si>
  <si>
    <t xml:space="preserve">KATARINE TRONCO GASPARINI - ME </t>
  </si>
  <si>
    <t>Serviços Médicos - Dermatologia</t>
  </si>
  <si>
    <t>024/2018</t>
  </si>
  <si>
    <t>GONZAGA E ASSOCIADOS EMPREENDIMENTOS MEDICOS S/S LTDA</t>
  </si>
  <si>
    <t>Leandro Augusto Rodrigues ME (R.D Cartuchos)</t>
  </si>
  <si>
    <t>Alfredo Manuel Saidneuy Junior - Treinamento RH</t>
  </si>
  <si>
    <t>036/2018</t>
  </si>
  <si>
    <t>038/2018</t>
  </si>
  <si>
    <t>041/2018</t>
  </si>
  <si>
    <t>FB TECH Comércio e Serviços Elétricos Eirelli - EPP</t>
  </si>
  <si>
    <t>Instalação e manutenção de sistema de monitoramento integrado de segurança</t>
  </si>
  <si>
    <t>ALPHARAD Comércio Importação e Exportação de Produtos Hospitalares LTDA</t>
  </si>
  <si>
    <t>Comodato de disparadores de agulha e compra de agulhas</t>
  </si>
  <si>
    <t>SERMOV</t>
  </si>
  <si>
    <t>005/2019</t>
  </si>
  <si>
    <t>004/2019</t>
  </si>
  <si>
    <t>FOCCO Logística</t>
  </si>
  <si>
    <t>Pronto Diagnóstico LTDA</t>
  </si>
  <si>
    <t>006/2019</t>
  </si>
  <si>
    <t>Aroldo G. da Motta - Clínica Médica</t>
  </si>
  <si>
    <t>008/2019</t>
  </si>
  <si>
    <t xml:space="preserve">Controle de qualidade equipamentos emissores ou geradores de radiação </t>
  </si>
  <si>
    <t>ANDRADE &amp; MEDALHA CLINICA MEDICA LTDA - Dra Camila</t>
  </si>
  <si>
    <t>Clínica Médica de Olhos Buchaim LTDA</t>
  </si>
  <si>
    <t>022/2019</t>
  </si>
  <si>
    <t>023/2019</t>
  </si>
  <si>
    <t>026/2019</t>
  </si>
  <si>
    <t>SEAA SERV. ESP. DE ANESTESIA DE ASSIS</t>
  </si>
  <si>
    <t>028/2019</t>
  </si>
  <si>
    <t>Clínica Médica Três Marias LTDA</t>
  </si>
  <si>
    <t xml:space="preserve">Serviços médicos - Urologia </t>
  </si>
  <si>
    <t>032/2019</t>
  </si>
  <si>
    <t>034/2019</t>
  </si>
  <si>
    <t>2017/5945-1 (Termo Aditivo)</t>
  </si>
  <si>
    <t>D. Furuzawa Ribeiro Clínica Médica</t>
  </si>
  <si>
    <t>039/2019</t>
  </si>
  <si>
    <t>0108-2017 (Termo Aditivo - Vigência)</t>
  </si>
  <si>
    <t>033/2019</t>
  </si>
  <si>
    <t>040/2019</t>
  </si>
  <si>
    <t>Dr Luciano Pedreiro Calgaro (PF)</t>
  </si>
  <si>
    <t>041/2019</t>
  </si>
  <si>
    <t>038/2019</t>
  </si>
  <si>
    <t>LS2017/0048 (Termo Aditivo)</t>
  </si>
  <si>
    <t xml:space="preserve">SOFTEXPERT  SOFTWARE S.A. </t>
  </si>
  <si>
    <t>047/2019</t>
  </si>
  <si>
    <t xml:space="preserve">SIRLEI DORE FRACASSO </t>
  </si>
  <si>
    <t xml:space="preserve">Treinamento - Linguagem e Redação </t>
  </si>
  <si>
    <t>UNITECH Assistência Técnica - EIRELI (Antiga Diagmedical)</t>
  </si>
  <si>
    <t>G3M ENGENHARIA E SERVIÇOS LTDA</t>
  </si>
  <si>
    <t>Construção Civil, Reparos nas Paredes das Salas e Pintura</t>
  </si>
  <si>
    <t>COMODATO - Incubadora  p/ indic biol., produtos e validação</t>
  </si>
  <si>
    <t>043/2019</t>
  </si>
  <si>
    <t>PLANISA PLANEJAMENTO E ORGANIZAÇÃO DE INSTITUIÇÕES DE SAÚDE SS LTDA (Termo Aditivo)</t>
  </si>
  <si>
    <t xml:space="preserve">Digestive Center Clínica Médica LTDA - Dr Ednir e Dra Lucy </t>
  </si>
  <si>
    <t>055/2019</t>
  </si>
  <si>
    <t>054/2019</t>
  </si>
  <si>
    <t>Total/2020</t>
  </si>
  <si>
    <t>Ortópicos Clínica Médica - LTDA</t>
  </si>
  <si>
    <t>AGFA HEALTHCARE BRASIL IMP. E SERV. LTDA (TA Vigência e Valor)</t>
  </si>
  <si>
    <t xml:space="preserve">sem NF </t>
  </si>
  <si>
    <t>005/2020</t>
  </si>
  <si>
    <t>006/2020</t>
  </si>
  <si>
    <t>SAS Fantinatti Moura Clínica Médica ME</t>
  </si>
  <si>
    <t>Serviços médicos - Cirurgia geral e Gastro</t>
  </si>
  <si>
    <t>003/2020</t>
  </si>
  <si>
    <t>007/2020</t>
  </si>
  <si>
    <t>008/2020</t>
  </si>
  <si>
    <t>200151L02</t>
  </si>
  <si>
    <t>015/2020</t>
  </si>
  <si>
    <t>Telefônica Brasil (VIVO)</t>
  </si>
  <si>
    <t xml:space="preserve">Serviços médicos - Endocrinologia </t>
  </si>
  <si>
    <t>Programa de Desenvolvimento de Novos Líderes (PDNL)</t>
  </si>
  <si>
    <t>Desenvolvimento de Gestores - Ferramentas Gerenciais</t>
  </si>
  <si>
    <t>Desenvolvimento de Gestores - Equipes e Coaching</t>
  </si>
  <si>
    <t>002/2020</t>
  </si>
  <si>
    <t>Farinazzo Oliveira Serviços Médicos - Eireli</t>
  </si>
  <si>
    <t>899422</t>
  </si>
  <si>
    <t>NOVARTIS BIOCIÊNCIAS S.A. (Infiniti Vision) / ALCON</t>
  </si>
  <si>
    <t>002081800_2872018 (1º Termo Aditivo)</t>
  </si>
  <si>
    <t>018/2020</t>
  </si>
  <si>
    <t>Carlos Augusto de Lima - ME (CARLINHOS TENDAS)</t>
  </si>
  <si>
    <t>017/2020</t>
  </si>
  <si>
    <t>CNPJ</t>
  </si>
  <si>
    <t>Quadro Societário / CPF</t>
  </si>
  <si>
    <t>22.168.664/0001-05</t>
  </si>
  <si>
    <t>Ruy Thomaz Malaguido Jóia - 047.697.949-83</t>
  </si>
  <si>
    <t>24.939.693/0001-40</t>
  </si>
  <si>
    <t>Maria Helena Mazzi Freire Nigro - 311.026.748-93           Maria Cássia Correa Mazzi Freire - 100.704.018-10</t>
  </si>
  <si>
    <t>27.319.970/0001-00</t>
  </si>
  <si>
    <t>Marcos Renato de Assis - 612.439.906-78                   Thasciane Duarte Meda Mason - 343.000.128-57</t>
  </si>
  <si>
    <t>21.445.998/0001-08</t>
  </si>
  <si>
    <t>Nilson Massahiro Nishizawa - 280.266.728-95                  Tatiana Fernandes Nishizawa - 051.257.326-30</t>
  </si>
  <si>
    <t>19.123.282/0001-42</t>
  </si>
  <si>
    <t>Fernando Volpato dos Santos - 280.015.188-92                 Leandro Alves de Almeida - 221.823.648-62</t>
  </si>
  <si>
    <t>18.073.755/0001-81</t>
  </si>
  <si>
    <t>Rodrigo Wanderley Neves Barbosa - 191.464.208-27 Guilherme Genta dos Santos - 268.292.938-98                    Nely Regina Sartori Neves 281.914.608-23</t>
  </si>
  <si>
    <t>10.977.627/0001-83</t>
  </si>
  <si>
    <t>Ricardo Augusto Giannasi - 138.111.588-80                            Iza Maria Silenieks Giannasi - 002.025.448-26</t>
  </si>
  <si>
    <t>12.138.331/0001-71</t>
  </si>
  <si>
    <t>Kátia Francescato - 110.798.258-86                                    Natani de Melo Caetano - 456.856.518-99                   Saturnina Antônia Picolo Francescato - 110.797.358-95</t>
  </si>
  <si>
    <t>18.246.486/0001-08</t>
  </si>
  <si>
    <t>Daniela Lopes Casarini Vieira - 213.964.818-85             Renata Valero - 007.174.049-00</t>
  </si>
  <si>
    <t>11.609.761/0001-61</t>
  </si>
  <si>
    <t>Fernando Manuel Mendes de Mendonça - 710.658.908-00 Fernando Ricardo Bueno de Mendonça - 252.305.288-18  Paulo Henrique Bueno de Mendonça - 276.396.418-45  Wagner Rodrigues Dalaqua - 789.187.907-91                     Sérgio Garcia Trettel - 138.240.868-40                          Elisângela Fabiana Fernandes Sivieiro - 256.688.018-29  Victor Antônio de Mendonça - 368.817.338-44</t>
  </si>
  <si>
    <t>10.983.148/0001-47</t>
  </si>
  <si>
    <t>Waneza Menezes Primo - 798.299.535-72                              Iran Menezes Batatinha Primo - 104.052.165-72            Zelinda Arlete Micali Peres - 024.932.908-52</t>
  </si>
  <si>
    <t>Rodrigo Raful - 265.760.138-33</t>
  </si>
  <si>
    <t>22.804.078/0001-00</t>
  </si>
  <si>
    <t>Ricieri Mariotto - 349.700.388-30                                       Vicente Mariotto - 711.547.108-82</t>
  </si>
  <si>
    <t>Luis Antonio Caruso - 082.525.268-70</t>
  </si>
  <si>
    <t>10.581.789/0001-75</t>
  </si>
  <si>
    <t>Rogester Fabian Teixeira - 129.272.788-81                 Christiane Fragoso Jaccoud - 304.981.708-96</t>
  </si>
  <si>
    <t>24.130.980/0001-05</t>
  </si>
  <si>
    <t>Ana Paula Andrade Garcia - 015.058.546-28</t>
  </si>
  <si>
    <t>17.662.343/0001-14</t>
  </si>
  <si>
    <t>Carlos Chadi - 035.435.598-85                                                 Katia Gutierres Carvalho Chadi - 120.182.418-42               Carlos Chadi Júnior - 387.156.718-36</t>
  </si>
  <si>
    <t>01.888.955/0001-90</t>
  </si>
  <si>
    <t>Roberto Rensi de Mello - 043.807.628-15                           André Rensi de Mello - 164.586.828-16                           Roberto de Mello - 043.807.628-15                                    Renata Balsimelli de Mello - 274.510.988-00                 Lyliana Sawaya Abud - 212.874.788-08</t>
  </si>
  <si>
    <t>27.638.230/0001-37</t>
  </si>
  <si>
    <t>André Ferreira Simione - 731.754.391-87</t>
  </si>
  <si>
    <t>22.934.058/0001-45</t>
  </si>
  <si>
    <t>Flávia Rifan Ambrózio - 222.329.028-03                             Danilo Gomes de Carvalho - 300.177.388-06</t>
  </si>
  <si>
    <t>12.286.318/0001-60</t>
  </si>
  <si>
    <t>César Augusto de Paiva Monteiro Filho - 309.555.078-20 Maira Cury Monteiro - 339.640.048-80</t>
  </si>
  <si>
    <t>18.712.971/0001-20</t>
  </si>
  <si>
    <t>Rodrigo Milan Navarro - 349.019.918-92                           Denise Cristina Ruiz - 217.545.698-62</t>
  </si>
  <si>
    <t>22.366.000/0001-42</t>
  </si>
  <si>
    <t>Daniela Maria Durante - 045.405.219-77                      Henrique Durante - 038.455.789-98</t>
  </si>
  <si>
    <t>07.542.433/0001-18</t>
  </si>
  <si>
    <t xml:space="preserve">Rodrigo Galhardi Gasparini - 262.910.328-56                  Denise Rocha Souza Martins - 039.353.607-62                 Fausto José Smaniotti Martins - 280.539.528-01             Raquel Smaniotti Martins Gasparini - 263.086.058-24         </t>
  </si>
  <si>
    <t>03.573.226/0001-70</t>
  </si>
  <si>
    <t>Frederico Gustavo Neiva Ellinger - 290.085.718-03              Fred Ellinger - 088.848.209-44                                              Angela Vergara de Oliveira - 310.642.038-33</t>
  </si>
  <si>
    <t>22.254.244/0001-33</t>
  </si>
  <si>
    <t>Fernando Doro Zanoni - 298.274.658-13</t>
  </si>
  <si>
    <t>14.040.819/0001-97</t>
  </si>
  <si>
    <t>Marcos Henrique Ferreia Laraya - 095.436.078-85         Ricardo Hideki Yanasse - 223.507.098-17                                       Marcos Vinicius Muriano da Silva  - 267.801.038-45          Aline Satie Seino - 320.457.048-74                                    Ricardo Toma - 277.846.388-76</t>
  </si>
  <si>
    <t>20.157.672/0001-12</t>
  </si>
  <si>
    <t>Karen Gisele Ferreira de Souza - 048.288.919-51              Mário Luiz Fulanetto Junior - 322.637.378-12                 Lucyane Tagami - 040.029.609-86                                     Mariana Giglio Furlanetto - 381.779.158-51                         Julia Genta dos Santos - 221.240.908-79</t>
  </si>
  <si>
    <t>03.295.976/0001-27</t>
  </si>
  <si>
    <t>Enidélcio de Jesus Sartori - 001.887.028-73                    Antonio Pádua Leal Galesso - 398.229.908-04               Marcelo de Paula Galesso - 35.198.998-76                     Adriano da Paula Galesso - 145.780.308-90                          Ana Gabriela Vieira Martins Galesso - 025.020.447-90</t>
  </si>
  <si>
    <t>01.449.930/0012-42</t>
  </si>
  <si>
    <t>19.113.819/0001-93</t>
  </si>
  <si>
    <t>Pedro Medalha Neto - 323.253.828-26                               Camila Cristina Andrade de Sousa - 331.913.518-09     Patricia Helena Andrade de Sousa - 215.921.048-00        Maria Helena Andrade de Sousa - 120.190.748-93</t>
  </si>
  <si>
    <t>ANDRADE &amp; MEDALHA CLINICA MEDICA LTDA - Dr Pedro</t>
  </si>
  <si>
    <t>16.933.299/0001-77</t>
  </si>
  <si>
    <t>Murillo Salviano de Oliveira Barros - 368.098.958-09     Thieny Salviano de Oliveira Barros - 398.497.778-69</t>
  </si>
  <si>
    <t>29.923.023/0001-50</t>
  </si>
  <si>
    <t>Rodrigo Sanches Mascarin - 349.138.498-24                          Ana Cláudia Tanaka de Oliveira Mascarin - 053.620.989-85</t>
  </si>
  <si>
    <t>16.987.970/0001-62</t>
  </si>
  <si>
    <t>Renan Ietter Gonzaga - 354.405.268-70                          Vanessa Cristina Vila Gonzaga - 309.424.738-50</t>
  </si>
  <si>
    <t>29.803.432/0001-12</t>
  </si>
  <si>
    <t>Katarine Tronco Gasparini - 395.191.508-03</t>
  </si>
  <si>
    <t>19.534.139/0001-43</t>
  </si>
  <si>
    <t>Marcelino Luiz Monteiro Cabral - 316.443.268-25</t>
  </si>
  <si>
    <t>24.536.143/0001-80</t>
  </si>
  <si>
    <t>Fabio Eduardo Ferreira Barbosa - 298.273.918-60</t>
  </si>
  <si>
    <t>06.014.469/0001-66</t>
  </si>
  <si>
    <t>Angélica Portes Moreira - 308.215.138-85                          Osmar Pacheco - 603.823.688-00</t>
  </si>
  <si>
    <t>13.795.863/0001-44</t>
  </si>
  <si>
    <t>32.509.301/0001-31</t>
  </si>
  <si>
    <t xml:space="preserve">Paulo José de Lorenzetti Gelas - 096.369.938-58          Marcelo Bianco Quirici - 223.869.068-92                                 Ana Carolina Pirajá Quirici - 958.682.081-53                       </t>
  </si>
  <si>
    <t>32.734.557/0001-42</t>
  </si>
  <si>
    <t xml:space="preserve">Aroldo Gonçalves da Motta - 564.677.618-04                     </t>
  </si>
  <si>
    <t>00.449.824/0001-43</t>
  </si>
  <si>
    <t>Ricardo Lepper / Raineldes Lepper / Marco Aurélio Hintz / Josiani Rosa Silveira / Fernando Luiz Engelmann Junior / José Ricardo Correa Maia / Edilso Helmann / Daniel Dalonso / Josiane Til / Michelle Thuyse Veiga / Celia Regina Gerent Klein / Barbara Silveira Lepper / Pablo Dias tavares / Tiago Firmino Santos / Vilmar Ricken / Andre Kuskowski / Estevao Rudi Arntz / Thober Coradi Detofeno / Osvaldo Cassaniga Junior</t>
  </si>
  <si>
    <t>32.345.107/0001-68</t>
  </si>
  <si>
    <t>Guilherme Mailio Buchaim - 369.523.728-73                  Ricardo Buchaim - 798.703.848-20                                   Eduardo Maiolio Buchaim - 396.169.358-79</t>
  </si>
  <si>
    <t>24.275.276/0001-40</t>
  </si>
  <si>
    <t>Gabriel Sato Ikuhara Cavalcanti Picos - 311.240.158-17 Thaylisse Bezerra Correia - 004.352.221-12</t>
  </si>
  <si>
    <t>01.887.856/0001-93</t>
  </si>
  <si>
    <t>Ary João Hespanhol Junior                                                     Sidiclei José Magrin                                                             Henrique Pott</t>
  </si>
  <si>
    <t>33.390.186/0001-91</t>
  </si>
  <si>
    <t>Suelen Alves Santiago Fantinatti - 338.063.938-93</t>
  </si>
  <si>
    <t>William Mosquin Simões - 338.204.358-08                      Renata Maria Bertoldi Perez Simões - 383.737.468-89</t>
  </si>
  <si>
    <t>32.929.819/0003-96</t>
  </si>
  <si>
    <t>56.994.502/0015-35</t>
  </si>
  <si>
    <t>33.164.021/0001-00</t>
  </si>
  <si>
    <t>Marcelo Goldman / José Adalberto Ferrara / Luis Felipe Smith de Vasconcellos / Valmir Marques Rodrigues / Masaaki Itakura / Adilson Ignacio Lavrador / Kunihiro Higashi</t>
  </si>
  <si>
    <t>03.693.940/0001-00</t>
  </si>
  <si>
    <t>Euclides de Moraes Barros Junior / Gian Carlo da Silva / Alexandre Gonçalves Duarte / Michel Sehn</t>
  </si>
  <si>
    <t>67.071.514/0001-09</t>
  </si>
  <si>
    <t>Paulo Justino Malafaia - 648.661.068-91</t>
  </si>
  <si>
    <t>09.316.494/0001-92</t>
  </si>
  <si>
    <t>Leandro Augusto Rodrigues - 355.889.338-77</t>
  </si>
  <si>
    <t>23.005.064/0001 -80</t>
  </si>
  <si>
    <t>Regina Helena Kfouri Carvalho - 121.570.538-75</t>
  </si>
  <si>
    <t>71.613.996/0001-59</t>
  </si>
  <si>
    <t>Rosa Maria de Almeida Usier / Paulo Porto Usier / Fabio de Almeida Usier / Paula Almeida Usier</t>
  </si>
  <si>
    <t>33.093.690/0001-20</t>
  </si>
  <si>
    <t>Daniela Furuzawa Ribeiro - 342.210.788-63</t>
  </si>
  <si>
    <t>Luciano Pedreiro Calgaro - 311.614.928-36</t>
  </si>
  <si>
    <t>05.895.105/0001-70</t>
  </si>
  <si>
    <t>Martha Maria Piedade Moreira - 004.741.088-48</t>
  </si>
  <si>
    <t xml:space="preserve">MOREIRA HOSPITALAR EIRELI </t>
  </si>
  <si>
    <t>05.695.731/0001-12</t>
  </si>
  <si>
    <t>09.032.626/0002-35</t>
  </si>
  <si>
    <t>58.921.792/0001-17</t>
  </si>
  <si>
    <t>Maria da Conceicao das Neves de Matos / Eduardo Luiz Agostini / Marcelo Tadeu Carnielo / Alessandra Haruko Koga / Alessandra Vieira Machado / Maria Beatriz Nunes Pires / Cristina Ramos Rodrigues / Stevan Rech Haddad / Flavia Neves de Matos / Renata Neves de Matos Antunes</t>
  </si>
  <si>
    <t>00.164.484/0001-04</t>
  </si>
  <si>
    <t>Ralfo Antônio Mattioli - 071.710.178-38                      Reinando Barbosa - 959.481.808-59</t>
  </si>
  <si>
    <t>22.642.701/0001-67</t>
  </si>
  <si>
    <t>Allan Fernando Bernardino Carlos - 137.116.388-05        Flavio de Oliveira - 246.449.378-35                                                                 Leonardo Augusto Delgado - 138.242.078-18</t>
  </si>
  <si>
    <t>Sirlei Dore Fracasso - 054.182.938-69</t>
  </si>
  <si>
    <t>21.482.323/0001-39</t>
  </si>
  <si>
    <t>Gabriel Cardoso Moura - 425.501 .988-67</t>
  </si>
  <si>
    <t>50.429.810/0001-36</t>
  </si>
  <si>
    <t>Alexandra Rodrigues Lugthart - 016.195.868-00           Francisco Medaglia - 145.397.678-79                                    Paulo Roberto Mascarenhas - 109.156.548-14                   Yvone Maria Mascarenhas - 019.906.318-43</t>
  </si>
  <si>
    <t>29.947.911/0001-02</t>
  </si>
  <si>
    <t>Milton Teodoro - 138.124.568-42                                     Gabriele Rapanha Teodoro - 466.471.928-08</t>
  </si>
  <si>
    <t>30.774.821/0001-46</t>
  </si>
  <si>
    <t>Ednir de Oliviera Vizioli - 309.470.438-70                              Lucy Junka Yamamoto - 251.407.498-31</t>
  </si>
  <si>
    <t>05.062.455/0001 -55</t>
  </si>
  <si>
    <t>Roberto Leal Schneider - 280.115.701-53</t>
  </si>
  <si>
    <t>18.958.952/0001-88</t>
  </si>
  <si>
    <t>Alfredo Manuel Saidneuy Junior - 159.778.568-73</t>
  </si>
  <si>
    <t>36.607.808/0001-89</t>
  </si>
  <si>
    <t>Luciano Pedreiro Calgaro - 311.614.928-36                Tamires Zanchettin - 405.227.388-50</t>
  </si>
  <si>
    <t>Calgaro &amp; Zanchettin LTDA</t>
  </si>
  <si>
    <t>Juliana Farinazzo Campos de Oliveira - 058.170.118-85</t>
  </si>
  <si>
    <t>33.439.492/0001-75</t>
  </si>
  <si>
    <t>14.074.045/0001-15</t>
  </si>
  <si>
    <t>Carlos Augusto de Lima - 314.005.558-76</t>
  </si>
  <si>
    <t>19.450.854/0001-06</t>
  </si>
  <si>
    <t>Rafael Tamburus Felgueiras - 342.458.828-83                     Vitor Marineli Gelonezi - 223.184.758-22</t>
  </si>
  <si>
    <t>02.558.157/0001-62</t>
  </si>
  <si>
    <t>Breno Rodrigo Pacheco de Oliveira                                   David Melcon Sanchez Friera</t>
  </si>
  <si>
    <t>DDR Digital + Internet</t>
  </si>
  <si>
    <t>R.T.M. JOIA MEDICINA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</si>
</sst>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[$-F400]h:mm:ss\ AM/PM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Calibri"/>
      <family val="2"/>
      <scheme val="minor"/>
    </font>
    <font>
      <sz val="9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/>
      <right/>
      <top/>
      <bottom style="dotted">
        <color auto="1"/>
      </bottom>
      <diagonal/>
    </border>
    <border>
      <left style="dotted">
        <color auto="1"/>
      </left>
      <right/>
      <top style="dotted">
        <color auto="1"/>
      </top>
      <bottom style="dotted">
        <color auto="1"/>
      </bottom>
      <diagonal/>
    </border>
    <border>
      <left/>
      <right style="dotted">
        <color auto="1"/>
      </right>
      <top style="dotted">
        <color auto="1"/>
      </top>
      <bottom style="dotted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0">
    <xf numFmtId="0" fontId="0" fillId="0" borderId="0" xfId="0"/>
    <xf numFmtId="164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14" fontId="2" fillId="3" borderId="0" xfId="0" applyNumberFormat="1" applyFont="1" applyFill="1" applyAlignment="1">
      <alignment horizontal="center" vertical="center"/>
    </xf>
    <xf numFmtId="164" fontId="2" fillId="3" borderId="0" xfId="0" applyNumberFormat="1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49" fontId="0" fillId="2" borderId="0" xfId="0" applyNumberFormat="1" applyFill="1" applyAlignment="1">
      <alignment horizontal="center" vertical="center"/>
    </xf>
    <xf numFmtId="49" fontId="0" fillId="2" borderId="0" xfId="0" applyNumberFormat="1" applyFill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49" fontId="0" fillId="2" borderId="1" xfId="0" applyNumberFormat="1" applyFill="1" applyBorder="1" applyAlignment="1" applyProtection="1">
      <alignment horizontal="center" vertical="center" wrapText="1"/>
      <protection locked="0"/>
    </xf>
    <xf numFmtId="0" fontId="0" fillId="2" borderId="1" xfId="0" applyFill="1" applyBorder="1" applyAlignment="1" applyProtection="1">
      <alignment horizontal="center" vertical="center" wrapText="1"/>
      <protection locked="0"/>
    </xf>
    <xf numFmtId="43" fontId="0" fillId="2" borderId="1" xfId="1" applyFont="1" applyFill="1" applyBorder="1" applyAlignment="1" applyProtection="1">
      <alignment horizontal="center" vertical="center" wrapText="1"/>
      <protection locked="0"/>
    </xf>
    <xf numFmtId="49" fontId="0" fillId="0" borderId="0" xfId="0" applyNumberFormat="1" applyFill="1" applyAlignment="1">
      <alignment horizontal="center" vertical="center"/>
    </xf>
    <xf numFmtId="164" fontId="0" fillId="6" borderId="0" xfId="0" applyNumberFormat="1" applyFill="1" applyAlignment="1">
      <alignment horizontal="center" vertical="center"/>
    </xf>
    <xf numFmtId="49" fontId="0" fillId="2" borderId="0" xfId="0" applyNumberFormat="1" applyFont="1" applyFill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0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4" fillId="3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49" fontId="0" fillId="2" borderId="1" xfId="0" applyNumberFormat="1" applyFont="1" applyFill="1" applyBorder="1" applyAlignment="1" applyProtection="1">
      <alignment horizontal="center" vertical="center" wrapText="1"/>
      <protection locked="0"/>
    </xf>
    <xf numFmtId="14" fontId="4" fillId="2" borderId="1" xfId="0" applyNumberFormat="1" applyFont="1" applyFill="1" applyBorder="1" applyAlignment="1">
      <alignment horizontal="center" vertical="center" wrapText="1"/>
    </xf>
    <xf numFmtId="0" fontId="4" fillId="2" borderId="1" xfId="0" applyNumberFormat="1" applyFont="1" applyFill="1" applyBorder="1" applyAlignment="1">
      <alignment horizontal="center" vertical="center" wrapText="1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43" fontId="3" fillId="2" borderId="1" xfId="1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164" fontId="3" fillId="2" borderId="0" xfId="0" applyNumberFormat="1" applyFont="1" applyFill="1" applyAlignment="1">
      <alignment horizontal="center" vertical="center" wrapText="1"/>
    </xf>
    <xf numFmtId="0" fontId="3" fillId="5" borderId="0" xfId="0" applyFont="1" applyFill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 applyProtection="1">
      <alignment horizontal="center" vertical="center" wrapText="1"/>
      <protection locked="0"/>
    </xf>
    <xf numFmtId="0" fontId="4" fillId="2" borderId="0" xfId="0" applyFont="1" applyFill="1" applyAlignment="1">
      <alignment horizontal="center" vertical="center"/>
    </xf>
    <xf numFmtId="43" fontId="4" fillId="2" borderId="1" xfId="1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17" fontId="2" fillId="3" borderId="1" xfId="0" applyNumberFormat="1" applyFont="1" applyFill="1" applyBorder="1" applyAlignment="1" applyProtection="1">
      <alignment horizontal="center" vertical="center" wrapText="1"/>
      <protection locked="0"/>
    </xf>
    <xf numFmtId="49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5" fillId="2" borderId="1" xfId="0" applyFont="1" applyFill="1" applyBorder="1" applyAlignment="1" applyProtection="1">
      <alignment horizontal="center" vertical="center" wrapText="1"/>
      <protection locked="0"/>
    </xf>
    <xf numFmtId="0" fontId="4" fillId="3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0" xfId="0" applyFont="1" applyFill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164" fontId="0" fillId="2" borderId="0" xfId="0" applyNumberForma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 applyProtection="1">
      <alignment horizontal="center" vertical="center" wrapText="1"/>
      <protection locked="0"/>
    </xf>
    <xf numFmtId="3" fontId="0" fillId="2" borderId="0" xfId="0" applyNumberFormat="1" applyFill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49" fontId="2" fillId="3" borderId="1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49" fontId="2" fillId="3" borderId="3" xfId="0" applyNumberFormat="1" applyFont="1" applyFill="1" applyBorder="1" applyAlignment="1" applyProtection="1">
      <alignment horizontal="center" vertical="center" wrapText="1"/>
      <protection locked="0"/>
    </xf>
    <xf numFmtId="49" fontId="2" fillId="3" borderId="4" xfId="0" applyNumberFormat="1" applyFont="1" applyFill="1" applyBorder="1" applyAlignment="1" applyProtection="1">
      <alignment horizontal="center" vertical="center" wrapText="1"/>
      <protection locked="0"/>
    </xf>
    <xf numFmtId="164" fontId="0" fillId="2" borderId="2" xfId="0" applyNumberFormat="1" applyFill="1" applyBorder="1" applyAlignment="1">
      <alignment horizontal="center" vertical="center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30</xdr:col>
      <xdr:colOff>1146632</xdr:colOff>
      <xdr:row>0</xdr:row>
      <xdr:rowOff>10949</xdr:rowOff>
    </xdr:from>
    <xdr:to>
      <xdr:col>49</xdr:col>
      <xdr:colOff>197721</xdr:colOff>
      <xdr:row>20</xdr:row>
      <xdr:rowOff>87149</xdr:rowOff>
    </xdr:to>
    <xdr:pic>
      <xdr:nvPicPr>
        <xdr:cNvPr id="2" name="Imagem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856" t="19664" r="33447" b="66272"/>
        <a:stretch/>
      </xdr:blipFill>
      <xdr:spPr>
        <a:xfrm>
          <a:off x="4026029" y="10949"/>
          <a:ext cx="8291433" cy="1006803"/>
        </a:xfrm>
        <a:prstGeom prst="rect">
          <a:avLst/>
        </a:prstGeom>
        <a:ln>
          <a:noFill/>
        </a:ln>
        <a:effectLst>
          <a:softEdge rad="112500"/>
        </a:effec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115"/>
  <sheetViews>
    <sheetView tabSelected="1" zoomScale="87" zoomScaleNormal="87" zoomScaleSheetLayoutView="85" workbookViewId="0">
      <pane ySplit="22" topLeftCell="A23" activePane="bottomLeft" state="frozen"/>
      <selection pane="bottomLeft" activeCell="AP1" sqref="AK1:AP1048576"/>
    </sheetView>
  </sheetViews>
  <sheetFormatPr defaultColWidth="11.28515625" defaultRowHeight="15" outlineLevelCol="1" x14ac:dyDescent="0.25"/>
  <cols>
    <col min="1" max="1" width="15.140625" style="2" bestFit="1" customWidth="1"/>
    <col min="2" max="2" width="12.85546875" style="8" hidden="1" customWidth="1" outlineLevel="1"/>
    <col min="3" max="3" width="16.5703125" style="8" hidden="1" customWidth="1" outlineLevel="1"/>
    <col min="4" max="4" width="13.140625" style="8" hidden="1" customWidth="1" outlineLevel="1"/>
    <col min="5" max="5" width="17.42578125" style="8" hidden="1" customWidth="1" outlineLevel="1"/>
    <col min="6" max="6" width="12.42578125" style="8" hidden="1" customWidth="1" outlineLevel="1"/>
    <col min="7" max="7" width="17.7109375" style="8" hidden="1" customWidth="1" outlineLevel="1"/>
    <col min="8" max="8" width="11.28515625" style="8" hidden="1" customWidth="1" outlineLevel="1"/>
    <col min="9" max="9" width="17" style="8" hidden="1" customWidth="1" outlineLevel="1"/>
    <col min="10" max="10" width="12.7109375" style="8" hidden="1" customWidth="1" outlineLevel="1"/>
    <col min="11" max="11" width="17.85546875" style="8" hidden="1" customWidth="1" outlineLevel="1"/>
    <col min="12" max="12" width="11.28515625" style="8" hidden="1" customWidth="1" outlineLevel="1"/>
    <col min="13" max="13" width="15.7109375" style="8" hidden="1" customWidth="1" outlineLevel="1"/>
    <col min="14" max="14" width="13.7109375" style="8" hidden="1" customWidth="1" outlineLevel="1"/>
    <col min="15" max="15" width="15.7109375" style="8" hidden="1" customWidth="1" outlineLevel="1"/>
    <col min="16" max="16" width="8.85546875" style="8" hidden="1" customWidth="1" outlineLevel="1"/>
    <col min="17" max="17" width="16.7109375" style="8" hidden="1" customWidth="1" outlineLevel="1"/>
    <col min="18" max="18" width="8.85546875" style="8" hidden="1" customWidth="1" outlineLevel="1"/>
    <col min="19" max="19" width="12.7109375" style="8" hidden="1" customWidth="1" outlineLevel="1"/>
    <col min="20" max="20" width="8.85546875" style="8" hidden="1" customWidth="1" outlineLevel="1"/>
    <col min="21" max="21" width="14.28515625" style="8" hidden="1" customWidth="1" outlineLevel="1"/>
    <col min="22" max="22" width="8.85546875" style="8" hidden="1" customWidth="1" outlineLevel="1"/>
    <col min="23" max="23" width="13" style="8" hidden="1" customWidth="1" outlineLevel="1"/>
    <col min="24" max="24" width="8.85546875" style="8" hidden="1" customWidth="1" outlineLevel="1"/>
    <col min="25" max="25" width="12.28515625" style="8" hidden="1" customWidth="1" outlineLevel="1"/>
    <col min="26" max="26" width="8.85546875" style="8" hidden="1" customWidth="1" outlineLevel="1"/>
    <col min="27" max="27" width="15.85546875" style="8" hidden="1" customWidth="1" outlineLevel="1"/>
    <col min="28" max="28" width="28.140625" style="18" customWidth="1" collapsed="1"/>
    <col min="29" max="29" width="28.140625" style="18" customWidth="1"/>
    <col min="30" max="30" width="53.5703125" style="18" customWidth="1"/>
    <col min="31" max="31" width="29.42578125" style="2" bestFit="1" customWidth="1"/>
    <col min="32" max="32" width="13.140625" style="18" customWidth="1"/>
    <col min="33" max="33" width="15.42578125" style="17" customWidth="1"/>
    <col min="34" max="34" width="12" style="2" hidden="1" customWidth="1"/>
    <col min="35" max="35" width="6.85546875" style="2" hidden="1" customWidth="1"/>
    <col min="36" max="36" width="0.7109375" style="2" customWidth="1"/>
    <col min="37" max="41" width="11.140625" style="2" hidden="1" customWidth="1" outlineLevel="1"/>
    <col min="42" max="42" width="11.140625" style="17" hidden="1" customWidth="1" outlineLevel="1"/>
    <col min="43" max="43" width="12" style="36" customWidth="1" outlineLevel="1"/>
    <col min="44" max="16384" width="11.28515625" style="2"/>
  </cols>
  <sheetData>
    <row r="1" spans="1:70" s="5" customFormat="1" x14ac:dyDescent="0.25">
      <c r="A1" s="3">
        <f ca="1">TODAY()</f>
        <v>44051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20"/>
      <c r="AC1" s="20"/>
      <c r="AD1" s="20"/>
      <c r="AE1" s="2"/>
      <c r="AF1" s="18"/>
      <c r="AG1" s="17"/>
      <c r="AH1" s="2"/>
      <c r="AI1" s="2"/>
      <c r="AP1" s="16"/>
      <c r="AQ1" s="34"/>
      <c r="AY1" s="38"/>
      <c r="AZ1" s="38"/>
      <c r="BA1" s="38"/>
      <c r="BB1" s="38"/>
      <c r="BC1" s="38"/>
      <c r="BD1" s="38"/>
      <c r="BE1" s="38"/>
      <c r="BF1" s="38"/>
      <c r="BG1" s="38"/>
      <c r="BH1" s="38"/>
      <c r="BI1" s="38"/>
      <c r="BJ1" s="38"/>
      <c r="BK1" s="38"/>
      <c r="BL1" s="38"/>
      <c r="BM1" s="38"/>
      <c r="BN1" s="38"/>
      <c r="BO1" s="38"/>
      <c r="BP1" s="38"/>
      <c r="BQ1" s="38"/>
      <c r="BR1" s="38"/>
    </row>
    <row r="2" spans="1:70" s="5" customFormat="1" x14ac:dyDescent="0.25">
      <c r="A2" s="4">
        <f ca="1">NOW()</f>
        <v>44051.577584143517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8"/>
      <c r="U2" s="7"/>
      <c r="V2" s="7"/>
      <c r="W2" s="7"/>
      <c r="X2" s="7"/>
      <c r="Y2" s="7"/>
      <c r="Z2" s="7"/>
      <c r="AA2" s="7"/>
      <c r="AB2" s="20"/>
      <c r="AC2" s="20"/>
      <c r="AD2" s="20"/>
      <c r="AE2" s="2"/>
      <c r="AF2" s="18"/>
      <c r="AG2" s="17"/>
      <c r="AH2" s="2"/>
      <c r="AI2" s="2"/>
      <c r="AK2" s="5" t="s">
        <v>6</v>
      </c>
      <c r="AP2" s="16"/>
      <c r="AQ2" s="34"/>
      <c r="AY2" s="38"/>
      <c r="AZ2" s="38"/>
      <c r="BA2" s="38"/>
      <c r="BB2" s="38"/>
      <c r="BC2" s="38"/>
      <c r="BD2" s="38"/>
      <c r="BE2" s="38"/>
      <c r="BF2" s="38"/>
      <c r="BG2" s="38"/>
      <c r="BH2" s="38"/>
      <c r="BI2" s="38"/>
      <c r="BJ2" s="38"/>
      <c r="BK2" s="38"/>
      <c r="BL2" s="38"/>
      <c r="BM2" s="38"/>
      <c r="BN2" s="38"/>
      <c r="BO2" s="38"/>
      <c r="BP2" s="38"/>
      <c r="BQ2" s="38"/>
      <c r="BR2" s="38"/>
    </row>
    <row r="3" spans="1:70" s="5" customFormat="1" x14ac:dyDescent="0.25">
      <c r="B3" s="7"/>
      <c r="C3" s="13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30" t="s">
        <v>6</v>
      </c>
      <c r="AC3" s="30"/>
      <c r="AD3" s="30"/>
      <c r="AE3" s="2"/>
      <c r="AF3" s="18"/>
      <c r="AG3" s="17"/>
      <c r="AH3" s="2"/>
      <c r="AI3" s="2"/>
      <c r="AP3" s="16"/>
      <c r="AQ3" s="34"/>
      <c r="AY3" s="38"/>
      <c r="AZ3" s="38"/>
      <c r="BA3" s="38"/>
      <c r="BB3" s="38"/>
      <c r="BC3" s="38"/>
      <c r="BD3" s="38"/>
      <c r="BE3" s="38"/>
      <c r="BF3" s="38"/>
      <c r="BG3" s="38"/>
      <c r="BH3" s="38"/>
      <c r="BI3" s="38"/>
      <c r="BJ3" s="38"/>
      <c r="BK3" s="38"/>
      <c r="BL3" s="38"/>
      <c r="BM3" s="38"/>
      <c r="BN3" s="38"/>
      <c r="BO3" s="38"/>
      <c r="BP3" s="38"/>
      <c r="BQ3" s="38"/>
      <c r="BR3" s="38"/>
    </row>
    <row r="4" spans="1:70" s="5" customFormat="1" x14ac:dyDescent="0.25"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20"/>
      <c r="AC4" s="20"/>
      <c r="AD4" s="20"/>
      <c r="AE4" s="2"/>
      <c r="AF4" s="18"/>
      <c r="AG4" s="17"/>
      <c r="AH4" s="2"/>
      <c r="AI4" s="2"/>
      <c r="AP4" s="16"/>
      <c r="AQ4" s="34"/>
      <c r="AY4" s="38"/>
      <c r="AZ4" s="38"/>
      <c r="BA4" s="38"/>
      <c r="BB4" s="38"/>
      <c r="BC4" s="38"/>
      <c r="BD4" s="38"/>
      <c r="BE4" s="38"/>
      <c r="BF4" s="38"/>
      <c r="BG4" s="38"/>
      <c r="BH4" s="38"/>
      <c r="BI4" s="38"/>
      <c r="BJ4" s="38"/>
      <c r="BK4" s="38"/>
      <c r="BL4" s="38"/>
      <c r="BM4" s="38"/>
      <c r="BN4" s="38"/>
      <c r="BO4" s="38"/>
      <c r="BP4" s="38"/>
      <c r="BQ4" s="38"/>
      <c r="BR4" s="38"/>
    </row>
    <row r="5" spans="1:70" s="5" customFormat="1" x14ac:dyDescent="0.25">
      <c r="A5" s="14" t="s">
        <v>45</v>
      </c>
      <c r="B5" s="7"/>
      <c r="C5" s="15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31" t="s">
        <v>70</v>
      </c>
      <c r="AC5" s="31"/>
      <c r="AD5" s="31"/>
      <c r="AE5" s="2"/>
      <c r="AF5" s="18"/>
      <c r="AG5" s="17"/>
      <c r="AH5" s="2"/>
      <c r="AI5" s="2"/>
      <c r="AP5" s="16"/>
      <c r="AQ5" s="34"/>
      <c r="AY5" s="38"/>
      <c r="AZ5" s="38"/>
      <c r="BA5" s="38"/>
      <c r="BB5" s="38"/>
      <c r="BC5" s="38"/>
      <c r="BD5" s="38"/>
      <c r="BE5" s="38"/>
      <c r="BF5" s="38"/>
      <c r="BG5" s="38"/>
      <c r="BH5" s="38"/>
      <c r="BI5" s="38"/>
      <c r="BJ5" s="38"/>
      <c r="BK5" s="38"/>
      <c r="BL5" s="38"/>
      <c r="BM5" s="38"/>
      <c r="BN5" s="38"/>
      <c r="BO5" s="38"/>
      <c r="BP5" s="38"/>
      <c r="BQ5" s="38"/>
      <c r="BR5" s="38"/>
    </row>
    <row r="6" spans="1:70" s="5" customFormat="1" hidden="1" x14ac:dyDescent="0.25">
      <c r="A6" s="1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20"/>
      <c r="AC6" s="20"/>
      <c r="AD6" s="20"/>
      <c r="AE6" s="6"/>
      <c r="AF6" s="19"/>
      <c r="AG6" s="6"/>
      <c r="AH6" s="6"/>
      <c r="AI6" s="6"/>
      <c r="AP6" s="16"/>
      <c r="AQ6" s="34"/>
    </row>
    <row r="7" spans="1:70" s="5" customFormat="1" hidden="1" x14ac:dyDescent="0.25">
      <c r="A7" s="1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20"/>
      <c r="AC7" s="20"/>
      <c r="AD7" s="20"/>
      <c r="AE7" s="6"/>
      <c r="AF7" s="19"/>
      <c r="AG7" s="6"/>
      <c r="AH7" s="6"/>
      <c r="AI7" s="6"/>
      <c r="AP7" s="16"/>
      <c r="AQ7" s="34"/>
    </row>
    <row r="8" spans="1:70" s="5" customFormat="1" hidden="1" x14ac:dyDescent="0.25">
      <c r="A8" s="1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20"/>
      <c r="AC8" s="20"/>
      <c r="AD8" s="20"/>
      <c r="AE8" s="6"/>
      <c r="AF8" s="19"/>
      <c r="AG8" s="6"/>
      <c r="AH8" s="6"/>
      <c r="AI8" s="6"/>
      <c r="AP8" s="16"/>
      <c r="AQ8" s="34"/>
    </row>
    <row r="9" spans="1:70" s="5" customFormat="1" hidden="1" x14ac:dyDescent="0.25">
      <c r="A9" s="1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20"/>
      <c r="AC9" s="20"/>
      <c r="AD9" s="20"/>
      <c r="AE9" s="6"/>
      <c r="AF9" s="19"/>
      <c r="AG9" s="6"/>
      <c r="AH9" s="6"/>
      <c r="AI9" s="6"/>
      <c r="AP9" s="16"/>
      <c r="AQ9" s="34"/>
    </row>
    <row r="10" spans="1:70" s="5" customFormat="1" hidden="1" x14ac:dyDescent="0.25">
      <c r="A10" s="1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20"/>
      <c r="AC10" s="20"/>
      <c r="AD10" s="20"/>
      <c r="AE10" s="6"/>
      <c r="AF10" s="19"/>
      <c r="AG10" s="6"/>
      <c r="AH10" s="6"/>
      <c r="AI10" s="6"/>
      <c r="AP10" s="16"/>
      <c r="AQ10" s="34"/>
    </row>
    <row r="11" spans="1:70" s="5" customFormat="1" hidden="1" x14ac:dyDescent="0.25">
      <c r="A11" s="1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20"/>
      <c r="AC11" s="20"/>
      <c r="AD11" s="20"/>
      <c r="AE11" s="6"/>
      <c r="AF11" s="19"/>
      <c r="AG11" s="6"/>
      <c r="AH11" s="6"/>
      <c r="AI11" s="6"/>
      <c r="AP11" s="16"/>
      <c r="AQ11" s="34"/>
    </row>
    <row r="12" spans="1:70" s="5" customFormat="1" hidden="1" x14ac:dyDescent="0.25">
      <c r="A12" s="1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20"/>
      <c r="AC12" s="20"/>
      <c r="AD12" s="20"/>
      <c r="AE12" s="6"/>
      <c r="AF12" s="19"/>
      <c r="AG12" s="6"/>
      <c r="AH12" s="6"/>
      <c r="AI12" s="6"/>
      <c r="AP12" s="16"/>
      <c r="AQ12" s="34"/>
    </row>
    <row r="13" spans="1:70" s="5" customFormat="1" hidden="1" x14ac:dyDescent="0.25">
      <c r="A13" s="1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20"/>
      <c r="AC13" s="20"/>
      <c r="AD13" s="20"/>
      <c r="AE13" s="6"/>
      <c r="AF13" s="19"/>
      <c r="AG13" s="6"/>
      <c r="AH13" s="6"/>
      <c r="AI13" s="6"/>
      <c r="AP13" s="16"/>
      <c r="AQ13" s="34"/>
    </row>
    <row r="14" spans="1:70" s="5" customFormat="1" hidden="1" x14ac:dyDescent="0.25">
      <c r="A14" s="1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20"/>
      <c r="AC14" s="20"/>
      <c r="AD14" s="20"/>
      <c r="AE14" s="6"/>
      <c r="AF14" s="19"/>
      <c r="AG14" s="6"/>
      <c r="AH14" s="6"/>
      <c r="AI14" s="6"/>
      <c r="AP14" s="16"/>
      <c r="AQ14" s="34"/>
    </row>
    <row r="15" spans="1:70" s="5" customFormat="1" hidden="1" x14ac:dyDescent="0.25">
      <c r="A15" s="1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20"/>
      <c r="AC15" s="20"/>
      <c r="AD15" s="20"/>
      <c r="AE15" s="6"/>
      <c r="AF15" s="19"/>
      <c r="AG15" s="6"/>
      <c r="AH15" s="6"/>
      <c r="AI15" s="6"/>
      <c r="AP15" s="16"/>
      <c r="AQ15" s="34"/>
    </row>
    <row r="16" spans="1:70" s="5" customFormat="1" hidden="1" x14ac:dyDescent="0.25">
      <c r="A16" s="1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20"/>
      <c r="AC16" s="20"/>
      <c r="AD16" s="20"/>
      <c r="AE16" s="6"/>
      <c r="AF16" s="19"/>
      <c r="AG16" s="6"/>
      <c r="AH16" s="6"/>
      <c r="AI16" s="6"/>
      <c r="AP16" s="16"/>
      <c r="AQ16" s="34"/>
    </row>
    <row r="17" spans="1:70" s="5" customFormat="1" hidden="1" x14ac:dyDescent="0.25">
      <c r="A17" s="1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20"/>
      <c r="AC17" s="20"/>
      <c r="AD17" s="20"/>
      <c r="AE17" s="6"/>
      <c r="AF17" s="19"/>
      <c r="AG17" s="6"/>
      <c r="AH17" s="6"/>
      <c r="AI17" s="6"/>
      <c r="AP17" s="16"/>
      <c r="AQ17" s="34"/>
    </row>
    <row r="18" spans="1:70" s="5" customFormat="1" hidden="1" x14ac:dyDescent="0.25">
      <c r="A18" s="1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20"/>
      <c r="AC18" s="20"/>
      <c r="AD18" s="20"/>
      <c r="AE18" s="6"/>
      <c r="AF18" s="19"/>
      <c r="AG18" s="6"/>
      <c r="AH18" s="6"/>
      <c r="AI18" s="6"/>
      <c r="AP18" s="16"/>
      <c r="AQ18" s="34"/>
    </row>
    <row r="19" spans="1:70" s="5" customFormat="1" hidden="1" x14ac:dyDescent="0.25">
      <c r="A19" s="1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20"/>
      <c r="AC19" s="20"/>
      <c r="AD19" s="20"/>
      <c r="AE19" s="6"/>
      <c r="AF19" s="19"/>
      <c r="AG19" s="6"/>
      <c r="AH19" s="6"/>
      <c r="AI19" s="6"/>
      <c r="AP19" s="16"/>
      <c r="AQ19" s="34"/>
    </row>
    <row r="20" spans="1:70" hidden="1" x14ac:dyDescent="0.25">
      <c r="A20" s="59"/>
      <c r="B20" s="59"/>
      <c r="C20" s="59"/>
      <c r="D20" s="59"/>
      <c r="E20" s="59"/>
      <c r="F20" s="59"/>
      <c r="G20" s="59"/>
      <c r="H20" s="59"/>
      <c r="I20" s="59"/>
      <c r="J20" s="59"/>
      <c r="K20" s="59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59"/>
      <c r="AA20" s="59"/>
      <c r="AB20" s="59"/>
      <c r="AC20" s="47"/>
      <c r="AD20" s="47"/>
      <c r="AE20" s="5"/>
      <c r="AF20" s="20"/>
      <c r="AG20" s="5"/>
      <c r="AH20" s="5"/>
      <c r="AI20" s="5"/>
    </row>
    <row r="21" spans="1:70" ht="20.25" customHeight="1" x14ac:dyDescent="0.25">
      <c r="A21" s="55" t="s">
        <v>8</v>
      </c>
      <c r="B21" s="55"/>
      <c r="C21" s="55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6"/>
      <c r="AC21" s="56"/>
      <c r="AD21" s="56"/>
      <c r="AE21" s="55"/>
      <c r="AF21" s="55" t="s">
        <v>7</v>
      </c>
      <c r="AG21" s="55"/>
      <c r="AH21" s="55"/>
      <c r="AI21" s="55"/>
      <c r="AK21" s="52" t="s">
        <v>9</v>
      </c>
      <c r="AL21" s="52"/>
      <c r="AM21" s="52"/>
      <c r="AN21" s="52"/>
      <c r="AO21" s="52"/>
      <c r="AP21" s="52"/>
      <c r="AQ21" s="53"/>
      <c r="AY21" s="29"/>
      <c r="AZ21" s="29"/>
      <c r="BA21" s="29"/>
      <c r="BB21" s="29"/>
      <c r="BC21" s="29"/>
      <c r="BD21" s="29"/>
      <c r="BE21" s="29"/>
      <c r="BF21" s="29"/>
      <c r="BG21" s="29"/>
      <c r="BH21" s="29"/>
      <c r="BI21" s="29"/>
      <c r="BJ21" s="29"/>
      <c r="BK21" s="29"/>
      <c r="BL21" s="29"/>
      <c r="BM21" s="29"/>
      <c r="BN21" s="29"/>
      <c r="BO21" s="29"/>
      <c r="BP21" s="29"/>
      <c r="BQ21" s="29"/>
      <c r="BR21" s="29"/>
    </row>
    <row r="22" spans="1:70" ht="30.75" customHeight="1" x14ac:dyDescent="0.25">
      <c r="A22" s="32" t="s">
        <v>0</v>
      </c>
      <c r="B22" s="54" t="s">
        <v>3</v>
      </c>
      <c r="C22" s="54"/>
      <c r="D22" s="54" t="s">
        <v>4</v>
      </c>
      <c r="E22" s="54"/>
      <c r="F22" s="54" t="s">
        <v>5</v>
      </c>
      <c r="G22" s="54"/>
      <c r="H22" s="54" t="s">
        <v>37</v>
      </c>
      <c r="I22" s="54"/>
      <c r="J22" s="54" t="s">
        <v>38</v>
      </c>
      <c r="K22" s="54"/>
      <c r="L22" s="54" t="s">
        <v>39</v>
      </c>
      <c r="M22" s="54"/>
      <c r="N22" s="54" t="s">
        <v>60</v>
      </c>
      <c r="O22" s="54"/>
      <c r="P22" s="54" t="s">
        <v>63</v>
      </c>
      <c r="Q22" s="54"/>
      <c r="R22" s="54" t="s">
        <v>64</v>
      </c>
      <c r="S22" s="54"/>
      <c r="T22" s="54" t="s">
        <v>65</v>
      </c>
      <c r="U22" s="54"/>
      <c r="V22" s="54" t="s">
        <v>66</v>
      </c>
      <c r="W22" s="54"/>
      <c r="X22" s="57" t="s">
        <v>67</v>
      </c>
      <c r="Y22" s="58"/>
      <c r="Z22" s="57" t="s">
        <v>79</v>
      </c>
      <c r="AA22" s="58"/>
      <c r="AB22" s="42" t="s">
        <v>2</v>
      </c>
      <c r="AC22" s="46" t="s">
        <v>252</v>
      </c>
      <c r="AD22" s="46" t="s">
        <v>253</v>
      </c>
      <c r="AE22" s="32" t="s">
        <v>1</v>
      </c>
      <c r="AF22" s="21" t="s">
        <v>69</v>
      </c>
      <c r="AG22" s="9" t="s">
        <v>68</v>
      </c>
      <c r="AH22" s="9"/>
      <c r="AI22" s="9"/>
      <c r="AK22" s="39">
        <v>43831</v>
      </c>
      <c r="AL22" s="39">
        <v>43862</v>
      </c>
      <c r="AM22" s="39">
        <v>43891</v>
      </c>
      <c r="AN22" s="39">
        <v>43922</v>
      </c>
      <c r="AO22" s="39">
        <v>43952</v>
      </c>
      <c r="AP22" s="39">
        <v>43983</v>
      </c>
      <c r="AQ22" s="37" t="s">
        <v>226</v>
      </c>
      <c r="AY22" s="29"/>
      <c r="AZ22" s="29"/>
      <c r="BA22" s="29"/>
      <c r="BB22" s="29"/>
      <c r="BC22" s="29"/>
      <c r="BD22" s="29"/>
      <c r="BE22" s="29"/>
      <c r="BF22" s="29"/>
      <c r="BG22" s="29"/>
      <c r="BH22" s="29"/>
      <c r="BI22" s="29"/>
      <c r="BJ22" s="29"/>
      <c r="BK22" s="29"/>
      <c r="BL22" s="29"/>
      <c r="BM22" s="29"/>
      <c r="BN22" s="29"/>
      <c r="BO22" s="29"/>
      <c r="BP22" s="29"/>
      <c r="BQ22" s="29"/>
      <c r="BR22" s="29"/>
    </row>
    <row r="23" spans="1:70" s="18" customFormat="1" ht="36" customHeight="1" x14ac:dyDescent="0.25">
      <c r="A23" s="40" t="s">
        <v>94</v>
      </c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26" t="s">
        <v>397</v>
      </c>
      <c r="AC23" s="26" t="s">
        <v>254</v>
      </c>
      <c r="AD23" s="41" t="s">
        <v>255</v>
      </c>
      <c r="AE23" s="26" t="s">
        <v>33</v>
      </c>
      <c r="AF23" s="25">
        <v>42948</v>
      </c>
      <c r="AG23" s="25">
        <v>44773</v>
      </c>
      <c r="AH23" s="24">
        <f t="shared" ref="AH23:AH52" si="0">IFERROR(ROUND((AG23-AF23)/30,0),"-")</f>
        <v>61</v>
      </c>
      <c r="AI23" s="23" t="str">
        <f t="shared" ref="AI23:AI52" si="1">IF(AH23=1,"Mês","Meses")</f>
        <v>Meses</v>
      </c>
      <c r="AK23" s="27">
        <v>5512</v>
      </c>
      <c r="AL23" s="27">
        <v>9016</v>
      </c>
      <c r="AM23" s="27">
        <v>8772</v>
      </c>
      <c r="AN23" s="27">
        <v>6780</v>
      </c>
      <c r="AO23" s="27">
        <v>8736</v>
      </c>
      <c r="AP23" s="27">
        <v>8768</v>
      </c>
      <c r="AQ23" s="35">
        <f>SUM(AK23:AP23)</f>
        <v>47584</v>
      </c>
    </row>
    <row r="24" spans="1:70" s="18" customFormat="1" ht="45.75" customHeight="1" x14ac:dyDescent="0.25">
      <c r="A24" s="40" t="s">
        <v>95</v>
      </c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26" t="s">
        <v>75</v>
      </c>
      <c r="AC24" s="26" t="s">
        <v>256</v>
      </c>
      <c r="AD24" s="41" t="s">
        <v>257</v>
      </c>
      <c r="AE24" s="26" t="s">
        <v>19</v>
      </c>
      <c r="AF24" s="25">
        <v>42948</v>
      </c>
      <c r="AG24" s="25">
        <v>44773</v>
      </c>
      <c r="AH24" s="24">
        <f t="shared" si="0"/>
        <v>61</v>
      </c>
      <c r="AI24" s="23" t="str">
        <f t="shared" si="1"/>
        <v>Meses</v>
      </c>
      <c r="AK24" s="27">
        <v>5892</v>
      </c>
      <c r="AL24" s="27">
        <v>4866</v>
      </c>
      <c r="AM24" s="27">
        <v>2426</v>
      </c>
      <c r="AN24" s="27">
        <v>4334</v>
      </c>
      <c r="AO24" s="27">
        <v>2688</v>
      </c>
      <c r="AP24" s="27">
        <v>2688</v>
      </c>
      <c r="AQ24" s="35">
        <f t="shared" ref="AQ24:AQ87" si="2">SUM(AK24:AP24)</f>
        <v>22894</v>
      </c>
    </row>
    <row r="25" spans="1:70" s="18" customFormat="1" ht="40.5" customHeight="1" x14ac:dyDescent="0.25">
      <c r="A25" s="40" t="s">
        <v>96</v>
      </c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43" t="s">
        <v>135</v>
      </c>
      <c r="AC25" s="26" t="s">
        <v>258</v>
      </c>
      <c r="AD25" s="41" t="s">
        <v>259</v>
      </c>
      <c r="AE25" s="26" t="s">
        <v>42</v>
      </c>
      <c r="AF25" s="25">
        <v>42948</v>
      </c>
      <c r="AG25" s="25">
        <v>44773</v>
      </c>
      <c r="AH25" s="24">
        <f t="shared" si="0"/>
        <v>61</v>
      </c>
      <c r="AI25" s="23" t="str">
        <f t="shared" si="1"/>
        <v>Meses</v>
      </c>
      <c r="AK25" s="27">
        <v>4608</v>
      </c>
      <c r="AL25" s="27">
        <v>5760</v>
      </c>
      <c r="AM25" s="27">
        <v>4608</v>
      </c>
      <c r="AN25" s="27">
        <v>4608</v>
      </c>
      <c r="AO25" s="27">
        <v>5824</v>
      </c>
      <c r="AP25" s="27">
        <v>4672</v>
      </c>
      <c r="AQ25" s="35">
        <f t="shared" si="2"/>
        <v>30080</v>
      </c>
    </row>
    <row r="26" spans="1:70" s="18" customFormat="1" ht="36" customHeight="1" x14ac:dyDescent="0.25">
      <c r="A26" s="40" t="s">
        <v>97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41" t="s">
        <v>107</v>
      </c>
      <c r="AC26" s="26" t="s">
        <v>260</v>
      </c>
      <c r="AD26" s="41" t="s">
        <v>261</v>
      </c>
      <c r="AE26" s="26" t="s">
        <v>24</v>
      </c>
      <c r="AF26" s="25">
        <v>42948</v>
      </c>
      <c r="AG26" s="25">
        <v>44773</v>
      </c>
      <c r="AH26" s="24">
        <f t="shared" si="0"/>
        <v>61</v>
      </c>
      <c r="AI26" s="23" t="str">
        <f t="shared" si="1"/>
        <v>Meses</v>
      </c>
      <c r="AK26" s="27">
        <v>7645.33</v>
      </c>
      <c r="AL26" s="27">
        <v>9376</v>
      </c>
      <c r="AM26" s="27">
        <v>10795.33</v>
      </c>
      <c r="AN26" s="27">
        <v>5685.33</v>
      </c>
      <c r="AO26" s="27">
        <v>2496</v>
      </c>
      <c r="AP26" s="27">
        <v>2496</v>
      </c>
      <c r="AQ26" s="35">
        <f t="shared" si="2"/>
        <v>38493.990000000005</v>
      </c>
    </row>
    <row r="27" spans="1:70" s="18" customFormat="1" ht="36" customHeight="1" x14ac:dyDescent="0.25">
      <c r="A27" s="40" t="s">
        <v>98</v>
      </c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41" t="s">
        <v>71</v>
      </c>
      <c r="AC27" s="26" t="s">
        <v>262</v>
      </c>
      <c r="AD27" s="41" t="s">
        <v>263</v>
      </c>
      <c r="AE27" s="41" t="s">
        <v>78</v>
      </c>
      <c r="AF27" s="25">
        <v>42948</v>
      </c>
      <c r="AG27" s="25">
        <v>44773</v>
      </c>
      <c r="AH27" s="24">
        <f t="shared" si="0"/>
        <v>61</v>
      </c>
      <c r="AI27" s="23" t="str">
        <f t="shared" si="1"/>
        <v>Meses</v>
      </c>
      <c r="AK27" s="27">
        <v>4600</v>
      </c>
      <c r="AL27" s="27">
        <v>4600</v>
      </c>
      <c r="AM27" s="27">
        <v>4600</v>
      </c>
      <c r="AN27" s="27">
        <v>4600</v>
      </c>
      <c r="AO27" s="27">
        <v>4600</v>
      </c>
      <c r="AP27" s="27">
        <v>4600</v>
      </c>
      <c r="AQ27" s="35">
        <f t="shared" si="2"/>
        <v>27600</v>
      </c>
    </row>
    <row r="28" spans="1:70" s="18" customFormat="1" ht="51" customHeight="1" x14ac:dyDescent="0.25">
      <c r="A28" s="40" t="s">
        <v>99</v>
      </c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26" t="s">
        <v>12</v>
      </c>
      <c r="AC28" s="26" t="s">
        <v>264</v>
      </c>
      <c r="AD28" s="41" t="s">
        <v>265</v>
      </c>
      <c r="AE28" s="26" t="s">
        <v>13</v>
      </c>
      <c r="AF28" s="25">
        <v>42948</v>
      </c>
      <c r="AG28" s="25">
        <v>44773</v>
      </c>
      <c r="AH28" s="24">
        <f t="shared" si="0"/>
        <v>61</v>
      </c>
      <c r="AI28" s="23" t="str">
        <f t="shared" si="1"/>
        <v>Meses</v>
      </c>
      <c r="AK28" s="27">
        <f>2*2800</f>
        <v>5600</v>
      </c>
      <c r="AL28" s="27">
        <v>2800</v>
      </c>
      <c r="AM28" s="27">
        <v>2800</v>
      </c>
      <c r="AN28" s="27">
        <v>2800</v>
      </c>
      <c r="AO28" s="27">
        <v>2800</v>
      </c>
      <c r="AP28" s="27">
        <v>2800</v>
      </c>
      <c r="AQ28" s="35">
        <f t="shared" si="2"/>
        <v>19600</v>
      </c>
    </row>
    <row r="29" spans="1:70" s="18" customFormat="1" ht="36" customHeight="1" x14ac:dyDescent="0.25">
      <c r="A29" s="40" t="s">
        <v>100</v>
      </c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26" t="s">
        <v>15</v>
      </c>
      <c r="AC29" s="26" t="s">
        <v>266</v>
      </c>
      <c r="AD29" s="41" t="s">
        <v>267</v>
      </c>
      <c r="AE29" s="26" t="s">
        <v>49</v>
      </c>
      <c r="AF29" s="25">
        <v>42948</v>
      </c>
      <c r="AG29" s="25">
        <v>44773</v>
      </c>
      <c r="AH29" s="24">
        <f t="shared" si="0"/>
        <v>61</v>
      </c>
      <c r="AI29" s="23" t="str">
        <f t="shared" si="1"/>
        <v>Meses</v>
      </c>
      <c r="AK29" s="27">
        <v>22</v>
      </c>
      <c r="AL29" s="27">
        <v>88</v>
      </c>
      <c r="AM29" s="27">
        <v>198</v>
      </c>
      <c r="AN29" s="27">
        <v>220</v>
      </c>
      <c r="AO29" s="27" t="s">
        <v>48</v>
      </c>
      <c r="AP29" s="27">
        <v>110</v>
      </c>
      <c r="AQ29" s="35">
        <f t="shared" si="2"/>
        <v>638</v>
      </c>
    </row>
    <row r="30" spans="1:70" s="18" customFormat="1" ht="45.75" customHeight="1" x14ac:dyDescent="0.25">
      <c r="A30" s="40" t="s">
        <v>101</v>
      </c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26" t="s">
        <v>61</v>
      </c>
      <c r="AC30" s="26" t="s">
        <v>268</v>
      </c>
      <c r="AD30" s="41" t="s">
        <v>269</v>
      </c>
      <c r="AE30" s="26" t="s">
        <v>128</v>
      </c>
      <c r="AF30" s="25">
        <v>42948</v>
      </c>
      <c r="AG30" s="25">
        <v>44773</v>
      </c>
      <c r="AH30" s="24">
        <f t="shared" si="0"/>
        <v>61</v>
      </c>
      <c r="AI30" s="23" t="str">
        <f t="shared" si="1"/>
        <v>Meses</v>
      </c>
      <c r="AK30" s="27">
        <v>2744</v>
      </c>
      <c r="AL30" s="27">
        <v>3269</v>
      </c>
      <c r="AM30" s="27">
        <v>2723</v>
      </c>
      <c r="AN30" s="27">
        <v>1645</v>
      </c>
      <c r="AO30" s="27" t="s">
        <v>48</v>
      </c>
      <c r="AP30" s="27" t="s">
        <v>48</v>
      </c>
      <c r="AQ30" s="35">
        <f t="shared" si="2"/>
        <v>10381</v>
      </c>
    </row>
    <row r="31" spans="1:70" s="18" customFormat="1" ht="36" customHeight="1" x14ac:dyDescent="0.25">
      <c r="A31" s="40" t="s">
        <v>102</v>
      </c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26" t="s">
        <v>11</v>
      </c>
      <c r="AC31" s="26" t="s">
        <v>270</v>
      </c>
      <c r="AD31" s="41" t="s">
        <v>271</v>
      </c>
      <c r="AE31" s="26" t="s">
        <v>128</v>
      </c>
      <c r="AF31" s="25">
        <v>42948</v>
      </c>
      <c r="AG31" s="25">
        <v>44773</v>
      </c>
      <c r="AH31" s="24">
        <f t="shared" si="0"/>
        <v>61</v>
      </c>
      <c r="AI31" s="23" t="str">
        <f t="shared" si="1"/>
        <v>Meses</v>
      </c>
      <c r="AK31" s="27">
        <v>2898</v>
      </c>
      <c r="AL31" s="27">
        <v>2562</v>
      </c>
      <c r="AM31" s="27">
        <v>2772</v>
      </c>
      <c r="AN31" s="27">
        <v>1981</v>
      </c>
      <c r="AO31" s="27" t="s">
        <v>48</v>
      </c>
      <c r="AP31" s="27" t="s">
        <v>48</v>
      </c>
      <c r="AQ31" s="35">
        <f t="shared" si="2"/>
        <v>10213</v>
      </c>
    </row>
    <row r="32" spans="1:70" s="18" customFormat="1" ht="117" customHeight="1" x14ac:dyDescent="0.25">
      <c r="A32" s="40" t="s">
        <v>103</v>
      </c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26" t="s">
        <v>197</v>
      </c>
      <c r="AC32" s="26" t="s">
        <v>272</v>
      </c>
      <c r="AD32" s="41" t="s">
        <v>273</v>
      </c>
      <c r="AE32" s="26" t="s">
        <v>25</v>
      </c>
      <c r="AF32" s="25">
        <v>42948</v>
      </c>
      <c r="AG32" s="25">
        <v>44773</v>
      </c>
      <c r="AH32" s="24">
        <f t="shared" si="0"/>
        <v>61</v>
      </c>
      <c r="AI32" s="23" t="str">
        <f t="shared" si="1"/>
        <v>Meses</v>
      </c>
      <c r="AK32" s="27">
        <v>8448</v>
      </c>
      <c r="AL32" s="27">
        <v>6912</v>
      </c>
      <c r="AM32" s="27">
        <v>9216</v>
      </c>
      <c r="AN32" s="27">
        <v>6912</v>
      </c>
      <c r="AO32" s="27" t="s">
        <v>48</v>
      </c>
      <c r="AP32" s="27">
        <v>3072</v>
      </c>
      <c r="AQ32" s="35">
        <f t="shared" si="2"/>
        <v>34560</v>
      </c>
    </row>
    <row r="33" spans="1:43" s="18" customFormat="1" ht="58.5" customHeight="1" x14ac:dyDescent="0.25">
      <c r="A33" s="40" t="s">
        <v>104</v>
      </c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26" t="s">
        <v>36</v>
      </c>
      <c r="AC33" s="26" t="s">
        <v>274</v>
      </c>
      <c r="AD33" s="41" t="s">
        <v>275</v>
      </c>
      <c r="AE33" s="26" t="s">
        <v>30</v>
      </c>
      <c r="AF33" s="25">
        <v>42948</v>
      </c>
      <c r="AG33" s="25">
        <v>44773</v>
      </c>
      <c r="AH33" s="24">
        <f t="shared" si="0"/>
        <v>61</v>
      </c>
      <c r="AI33" s="23" t="str">
        <f t="shared" si="1"/>
        <v>Meses</v>
      </c>
      <c r="AK33" s="27">
        <v>20999</v>
      </c>
      <c r="AL33" s="27">
        <v>20818</v>
      </c>
      <c r="AM33" s="27">
        <v>21156</v>
      </c>
      <c r="AN33" s="27">
        <v>19189</v>
      </c>
      <c r="AO33" s="27">
        <v>10224</v>
      </c>
      <c r="AP33" s="27">
        <v>14671</v>
      </c>
      <c r="AQ33" s="35">
        <f t="shared" si="2"/>
        <v>107057</v>
      </c>
    </row>
    <row r="34" spans="1:43" s="18" customFormat="1" ht="36" customHeight="1" x14ac:dyDescent="0.25">
      <c r="A34" s="40" t="s">
        <v>105</v>
      </c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26" t="s">
        <v>43</v>
      </c>
      <c r="AC34" s="26" t="s">
        <v>48</v>
      </c>
      <c r="AD34" s="41" t="s">
        <v>276</v>
      </c>
      <c r="AE34" s="26" t="s">
        <v>233</v>
      </c>
      <c r="AF34" s="25">
        <v>42948</v>
      </c>
      <c r="AG34" s="25">
        <v>44774</v>
      </c>
      <c r="AH34" s="24">
        <f t="shared" si="0"/>
        <v>61</v>
      </c>
      <c r="AI34" s="23" t="str">
        <f t="shared" si="1"/>
        <v>Meses</v>
      </c>
      <c r="AK34" s="27">
        <v>3954.67</v>
      </c>
      <c r="AL34" s="27">
        <v>5388</v>
      </c>
      <c r="AM34" s="27">
        <v>4672</v>
      </c>
      <c r="AN34" s="27">
        <v>4389.33</v>
      </c>
      <c r="AO34" s="27">
        <v>2154.67</v>
      </c>
      <c r="AP34" s="27">
        <v>2154.67</v>
      </c>
      <c r="AQ34" s="35">
        <f t="shared" si="2"/>
        <v>22713.339999999997</v>
      </c>
    </row>
    <row r="35" spans="1:43" s="18" customFormat="1" ht="36" customHeight="1" x14ac:dyDescent="0.25">
      <c r="A35" s="40" t="s">
        <v>106</v>
      </c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26" t="s">
        <v>80</v>
      </c>
      <c r="AC35" s="26" t="s">
        <v>277</v>
      </c>
      <c r="AD35" s="41" t="s">
        <v>278</v>
      </c>
      <c r="AE35" s="26" t="s">
        <v>28</v>
      </c>
      <c r="AF35" s="25">
        <v>42948</v>
      </c>
      <c r="AG35" s="25">
        <v>43979</v>
      </c>
      <c r="AH35" s="24">
        <f t="shared" si="0"/>
        <v>34</v>
      </c>
      <c r="AI35" s="23" t="str">
        <f t="shared" si="1"/>
        <v>Meses</v>
      </c>
      <c r="AK35" s="27">
        <v>2420</v>
      </c>
      <c r="AL35" s="27" t="s">
        <v>48</v>
      </c>
      <c r="AM35" s="27">
        <v>1094</v>
      </c>
      <c r="AN35" s="27">
        <v>2430</v>
      </c>
      <c r="AO35" s="27" t="s">
        <v>48</v>
      </c>
      <c r="AP35" s="27" t="s">
        <v>48</v>
      </c>
      <c r="AQ35" s="35">
        <f t="shared" si="2"/>
        <v>5944</v>
      </c>
    </row>
    <row r="36" spans="1:43" s="18" customFormat="1" ht="36" customHeight="1" x14ac:dyDescent="0.25">
      <c r="A36" s="40" t="s">
        <v>108</v>
      </c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26" t="s">
        <v>52</v>
      </c>
      <c r="AC36" s="26" t="s">
        <v>48</v>
      </c>
      <c r="AD36" s="41" t="s">
        <v>279</v>
      </c>
      <c r="AE36" s="26" t="s">
        <v>41</v>
      </c>
      <c r="AF36" s="25">
        <v>42948</v>
      </c>
      <c r="AG36" s="25">
        <v>44773</v>
      </c>
      <c r="AH36" s="24">
        <f t="shared" si="0"/>
        <v>61</v>
      </c>
      <c r="AI36" s="23" t="str">
        <f t="shared" si="1"/>
        <v>Meses</v>
      </c>
      <c r="AK36" s="27">
        <v>6912</v>
      </c>
      <c r="AL36" s="27">
        <v>7936</v>
      </c>
      <c r="AM36" s="27">
        <v>7296</v>
      </c>
      <c r="AN36" s="27">
        <v>5376</v>
      </c>
      <c r="AO36" s="27" t="s">
        <v>48</v>
      </c>
      <c r="AP36" s="27" t="s">
        <v>48</v>
      </c>
      <c r="AQ36" s="35">
        <f t="shared" si="2"/>
        <v>27520</v>
      </c>
    </row>
    <row r="37" spans="1:43" s="18" customFormat="1" ht="36" customHeight="1" x14ac:dyDescent="0.25">
      <c r="A37" s="40" t="s">
        <v>109</v>
      </c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26" t="s">
        <v>26</v>
      </c>
      <c r="AC37" s="26" t="s">
        <v>280</v>
      </c>
      <c r="AD37" s="41" t="s">
        <v>281</v>
      </c>
      <c r="AE37" s="26" t="s">
        <v>27</v>
      </c>
      <c r="AF37" s="25">
        <v>42948</v>
      </c>
      <c r="AG37" s="25">
        <v>44773</v>
      </c>
      <c r="AH37" s="24">
        <f t="shared" si="0"/>
        <v>61</v>
      </c>
      <c r="AI37" s="23" t="str">
        <f t="shared" si="1"/>
        <v>Meses</v>
      </c>
      <c r="AK37" s="27">
        <v>5120</v>
      </c>
      <c r="AL37" s="27">
        <v>6784</v>
      </c>
      <c r="AM37" s="27">
        <v>5034.67</v>
      </c>
      <c r="AN37" s="27">
        <v>5248</v>
      </c>
      <c r="AO37" s="27">
        <v>5418.67</v>
      </c>
      <c r="AP37" s="27">
        <v>4608</v>
      </c>
      <c r="AQ37" s="35">
        <f t="shared" si="2"/>
        <v>32213.339999999997</v>
      </c>
    </row>
    <row r="38" spans="1:43" s="18" customFormat="1" ht="36" customHeight="1" x14ac:dyDescent="0.25">
      <c r="A38" s="40" t="s">
        <v>110</v>
      </c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26" t="s">
        <v>93</v>
      </c>
      <c r="AC38" s="26" t="s">
        <v>282</v>
      </c>
      <c r="AD38" s="41" t="s">
        <v>283</v>
      </c>
      <c r="AE38" s="26" t="s">
        <v>30</v>
      </c>
      <c r="AF38" s="25">
        <v>42948</v>
      </c>
      <c r="AG38" s="25">
        <v>44773</v>
      </c>
      <c r="AH38" s="24">
        <f t="shared" si="0"/>
        <v>61</v>
      </c>
      <c r="AI38" s="23" t="str">
        <f t="shared" si="1"/>
        <v>Meses</v>
      </c>
      <c r="AK38" s="27">
        <v>5793</v>
      </c>
      <c r="AL38" s="27">
        <v>7477</v>
      </c>
      <c r="AM38" s="27">
        <v>6262.5</v>
      </c>
      <c r="AN38" s="27">
        <v>4994</v>
      </c>
      <c r="AO38" s="27">
        <v>4608</v>
      </c>
      <c r="AP38" s="27">
        <v>5565</v>
      </c>
      <c r="AQ38" s="35">
        <f t="shared" si="2"/>
        <v>34699.5</v>
      </c>
    </row>
    <row r="39" spans="1:43" s="18" customFormat="1" ht="54.75" customHeight="1" x14ac:dyDescent="0.25">
      <c r="A39" s="40" t="s">
        <v>111</v>
      </c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26" t="s">
        <v>20</v>
      </c>
      <c r="AC39" s="26" t="s">
        <v>284</v>
      </c>
      <c r="AD39" s="41" t="s">
        <v>285</v>
      </c>
      <c r="AE39" s="26" t="s">
        <v>21</v>
      </c>
      <c r="AF39" s="25">
        <v>42948</v>
      </c>
      <c r="AG39" s="25">
        <v>44773</v>
      </c>
      <c r="AH39" s="24">
        <f t="shared" si="0"/>
        <v>61</v>
      </c>
      <c r="AI39" s="23" t="str">
        <f t="shared" si="1"/>
        <v>Meses</v>
      </c>
      <c r="AK39" s="27">
        <v>5855.33</v>
      </c>
      <c r="AL39" s="27">
        <v>6492</v>
      </c>
      <c r="AM39" s="27">
        <v>5509.33</v>
      </c>
      <c r="AN39" s="27">
        <v>4876</v>
      </c>
      <c r="AO39" s="27">
        <v>5362.67</v>
      </c>
      <c r="AP39" s="27">
        <v>5978.67</v>
      </c>
      <c r="AQ39" s="35">
        <f t="shared" si="2"/>
        <v>34074</v>
      </c>
    </row>
    <row r="40" spans="1:43" s="18" customFormat="1" ht="77.25" customHeight="1" x14ac:dyDescent="0.25">
      <c r="A40" s="40" t="s">
        <v>112</v>
      </c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26" t="s">
        <v>22</v>
      </c>
      <c r="AC40" s="26" t="s">
        <v>286</v>
      </c>
      <c r="AD40" s="41" t="s">
        <v>287</v>
      </c>
      <c r="AE40" s="26" t="s">
        <v>23</v>
      </c>
      <c r="AF40" s="25">
        <v>42948</v>
      </c>
      <c r="AG40" s="25">
        <v>44773</v>
      </c>
      <c r="AH40" s="24">
        <f t="shared" si="0"/>
        <v>61</v>
      </c>
      <c r="AI40" s="23" t="str">
        <f t="shared" si="1"/>
        <v>Meses</v>
      </c>
      <c r="AK40" s="27">
        <v>7940</v>
      </c>
      <c r="AL40" s="27">
        <v>2236</v>
      </c>
      <c r="AM40" s="27">
        <v>8508</v>
      </c>
      <c r="AN40" s="27" t="s">
        <v>48</v>
      </c>
      <c r="AO40" s="27" t="s">
        <v>48</v>
      </c>
      <c r="AP40" s="27" t="s">
        <v>48</v>
      </c>
      <c r="AQ40" s="35">
        <f t="shared" si="2"/>
        <v>18684</v>
      </c>
    </row>
    <row r="41" spans="1:43" s="18" customFormat="1" ht="36" customHeight="1" x14ac:dyDescent="0.25">
      <c r="A41" s="40" t="s">
        <v>113</v>
      </c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26" t="s">
        <v>90</v>
      </c>
      <c r="AC41" s="26" t="s">
        <v>288</v>
      </c>
      <c r="AD41" s="41" t="s">
        <v>289</v>
      </c>
      <c r="AE41" s="26" t="s">
        <v>81</v>
      </c>
      <c r="AF41" s="25">
        <v>42948</v>
      </c>
      <c r="AG41" s="25">
        <v>44773</v>
      </c>
      <c r="AH41" s="24">
        <f t="shared" si="0"/>
        <v>61</v>
      </c>
      <c r="AI41" s="23" t="str">
        <f t="shared" si="1"/>
        <v>Meses</v>
      </c>
      <c r="AK41" s="27">
        <v>4742</v>
      </c>
      <c r="AL41" s="27">
        <v>8033</v>
      </c>
      <c r="AM41" s="27">
        <v>6499</v>
      </c>
      <c r="AN41" s="27">
        <v>3563</v>
      </c>
      <c r="AO41" s="27">
        <v>2304</v>
      </c>
      <c r="AP41" s="27">
        <v>2304</v>
      </c>
      <c r="AQ41" s="35">
        <f t="shared" si="2"/>
        <v>27445</v>
      </c>
    </row>
    <row r="42" spans="1:43" s="18" customFormat="1" ht="36" customHeight="1" x14ac:dyDescent="0.25">
      <c r="A42" s="40" t="s">
        <v>114</v>
      </c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26" t="s">
        <v>76</v>
      </c>
      <c r="AC42" s="26" t="s">
        <v>290</v>
      </c>
      <c r="AD42" s="41" t="s">
        <v>291</v>
      </c>
      <c r="AE42" s="26" t="s">
        <v>40</v>
      </c>
      <c r="AF42" s="25">
        <v>42948</v>
      </c>
      <c r="AG42" s="25">
        <v>44773</v>
      </c>
      <c r="AH42" s="24">
        <f t="shared" si="0"/>
        <v>61</v>
      </c>
      <c r="AI42" s="23" t="str">
        <f t="shared" si="1"/>
        <v>Meses</v>
      </c>
      <c r="AK42" s="27">
        <v>6177</v>
      </c>
      <c r="AL42" s="27">
        <v>4859</v>
      </c>
      <c r="AM42" s="27">
        <v>3563</v>
      </c>
      <c r="AN42" s="27">
        <v>3625</v>
      </c>
      <c r="AO42" s="27">
        <v>2788</v>
      </c>
      <c r="AP42" s="27">
        <v>3584</v>
      </c>
      <c r="AQ42" s="35">
        <f t="shared" si="2"/>
        <v>24596</v>
      </c>
    </row>
    <row r="43" spans="1:43" s="18" customFormat="1" ht="36" customHeight="1" x14ac:dyDescent="0.25">
      <c r="A43" s="40" t="s">
        <v>115</v>
      </c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26" t="s">
        <v>132</v>
      </c>
      <c r="AC43" s="26" t="s">
        <v>292</v>
      </c>
      <c r="AD43" s="41" t="s">
        <v>293</v>
      </c>
      <c r="AE43" s="26" t="s">
        <v>24</v>
      </c>
      <c r="AF43" s="25">
        <v>42948</v>
      </c>
      <c r="AG43" s="25">
        <v>44773</v>
      </c>
      <c r="AH43" s="24">
        <f t="shared" si="0"/>
        <v>61</v>
      </c>
      <c r="AI43" s="23" t="str">
        <f t="shared" si="1"/>
        <v>Meses</v>
      </c>
      <c r="AK43" s="27">
        <v>8336.33</v>
      </c>
      <c r="AL43" s="27">
        <v>10016</v>
      </c>
      <c r="AM43" s="27">
        <v>8944</v>
      </c>
      <c r="AN43" s="27">
        <v>8690.67</v>
      </c>
      <c r="AO43" s="27">
        <v>1216</v>
      </c>
      <c r="AP43" s="27">
        <v>4864</v>
      </c>
      <c r="AQ43" s="35">
        <f t="shared" si="2"/>
        <v>42067</v>
      </c>
    </row>
    <row r="44" spans="1:43" s="18" customFormat="1" ht="36" customHeight="1" x14ac:dyDescent="0.25">
      <c r="A44" s="40" t="s">
        <v>116</v>
      </c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26" t="s">
        <v>34</v>
      </c>
      <c r="AC44" s="26" t="s">
        <v>294</v>
      </c>
      <c r="AD44" s="41" t="s">
        <v>295</v>
      </c>
      <c r="AE44" s="26" t="s">
        <v>24</v>
      </c>
      <c r="AF44" s="25">
        <v>42948</v>
      </c>
      <c r="AG44" s="25">
        <v>44773</v>
      </c>
      <c r="AH44" s="24">
        <f t="shared" si="0"/>
        <v>61</v>
      </c>
      <c r="AI44" s="23" t="str">
        <f t="shared" si="1"/>
        <v>Meses</v>
      </c>
      <c r="AK44" s="27">
        <v>7590.66</v>
      </c>
      <c r="AL44" s="27">
        <v>6906.67</v>
      </c>
      <c r="AM44" s="27">
        <v>7734</v>
      </c>
      <c r="AN44" s="27">
        <v>7252.66</v>
      </c>
      <c r="AO44" s="27" t="s">
        <v>48</v>
      </c>
      <c r="AP44" s="27" t="s">
        <v>48</v>
      </c>
      <c r="AQ44" s="35">
        <f t="shared" si="2"/>
        <v>29483.99</v>
      </c>
    </row>
    <row r="45" spans="1:43" s="18" customFormat="1" ht="36" customHeight="1" x14ac:dyDescent="0.25">
      <c r="A45" s="40" t="s">
        <v>117</v>
      </c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26" t="s">
        <v>74</v>
      </c>
      <c r="AC45" s="26" t="s">
        <v>296</v>
      </c>
      <c r="AD45" s="41" t="s">
        <v>297</v>
      </c>
      <c r="AE45" s="26" t="s">
        <v>19</v>
      </c>
      <c r="AF45" s="25">
        <v>42948</v>
      </c>
      <c r="AG45" s="25">
        <v>44773</v>
      </c>
      <c r="AH45" s="24">
        <f t="shared" si="0"/>
        <v>61</v>
      </c>
      <c r="AI45" s="23" t="str">
        <f t="shared" si="1"/>
        <v>Meses</v>
      </c>
      <c r="AK45" s="27">
        <v>4446</v>
      </c>
      <c r="AL45" s="27">
        <v>5928</v>
      </c>
      <c r="AM45" s="27">
        <v>5878</v>
      </c>
      <c r="AN45" s="27">
        <v>2946</v>
      </c>
      <c r="AO45" s="27">
        <v>4210</v>
      </c>
      <c r="AP45" s="27">
        <v>3396</v>
      </c>
      <c r="AQ45" s="35">
        <f t="shared" si="2"/>
        <v>26804</v>
      </c>
    </row>
    <row r="46" spans="1:43" s="18" customFormat="1" ht="66" customHeight="1" x14ac:dyDescent="0.25">
      <c r="A46" s="40" t="s">
        <v>118</v>
      </c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26" t="s">
        <v>32</v>
      </c>
      <c r="AC46" s="26" t="s">
        <v>298</v>
      </c>
      <c r="AD46" s="41" t="s">
        <v>299</v>
      </c>
      <c r="AE46" s="26" t="s">
        <v>33</v>
      </c>
      <c r="AF46" s="25">
        <v>42948</v>
      </c>
      <c r="AG46" s="25">
        <v>44773</v>
      </c>
      <c r="AH46" s="24">
        <f t="shared" si="0"/>
        <v>61</v>
      </c>
      <c r="AI46" s="23" t="str">
        <f t="shared" si="1"/>
        <v>Meses</v>
      </c>
      <c r="AK46" s="27">
        <v>2982</v>
      </c>
      <c r="AL46" s="27">
        <v>5704</v>
      </c>
      <c r="AM46" s="27">
        <v>4018</v>
      </c>
      <c r="AN46" s="27">
        <v>4148</v>
      </c>
      <c r="AO46" s="27" t="s">
        <v>48</v>
      </c>
      <c r="AP46" s="27" t="s">
        <v>48</v>
      </c>
      <c r="AQ46" s="35">
        <f t="shared" si="2"/>
        <v>16852</v>
      </c>
    </row>
    <row r="47" spans="1:43" s="18" customFormat="1" ht="66" customHeight="1" x14ac:dyDescent="0.25">
      <c r="A47" s="40" t="s">
        <v>119</v>
      </c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26" t="s">
        <v>32</v>
      </c>
      <c r="AC47" s="26" t="s">
        <v>298</v>
      </c>
      <c r="AD47" s="41" t="s">
        <v>299</v>
      </c>
      <c r="AE47" s="26" t="s">
        <v>44</v>
      </c>
      <c r="AF47" s="25">
        <v>42948</v>
      </c>
      <c r="AG47" s="25">
        <v>44773</v>
      </c>
      <c r="AH47" s="24">
        <f t="shared" si="0"/>
        <v>61</v>
      </c>
      <c r="AI47" s="23" t="str">
        <f t="shared" si="1"/>
        <v>Meses</v>
      </c>
      <c r="AK47" s="27">
        <v>0</v>
      </c>
      <c r="AL47" s="27" t="s">
        <v>48</v>
      </c>
      <c r="AM47" s="27" t="s">
        <v>48</v>
      </c>
      <c r="AN47" s="27" t="s">
        <v>48</v>
      </c>
      <c r="AO47" s="27" t="s">
        <v>48</v>
      </c>
      <c r="AP47" s="27" t="s">
        <v>48</v>
      </c>
      <c r="AQ47" s="35">
        <f t="shared" si="2"/>
        <v>0</v>
      </c>
    </row>
    <row r="48" spans="1:43" s="18" customFormat="1" ht="58.5" customHeight="1" x14ac:dyDescent="0.25">
      <c r="A48" s="40" t="s">
        <v>120</v>
      </c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26" t="s">
        <v>17</v>
      </c>
      <c r="AC48" s="26" t="s">
        <v>300</v>
      </c>
      <c r="AD48" s="41" t="s">
        <v>301</v>
      </c>
      <c r="AE48" s="26" t="s">
        <v>18</v>
      </c>
      <c r="AF48" s="25">
        <v>42948</v>
      </c>
      <c r="AG48" s="25">
        <v>44773</v>
      </c>
      <c r="AH48" s="24">
        <f t="shared" si="0"/>
        <v>61</v>
      </c>
      <c r="AI48" s="23" t="str">
        <f t="shared" si="1"/>
        <v>Meses</v>
      </c>
      <c r="AK48" s="27">
        <v>23666</v>
      </c>
      <c r="AL48" s="27">
        <v>24151</v>
      </c>
      <c r="AM48" s="27">
        <v>26200</v>
      </c>
      <c r="AN48" s="27">
        <v>17606</v>
      </c>
      <c r="AO48" s="27">
        <v>21387</v>
      </c>
      <c r="AP48" s="27">
        <v>3956</v>
      </c>
      <c r="AQ48" s="35">
        <f t="shared" si="2"/>
        <v>116966</v>
      </c>
    </row>
    <row r="49" spans="1:43" s="18" customFormat="1" ht="36" customHeight="1" x14ac:dyDescent="0.25">
      <c r="A49" s="40" t="s">
        <v>121</v>
      </c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26" t="s">
        <v>59</v>
      </c>
      <c r="AC49" s="26" t="s">
        <v>302</v>
      </c>
      <c r="AD49" s="41" t="s">
        <v>303</v>
      </c>
      <c r="AE49" s="26" t="s">
        <v>31</v>
      </c>
      <c r="AF49" s="25">
        <v>42948</v>
      </c>
      <c r="AG49" s="25">
        <v>44773</v>
      </c>
      <c r="AH49" s="24">
        <f t="shared" si="0"/>
        <v>61</v>
      </c>
      <c r="AI49" s="23" t="str">
        <f t="shared" si="1"/>
        <v>Meses</v>
      </c>
      <c r="AK49" s="27">
        <v>2073</v>
      </c>
      <c r="AL49" s="27">
        <v>4235</v>
      </c>
      <c r="AM49" s="27">
        <v>4128</v>
      </c>
      <c r="AN49" s="27">
        <v>3129</v>
      </c>
      <c r="AO49" s="27">
        <v>4096</v>
      </c>
      <c r="AP49" s="27">
        <v>4096</v>
      </c>
      <c r="AQ49" s="35">
        <f t="shared" si="2"/>
        <v>21757</v>
      </c>
    </row>
    <row r="50" spans="1:43" s="18" customFormat="1" ht="74.25" customHeight="1" x14ac:dyDescent="0.25">
      <c r="A50" s="40" t="s">
        <v>122</v>
      </c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41" t="s">
        <v>124</v>
      </c>
      <c r="AC50" s="26" t="s">
        <v>304</v>
      </c>
      <c r="AD50" s="41" t="s">
        <v>305</v>
      </c>
      <c r="AE50" s="26" t="s">
        <v>24</v>
      </c>
      <c r="AF50" s="25">
        <v>42948</v>
      </c>
      <c r="AG50" s="25">
        <v>43889</v>
      </c>
      <c r="AH50" s="24">
        <f t="shared" si="0"/>
        <v>31</v>
      </c>
      <c r="AI50" s="23" t="str">
        <f t="shared" si="1"/>
        <v>Meses</v>
      </c>
      <c r="AK50" s="27">
        <v>9057.33</v>
      </c>
      <c r="AL50" s="27">
        <v>5050.67</v>
      </c>
      <c r="AM50" s="27">
        <v>3901.33</v>
      </c>
      <c r="AN50" s="27" t="s">
        <v>48</v>
      </c>
      <c r="AO50" s="27" t="s">
        <v>48</v>
      </c>
      <c r="AP50" s="27" t="s">
        <v>48</v>
      </c>
      <c r="AQ50" s="35">
        <f t="shared" si="2"/>
        <v>18009.330000000002</v>
      </c>
    </row>
    <row r="51" spans="1:43" s="18" customFormat="1" ht="75" customHeight="1" x14ac:dyDescent="0.25">
      <c r="A51" s="40" t="s">
        <v>123</v>
      </c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26" t="s">
        <v>72</v>
      </c>
      <c r="AC51" s="26" t="s">
        <v>306</v>
      </c>
      <c r="AD51" s="41" t="s">
        <v>307</v>
      </c>
      <c r="AE51" s="26" t="s">
        <v>35</v>
      </c>
      <c r="AF51" s="25">
        <v>42948</v>
      </c>
      <c r="AG51" s="25">
        <v>44773</v>
      </c>
      <c r="AH51" s="24">
        <f t="shared" si="0"/>
        <v>61</v>
      </c>
      <c r="AI51" s="23" t="str">
        <f t="shared" si="1"/>
        <v>Meses</v>
      </c>
      <c r="AK51" s="27">
        <v>4584</v>
      </c>
      <c r="AL51" s="27">
        <v>5728</v>
      </c>
      <c r="AM51" s="27">
        <v>5608</v>
      </c>
      <c r="AN51" s="27">
        <v>2804</v>
      </c>
      <c r="AO51" s="27">
        <v>2048</v>
      </c>
      <c r="AP51" s="27">
        <v>3072</v>
      </c>
      <c r="AQ51" s="35">
        <f t="shared" si="2"/>
        <v>23844</v>
      </c>
    </row>
    <row r="52" spans="1:43" s="18" customFormat="1" ht="76.5" customHeight="1" x14ac:dyDescent="0.25">
      <c r="A52" s="40" t="s">
        <v>125</v>
      </c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41" t="s">
        <v>50</v>
      </c>
      <c r="AC52" s="26" t="s">
        <v>308</v>
      </c>
      <c r="AD52" s="41" t="s">
        <v>309</v>
      </c>
      <c r="AE52" s="41" t="s">
        <v>53</v>
      </c>
      <c r="AF52" s="25">
        <v>42948</v>
      </c>
      <c r="AG52" s="25">
        <v>44773</v>
      </c>
      <c r="AH52" s="24">
        <f t="shared" si="0"/>
        <v>61</v>
      </c>
      <c r="AI52" s="23" t="str">
        <f t="shared" si="1"/>
        <v>Meses</v>
      </c>
      <c r="AK52" s="27" t="s">
        <v>48</v>
      </c>
      <c r="AL52" s="27">
        <v>5900</v>
      </c>
      <c r="AM52" s="27">
        <v>6450</v>
      </c>
      <c r="AN52" s="27">
        <v>6850</v>
      </c>
      <c r="AO52" s="27" t="s">
        <v>48</v>
      </c>
      <c r="AP52" s="27">
        <v>5150</v>
      </c>
      <c r="AQ52" s="35">
        <f t="shared" si="2"/>
        <v>24350</v>
      </c>
    </row>
    <row r="53" spans="1:43" s="18" customFormat="1" ht="39" customHeight="1" x14ac:dyDescent="0.25">
      <c r="A53" s="40" t="s">
        <v>137</v>
      </c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26" t="s">
        <v>86</v>
      </c>
      <c r="AC53" s="26" t="s">
        <v>310</v>
      </c>
      <c r="AD53" s="41" t="s">
        <v>48</v>
      </c>
      <c r="AE53" s="26" t="s">
        <v>129</v>
      </c>
      <c r="AF53" s="25">
        <v>42948</v>
      </c>
      <c r="AG53" s="25">
        <v>44773</v>
      </c>
      <c r="AH53" s="24">
        <f t="shared" ref="AH53:AH64" si="3">IFERROR(ROUND((AG53-AF53)/30,0),"-")</f>
        <v>61</v>
      </c>
      <c r="AI53" s="23" t="str">
        <f t="shared" ref="AI53:AI64" si="4">IF(AH53=1,"Mês","Meses")</f>
        <v>Meses</v>
      </c>
      <c r="AK53" s="27">
        <v>2472.85</v>
      </c>
      <c r="AL53" s="27">
        <v>2514.0500000000002</v>
      </c>
      <c r="AM53" s="27">
        <v>2546.35</v>
      </c>
      <c r="AN53" s="27">
        <v>2769.65</v>
      </c>
      <c r="AO53" s="27">
        <v>2805.35</v>
      </c>
      <c r="AP53" s="27">
        <v>2945.84</v>
      </c>
      <c r="AQ53" s="35">
        <f t="shared" si="2"/>
        <v>16054.09</v>
      </c>
    </row>
    <row r="54" spans="1:43" s="18" customFormat="1" ht="48.75" customHeight="1" x14ac:dyDescent="0.25">
      <c r="A54" s="40" t="s">
        <v>138</v>
      </c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26" t="s">
        <v>87</v>
      </c>
      <c r="AC54" s="26" t="s">
        <v>310</v>
      </c>
      <c r="AD54" s="41" t="s">
        <v>48</v>
      </c>
      <c r="AE54" s="26" t="s">
        <v>139</v>
      </c>
      <c r="AF54" s="25">
        <v>42948</v>
      </c>
      <c r="AG54" s="25">
        <v>44773</v>
      </c>
      <c r="AH54" s="24">
        <f t="shared" si="3"/>
        <v>61</v>
      </c>
      <c r="AI54" s="23" t="str">
        <f t="shared" si="4"/>
        <v>Meses</v>
      </c>
      <c r="AK54" s="27">
        <v>31359.88</v>
      </c>
      <c r="AL54" s="27">
        <v>32199.47</v>
      </c>
      <c r="AM54" s="27">
        <v>32857.49</v>
      </c>
      <c r="AN54" s="27">
        <v>37407.019999999997</v>
      </c>
      <c r="AO54" s="27">
        <v>38134.36</v>
      </c>
      <c r="AP54" s="27">
        <v>40996.71</v>
      </c>
      <c r="AQ54" s="35">
        <f t="shared" si="2"/>
        <v>212954.92999999996</v>
      </c>
    </row>
    <row r="55" spans="1:43" s="18" customFormat="1" ht="39" customHeight="1" x14ac:dyDescent="0.25">
      <c r="A55" s="40" t="s">
        <v>140</v>
      </c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26" t="s">
        <v>88</v>
      </c>
      <c r="AC55" s="26" t="s">
        <v>310</v>
      </c>
      <c r="AD55" s="41" t="s">
        <v>48</v>
      </c>
      <c r="AE55" s="26" t="s">
        <v>130</v>
      </c>
      <c r="AF55" s="25">
        <v>42948</v>
      </c>
      <c r="AG55" s="25">
        <v>44773</v>
      </c>
      <c r="AH55" s="24">
        <f t="shared" si="3"/>
        <v>61</v>
      </c>
      <c r="AI55" s="23" t="str">
        <f t="shared" si="4"/>
        <v>Meses</v>
      </c>
      <c r="AK55" s="27">
        <v>2129.3000000000002</v>
      </c>
      <c r="AL55" s="27">
        <v>2159.9699999999998</v>
      </c>
      <c r="AM55" s="27">
        <v>2184.0100000000002</v>
      </c>
      <c r="AN55" s="27">
        <v>2350.2399999999998</v>
      </c>
      <c r="AO55" s="27">
        <v>2376.8200000000002</v>
      </c>
      <c r="AP55" s="27">
        <v>2481.4</v>
      </c>
      <c r="AQ55" s="35">
        <f t="shared" si="2"/>
        <v>13681.74</v>
      </c>
    </row>
    <row r="56" spans="1:43" s="18" customFormat="1" ht="39" customHeight="1" x14ac:dyDescent="0.25">
      <c r="A56" s="40" t="s">
        <v>141</v>
      </c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26" t="s">
        <v>83</v>
      </c>
      <c r="AC56" s="26" t="s">
        <v>310</v>
      </c>
      <c r="AD56" s="41" t="s">
        <v>48</v>
      </c>
      <c r="AE56" s="26" t="s">
        <v>142</v>
      </c>
      <c r="AF56" s="25">
        <v>42948</v>
      </c>
      <c r="AG56" s="25">
        <v>44773</v>
      </c>
      <c r="AH56" s="24">
        <f t="shared" si="3"/>
        <v>61</v>
      </c>
      <c r="AI56" s="23" t="str">
        <f t="shared" si="4"/>
        <v>Meses</v>
      </c>
      <c r="AK56" s="27">
        <v>2658.41</v>
      </c>
      <c r="AL56" s="27">
        <v>2730.64</v>
      </c>
      <c r="AM56" s="27">
        <v>2787.25</v>
      </c>
      <c r="AN56" s="27">
        <v>3178.66</v>
      </c>
      <c r="AO56" s="27">
        <v>3241.23</v>
      </c>
      <c r="AP56" s="27">
        <v>3487.47</v>
      </c>
      <c r="AQ56" s="35">
        <f t="shared" si="2"/>
        <v>18083.66</v>
      </c>
    </row>
    <row r="57" spans="1:43" s="18" customFormat="1" ht="39" customHeight="1" x14ac:dyDescent="0.25">
      <c r="A57" s="40" t="s">
        <v>144</v>
      </c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26" t="s">
        <v>83</v>
      </c>
      <c r="AC57" s="26" t="s">
        <v>310</v>
      </c>
      <c r="AD57" s="41" t="s">
        <v>48</v>
      </c>
      <c r="AE57" s="26" t="s">
        <v>142</v>
      </c>
      <c r="AF57" s="25">
        <v>42948</v>
      </c>
      <c r="AG57" s="25">
        <v>44773</v>
      </c>
      <c r="AH57" s="24">
        <f t="shared" si="3"/>
        <v>61</v>
      </c>
      <c r="AI57" s="23" t="str">
        <f t="shared" si="4"/>
        <v>Meses</v>
      </c>
      <c r="AK57" s="27">
        <v>2658.41</v>
      </c>
      <c r="AL57" s="27">
        <v>2730.64</v>
      </c>
      <c r="AM57" s="27">
        <v>2787.25</v>
      </c>
      <c r="AN57" s="27">
        <v>3178.66</v>
      </c>
      <c r="AO57" s="27">
        <v>3241.23</v>
      </c>
      <c r="AP57" s="27">
        <v>3487.47</v>
      </c>
      <c r="AQ57" s="35">
        <f t="shared" si="2"/>
        <v>18083.66</v>
      </c>
    </row>
    <row r="58" spans="1:43" s="18" customFormat="1" ht="39" customHeight="1" x14ac:dyDescent="0.25">
      <c r="A58" s="40" t="s">
        <v>145</v>
      </c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26" t="s">
        <v>89</v>
      </c>
      <c r="AC58" s="26" t="s">
        <v>310</v>
      </c>
      <c r="AD58" s="41" t="s">
        <v>48</v>
      </c>
      <c r="AE58" s="26" t="s">
        <v>143</v>
      </c>
      <c r="AF58" s="25">
        <v>42948</v>
      </c>
      <c r="AG58" s="25">
        <v>44773</v>
      </c>
      <c r="AH58" s="24">
        <f t="shared" si="3"/>
        <v>61</v>
      </c>
      <c r="AI58" s="23" t="str">
        <f t="shared" si="4"/>
        <v>Meses</v>
      </c>
      <c r="AK58" s="27">
        <v>2044.63</v>
      </c>
      <c r="AL58" s="27">
        <v>2103.37</v>
      </c>
      <c r="AM58" s="27">
        <v>2149.41</v>
      </c>
      <c r="AN58" s="27">
        <v>2467.69</v>
      </c>
      <c r="AO58" s="27">
        <v>2518.58</v>
      </c>
      <c r="AP58" s="27">
        <v>2718.83</v>
      </c>
      <c r="AQ58" s="35">
        <f t="shared" si="2"/>
        <v>14002.51</v>
      </c>
    </row>
    <row r="59" spans="1:43" s="18" customFormat="1" ht="59.25" customHeight="1" x14ac:dyDescent="0.25">
      <c r="A59" s="40" t="s">
        <v>167</v>
      </c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26" t="s">
        <v>313</v>
      </c>
      <c r="AC59" s="26" t="s">
        <v>311</v>
      </c>
      <c r="AD59" s="41" t="s">
        <v>312</v>
      </c>
      <c r="AE59" s="41" t="s">
        <v>21</v>
      </c>
      <c r="AF59" s="25">
        <v>43082</v>
      </c>
      <c r="AG59" s="25">
        <v>44773</v>
      </c>
      <c r="AH59" s="24">
        <f>IFERROR(ROUND((AG59-AF59)/30,0),"-")</f>
        <v>56</v>
      </c>
      <c r="AI59" s="23" t="str">
        <f>IF(AH59=1,"Mês","Meses")</f>
        <v>Meses</v>
      </c>
      <c r="AK59" s="27">
        <v>6698.67</v>
      </c>
      <c r="AL59" s="27">
        <v>7168</v>
      </c>
      <c r="AM59" s="27">
        <v>5674.67</v>
      </c>
      <c r="AN59" s="27">
        <v>5162.67</v>
      </c>
      <c r="AO59" s="27">
        <v>7168</v>
      </c>
      <c r="AP59" s="27">
        <v>6144</v>
      </c>
      <c r="AQ59" s="35">
        <f t="shared" si="2"/>
        <v>38016.01</v>
      </c>
    </row>
    <row r="60" spans="1:43" ht="47.25" customHeight="1" x14ac:dyDescent="0.25">
      <c r="A60" s="10" t="s">
        <v>158</v>
      </c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26" t="s">
        <v>159</v>
      </c>
      <c r="AC60" s="26" t="s">
        <v>314</v>
      </c>
      <c r="AD60" s="41" t="s">
        <v>315</v>
      </c>
      <c r="AE60" s="26" t="s">
        <v>40</v>
      </c>
      <c r="AF60" s="25">
        <v>43172</v>
      </c>
      <c r="AG60" s="25">
        <v>44773</v>
      </c>
      <c r="AH60" s="24"/>
      <c r="AI60" s="23"/>
      <c r="AK60" s="12">
        <v>4861</v>
      </c>
      <c r="AL60" s="12">
        <v>3660</v>
      </c>
      <c r="AM60" s="12">
        <v>1588</v>
      </c>
      <c r="AN60" s="12">
        <v>1673</v>
      </c>
      <c r="AO60" s="12">
        <v>1984</v>
      </c>
      <c r="AP60" s="12">
        <v>1664</v>
      </c>
      <c r="AQ60" s="35">
        <f t="shared" si="2"/>
        <v>15430</v>
      </c>
    </row>
    <row r="61" spans="1:43" ht="36" customHeight="1" x14ac:dyDescent="0.25">
      <c r="A61" s="10" t="s">
        <v>161</v>
      </c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26" t="s">
        <v>165</v>
      </c>
      <c r="AC61" s="26" t="s">
        <v>316</v>
      </c>
      <c r="AD61" s="41" t="s">
        <v>317</v>
      </c>
      <c r="AE61" s="11" t="s">
        <v>162</v>
      </c>
      <c r="AF61" s="25">
        <v>43222</v>
      </c>
      <c r="AG61" s="25">
        <v>44773</v>
      </c>
      <c r="AH61" s="24">
        <f t="shared" si="3"/>
        <v>52</v>
      </c>
      <c r="AI61" s="23" t="str">
        <f t="shared" si="4"/>
        <v>Meses</v>
      </c>
      <c r="AK61" s="12">
        <v>4480</v>
      </c>
      <c r="AL61" s="12">
        <v>5696</v>
      </c>
      <c r="AM61" s="12">
        <v>4480</v>
      </c>
      <c r="AN61" s="12">
        <v>3392</v>
      </c>
      <c r="AO61" s="12">
        <v>5440</v>
      </c>
      <c r="AP61" s="12">
        <v>4352</v>
      </c>
      <c r="AQ61" s="35">
        <f t="shared" si="2"/>
        <v>27840</v>
      </c>
    </row>
    <row r="62" spans="1:43" ht="36" customHeight="1" x14ac:dyDescent="0.25">
      <c r="A62" s="10" t="s">
        <v>163</v>
      </c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26" t="s">
        <v>166</v>
      </c>
      <c r="AC62" s="26" t="s">
        <v>316</v>
      </c>
      <c r="AD62" s="41" t="s">
        <v>317</v>
      </c>
      <c r="AE62" s="11" t="s">
        <v>164</v>
      </c>
      <c r="AF62" s="25">
        <v>43222</v>
      </c>
      <c r="AG62" s="25">
        <v>44773</v>
      </c>
      <c r="AH62" s="24">
        <f>IFERROR(ROUND((AG62-AF62)/30,0),"-")</f>
        <v>52</v>
      </c>
      <c r="AI62" s="23" t="str">
        <f>IF(AH62=1,"Mês","Meses")</f>
        <v>Meses</v>
      </c>
      <c r="AK62" s="12">
        <v>13348</v>
      </c>
      <c r="AL62" s="12">
        <v>17576</v>
      </c>
      <c r="AM62" s="12">
        <v>15680</v>
      </c>
      <c r="AN62" s="12">
        <v>11236</v>
      </c>
      <c r="AO62" s="12">
        <v>5120</v>
      </c>
      <c r="AP62" s="12">
        <v>4276</v>
      </c>
      <c r="AQ62" s="35">
        <f t="shared" si="2"/>
        <v>67236</v>
      </c>
    </row>
    <row r="63" spans="1:43" ht="51" customHeight="1" x14ac:dyDescent="0.25">
      <c r="A63" s="10" t="s">
        <v>168</v>
      </c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26" t="s">
        <v>173</v>
      </c>
      <c r="AC63" s="26" t="s">
        <v>318</v>
      </c>
      <c r="AD63" s="41" t="s">
        <v>319</v>
      </c>
      <c r="AE63" s="11" t="s">
        <v>169</v>
      </c>
      <c r="AF63" s="25">
        <v>43282</v>
      </c>
      <c r="AG63" s="25">
        <v>44773</v>
      </c>
      <c r="AH63" s="24">
        <f t="shared" si="3"/>
        <v>50</v>
      </c>
      <c r="AI63" s="23" t="str">
        <f t="shared" si="4"/>
        <v>Meses</v>
      </c>
      <c r="AK63" s="12">
        <v>10050</v>
      </c>
      <c r="AL63" s="12">
        <v>11350</v>
      </c>
      <c r="AM63" s="12">
        <v>9950</v>
      </c>
      <c r="AN63" s="12">
        <v>7200</v>
      </c>
      <c r="AO63" s="12" t="s">
        <v>48</v>
      </c>
      <c r="AP63" s="12">
        <v>5418</v>
      </c>
      <c r="AQ63" s="35">
        <f t="shared" si="2"/>
        <v>43968</v>
      </c>
    </row>
    <row r="64" spans="1:43" ht="36" customHeight="1" x14ac:dyDescent="0.25">
      <c r="A64" s="10" t="s">
        <v>172</v>
      </c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26" t="s">
        <v>170</v>
      </c>
      <c r="AC64" s="26" t="s">
        <v>320</v>
      </c>
      <c r="AD64" s="41" t="s">
        <v>321</v>
      </c>
      <c r="AE64" s="11" t="s">
        <v>171</v>
      </c>
      <c r="AF64" s="25">
        <v>43252</v>
      </c>
      <c r="AG64" s="25">
        <v>44773</v>
      </c>
      <c r="AH64" s="24">
        <f t="shared" si="3"/>
        <v>51</v>
      </c>
      <c r="AI64" s="23" t="str">
        <f t="shared" si="4"/>
        <v>Meses</v>
      </c>
      <c r="AK64" s="12">
        <v>5696</v>
      </c>
      <c r="AL64" s="12">
        <v>5714</v>
      </c>
      <c r="AM64" s="12">
        <v>5268</v>
      </c>
      <c r="AN64" s="12">
        <v>4568</v>
      </c>
      <c r="AO64" s="12">
        <v>2560</v>
      </c>
      <c r="AP64" s="12">
        <v>4114</v>
      </c>
      <c r="AQ64" s="35">
        <f t="shared" si="2"/>
        <v>27920</v>
      </c>
    </row>
    <row r="65" spans="1:43" s="18" customFormat="1" ht="43.5" customHeight="1" x14ac:dyDescent="0.25">
      <c r="A65" s="40" t="s">
        <v>10</v>
      </c>
      <c r="B65" s="40"/>
      <c r="C65" s="40"/>
      <c r="D65" s="40"/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26" t="s">
        <v>151</v>
      </c>
      <c r="AC65" s="26" t="s">
        <v>322</v>
      </c>
      <c r="AD65" s="41" t="s">
        <v>323</v>
      </c>
      <c r="AE65" s="26" t="s">
        <v>152</v>
      </c>
      <c r="AF65" s="25">
        <v>43362</v>
      </c>
      <c r="AG65" s="25">
        <v>44092</v>
      </c>
      <c r="AH65" s="24">
        <f t="shared" ref="AH65" si="5">IFERROR(ROUND((AG65-AF65)/30,0),"-")</f>
        <v>24</v>
      </c>
      <c r="AI65" s="23" t="str">
        <f t="shared" ref="AI65" si="6">IF(AH65=1,"Mês","Meses")</f>
        <v>Meses</v>
      </c>
      <c r="AK65" s="27">
        <v>699.9</v>
      </c>
      <c r="AL65" s="27">
        <v>699.9</v>
      </c>
      <c r="AM65" s="27">
        <v>699.9</v>
      </c>
      <c r="AN65" s="27">
        <v>699.9</v>
      </c>
      <c r="AO65" s="27">
        <v>699.9</v>
      </c>
      <c r="AP65" s="27" t="s">
        <v>48</v>
      </c>
      <c r="AQ65" s="35">
        <f t="shared" si="2"/>
        <v>3499.5</v>
      </c>
    </row>
    <row r="66" spans="1:43" ht="75.75" customHeight="1" x14ac:dyDescent="0.25">
      <c r="A66" s="40" t="s">
        <v>176</v>
      </c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26" t="s">
        <v>192</v>
      </c>
      <c r="AC66" s="26" t="s">
        <v>311</v>
      </c>
      <c r="AD66" s="41" t="s">
        <v>312</v>
      </c>
      <c r="AE66" s="41" t="s">
        <v>157</v>
      </c>
      <c r="AF66" s="25">
        <v>43339</v>
      </c>
      <c r="AG66" s="25">
        <v>44773</v>
      </c>
      <c r="AH66" s="24"/>
      <c r="AI66" s="23"/>
      <c r="AK66" s="12">
        <v>2576.67</v>
      </c>
      <c r="AL66" s="12">
        <v>4295.34</v>
      </c>
      <c r="AM66" s="12">
        <v>3166</v>
      </c>
      <c r="AN66" s="12">
        <v>1983.34</v>
      </c>
      <c r="AO66" s="12">
        <v>1280</v>
      </c>
      <c r="AP66" s="12">
        <v>2176</v>
      </c>
      <c r="AQ66" s="35">
        <f t="shared" si="2"/>
        <v>15477.35</v>
      </c>
    </row>
    <row r="67" spans="1:43" s="18" customFormat="1" ht="50.25" customHeight="1" x14ac:dyDescent="0.25">
      <c r="A67" s="40" t="s">
        <v>178</v>
      </c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33" t="s">
        <v>179</v>
      </c>
      <c r="AC67" s="26" t="s">
        <v>324</v>
      </c>
      <c r="AD67" s="41" t="s">
        <v>325</v>
      </c>
      <c r="AE67" s="41" t="s">
        <v>180</v>
      </c>
      <c r="AF67" s="25">
        <v>43455</v>
      </c>
      <c r="AG67" s="25">
        <v>43819</v>
      </c>
      <c r="AH67" s="24">
        <f t="shared" ref="AH67:AH72" si="7">IFERROR(ROUND((AG67-AF67)/30,0),"-")</f>
        <v>12</v>
      </c>
      <c r="AI67" s="23" t="str">
        <f t="shared" ref="AI67:AI72" si="8">IF(AH67=1,"Mês","Meses")</f>
        <v>Meses</v>
      </c>
      <c r="AK67" s="27">
        <v>1850</v>
      </c>
      <c r="AL67" s="27" t="s">
        <v>48</v>
      </c>
      <c r="AM67" s="27" t="s">
        <v>48</v>
      </c>
      <c r="AN67" s="27" t="s">
        <v>48</v>
      </c>
      <c r="AO67" s="27" t="s">
        <v>48</v>
      </c>
      <c r="AP67" s="27" t="s">
        <v>48</v>
      </c>
      <c r="AQ67" s="35">
        <f t="shared" si="2"/>
        <v>1850</v>
      </c>
    </row>
    <row r="68" spans="1:43" ht="36" customHeight="1" x14ac:dyDescent="0.25">
      <c r="A68" s="40" t="s">
        <v>184</v>
      </c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45" t="s">
        <v>183</v>
      </c>
      <c r="AC68" s="45" t="s">
        <v>326</v>
      </c>
      <c r="AD68" s="48" t="s">
        <v>327</v>
      </c>
      <c r="AE68" s="26" t="s">
        <v>57</v>
      </c>
      <c r="AF68" s="25">
        <v>43518</v>
      </c>
      <c r="AG68" s="25">
        <v>43882</v>
      </c>
      <c r="AH68" s="24">
        <f t="shared" si="7"/>
        <v>12</v>
      </c>
      <c r="AI68" s="23" t="str">
        <f t="shared" si="8"/>
        <v>Meses</v>
      </c>
      <c r="AJ68" s="18"/>
      <c r="AK68" s="27">
        <v>11232</v>
      </c>
      <c r="AL68" s="27">
        <v>11232</v>
      </c>
      <c r="AM68" s="27">
        <v>7862.4</v>
      </c>
      <c r="AN68" s="12" t="s">
        <v>48</v>
      </c>
      <c r="AO68" s="12" t="s">
        <v>48</v>
      </c>
      <c r="AP68" s="12" t="s">
        <v>48</v>
      </c>
      <c r="AQ68" s="35">
        <f t="shared" si="2"/>
        <v>30326.400000000001</v>
      </c>
    </row>
    <row r="69" spans="1:43" ht="36" customHeight="1" x14ac:dyDescent="0.25">
      <c r="A69" s="40" t="s">
        <v>185</v>
      </c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26" t="s">
        <v>186</v>
      </c>
      <c r="AC69" s="26" t="s">
        <v>328</v>
      </c>
      <c r="AD69" s="48" t="s">
        <v>327</v>
      </c>
      <c r="AE69" s="26" t="s">
        <v>56</v>
      </c>
      <c r="AF69" s="25">
        <v>43518</v>
      </c>
      <c r="AG69" s="25">
        <v>43882</v>
      </c>
      <c r="AH69" s="24">
        <f t="shared" si="7"/>
        <v>12</v>
      </c>
      <c r="AI69" s="23" t="str">
        <f t="shared" si="8"/>
        <v>Meses</v>
      </c>
      <c r="AJ69" s="18"/>
      <c r="AK69" s="27">
        <v>26748</v>
      </c>
      <c r="AL69" s="27">
        <v>26748</v>
      </c>
      <c r="AM69" s="27">
        <v>18723.599999999999</v>
      </c>
      <c r="AN69" s="12" t="s">
        <v>48</v>
      </c>
      <c r="AO69" s="12" t="s">
        <v>48</v>
      </c>
      <c r="AP69" s="12" t="s">
        <v>48</v>
      </c>
      <c r="AQ69" s="35">
        <f t="shared" si="2"/>
        <v>72219.600000000006</v>
      </c>
    </row>
    <row r="70" spans="1:43" ht="60" customHeight="1" x14ac:dyDescent="0.25">
      <c r="A70" s="10" t="s">
        <v>188</v>
      </c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26" t="s">
        <v>187</v>
      </c>
      <c r="AC70" s="26" t="s">
        <v>329</v>
      </c>
      <c r="AD70" s="41" t="s">
        <v>330</v>
      </c>
      <c r="AE70" s="11" t="s">
        <v>29</v>
      </c>
      <c r="AF70" s="25">
        <v>43518</v>
      </c>
      <c r="AG70" s="25">
        <v>44773</v>
      </c>
      <c r="AH70" s="24">
        <f t="shared" si="7"/>
        <v>42</v>
      </c>
      <c r="AI70" s="23" t="str">
        <f t="shared" si="8"/>
        <v>Meses</v>
      </c>
      <c r="AK70" s="12">
        <v>43297</v>
      </c>
      <c r="AL70" s="12">
        <v>40446</v>
      </c>
      <c r="AM70" s="12">
        <v>45946</v>
      </c>
      <c r="AN70" s="12">
        <v>35020</v>
      </c>
      <c r="AO70" s="12">
        <v>5992</v>
      </c>
      <c r="AP70" s="12">
        <v>15848</v>
      </c>
      <c r="AQ70" s="35">
        <f t="shared" si="2"/>
        <v>186549</v>
      </c>
    </row>
    <row r="71" spans="1:43" ht="36" customHeight="1" x14ac:dyDescent="0.25">
      <c r="A71" s="10" t="s">
        <v>190</v>
      </c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26" t="s">
        <v>189</v>
      </c>
      <c r="AC71" s="26" t="s">
        <v>331</v>
      </c>
      <c r="AD71" s="41" t="s">
        <v>332</v>
      </c>
      <c r="AE71" s="11" t="s">
        <v>25</v>
      </c>
      <c r="AF71" s="25">
        <v>43508</v>
      </c>
      <c r="AG71" s="25">
        <v>44774</v>
      </c>
      <c r="AH71" s="24">
        <f t="shared" si="7"/>
        <v>42</v>
      </c>
      <c r="AI71" s="23" t="str">
        <f t="shared" si="8"/>
        <v>Meses</v>
      </c>
      <c r="AK71" s="12">
        <v>3840</v>
      </c>
      <c r="AL71" s="12">
        <v>6144</v>
      </c>
      <c r="AM71" s="12">
        <v>4608</v>
      </c>
      <c r="AN71" s="12">
        <v>4608</v>
      </c>
      <c r="AO71" s="12" t="s">
        <v>48</v>
      </c>
      <c r="AP71" s="12">
        <v>768</v>
      </c>
      <c r="AQ71" s="35">
        <f t="shared" si="2"/>
        <v>19968</v>
      </c>
    </row>
    <row r="72" spans="1:43" s="18" customFormat="1" ht="116.25" customHeight="1" x14ac:dyDescent="0.25">
      <c r="A72" s="40" t="s">
        <v>212</v>
      </c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26" t="s">
        <v>213</v>
      </c>
      <c r="AC72" s="26" t="s">
        <v>333</v>
      </c>
      <c r="AD72" s="41" t="s">
        <v>334</v>
      </c>
      <c r="AE72" s="41" t="s">
        <v>153</v>
      </c>
      <c r="AF72" s="25">
        <v>43556</v>
      </c>
      <c r="AG72" s="25">
        <v>43921</v>
      </c>
      <c r="AH72" s="24">
        <f t="shared" si="7"/>
        <v>12</v>
      </c>
      <c r="AI72" s="23" t="str">
        <f t="shared" si="8"/>
        <v>Meses</v>
      </c>
      <c r="AK72" s="27">
        <v>845.26</v>
      </c>
      <c r="AL72" s="27">
        <v>845.26</v>
      </c>
      <c r="AM72" s="27">
        <v>845.26</v>
      </c>
      <c r="AN72" s="27">
        <v>845.26</v>
      </c>
      <c r="AO72" s="12" t="s">
        <v>48</v>
      </c>
      <c r="AP72" s="12" t="s">
        <v>48</v>
      </c>
      <c r="AQ72" s="35">
        <f t="shared" si="2"/>
        <v>3381.04</v>
      </c>
    </row>
    <row r="73" spans="1:43" ht="61.5" customHeight="1" x14ac:dyDescent="0.25">
      <c r="A73" s="10" t="s">
        <v>194</v>
      </c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26" t="s">
        <v>193</v>
      </c>
      <c r="AC73" s="26" t="s">
        <v>335</v>
      </c>
      <c r="AD73" s="41" t="s">
        <v>336</v>
      </c>
      <c r="AE73" s="11" t="s">
        <v>24</v>
      </c>
      <c r="AF73" s="25">
        <v>43578</v>
      </c>
      <c r="AG73" s="25">
        <v>44774</v>
      </c>
      <c r="AH73" s="24">
        <f t="shared" ref="AH73:AH75" si="9">IFERROR(ROUND((AG73-AF73)/30,0),"-")</f>
        <v>40</v>
      </c>
      <c r="AI73" s="23" t="str">
        <f t="shared" ref="AI73:AI75" si="10">IF(AH73=1,"Mês","Meses")</f>
        <v>Meses</v>
      </c>
      <c r="AK73" s="12">
        <v>8385.33</v>
      </c>
      <c r="AL73" s="12">
        <v>11725.33</v>
      </c>
      <c r="AM73" s="12">
        <v>10517.33</v>
      </c>
      <c r="AN73" s="12">
        <v>9704</v>
      </c>
      <c r="AO73" s="12">
        <v>5841.33</v>
      </c>
      <c r="AP73" s="12">
        <v>5216</v>
      </c>
      <c r="AQ73" s="35">
        <f t="shared" si="2"/>
        <v>51389.32</v>
      </c>
    </row>
    <row r="74" spans="1:43" ht="36" customHeight="1" x14ac:dyDescent="0.25">
      <c r="A74" s="10" t="s">
        <v>195</v>
      </c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26" t="s">
        <v>227</v>
      </c>
      <c r="AC74" s="26" t="s">
        <v>337</v>
      </c>
      <c r="AD74" s="41" t="s">
        <v>338</v>
      </c>
      <c r="AE74" s="11" t="s">
        <v>31</v>
      </c>
      <c r="AF74" s="25">
        <v>43584</v>
      </c>
      <c r="AG74" s="25">
        <v>44774</v>
      </c>
      <c r="AH74" s="24">
        <f t="shared" si="9"/>
        <v>40</v>
      </c>
      <c r="AI74" s="23" t="str">
        <f t="shared" si="10"/>
        <v>Meses</v>
      </c>
      <c r="AK74" s="12">
        <v>5376</v>
      </c>
      <c r="AL74" s="12">
        <v>6400</v>
      </c>
      <c r="AM74" s="12">
        <v>6720</v>
      </c>
      <c r="AN74" s="12">
        <v>640</v>
      </c>
      <c r="AO74" s="12">
        <v>2304</v>
      </c>
      <c r="AP74" s="12">
        <v>5024</v>
      </c>
      <c r="AQ74" s="35">
        <f t="shared" si="2"/>
        <v>26464</v>
      </c>
    </row>
    <row r="75" spans="1:43" s="18" customFormat="1" ht="47.25" customHeight="1" x14ac:dyDescent="0.25">
      <c r="A75" s="40" t="s">
        <v>10</v>
      </c>
      <c r="B75" s="26"/>
      <c r="C75" s="50"/>
      <c r="D75" s="5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26" t="s">
        <v>14</v>
      </c>
      <c r="AC75" s="26" t="s">
        <v>339</v>
      </c>
      <c r="AD75" s="41" t="s">
        <v>340</v>
      </c>
      <c r="AE75" s="26" t="s">
        <v>154</v>
      </c>
      <c r="AF75" s="25">
        <v>42948</v>
      </c>
      <c r="AG75" s="25">
        <v>44773</v>
      </c>
      <c r="AH75" s="24">
        <f t="shared" si="9"/>
        <v>61</v>
      </c>
      <c r="AI75" s="23" t="str">
        <f t="shared" si="10"/>
        <v>Meses</v>
      </c>
      <c r="AK75" s="27">
        <v>2242.08</v>
      </c>
      <c r="AL75" s="27">
        <v>2242.08</v>
      </c>
      <c r="AM75" s="27">
        <v>2242.08</v>
      </c>
      <c r="AN75" s="27">
        <v>2242.08</v>
      </c>
      <c r="AO75" s="27">
        <v>2242.08</v>
      </c>
      <c r="AP75" s="27">
        <v>2242.08</v>
      </c>
      <c r="AQ75" s="35">
        <f t="shared" si="2"/>
        <v>13452.48</v>
      </c>
    </row>
    <row r="76" spans="1:43" ht="36" customHeight="1" x14ac:dyDescent="0.25">
      <c r="A76" s="10" t="s">
        <v>198</v>
      </c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26" t="s">
        <v>199</v>
      </c>
      <c r="AC76" s="26" t="s">
        <v>341</v>
      </c>
      <c r="AD76" s="41" t="s">
        <v>343</v>
      </c>
      <c r="AE76" s="11" t="s">
        <v>200</v>
      </c>
      <c r="AF76" s="25">
        <v>43601</v>
      </c>
      <c r="AG76" s="25">
        <v>44774</v>
      </c>
      <c r="AH76" s="24">
        <f t="shared" ref="AH76:AH84" si="11">IFERROR(ROUND((AG76-AF76)/30,0),"-")</f>
        <v>39</v>
      </c>
      <c r="AI76" s="23" t="str">
        <f t="shared" ref="AI76:AI84" si="12">IF(AH76=1,"Mês","Meses")</f>
        <v>Meses</v>
      </c>
      <c r="AK76" s="12">
        <v>5011</v>
      </c>
      <c r="AL76" s="12">
        <v>7729</v>
      </c>
      <c r="AM76" s="12">
        <v>4036</v>
      </c>
      <c r="AN76" s="12">
        <v>4825</v>
      </c>
      <c r="AO76" s="12">
        <v>3456</v>
      </c>
      <c r="AP76" s="12">
        <v>4672</v>
      </c>
      <c r="AQ76" s="35">
        <f t="shared" si="2"/>
        <v>29729</v>
      </c>
    </row>
    <row r="77" spans="1:43" ht="36" customHeight="1" x14ac:dyDescent="0.25">
      <c r="A77" s="40" t="s">
        <v>10</v>
      </c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26" t="s">
        <v>149</v>
      </c>
      <c r="AC77" s="26" t="s">
        <v>344</v>
      </c>
      <c r="AD77" s="41" t="s">
        <v>48</v>
      </c>
      <c r="AE77" s="41" t="s">
        <v>133</v>
      </c>
      <c r="AF77" s="25">
        <v>43586</v>
      </c>
      <c r="AG77" s="25">
        <v>43951</v>
      </c>
      <c r="AH77" s="24">
        <f t="shared" si="11"/>
        <v>12</v>
      </c>
      <c r="AI77" s="23" t="str">
        <f t="shared" si="12"/>
        <v>Meses</v>
      </c>
      <c r="AK77" s="12">
        <v>2374.92</v>
      </c>
      <c r="AL77" s="12">
        <v>2374.92</v>
      </c>
      <c r="AM77" s="12">
        <v>2374.92</v>
      </c>
      <c r="AN77" s="12">
        <v>2374.92</v>
      </c>
      <c r="AO77" s="12">
        <v>2374.92</v>
      </c>
      <c r="AP77" s="27">
        <v>2374.92</v>
      </c>
      <c r="AQ77" s="35">
        <f t="shared" si="2"/>
        <v>14249.52</v>
      </c>
    </row>
    <row r="78" spans="1:43" ht="37.5" customHeight="1" x14ac:dyDescent="0.25">
      <c r="A78" s="40" t="s">
        <v>10</v>
      </c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26" t="s">
        <v>150</v>
      </c>
      <c r="AC78" s="26" t="s">
        <v>345</v>
      </c>
      <c r="AD78" s="41" t="s">
        <v>48</v>
      </c>
      <c r="AE78" s="41" t="s">
        <v>82</v>
      </c>
      <c r="AF78" s="25">
        <v>43678</v>
      </c>
      <c r="AG78" s="25">
        <v>44043</v>
      </c>
      <c r="AH78" s="24">
        <f t="shared" si="11"/>
        <v>12</v>
      </c>
      <c r="AI78" s="23" t="str">
        <f t="shared" si="12"/>
        <v>Meses</v>
      </c>
      <c r="AK78" s="12">
        <v>15211.5</v>
      </c>
      <c r="AL78" s="12">
        <v>19955</v>
      </c>
      <c r="AM78" s="12">
        <v>3948</v>
      </c>
      <c r="AN78" s="12">
        <v>18653.5</v>
      </c>
      <c r="AO78" s="12">
        <v>130</v>
      </c>
      <c r="AP78" s="27" t="s">
        <v>48</v>
      </c>
      <c r="AQ78" s="35">
        <f t="shared" si="2"/>
        <v>57898</v>
      </c>
    </row>
    <row r="79" spans="1:43" ht="70.5" customHeight="1" x14ac:dyDescent="0.25">
      <c r="A79" s="10" t="s">
        <v>10</v>
      </c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26" t="s">
        <v>92</v>
      </c>
      <c r="AC79" s="26" t="s">
        <v>346</v>
      </c>
      <c r="AD79" s="41" t="s">
        <v>347</v>
      </c>
      <c r="AE79" s="11" t="s">
        <v>16</v>
      </c>
      <c r="AF79" s="25">
        <v>43661</v>
      </c>
      <c r="AG79" s="25">
        <v>44026</v>
      </c>
      <c r="AH79" s="24">
        <f t="shared" si="11"/>
        <v>12</v>
      </c>
      <c r="AI79" s="23" t="str">
        <f t="shared" si="12"/>
        <v>Meses</v>
      </c>
      <c r="AK79" s="12" t="s">
        <v>48</v>
      </c>
      <c r="AL79" s="12" t="s">
        <v>48</v>
      </c>
      <c r="AM79" s="12" t="s">
        <v>48</v>
      </c>
      <c r="AN79" s="12" t="s">
        <v>48</v>
      </c>
      <c r="AO79" s="12" t="s">
        <v>48</v>
      </c>
      <c r="AP79" s="12" t="s">
        <v>48</v>
      </c>
      <c r="AQ79" s="35">
        <f t="shared" si="2"/>
        <v>0</v>
      </c>
    </row>
    <row r="80" spans="1:43" s="18" customFormat="1" ht="45.75" customHeight="1" x14ac:dyDescent="0.25">
      <c r="A80" s="40" t="s">
        <v>248</v>
      </c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26" t="s">
        <v>46</v>
      </c>
      <c r="AC80" s="26" t="s">
        <v>348</v>
      </c>
      <c r="AD80" s="41" t="s">
        <v>349</v>
      </c>
      <c r="AE80" s="41" t="s">
        <v>58</v>
      </c>
      <c r="AF80" s="25">
        <v>43678</v>
      </c>
      <c r="AG80" s="25">
        <v>44044</v>
      </c>
      <c r="AH80" s="24">
        <f t="shared" si="11"/>
        <v>12</v>
      </c>
      <c r="AI80" s="23" t="str">
        <f t="shared" si="12"/>
        <v>Meses</v>
      </c>
      <c r="AK80" s="27">
        <v>800</v>
      </c>
      <c r="AL80" s="27">
        <v>800</v>
      </c>
      <c r="AM80" s="27">
        <v>800</v>
      </c>
      <c r="AN80" s="27">
        <v>800</v>
      </c>
      <c r="AO80" s="27">
        <v>800</v>
      </c>
      <c r="AP80" s="27" t="s">
        <v>48</v>
      </c>
      <c r="AQ80" s="35">
        <f t="shared" si="2"/>
        <v>4000</v>
      </c>
    </row>
    <row r="81" spans="1:43" s="18" customFormat="1" ht="46.5" customHeight="1" x14ac:dyDescent="0.25">
      <c r="A81" s="40" t="s">
        <v>206</v>
      </c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6" t="s">
        <v>55</v>
      </c>
      <c r="AC81" s="26" t="s">
        <v>350</v>
      </c>
      <c r="AD81" s="41" t="s">
        <v>351</v>
      </c>
      <c r="AE81" s="26" t="s">
        <v>155</v>
      </c>
      <c r="AF81" s="25">
        <v>43678</v>
      </c>
      <c r="AG81" s="25">
        <v>44043</v>
      </c>
      <c r="AH81" s="24">
        <f t="shared" si="11"/>
        <v>12</v>
      </c>
      <c r="AI81" s="23" t="str">
        <f t="shared" si="12"/>
        <v>Meses</v>
      </c>
      <c r="AK81" s="27">
        <v>2000</v>
      </c>
      <c r="AL81" s="27" t="s">
        <v>229</v>
      </c>
      <c r="AM81" s="27">
        <v>2000</v>
      </c>
      <c r="AN81" s="27">
        <v>2000</v>
      </c>
      <c r="AO81" s="27">
        <v>2000</v>
      </c>
      <c r="AP81" s="27">
        <v>2000</v>
      </c>
      <c r="AQ81" s="35">
        <f t="shared" si="2"/>
        <v>10000</v>
      </c>
    </row>
    <row r="82" spans="1:43" ht="36" customHeight="1" x14ac:dyDescent="0.25">
      <c r="A82" s="40" t="s">
        <v>201</v>
      </c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26" t="s">
        <v>174</v>
      </c>
      <c r="AC82" s="26" t="s">
        <v>352</v>
      </c>
      <c r="AD82" s="41" t="s">
        <v>353</v>
      </c>
      <c r="AE82" s="26" t="s">
        <v>47</v>
      </c>
      <c r="AF82" s="25">
        <v>43678</v>
      </c>
      <c r="AG82" s="25">
        <v>44043</v>
      </c>
      <c r="AH82" s="24">
        <f t="shared" si="11"/>
        <v>12</v>
      </c>
      <c r="AI82" s="23" t="str">
        <f t="shared" si="12"/>
        <v>Meses</v>
      </c>
      <c r="AJ82" s="18"/>
      <c r="AK82" s="27">
        <v>2180</v>
      </c>
      <c r="AL82" s="27">
        <v>2180</v>
      </c>
      <c r="AM82" s="27">
        <v>2180</v>
      </c>
      <c r="AN82" s="27">
        <v>2180</v>
      </c>
      <c r="AO82" s="27">
        <v>2180</v>
      </c>
      <c r="AP82" s="27">
        <v>2180</v>
      </c>
      <c r="AQ82" s="35">
        <f t="shared" si="2"/>
        <v>13080</v>
      </c>
    </row>
    <row r="83" spans="1:43" s="18" customFormat="1" ht="50.25" customHeight="1" x14ac:dyDescent="0.25">
      <c r="A83" s="40" t="s">
        <v>202</v>
      </c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26" t="s">
        <v>217</v>
      </c>
      <c r="AC83" s="26" t="s">
        <v>354</v>
      </c>
      <c r="AD83" s="41" t="s">
        <v>355</v>
      </c>
      <c r="AE83" s="33" t="s">
        <v>62</v>
      </c>
      <c r="AF83" s="25">
        <v>43678</v>
      </c>
      <c r="AG83" s="25">
        <v>44043</v>
      </c>
      <c r="AH83" s="24">
        <f t="shared" si="11"/>
        <v>12</v>
      </c>
      <c r="AI83" s="23" t="str">
        <f t="shared" si="12"/>
        <v>Meses</v>
      </c>
      <c r="AK83" s="27">
        <v>5603.6</v>
      </c>
      <c r="AL83" s="27">
        <v>5603.6</v>
      </c>
      <c r="AM83" s="27">
        <v>5603.6</v>
      </c>
      <c r="AN83" s="27">
        <v>5603.6</v>
      </c>
      <c r="AO83" s="27">
        <v>5603.6</v>
      </c>
      <c r="AP83" s="27">
        <v>5603.6</v>
      </c>
      <c r="AQ83" s="35">
        <f t="shared" si="2"/>
        <v>33621.599999999999</v>
      </c>
    </row>
    <row r="84" spans="1:43" s="18" customFormat="1" ht="47.25" customHeight="1" x14ac:dyDescent="0.25">
      <c r="A84" s="40" t="s">
        <v>203</v>
      </c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26" t="s">
        <v>91</v>
      </c>
      <c r="AC84" s="26" t="s">
        <v>356</v>
      </c>
      <c r="AD84" s="41" t="s">
        <v>357</v>
      </c>
      <c r="AE84" s="26" t="s">
        <v>156</v>
      </c>
      <c r="AF84" s="25">
        <v>43678</v>
      </c>
      <c r="AG84" s="25">
        <v>44043</v>
      </c>
      <c r="AH84" s="24">
        <f t="shared" si="11"/>
        <v>12</v>
      </c>
      <c r="AI84" s="23" t="str">
        <f t="shared" si="12"/>
        <v>Meses</v>
      </c>
      <c r="AK84" s="27">
        <v>7935.01</v>
      </c>
      <c r="AL84" s="27">
        <v>7935.01</v>
      </c>
      <c r="AM84" s="27">
        <v>7935.01</v>
      </c>
      <c r="AN84" s="27">
        <v>7935.01</v>
      </c>
      <c r="AO84" s="27">
        <v>7935.01</v>
      </c>
      <c r="AP84" s="27">
        <v>7935.01</v>
      </c>
      <c r="AQ84" s="35">
        <f t="shared" si="2"/>
        <v>47610.060000000005</v>
      </c>
    </row>
    <row r="85" spans="1:43" ht="36" customHeight="1" x14ac:dyDescent="0.25">
      <c r="A85" s="10" t="s">
        <v>205</v>
      </c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26" t="s">
        <v>204</v>
      </c>
      <c r="AC85" s="26" t="s">
        <v>358</v>
      </c>
      <c r="AD85" s="41" t="s">
        <v>359</v>
      </c>
      <c r="AE85" s="11" t="s">
        <v>240</v>
      </c>
      <c r="AF85" s="25">
        <v>43699</v>
      </c>
      <c r="AG85" s="25">
        <v>44774</v>
      </c>
      <c r="AH85" s="24">
        <f t="shared" ref="AH85:AH92" si="13">IFERROR(ROUND((AG85-AF85)/30,0),"-")</f>
        <v>36</v>
      </c>
      <c r="AI85" s="23" t="str">
        <f t="shared" ref="AI85:AI92" si="14">IF(AH85=1,"Mês","Meses")</f>
        <v>Meses</v>
      </c>
      <c r="AK85" s="12">
        <v>10240</v>
      </c>
      <c r="AL85" s="12">
        <v>10666.67</v>
      </c>
      <c r="AM85" s="12">
        <v>7040</v>
      </c>
      <c r="AN85" s="12">
        <v>8490.67</v>
      </c>
      <c r="AO85" s="12">
        <v>6741.33</v>
      </c>
      <c r="AP85" s="12">
        <v>8917.33</v>
      </c>
      <c r="AQ85" s="35">
        <f t="shared" si="2"/>
        <v>52096</v>
      </c>
    </row>
    <row r="86" spans="1:43" ht="36" customHeight="1" x14ac:dyDescent="0.25">
      <c r="A86" s="10" t="s">
        <v>208</v>
      </c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26" t="s">
        <v>209</v>
      </c>
      <c r="AC86" s="26" t="s">
        <v>48</v>
      </c>
      <c r="AD86" s="41" t="s">
        <v>360</v>
      </c>
      <c r="AE86" s="11" t="s">
        <v>23</v>
      </c>
      <c r="AF86" s="25">
        <v>43706</v>
      </c>
      <c r="AG86" s="25">
        <v>43896</v>
      </c>
      <c r="AH86" s="24">
        <f t="shared" si="13"/>
        <v>6</v>
      </c>
      <c r="AI86" s="23" t="str">
        <f t="shared" si="14"/>
        <v>Meses</v>
      </c>
      <c r="AK86" s="12">
        <v>3694</v>
      </c>
      <c r="AL86" s="12">
        <v>6236</v>
      </c>
      <c r="AM86" s="12">
        <v>5100</v>
      </c>
      <c r="AN86" s="12">
        <v>2502</v>
      </c>
      <c r="AO86" s="12" t="s">
        <v>48</v>
      </c>
      <c r="AP86" s="12" t="s">
        <v>48</v>
      </c>
      <c r="AQ86" s="35">
        <f t="shared" si="2"/>
        <v>17532</v>
      </c>
    </row>
    <row r="87" spans="1:43" ht="42.75" customHeight="1" x14ac:dyDescent="0.25">
      <c r="A87" s="10" t="s">
        <v>207</v>
      </c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26" t="s">
        <v>363</v>
      </c>
      <c r="AC87" s="26" t="s">
        <v>361</v>
      </c>
      <c r="AD87" s="41" t="s">
        <v>362</v>
      </c>
      <c r="AE87" s="11" t="s">
        <v>220</v>
      </c>
      <c r="AF87" s="25">
        <v>43678</v>
      </c>
      <c r="AG87" s="25">
        <v>44043</v>
      </c>
      <c r="AH87" s="24">
        <f t="shared" si="13"/>
        <v>12</v>
      </c>
      <c r="AI87" s="23" t="str">
        <f t="shared" si="14"/>
        <v>Meses</v>
      </c>
      <c r="AK87" s="12">
        <v>4456</v>
      </c>
      <c r="AL87" s="12" t="s">
        <v>48</v>
      </c>
      <c r="AM87" s="12">
        <v>761</v>
      </c>
      <c r="AN87" s="12">
        <v>3109</v>
      </c>
      <c r="AO87" s="12">
        <v>2030</v>
      </c>
      <c r="AP87" s="12" t="s">
        <v>48</v>
      </c>
      <c r="AQ87" s="35">
        <f t="shared" si="2"/>
        <v>10356</v>
      </c>
    </row>
    <row r="88" spans="1:43" s="18" customFormat="1" ht="44.25" customHeight="1" x14ac:dyDescent="0.25">
      <c r="A88" s="51">
        <v>94521</v>
      </c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26" t="s">
        <v>77</v>
      </c>
      <c r="AC88" s="26" t="s">
        <v>364</v>
      </c>
      <c r="AD88" s="41" t="s">
        <v>48</v>
      </c>
      <c r="AE88" s="11" t="s">
        <v>152</v>
      </c>
      <c r="AF88" s="25">
        <v>43720</v>
      </c>
      <c r="AG88" s="25">
        <v>44085</v>
      </c>
      <c r="AH88" s="24">
        <f t="shared" si="13"/>
        <v>12</v>
      </c>
      <c r="AI88" s="23" t="str">
        <f t="shared" si="14"/>
        <v>Meses</v>
      </c>
      <c r="AK88" s="12">
        <v>1484.34</v>
      </c>
      <c r="AL88" s="12">
        <v>1484.34</v>
      </c>
      <c r="AM88" s="12">
        <v>1484.34</v>
      </c>
      <c r="AN88" s="12">
        <v>1585.57</v>
      </c>
      <c r="AO88" s="12">
        <v>1585.57</v>
      </c>
      <c r="AP88" s="12">
        <v>1585.57</v>
      </c>
      <c r="AQ88" s="35">
        <f t="shared" ref="AQ88:AQ113" si="15">SUM(AK88:AP88)</f>
        <v>9209.73</v>
      </c>
    </row>
    <row r="89" spans="1:43" s="18" customFormat="1" ht="43.5" customHeight="1" x14ac:dyDescent="0.25">
      <c r="A89" s="40" t="s">
        <v>136</v>
      </c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26" t="s">
        <v>228</v>
      </c>
      <c r="AC89" s="26" t="s">
        <v>365</v>
      </c>
      <c r="AD89" s="41" t="s">
        <v>48</v>
      </c>
      <c r="AE89" s="33" t="s">
        <v>54</v>
      </c>
      <c r="AF89" s="25">
        <v>43678</v>
      </c>
      <c r="AG89" s="25">
        <v>44043</v>
      </c>
      <c r="AH89" s="24">
        <f t="shared" si="13"/>
        <v>12</v>
      </c>
      <c r="AI89" s="23" t="str">
        <f t="shared" si="14"/>
        <v>Meses</v>
      </c>
      <c r="AK89" s="12">
        <v>4373.45</v>
      </c>
      <c r="AL89" s="27">
        <v>4373.45</v>
      </c>
      <c r="AM89" s="12">
        <v>4373.45</v>
      </c>
      <c r="AN89" s="12">
        <v>4373.45</v>
      </c>
      <c r="AO89" s="12">
        <v>4373.45</v>
      </c>
      <c r="AP89" s="12">
        <v>4373.45</v>
      </c>
      <c r="AQ89" s="35">
        <f t="shared" si="15"/>
        <v>26240.7</v>
      </c>
    </row>
    <row r="90" spans="1:43" s="18" customFormat="1" ht="92.25" customHeight="1" x14ac:dyDescent="0.25">
      <c r="A90" s="40" t="s">
        <v>10</v>
      </c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33" t="s">
        <v>222</v>
      </c>
      <c r="AC90" s="26" t="s">
        <v>366</v>
      </c>
      <c r="AD90" s="41" t="s">
        <v>367</v>
      </c>
      <c r="AE90" s="41" t="s">
        <v>148</v>
      </c>
      <c r="AF90" s="25">
        <v>43709</v>
      </c>
      <c r="AG90" s="25">
        <v>44074</v>
      </c>
      <c r="AH90" s="24">
        <f t="shared" si="13"/>
        <v>12</v>
      </c>
      <c r="AI90" s="23" t="str">
        <f t="shared" si="14"/>
        <v>Meses</v>
      </c>
      <c r="AK90" s="12">
        <v>3998.03</v>
      </c>
      <c r="AL90" s="12">
        <v>3998.03</v>
      </c>
      <c r="AM90" s="12">
        <v>3998.03</v>
      </c>
      <c r="AN90" s="12">
        <v>3998.03</v>
      </c>
      <c r="AO90" s="12">
        <v>3998.03</v>
      </c>
      <c r="AP90" s="12">
        <v>3998.03</v>
      </c>
      <c r="AQ90" s="35">
        <f t="shared" si="15"/>
        <v>23988.18</v>
      </c>
    </row>
    <row r="91" spans="1:43" s="18" customFormat="1" ht="50.25" customHeight="1" x14ac:dyDescent="0.25">
      <c r="A91" s="40" t="s">
        <v>210</v>
      </c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41" t="s">
        <v>51</v>
      </c>
      <c r="AC91" s="26" t="s">
        <v>368</v>
      </c>
      <c r="AD91" s="41" t="s">
        <v>369</v>
      </c>
      <c r="AE91" s="43" t="s">
        <v>73</v>
      </c>
      <c r="AF91" s="25">
        <v>43711</v>
      </c>
      <c r="AG91" s="25">
        <v>44077</v>
      </c>
      <c r="AH91" s="24">
        <f t="shared" si="13"/>
        <v>12</v>
      </c>
      <c r="AI91" s="23" t="str">
        <f t="shared" si="14"/>
        <v>Meses</v>
      </c>
      <c r="AK91" s="12">
        <v>250</v>
      </c>
      <c r="AL91" s="12">
        <v>250</v>
      </c>
      <c r="AM91" s="12" t="s">
        <v>48</v>
      </c>
      <c r="AN91" s="12">
        <v>250</v>
      </c>
      <c r="AO91" s="12">
        <v>250</v>
      </c>
      <c r="AP91" s="12">
        <v>250</v>
      </c>
      <c r="AQ91" s="35">
        <f t="shared" si="15"/>
        <v>1250</v>
      </c>
    </row>
    <row r="92" spans="1:43" s="18" customFormat="1" ht="50.25" customHeight="1" x14ac:dyDescent="0.25">
      <c r="A92" s="40" t="s">
        <v>211</v>
      </c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33" t="s">
        <v>131</v>
      </c>
      <c r="AC92" s="26" t="s">
        <v>370</v>
      </c>
      <c r="AD92" s="41" t="s">
        <v>371</v>
      </c>
      <c r="AE92" s="43" t="s">
        <v>85</v>
      </c>
      <c r="AF92" s="25">
        <v>43739</v>
      </c>
      <c r="AG92" s="25">
        <v>44104</v>
      </c>
      <c r="AH92" s="24">
        <f t="shared" si="13"/>
        <v>12</v>
      </c>
      <c r="AI92" s="23" t="str">
        <f t="shared" si="14"/>
        <v>Meses</v>
      </c>
      <c r="AK92" s="27">
        <v>2003.9</v>
      </c>
      <c r="AL92" s="27">
        <v>1997.4</v>
      </c>
      <c r="AM92" s="27">
        <v>2105.1</v>
      </c>
      <c r="AN92" s="27">
        <v>2173.6</v>
      </c>
      <c r="AO92" s="27">
        <v>2567.6</v>
      </c>
      <c r="AP92" s="27">
        <v>2414.6</v>
      </c>
      <c r="AQ92" s="35">
        <f t="shared" si="15"/>
        <v>13262.2</v>
      </c>
    </row>
    <row r="93" spans="1:43" s="18" customFormat="1" ht="50.25" customHeight="1" x14ac:dyDescent="0.25">
      <c r="A93" s="40" t="s">
        <v>214</v>
      </c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33" t="s">
        <v>215</v>
      </c>
      <c r="AC93" s="26" t="s">
        <v>48</v>
      </c>
      <c r="AD93" s="41" t="s">
        <v>372</v>
      </c>
      <c r="AE93" s="43" t="s">
        <v>216</v>
      </c>
      <c r="AF93" s="25">
        <v>43742</v>
      </c>
      <c r="AG93" s="25">
        <v>44071</v>
      </c>
      <c r="AH93" s="24">
        <f t="shared" ref="AH93:AH107" si="16">IFERROR(ROUND((AG93-AF93)/30,0),"-")</f>
        <v>11</v>
      </c>
      <c r="AI93" s="23" t="str">
        <f t="shared" ref="AI93:AI107" si="17">IF(AH93=1,"Mês","Meses")</f>
        <v>Meses</v>
      </c>
      <c r="AK93" s="27" t="s">
        <v>48</v>
      </c>
      <c r="AL93" s="27" t="s">
        <v>48</v>
      </c>
      <c r="AM93" s="27" t="s">
        <v>48</v>
      </c>
      <c r="AN93" s="27" t="s">
        <v>48</v>
      </c>
      <c r="AO93" s="27" t="s">
        <v>48</v>
      </c>
      <c r="AP93" s="27" t="s">
        <v>48</v>
      </c>
      <c r="AQ93" s="35">
        <f t="shared" si="15"/>
        <v>0</v>
      </c>
    </row>
    <row r="94" spans="1:43" s="18" customFormat="1" ht="44.25" customHeight="1" x14ac:dyDescent="0.25">
      <c r="A94" s="40" t="s">
        <v>221</v>
      </c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26" t="s">
        <v>146</v>
      </c>
      <c r="AC94" s="26" t="s">
        <v>373</v>
      </c>
      <c r="AD94" s="41" t="s">
        <v>374</v>
      </c>
      <c r="AE94" s="26" t="s">
        <v>147</v>
      </c>
      <c r="AF94" s="25">
        <v>43739</v>
      </c>
      <c r="AG94" s="25">
        <v>44104</v>
      </c>
      <c r="AH94" s="24">
        <f t="shared" si="16"/>
        <v>12</v>
      </c>
      <c r="AI94" s="23" t="str">
        <f t="shared" si="17"/>
        <v>Meses</v>
      </c>
      <c r="AK94" s="27">
        <v>1300</v>
      </c>
      <c r="AL94" s="27">
        <v>1300</v>
      </c>
      <c r="AM94" s="27">
        <v>1300</v>
      </c>
      <c r="AN94" s="27">
        <v>1300</v>
      </c>
      <c r="AO94" s="27">
        <v>1300</v>
      </c>
      <c r="AP94" s="27">
        <v>1300</v>
      </c>
      <c r="AQ94" s="35">
        <f t="shared" si="15"/>
        <v>7800</v>
      </c>
    </row>
    <row r="95" spans="1:43" ht="71.25" customHeight="1" x14ac:dyDescent="0.25">
      <c r="A95" s="44">
        <v>216917</v>
      </c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28" t="s">
        <v>126</v>
      </c>
      <c r="AC95" s="28" t="s">
        <v>375</v>
      </c>
      <c r="AD95" s="49" t="s">
        <v>376</v>
      </c>
      <c r="AE95" s="33" t="s">
        <v>127</v>
      </c>
      <c r="AF95" s="25">
        <v>43709</v>
      </c>
      <c r="AG95" s="25">
        <v>44074</v>
      </c>
      <c r="AH95" s="24">
        <f t="shared" si="16"/>
        <v>12</v>
      </c>
      <c r="AI95" s="23" t="str">
        <f t="shared" si="17"/>
        <v>Meses</v>
      </c>
      <c r="AJ95" s="18"/>
      <c r="AK95" s="27">
        <f>2*233.46</f>
        <v>466.92</v>
      </c>
      <c r="AL95" s="27" t="s">
        <v>48</v>
      </c>
      <c r="AM95" s="27">
        <f>2*233.46</f>
        <v>466.92</v>
      </c>
      <c r="AN95" s="27" t="s">
        <v>48</v>
      </c>
      <c r="AO95" s="27" t="s">
        <v>48</v>
      </c>
      <c r="AP95" s="27" t="s">
        <v>48</v>
      </c>
      <c r="AQ95" s="35">
        <f t="shared" si="15"/>
        <v>933.84</v>
      </c>
    </row>
    <row r="96" spans="1:43" s="18" customFormat="1" ht="45.75" customHeight="1" x14ac:dyDescent="0.25">
      <c r="A96" s="40" t="s">
        <v>237</v>
      </c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26" t="s">
        <v>247</v>
      </c>
      <c r="AC96" s="26" t="s">
        <v>345</v>
      </c>
      <c r="AD96" s="41" t="s">
        <v>48</v>
      </c>
      <c r="AE96" s="41" t="s">
        <v>84</v>
      </c>
      <c r="AF96" s="25">
        <v>43709</v>
      </c>
      <c r="AG96" s="25">
        <v>44196</v>
      </c>
      <c r="AH96" s="24">
        <f t="shared" si="16"/>
        <v>16</v>
      </c>
      <c r="AI96" s="23" t="str">
        <f t="shared" si="17"/>
        <v>Meses</v>
      </c>
      <c r="AK96" s="27" t="s">
        <v>48</v>
      </c>
      <c r="AL96" s="27" t="s">
        <v>48</v>
      </c>
      <c r="AM96" s="27">
        <f>4*3302</f>
        <v>13208</v>
      </c>
      <c r="AN96" s="27" t="s">
        <v>48</v>
      </c>
      <c r="AO96" s="27" t="s">
        <v>48</v>
      </c>
      <c r="AP96" s="27" t="s">
        <v>48</v>
      </c>
      <c r="AQ96" s="35">
        <f t="shared" si="15"/>
        <v>13208</v>
      </c>
    </row>
    <row r="97" spans="1:43" s="18" customFormat="1" ht="50.25" customHeight="1" x14ac:dyDescent="0.25">
      <c r="A97" s="40" t="s">
        <v>214</v>
      </c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33" t="s">
        <v>218</v>
      </c>
      <c r="AC97" s="26" t="s">
        <v>377</v>
      </c>
      <c r="AD97" s="41" t="s">
        <v>378</v>
      </c>
      <c r="AE97" s="43" t="s">
        <v>219</v>
      </c>
      <c r="AF97" s="25">
        <v>43734</v>
      </c>
      <c r="AG97" s="25">
        <v>43819</v>
      </c>
      <c r="AH97" s="24">
        <f t="shared" si="16"/>
        <v>3</v>
      </c>
      <c r="AI97" s="23" t="str">
        <f t="shared" si="17"/>
        <v>Meses</v>
      </c>
      <c r="AK97" s="27">
        <f>3085+3085+5463.33</f>
        <v>11633.33</v>
      </c>
      <c r="AL97" s="27">
        <f>5463.33+3085</f>
        <v>8548.33</v>
      </c>
      <c r="AM97" s="27">
        <f>3085+5463.33</f>
        <v>8548.33</v>
      </c>
      <c r="AN97" s="27" t="s">
        <v>48</v>
      </c>
      <c r="AO97" s="27">
        <f>3000+5463.33</f>
        <v>8463.33</v>
      </c>
      <c r="AP97" s="27">
        <v>5463.33</v>
      </c>
      <c r="AQ97" s="35">
        <f t="shared" si="15"/>
        <v>42656.65</v>
      </c>
    </row>
    <row r="98" spans="1:43" ht="47.25" customHeight="1" x14ac:dyDescent="0.25">
      <c r="A98" s="10" t="s">
        <v>177</v>
      </c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26" t="s">
        <v>223</v>
      </c>
      <c r="AC98" s="26" t="s">
        <v>379</v>
      </c>
      <c r="AD98" s="41" t="s">
        <v>380</v>
      </c>
      <c r="AE98" s="26" t="s">
        <v>160</v>
      </c>
      <c r="AF98" s="25">
        <v>43344</v>
      </c>
      <c r="AG98" s="25">
        <v>44773</v>
      </c>
      <c r="AH98" s="24"/>
      <c r="AI98" s="23"/>
      <c r="AK98" s="12">
        <v>12284</v>
      </c>
      <c r="AL98" s="12">
        <v>14404</v>
      </c>
      <c r="AM98" s="12">
        <v>14526</v>
      </c>
      <c r="AN98" s="27">
        <v>13120</v>
      </c>
      <c r="AO98" s="27">
        <v>4480</v>
      </c>
      <c r="AP98" s="27">
        <v>3786</v>
      </c>
      <c r="AQ98" s="35">
        <f t="shared" si="15"/>
        <v>62600</v>
      </c>
    </row>
    <row r="99" spans="1:43" s="18" customFormat="1" ht="50.25" customHeight="1" x14ac:dyDescent="0.25">
      <c r="A99" s="40" t="s">
        <v>224</v>
      </c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33" t="s">
        <v>179</v>
      </c>
      <c r="AC99" s="26" t="s">
        <v>324</v>
      </c>
      <c r="AD99" s="41" t="s">
        <v>325</v>
      </c>
      <c r="AE99" s="41" t="s">
        <v>180</v>
      </c>
      <c r="AF99" s="25">
        <v>43820</v>
      </c>
      <c r="AG99" s="25">
        <v>44185</v>
      </c>
      <c r="AH99" s="24">
        <f t="shared" ref="AH99:AH106" si="18">IFERROR(ROUND((AG99-AF99)/30,0),"-")</f>
        <v>12</v>
      </c>
      <c r="AI99" s="23" t="str">
        <f t="shared" ref="AI99:AI106" si="19">IF(AH99=1,"Mês","Meses")</f>
        <v>Meses</v>
      </c>
      <c r="AK99" s="27" t="s">
        <v>48</v>
      </c>
      <c r="AL99" s="27">
        <v>1850</v>
      </c>
      <c r="AM99" s="27">
        <v>2000</v>
      </c>
      <c r="AN99" s="27">
        <v>2000</v>
      </c>
      <c r="AO99" s="27">
        <v>2000</v>
      </c>
      <c r="AP99" s="27">
        <v>2000</v>
      </c>
      <c r="AQ99" s="35">
        <f t="shared" si="15"/>
        <v>9850</v>
      </c>
    </row>
    <row r="100" spans="1:43" s="18" customFormat="1" ht="50.25" customHeight="1" x14ac:dyDescent="0.25">
      <c r="A100" s="40" t="s">
        <v>225</v>
      </c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33" t="s">
        <v>181</v>
      </c>
      <c r="AC100" s="26" t="s">
        <v>381</v>
      </c>
      <c r="AD100" s="41" t="s">
        <v>382</v>
      </c>
      <c r="AE100" s="41" t="s">
        <v>182</v>
      </c>
      <c r="AF100" s="25">
        <v>43777</v>
      </c>
      <c r="AG100" s="25">
        <v>44142</v>
      </c>
      <c r="AH100" s="24">
        <f t="shared" si="18"/>
        <v>12</v>
      </c>
      <c r="AI100" s="23" t="str">
        <f t="shared" si="19"/>
        <v>Meses</v>
      </c>
      <c r="AK100" s="12">
        <v>1168.7</v>
      </c>
      <c r="AL100" s="12" t="s">
        <v>48</v>
      </c>
      <c r="AM100" s="12" t="s">
        <v>48</v>
      </c>
      <c r="AN100" s="12">
        <v>1168.7</v>
      </c>
      <c r="AO100" s="12">
        <v>1753.05</v>
      </c>
      <c r="AP100" s="12" t="s">
        <v>48</v>
      </c>
      <c r="AQ100" s="35">
        <f t="shared" si="15"/>
        <v>4090.45</v>
      </c>
    </row>
    <row r="101" spans="1:43" ht="36" customHeight="1" x14ac:dyDescent="0.25">
      <c r="A101" s="40" t="s">
        <v>230</v>
      </c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45" t="s">
        <v>183</v>
      </c>
      <c r="AC101" s="45" t="s">
        <v>326</v>
      </c>
      <c r="AD101" s="48" t="s">
        <v>327</v>
      </c>
      <c r="AE101" s="26" t="s">
        <v>57</v>
      </c>
      <c r="AF101" s="25">
        <v>43883</v>
      </c>
      <c r="AG101" s="25">
        <v>44248</v>
      </c>
      <c r="AH101" s="24">
        <f t="shared" si="18"/>
        <v>12</v>
      </c>
      <c r="AI101" s="23" t="str">
        <f t="shared" si="19"/>
        <v>Meses</v>
      </c>
      <c r="AJ101" s="18"/>
      <c r="AK101" s="27" t="s">
        <v>48</v>
      </c>
      <c r="AL101" s="27" t="s">
        <v>48</v>
      </c>
      <c r="AM101" s="27">
        <v>3449.99</v>
      </c>
      <c r="AN101" s="27">
        <v>11500</v>
      </c>
      <c r="AO101" s="27">
        <v>11500</v>
      </c>
      <c r="AP101" s="27">
        <v>11500</v>
      </c>
      <c r="AQ101" s="35">
        <f t="shared" si="15"/>
        <v>37949.99</v>
      </c>
    </row>
    <row r="102" spans="1:43" ht="36" customHeight="1" x14ac:dyDescent="0.25">
      <c r="A102" s="40" t="s">
        <v>231</v>
      </c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26" t="s">
        <v>186</v>
      </c>
      <c r="AC102" s="26" t="s">
        <v>328</v>
      </c>
      <c r="AD102" s="48" t="s">
        <v>327</v>
      </c>
      <c r="AE102" s="26" t="s">
        <v>56</v>
      </c>
      <c r="AF102" s="25">
        <v>43883</v>
      </c>
      <c r="AG102" s="25">
        <v>44248</v>
      </c>
      <c r="AH102" s="24">
        <f t="shared" si="18"/>
        <v>12</v>
      </c>
      <c r="AI102" s="23" t="str">
        <f t="shared" si="19"/>
        <v>Meses</v>
      </c>
      <c r="AJ102" s="18"/>
      <c r="AK102" s="27" t="s">
        <v>48</v>
      </c>
      <c r="AL102" s="27" t="s">
        <v>48</v>
      </c>
      <c r="AM102" s="27">
        <v>8249.99</v>
      </c>
      <c r="AN102" s="27">
        <v>27500</v>
      </c>
      <c r="AO102" s="27">
        <v>27500</v>
      </c>
      <c r="AP102" s="27">
        <v>27500</v>
      </c>
      <c r="AQ102" s="35">
        <f t="shared" si="15"/>
        <v>90749.989999999991</v>
      </c>
    </row>
    <row r="103" spans="1:43" ht="36" customHeight="1" x14ac:dyDescent="0.25">
      <c r="A103" s="10" t="s">
        <v>234</v>
      </c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26" t="s">
        <v>175</v>
      </c>
      <c r="AC103" s="26" t="s">
        <v>383</v>
      </c>
      <c r="AD103" s="41" t="s">
        <v>384</v>
      </c>
      <c r="AE103" s="11" t="s">
        <v>241</v>
      </c>
      <c r="AF103" s="25">
        <v>43882</v>
      </c>
      <c r="AG103" s="25">
        <v>43907</v>
      </c>
      <c r="AH103" s="24">
        <f t="shared" si="18"/>
        <v>1</v>
      </c>
      <c r="AI103" s="23" t="str">
        <f t="shared" si="19"/>
        <v>Mês</v>
      </c>
      <c r="AK103" s="12" t="s">
        <v>48</v>
      </c>
      <c r="AL103" s="12" t="s">
        <v>48</v>
      </c>
      <c r="AM103" s="12">
        <v>1800</v>
      </c>
      <c r="AN103" s="12" t="s">
        <v>48</v>
      </c>
      <c r="AO103" s="12" t="s">
        <v>48</v>
      </c>
      <c r="AP103" s="12" t="s">
        <v>48</v>
      </c>
      <c r="AQ103" s="35">
        <f t="shared" si="15"/>
        <v>1800</v>
      </c>
    </row>
    <row r="104" spans="1:43" ht="36" customHeight="1" x14ac:dyDescent="0.25">
      <c r="A104" s="10" t="s">
        <v>235</v>
      </c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26" t="s">
        <v>175</v>
      </c>
      <c r="AC104" s="26" t="s">
        <v>383</v>
      </c>
      <c r="AD104" s="41" t="s">
        <v>384</v>
      </c>
      <c r="AE104" s="11" t="s">
        <v>242</v>
      </c>
      <c r="AF104" s="25">
        <v>43882</v>
      </c>
      <c r="AG104" s="25">
        <v>44196</v>
      </c>
      <c r="AH104" s="24">
        <f t="shared" si="18"/>
        <v>10</v>
      </c>
      <c r="AI104" s="23" t="str">
        <f t="shared" si="19"/>
        <v>Meses</v>
      </c>
      <c r="AK104" s="12" t="s">
        <v>48</v>
      </c>
      <c r="AL104" s="12" t="s">
        <v>48</v>
      </c>
      <c r="AM104" s="12" t="s">
        <v>48</v>
      </c>
      <c r="AN104" s="12" t="s">
        <v>48</v>
      </c>
      <c r="AO104" s="12" t="s">
        <v>48</v>
      </c>
      <c r="AP104" s="12" t="s">
        <v>48</v>
      </c>
      <c r="AQ104" s="35">
        <f t="shared" si="15"/>
        <v>0</v>
      </c>
    </row>
    <row r="105" spans="1:43" ht="36" customHeight="1" x14ac:dyDescent="0.25">
      <c r="A105" s="10" t="s">
        <v>236</v>
      </c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26" t="s">
        <v>175</v>
      </c>
      <c r="AC105" s="26" t="s">
        <v>383</v>
      </c>
      <c r="AD105" s="41" t="s">
        <v>384</v>
      </c>
      <c r="AE105" s="11" t="s">
        <v>243</v>
      </c>
      <c r="AF105" s="25">
        <v>43882</v>
      </c>
      <c r="AG105" s="25">
        <v>43930</v>
      </c>
      <c r="AH105" s="24">
        <f t="shared" si="18"/>
        <v>2</v>
      </c>
      <c r="AI105" s="23" t="str">
        <f t="shared" si="19"/>
        <v>Meses</v>
      </c>
      <c r="AK105" s="12" t="s">
        <v>48</v>
      </c>
      <c r="AL105" s="12" t="s">
        <v>48</v>
      </c>
      <c r="AM105" s="12" t="s">
        <v>48</v>
      </c>
      <c r="AN105" s="12">
        <v>2300</v>
      </c>
      <c r="AO105" s="12" t="s">
        <v>48</v>
      </c>
      <c r="AP105" s="12" t="s">
        <v>48</v>
      </c>
      <c r="AQ105" s="35">
        <f t="shared" si="15"/>
        <v>2300</v>
      </c>
    </row>
    <row r="106" spans="1:43" s="18" customFormat="1" ht="45.75" customHeight="1" x14ac:dyDescent="0.25">
      <c r="A106" s="40" t="s">
        <v>237</v>
      </c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26" t="s">
        <v>247</v>
      </c>
      <c r="AC106" s="26" t="s">
        <v>345</v>
      </c>
      <c r="AD106" s="26" t="s">
        <v>48</v>
      </c>
      <c r="AE106" s="41" t="s">
        <v>84</v>
      </c>
      <c r="AF106" s="25">
        <v>43709</v>
      </c>
      <c r="AG106" s="25">
        <v>44196</v>
      </c>
      <c r="AH106" s="24">
        <f t="shared" si="18"/>
        <v>16</v>
      </c>
      <c r="AI106" s="23" t="str">
        <f t="shared" si="19"/>
        <v>Meses</v>
      </c>
      <c r="AK106" s="27" t="s">
        <v>48</v>
      </c>
      <c r="AL106" s="27" t="s">
        <v>48</v>
      </c>
      <c r="AM106" s="27" t="s">
        <v>48</v>
      </c>
      <c r="AN106" s="27">
        <f>2*3517.55</f>
        <v>7035.1</v>
      </c>
      <c r="AO106" s="27" t="s">
        <v>48</v>
      </c>
      <c r="AP106" s="27">
        <f>3*3517.55</f>
        <v>10552.650000000001</v>
      </c>
      <c r="AQ106" s="35">
        <f t="shared" si="15"/>
        <v>17587.75</v>
      </c>
    </row>
    <row r="107" spans="1:43" ht="36" customHeight="1" x14ac:dyDescent="0.25">
      <c r="A107" s="10" t="s">
        <v>238</v>
      </c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26" t="s">
        <v>387</v>
      </c>
      <c r="AC107" s="26" t="s">
        <v>385</v>
      </c>
      <c r="AD107" s="26" t="s">
        <v>386</v>
      </c>
      <c r="AE107" s="11" t="s">
        <v>23</v>
      </c>
      <c r="AF107" s="25">
        <v>43899</v>
      </c>
      <c r="AG107" s="25">
        <v>44773</v>
      </c>
      <c r="AH107" s="24">
        <f t="shared" si="16"/>
        <v>29</v>
      </c>
      <c r="AI107" s="23" t="str">
        <f t="shared" si="17"/>
        <v>Meses</v>
      </c>
      <c r="AK107" s="12" t="s">
        <v>48</v>
      </c>
      <c r="AL107" s="12" t="s">
        <v>48</v>
      </c>
      <c r="AM107" s="12" t="s">
        <v>48</v>
      </c>
      <c r="AN107" s="12">
        <v>5050</v>
      </c>
      <c r="AO107" s="12" t="s">
        <v>48</v>
      </c>
      <c r="AP107" s="12" t="s">
        <v>48</v>
      </c>
      <c r="AQ107" s="35">
        <f t="shared" si="15"/>
        <v>5050</v>
      </c>
    </row>
    <row r="108" spans="1:43" ht="36" customHeight="1" x14ac:dyDescent="0.25">
      <c r="A108" s="10" t="s">
        <v>246</v>
      </c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26" t="s">
        <v>239</v>
      </c>
      <c r="AC108" s="26" t="s">
        <v>394</v>
      </c>
      <c r="AD108" s="26" t="s">
        <v>395</v>
      </c>
      <c r="AE108" s="11" t="s">
        <v>396</v>
      </c>
      <c r="AF108" s="25">
        <v>43965</v>
      </c>
      <c r="AG108" s="25">
        <v>45059</v>
      </c>
      <c r="AH108" s="24">
        <f t="shared" ref="AH108" si="20">IFERROR(ROUND((AG108-AF108)/30,0),"-")</f>
        <v>36</v>
      </c>
      <c r="AI108" s="23" t="str">
        <f t="shared" ref="AI108" si="21">IF(AH108=1,"Mês","Meses")</f>
        <v>Meses</v>
      </c>
      <c r="AK108" s="12" t="s">
        <v>48</v>
      </c>
      <c r="AL108" s="12" t="s">
        <v>48</v>
      </c>
      <c r="AM108" s="12" t="s">
        <v>48</v>
      </c>
      <c r="AN108" s="12" t="s">
        <v>48</v>
      </c>
      <c r="AO108" s="27">
        <f>209.54+21.67</f>
        <v>231.20999999999998</v>
      </c>
      <c r="AP108" s="12">
        <v>453.26</v>
      </c>
      <c r="AQ108" s="35">
        <f t="shared" si="15"/>
        <v>684.47</v>
      </c>
    </row>
    <row r="109" spans="1:43" ht="36" customHeight="1" x14ac:dyDescent="0.25">
      <c r="A109" s="10" t="s">
        <v>196</v>
      </c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26" t="s">
        <v>232</v>
      </c>
      <c r="AC109" s="26" t="s">
        <v>341</v>
      </c>
      <c r="AD109" s="41" t="s">
        <v>342</v>
      </c>
      <c r="AE109" s="11" t="s">
        <v>30</v>
      </c>
      <c r="AF109" s="25">
        <v>43599</v>
      </c>
      <c r="AG109" s="25">
        <v>44774</v>
      </c>
      <c r="AH109" s="24">
        <f t="shared" ref="AH109:AH111" si="22">IFERROR(ROUND((AG109-AF109)/30,0),"-")</f>
        <v>39</v>
      </c>
      <c r="AI109" s="23" t="str">
        <f t="shared" ref="AI109:AI111" si="23">IF(AH109=1,"Mês","Meses")</f>
        <v>Meses</v>
      </c>
      <c r="AK109" s="12">
        <v>5888</v>
      </c>
      <c r="AL109" s="12">
        <v>6112</v>
      </c>
      <c r="AM109" s="12">
        <v>3616</v>
      </c>
      <c r="AN109" s="12">
        <v>3488</v>
      </c>
      <c r="AO109" s="12" t="s">
        <v>48</v>
      </c>
      <c r="AP109" s="12" t="s">
        <v>48</v>
      </c>
      <c r="AQ109" s="35">
        <f t="shared" si="15"/>
        <v>19104</v>
      </c>
    </row>
    <row r="110" spans="1:43" ht="111.75" customHeight="1" x14ac:dyDescent="0.25">
      <c r="A110" s="40" t="s">
        <v>212</v>
      </c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26" t="s">
        <v>213</v>
      </c>
      <c r="AC110" s="26" t="s">
        <v>333</v>
      </c>
      <c r="AD110" s="41" t="s">
        <v>334</v>
      </c>
      <c r="AE110" s="41" t="s">
        <v>153</v>
      </c>
      <c r="AF110" s="25">
        <v>43922</v>
      </c>
      <c r="AG110" s="25">
        <v>44286</v>
      </c>
      <c r="AH110" s="24">
        <f t="shared" si="22"/>
        <v>12</v>
      </c>
      <c r="AI110" s="23" t="str">
        <f t="shared" si="23"/>
        <v>Meses</v>
      </c>
      <c r="AJ110" s="18"/>
      <c r="AK110" s="12" t="s">
        <v>48</v>
      </c>
      <c r="AL110" s="12" t="s">
        <v>48</v>
      </c>
      <c r="AM110" s="12" t="s">
        <v>48</v>
      </c>
      <c r="AN110" s="12" t="s">
        <v>48</v>
      </c>
      <c r="AO110" s="27">
        <v>879.07</v>
      </c>
      <c r="AP110" s="27">
        <v>879.07</v>
      </c>
      <c r="AQ110" s="35">
        <f t="shared" si="15"/>
        <v>1758.14</v>
      </c>
    </row>
    <row r="111" spans="1:43" ht="36" customHeight="1" x14ac:dyDescent="0.25">
      <c r="A111" s="10" t="s">
        <v>244</v>
      </c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26" t="s">
        <v>245</v>
      </c>
      <c r="AC111" s="26" t="s">
        <v>389</v>
      </c>
      <c r="AD111" s="26" t="s">
        <v>388</v>
      </c>
      <c r="AE111" s="11" t="s">
        <v>24</v>
      </c>
      <c r="AF111" s="25">
        <v>43871</v>
      </c>
      <c r="AG111" s="25">
        <v>44773</v>
      </c>
      <c r="AH111" s="24">
        <f t="shared" si="22"/>
        <v>30</v>
      </c>
      <c r="AI111" s="23" t="str">
        <f t="shared" si="23"/>
        <v>Meses</v>
      </c>
      <c r="AK111" s="12" t="s">
        <v>48</v>
      </c>
      <c r="AL111" s="12" t="s">
        <v>48</v>
      </c>
      <c r="AM111" s="12" t="s">
        <v>48</v>
      </c>
      <c r="AN111" s="12">
        <v>2560</v>
      </c>
      <c r="AO111" s="12">
        <v>1920</v>
      </c>
      <c r="AP111" s="12">
        <v>2560</v>
      </c>
      <c r="AQ111" s="35">
        <f t="shared" si="15"/>
        <v>7040</v>
      </c>
    </row>
    <row r="112" spans="1:43" ht="41.25" customHeight="1" x14ac:dyDescent="0.25">
      <c r="A112" s="10" t="s">
        <v>249</v>
      </c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26" t="s">
        <v>250</v>
      </c>
      <c r="AC112" s="26" t="s">
        <v>390</v>
      </c>
      <c r="AD112" s="26" t="s">
        <v>391</v>
      </c>
      <c r="AE112" s="11" t="s">
        <v>24</v>
      </c>
      <c r="AF112" s="25">
        <v>43983</v>
      </c>
      <c r="AG112" s="25">
        <v>44074</v>
      </c>
      <c r="AH112" s="24">
        <f t="shared" ref="AH112:AH113" si="24">IFERROR(ROUND((AG112-AF112)/30,0),"-")</f>
        <v>3</v>
      </c>
      <c r="AI112" s="23" t="str">
        <f t="shared" ref="AI112:AI113" si="25">IF(AH112=1,"Mês","Meses")</f>
        <v>Meses</v>
      </c>
      <c r="AK112" s="12" t="s">
        <v>48</v>
      </c>
      <c r="AL112" s="12" t="s">
        <v>48</v>
      </c>
      <c r="AM112" s="12" t="s">
        <v>48</v>
      </c>
      <c r="AN112" s="12" t="s">
        <v>48</v>
      </c>
      <c r="AO112" s="12" t="s">
        <v>48</v>
      </c>
      <c r="AP112" s="12">
        <v>2300.0100000000002</v>
      </c>
      <c r="AQ112" s="35">
        <f t="shared" si="15"/>
        <v>2300.0100000000002</v>
      </c>
    </row>
    <row r="113" spans="1:43" ht="47.25" customHeight="1" x14ac:dyDescent="0.25">
      <c r="A113" s="10" t="s">
        <v>251</v>
      </c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26" t="s">
        <v>134</v>
      </c>
      <c r="AC113" s="26" t="s">
        <v>392</v>
      </c>
      <c r="AD113" s="41" t="s">
        <v>393</v>
      </c>
      <c r="AE113" s="11" t="s">
        <v>191</v>
      </c>
      <c r="AF113" s="25">
        <v>43987</v>
      </c>
      <c r="AG113" s="25">
        <v>44196</v>
      </c>
      <c r="AH113" s="24">
        <f t="shared" si="24"/>
        <v>7</v>
      </c>
      <c r="AI113" s="23" t="str">
        <f t="shared" si="25"/>
        <v>Meses</v>
      </c>
      <c r="AK113" s="12" t="s">
        <v>48</v>
      </c>
      <c r="AL113" s="12" t="s">
        <v>48</v>
      </c>
      <c r="AM113" s="12" t="s">
        <v>48</v>
      </c>
      <c r="AN113" s="12" t="s">
        <v>48</v>
      </c>
      <c r="AO113" s="12" t="s">
        <v>48</v>
      </c>
      <c r="AP113" s="12" t="s">
        <v>48</v>
      </c>
      <c r="AQ113" s="35">
        <f t="shared" si="15"/>
        <v>0</v>
      </c>
    </row>
    <row r="115" spans="1:43" x14ac:dyDescent="0.25">
      <c r="D115" s="8" t="s">
        <v>6</v>
      </c>
    </row>
  </sheetData>
  <sheetProtection autoFilter="0"/>
  <autoFilter ref="A22:AI113">
    <filterColumn colId="1" showButton="0"/>
    <filterColumn colId="3" showButton="0"/>
    <filterColumn colId="5" showButton="0"/>
    <filterColumn colId="7" showButton="0"/>
    <filterColumn colId="9" showButton="0"/>
    <filterColumn colId="11" showButton="0"/>
    <filterColumn colId="13" showButton="0"/>
    <filterColumn colId="15" showButton="0"/>
    <filterColumn colId="17" showButton="0"/>
    <filterColumn colId="19" showButton="0"/>
    <filterColumn colId="21" showButton="0"/>
  </autoFilter>
  <mergeCells count="17">
    <mergeCell ref="A20:AB20"/>
    <mergeCell ref="Z22:AA22"/>
    <mergeCell ref="AK21:AQ21"/>
    <mergeCell ref="B22:C22"/>
    <mergeCell ref="D22:E22"/>
    <mergeCell ref="F22:G22"/>
    <mergeCell ref="AF21:AI21"/>
    <mergeCell ref="A21:AE21"/>
    <mergeCell ref="H22:I22"/>
    <mergeCell ref="J22:K22"/>
    <mergeCell ref="L22:M22"/>
    <mergeCell ref="N22:O22"/>
    <mergeCell ref="V22:W22"/>
    <mergeCell ref="T22:U22"/>
    <mergeCell ref="R22:S22"/>
    <mergeCell ref="P22:Q22"/>
    <mergeCell ref="X22:Y22"/>
  </mergeCells>
  <pageMargins left="0.51181102362204722" right="0.51181102362204722" top="0.78740157480314965" bottom="0.78740157480314965" header="0.31496062992125984" footer="0.31496062992125984"/>
  <pageSetup paperSize="9" scale="54" orientation="landscape" r:id="rId1"/>
  <colBreaks count="1" manualBreakCount="1">
    <brk id="43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Descrição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AME ASSIS</dc:creator>
  <cp:lastModifiedBy>Jaqueline Brisola</cp:lastModifiedBy>
  <cp:lastPrinted>2020-01-21T18:18:46Z</cp:lastPrinted>
  <dcterms:created xsi:type="dcterms:W3CDTF">2014-09-19T11:22:11Z</dcterms:created>
  <dcterms:modified xsi:type="dcterms:W3CDTF">2020-08-08T16:51:55Z</dcterms:modified>
</cp:coreProperties>
</file>