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19440" windowHeight="7380"/>
  </bookViews>
  <sheets>
    <sheet name="contratos" sheetId="1" r:id="rId1"/>
  </sheets>
  <calcPr calcId="145621"/>
</workbook>
</file>

<file path=xl/calcChain.xml><?xml version="1.0" encoding="utf-8"?>
<calcChain xmlns="http://schemas.openxmlformats.org/spreadsheetml/2006/main">
  <c r="E110" i="1" l="1"/>
  <c r="E17" i="1"/>
  <c r="E37" i="1"/>
  <c r="E109" i="1" l="1"/>
  <c r="E108" i="1"/>
  <c r="E107" i="1"/>
  <c r="E105" i="1"/>
  <c r="E104" i="1"/>
  <c r="E103" i="1"/>
  <c r="E102" i="1"/>
  <c r="E101" i="1"/>
  <c r="E100" i="1"/>
  <c r="E99" i="1"/>
  <c r="E96" i="1"/>
  <c r="E94" i="1"/>
  <c r="E93" i="1"/>
  <c r="E91" i="1"/>
  <c r="E90" i="1"/>
  <c r="E89" i="1"/>
  <c r="E88" i="1"/>
  <c r="E87" i="1"/>
  <c r="E86" i="1"/>
  <c r="E85" i="1"/>
  <c r="E84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1" i="1"/>
  <c r="E59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29" i="1"/>
  <c r="E26" i="1"/>
  <c r="E24" i="1"/>
  <c r="E23" i="1"/>
  <c r="E22" i="1"/>
  <c r="E19" i="1"/>
  <c r="E18" i="1"/>
  <c r="E15" i="1"/>
  <c r="E14" i="1"/>
  <c r="E13" i="1"/>
  <c r="E12" i="1"/>
  <c r="E11" i="1"/>
  <c r="E9" i="1"/>
  <c r="E8" i="1"/>
  <c r="E7" i="1"/>
  <c r="E6" i="1"/>
  <c r="E5" i="1"/>
  <c r="E4" i="1"/>
  <c r="E3" i="1"/>
  <c r="E2" i="1"/>
  <c r="E106" i="1"/>
  <c r="E98" i="1"/>
  <c r="E97" i="1"/>
  <c r="E92" i="1"/>
  <c r="E83" i="1"/>
  <c r="E82" i="1"/>
  <c r="E81" i="1"/>
  <c r="E60" i="1"/>
  <c r="E51" i="1"/>
  <c r="E31" i="1"/>
  <c r="E30" i="1"/>
  <c r="E28" i="1"/>
  <c r="E27" i="1"/>
  <c r="E21" i="1"/>
  <c r="E20" i="1"/>
  <c r="E16" i="1"/>
  <c r="E95" i="1"/>
  <c r="E69" i="1"/>
  <c r="E58" i="1"/>
  <c r="E25" i="1" l="1"/>
  <c r="E10" i="1"/>
</calcChain>
</file>

<file path=xl/sharedStrings.xml><?xml version="1.0" encoding="utf-8"?>
<sst xmlns="http://schemas.openxmlformats.org/spreadsheetml/2006/main" count="544" uniqueCount="501">
  <si>
    <t>Empresa</t>
  </si>
  <si>
    <t>CNPJ</t>
  </si>
  <si>
    <t>ALELO S.A</t>
  </si>
  <si>
    <t> 04740876000125</t>
  </si>
  <si>
    <t>Benefício de alimentação dos funcionários</t>
  </si>
  <si>
    <t>Acqualab Laboratório e Consultoria Ambiental LTDA</t>
  </si>
  <si>
    <t> 01663201000131</t>
  </si>
  <si>
    <t>Serviços de Análise de Água</t>
  </si>
  <si>
    <t>Arcontemp Ar Condicionado e elétrica LTDA</t>
  </si>
  <si>
    <t> 00573195000169</t>
  </si>
  <si>
    <t>Serviços de Manutenção dos aparelhos de Ar Condicionado</t>
  </si>
  <si>
    <t>DIGITRO TECNOLOGIA S.A.</t>
  </si>
  <si>
    <t> 83472803000176</t>
  </si>
  <si>
    <t>Locação de Hardware e Software - Plataforma de Comutação Digital NGC Corporate</t>
  </si>
  <si>
    <t>Expert Blenders Café Eireli</t>
  </si>
  <si>
    <t> 10222053000100</t>
  </si>
  <si>
    <t>Locação de Máquinas de Café</t>
  </si>
  <si>
    <t>Melhoramentos CMPC Ltda</t>
  </si>
  <si>
    <t> 44145845000140</t>
  </si>
  <si>
    <t>Comodato dos Dispensers - Equipamentos de Higiene e Limpeza</t>
  </si>
  <si>
    <t>Nascimento e Rocha Medicina e Segurança do Trabalho LTDA</t>
  </si>
  <si>
    <t> 17019729000102</t>
  </si>
  <si>
    <t>Serviços de Medicina e Segurança do Trabalho</t>
  </si>
  <si>
    <t>UNIDADE DE ENDOSCOPIA DIGESTIVA LTDA</t>
  </si>
  <si>
    <t> 00113188000184</t>
  </si>
  <si>
    <t>Serviços Médicos</t>
  </si>
  <si>
    <t>T.C.M.F - CLÍNICA MÉDICA LTDA.</t>
  </si>
  <si>
    <t> 23822094000180</t>
  </si>
  <si>
    <t>Serviços Médicos (Dermatologia e Ginecologia/Obstetrícia)</t>
  </si>
  <si>
    <t>UNILAB LABORATÓRIO CLÍNICO LTDA</t>
  </si>
  <si>
    <t> 01875153000145</t>
  </si>
  <si>
    <t>VASCULAR SALTO/ITU ASSESSORIA E ASSISTÊNCIA MÉDICA LTDA</t>
  </si>
  <si>
    <t> 13382181000100</t>
  </si>
  <si>
    <t>CLÍNICA MÉDICA OLIVEIRA ROSSI LTDA</t>
  </si>
  <si>
    <t> 19011275000159</t>
  </si>
  <si>
    <t>CENTRO DE UROLOGIA BRAGANÇA S/S LTDA</t>
  </si>
  <si>
    <t> 04076355000115</t>
  </si>
  <si>
    <t>NAGAOKA SERVIÇOS DE SAÚDE LTDA</t>
  </si>
  <si>
    <t> 09447735000132</t>
  </si>
  <si>
    <t>NINOMYA &amp; AISAKA SERVIÇOS MÉDICOS LTDA</t>
  </si>
  <si>
    <t> 04918664000195</t>
  </si>
  <si>
    <t>NUCLEO NEUROLOGICO E NEUROCIRURGICO BR AGANCA LTDA</t>
  </si>
  <si>
    <t> 13099045000107</t>
  </si>
  <si>
    <t>PSZ IMAGEM LTDA</t>
  </si>
  <si>
    <t> 18246384000192</t>
  </si>
  <si>
    <t>REPIC SERVIÇOS MÉDICOS S/S</t>
  </si>
  <si>
    <t> 17336606000103</t>
  </si>
  <si>
    <t>ROSSINI E NASCIMENTO SERVIÇOS MÉDICOS LTDA.</t>
  </si>
  <si>
    <t> 06112895000132</t>
  </si>
  <si>
    <t>Serviços Médicos (Cirurgia Geral e Proctologia)</t>
  </si>
  <si>
    <t>EMPRESA BRASILEIRA DE CORREIOS E TELEGRAFOS</t>
  </si>
  <si>
    <t> 34028316710151</t>
  </si>
  <si>
    <t>Serviços de Correios</t>
  </si>
  <si>
    <t>Wareline do Brasil Desenvolvimento de Software Ltda</t>
  </si>
  <si>
    <t> 71613996000159</t>
  </si>
  <si>
    <t>Serviços de Sistema Operacional</t>
  </si>
  <si>
    <t>JJ MEDICINA E SAÚDE LTDA</t>
  </si>
  <si>
    <t> 24346894000134</t>
  </si>
  <si>
    <t>L &amp; R SERVIÇOS MÉDICOS LTDA</t>
  </si>
  <si>
    <t> 14653806000193</t>
  </si>
  <si>
    <t>FERGUEDES ASSESSORIA MÉDICA LTDA</t>
  </si>
  <si>
    <t> 71715031000177</t>
  </si>
  <si>
    <t>FERNANDES E OLIVOTTI CLÍNICA MÉDICA LTDA- ME</t>
  </si>
  <si>
    <t> 24219282000180</t>
  </si>
  <si>
    <t>FINOTTI - ASSISTÊNCIA MÉDICA -EIRELI</t>
  </si>
  <si>
    <t> 19036673000120</t>
  </si>
  <si>
    <t>HARMONIA E MATURIDADE LTDA</t>
  </si>
  <si>
    <t> 54162482000105</t>
  </si>
  <si>
    <t>INSTITUTO ARTICULAR RODRIGUES DE CAMARGO – SERVIÇOS MEDICOS S/S LTDA</t>
  </si>
  <si>
    <t> 18176316000102</t>
  </si>
  <si>
    <t>Serviços Médicos (Ortopedia e Reumatologia)</t>
  </si>
  <si>
    <t>LABRUNA SERVIÇOS MÉDICOS SS LTDA.</t>
  </si>
  <si>
    <t> 16915566000183</t>
  </si>
  <si>
    <t>LOCIO E SILVA SERVIÇOS MÉDICOS S/S LTDA.</t>
  </si>
  <si>
    <t> 22249416000180</t>
  </si>
  <si>
    <t>DE MIGUEL FREITAS CLINICA MEDICA LTDA</t>
  </si>
  <si>
    <t> 16734215000176</t>
  </si>
  <si>
    <t>DE PAULA &amp; CAVEANHA SERVIÇOS MÉDICOS LTDA.</t>
  </si>
  <si>
    <t> 22808378000159</t>
  </si>
  <si>
    <t>DERMATOLOGIA E ORTOPEDIA RODRIGUES LEITE LTDA</t>
  </si>
  <si>
    <t> 07653923000191</t>
  </si>
  <si>
    <t>ECOSS SERVIÇOS CARDIOLÓGICOS LTDA</t>
  </si>
  <si>
    <t> 21064000000125</t>
  </si>
  <si>
    <t>EN DIAN - CLÍNICA MÉDICA LTDA</t>
  </si>
  <si>
    <t> 19969165000102</t>
  </si>
  <si>
    <t>ESPAÇO INFANTIL PEDIATRIA E PUERICULTURA S/S LTDA.</t>
  </si>
  <si>
    <t> 59971432000192</t>
  </si>
  <si>
    <t>ESTORIL CLÍNICA CIRÚRGICA LTDA – EPP</t>
  </si>
  <si>
    <t> 06250384000187</t>
  </si>
  <si>
    <t>Serviços Médicos (Gastroclínica e Cirurgia Geral)</t>
  </si>
  <si>
    <t>F.E. DOS SANTOS JUNIOR</t>
  </si>
  <si>
    <t> 17475568000161</t>
  </si>
  <si>
    <t>F. BARATELLA DE ASSIS - CLINICA MÉDICA - ME</t>
  </si>
  <si>
    <t> 20835805000162</t>
  </si>
  <si>
    <t>Serviços Médicos (Cirurgia Geral e Gastroclínica)</t>
  </si>
  <si>
    <t>F E S ATENDIMENTO MÉDICO S/S</t>
  </si>
  <si>
    <t> 07042157000129</t>
  </si>
  <si>
    <t>Serviços Médicos (Dermatologia e Endocrinologia)</t>
  </si>
  <si>
    <t>BRAG VIDA SERVIÇOS MÉDICOS S/S</t>
  </si>
  <si>
    <t> 09208007000178</t>
  </si>
  <si>
    <t>CLÍNICA MÉDICA KADRI &amp; LO SARDO SS LTDA - ME</t>
  </si>
  <si>
    <t> 04379474000147</t>
  </si>
  <si>
    <t>CLÍNICA OTORRINOLARINGOLÓGICA ATIBAIA LTDA</t>
  </si>
  <si>
    <t> 02894222000120</t>
  </si>
  <si>
    <t>Serviços Médicos (Endocrinologia Infantil)</t>
  </si>
  <si>
    <t>CORA – CENTRO DE ORTOPEDIA E REABILITAÇÃO ATIBAIA LTDA.</t>
  </si>
  <si>
    <t> 12755371000162</t>
  </si>
  <si>
    <t>PANAMEDICAL SISTEMAS LTDA</t>
  </si>
  <si>
    <t> 65482309000100</t>
  </si>
  <si>
    <t>Locação de aparelho de limpeza e desinfecção de endoscópios - Cleantop</t>
  </si>
  <si>
    <t xml:space="preserve">POTYGUARA MANUTENÇÃO DE ELEVADORES LTDA-ME </t>
  </si>
  <si>
    <t> 09484068000168</t>
  </si>
  <si>
    <t>Serviços de Manutenção de Elevadores</t>
  </si>
  <si>
    <t>SILCON AMBIENTAL LTDA</t>
  </si>
  <si>
    <t> 50856251000140</t>
  </si>
  <si>
    <t>Coleta e Tratamento de Resíduos</t>
  </si>
  <si>
    <t>Alves Lima Comércio e Esterilização de Materiais Médicos EIRELI</t>
  </si>
  <si>
    <t> 55230957000116</t>
  </si>
  <si>
    <t>Serviços de Higienização e Esterilização</t>
  </si>
  <si>
    <t>Amil Assistência Médica Internacional S.A</t>
  </si>
  <si>
    <t> 29309127002627</t>
  </si>
  <si>
    <t>Plano de Saúde - Seguro Odontológico - Funcionários</t>
  </si>
  <si>
    <t>Lopes de Souza Auditores Independentes SS Ltda</t>
  </si>
  <si>
    <t> 05641871000108</t>
  </si>
  <si>
    <t>Prestação de Serviços de Assessoria e Consultoria.</t>
  </si>
  <si>
    <t>JOTA 3 SERVIÇOS MÉDICOS LTDA – EPP</t>
  </si>
  <si>
    <t> 25465099000128</t>
  </si>
  <si>
    <t>Prestação de Serviços Médicos na especialidade de Pneumologia</t>
  </si>
  <si>
    <t xml:space="preserve">SOBRAL CLINICA MEDICA LTDA </t>
  </si>
  <si>
    <t> 30322181000133</t>
  </si>
  <si>
    <t>Prestação de Serviços Médicos na especialidade de Oftalmologia</t>
  </si>
  <si>
    <t>TOTVS S.A. </t>
  </si>
  <si>
    <t> 53113791000122</t>
  </si>
  <si>
    <t>Serviços de processamento de dados/ Software</t>
  </si>
  <si>
    <t xml:space="preserve">WAYUP SJRP Sistemas de Gestão LTDA </t>
  </si>
  <si>
    <t> 26229933000149</t>
  </si>
  <si>
    <t>Serviços de Assessoria e Consultoria</t>
  </si>
  <si>
    <t>GH-MED SERVIÇOS MEDICOS S/S LTDA</t>
  </si>
  <si>
    <t> 09583273000180</t>
  </si>
  <si>
    <t>Prestação de Serviços Médicos na especialidade de Dermatologia</t>
  </si>
  <si>
    <t>PEREIRA FELIX SERVIÇOS MEDICOS E CONSULTORIA LTDA.</t>
  </si>
  <si>
    <t> 28170409000175</t>
  </si>
  <si>
    <t>Prestação de Serviços Médicos na Especialidade de Oftalmologia</t>
  </si>
  <si>
    <t>CLÍNICA MÉDICA R.J. SAÚDE LTDA.</t>
  </si>
  <si>
    <t> 14083529000120</t>
  </si>
  <si>
    <t>Prestação de Serviços Médicos (Urologia e Pneumologia Pediátrica)</t>
  </si>
  <si>
    <t>COSTACURTA CLÍNICA MÉDICA EIRELI</t>
  </si>
  <si>
    <t> 29004961000156</t>
  </si>
  <si>
    <t>Prestação de Serviços Médicos na Especialidade de Urologia</t>
  </si>
  <si>
    <t>DENCOR SERVIÇOS MÉDICOS LTDA</t>
  </si>
  <si>
    <t> 03783351000295</t>
  </si>
  <si>
    <t>Serviços Médicos na Especialidade de Endocrinologista</t>
  </si>
  <si>
    <t>BIONEXO DO BRASIL SOLUCOES DIGITAIS EIRELI</t>
  </si>
  <si>
    <t> 04069709000102</t>
  </si>
  <si>
    <t>Prestação em Serviços de Software</t>
  </si>
  <si>
    <t>PLANISA PLANEJAMENTO E ORGANIZACAO DE INSTITUICOES DE SAUDE S/S LTDA</t>
  </si>
  <si>
    <t> 58921792000117</t>
  </si>
  <si>
    <t>Prestação em Serviços de Consultoria.</t>
  </si>
  <si>
    <t xml:space="preserve">TOP TEC EQUIPAMENTOS DE INFORMÁTICA LTDA ME </t>
  </si>
  <si>
    <t> 07465112000167</t>
  </si>
  <si>
    <t>Locação de Equipamentos Multifuncionais.</t>
  </si>
  <si>
    <t>ADD Solution Tecnologia da Informação LTDA</t>
  </si>
  <si>
    <t> 13272636000134</t>
  </si>
  <si>
    <t>Serviço de Processamento de Dados E Software.</t>
  </si>
  <si>
    <t>SARMEDE SERVIÇOS MÉDICOS LTDA - ME</t>
  </si>
  <si>
    <t> 08973974000163</t>
  </si>
  <si>
    <t>Prestação de Serviços Médicos na Especialidade de Neuropediatria</t>
  </si>
  <si>
    <t xml:space="preserve">J L M - CLINICA MEDICA LTDA - ME </t>
  </si>
  <si>
    <t> 09631702000148</t>
  </si>
  <si>
    <t>RSH SERVIÇOS MÉDICOS EIRELI</t>
  </si>
  <si>
    <t> 32708022000105</t>
  </si>
  <si>
    <t>Prestação de Serviços Médicos na Especialidade de Cirurgia Geral e Gastroclínica.</t>
  </si>
  <si>
    <t>Bioquality Comercio e Serviços no Controle de Pragas Urbanas LTDA</t>
  </si>
  <si>
    <t> 05256693000100</t>
  </si>
  <si>
    <t>Serviço de Dedetização e Desratização.</t>
  </si>
  <si>
    <t>CARDOSO ANTUNES SERVIÇOS MÉDICOS LTDA</t>
  </si>
  <si>
    <t> 22260460000191</t>
  </si>
  <si>
    <t>Prestação de Serviços Médicos na Especialidade de Reumatologia</t>
  </si>
  <si>
    <t>NOVELLI E MODENA CLINICA MÉDICA LTDA - CNPJ</t>
  </si>
  <si>
    <t> 25165326000108</t>
  </si>
  <si>
    <t>Prestação de Serviços Médicos na Especialidade Proctologista.</t>
  </si>
  <si>
    <t>B &amp; F CLINICA MÉDICA E SERVIÇOS LTDA</t>
  </si>
  <si>
    <t> 30593458000162</t>
  </si>
  <si>
    <t>Unimed de Itatiba Cooperativa de Trabalho Médico</t>
  </si>
  <si>
    <t> 06091170000105</t>
  </si>
  <si>
    <t>Convênio Médico</t>
  </si>
  <si>
    <t>CLINICA MÉDICA MOULIN LTDA</t>
  </si>
  <si>
    <t> 25271028000194</t>
  </si>
  <si>
    <t>Prestação de Serviços Médicos na Especialidade de Reumatologia.</t>
  </si>
  <si>
    <t xml:space="preserve">AB &amp; B ALARMES E MONITORAMENTO EIRELI </t>
  </si>
  <si>
    <t> 20000350000165</t>
  </si>
  <si>
    <t>Prestação de Serviços de Alarmes e Monitoramento.</t>
  </si>
  <si>
    <t xml:space="preserve">GUARDIA &amp; TONON SERVIÇOS MÉDICOS LTDA </t>
  </si>
  <si>
    <t> 19130870000103</t>
  </si>
  <si>
    <t>Prestação de Serviços Médicos na Especialidade de Nefrologia</t>
  </si>
  <si>
    <t>GUARDIAO DIGITAL GESTAO DO CONHECIMENTO EIRELI EPP</t>
  </si>
  <si>
    <t> 03008440000183</t>
  </si>
  <si>
    <t>Serviço de Microfilmagem de Documentos.</t>
  </si>
  <si>
    <t>L &amp; C VIU SERVIÇOS MÉDICOS E HOSPITALARES SS</t>
  </si>
  <si>
    <t> 31986335000154</t>
  </si>
  <si>
    <t>Prestação de Serviço Médicos na Especialidade de Alergologia e Imunologia.</t>
  </si>
  <si>
    <t xml:space="preserve">Guadagnucci Assistencia Médica Eireli </t>
  </si>
  <si>
    <t> 23820473000130</t>
  </si>
  <si>
    <t>Prestação de Serviços Médicos na Especialidade de Cirurgia Vascular</t>
  </si>
  <si>
    <t>Hospital de Olhos Bragança LTDA</t>
  </si>
  <si>
    <t> 35524126000140</t>
  </si>
  <si>
    <t>Prestação de Serviços Médicos na Especialidade de Oftalmologia.</t>
  </si>
  <si>
    <t xml:space="preserve">BELLOTTO CLINICA MÉDICA LTDA -ME </t>
  </si>
  <si>
    <t> 21692443000160</t>
  </si>
  <si>
    <t>Prestação de Serviço Médico na Especialidade de Nefrologia</t>
  </si>
  <si>
    <t xml:space="preserve">A &amp; C CLINICA MÉDICA LTDA- ME </t>
  </si>
  <si>
    <t> 18603379000190</t>
  </si>
  <si>
    <t>Prestação de Serviços Médicos na Especialidade de Neuropediatra.</t>
  </si>
  <si>
    <t>MARIAMA NAKAMOTO FERNANDES DOS SANTOS- ME</t>
  </si>
  <si>
    <t> 24259876000115</t>
  </si>
  <si>
    <t>Prestação de Serviços Médicos na Especialidade de Hematologista</t>
  </si>
  <si>
    <t xml:space="preserve">MASSAI SERVIÇOS MÉDICOS LTDA </t>
  </si>
  <si>
    <t> 36409349000129</t>
  </si>
  <si>
    <t>Prestação de Serviços Médicos na Especialidade Endocrinologia</t>
  </si>
  <si>
    <t xml:space="preserve">TERAPEUTICA MEDICINA INTENSIVA E DERMATOLOGIA LTDA </t>
  </si>
  <si>
    <t> 10913088000196</t>
  </si>
  <si>
    <t>Prestação de Serviços Médicos na Especialidade de Dermatoligia.</t>
  </si>
  <si>
    <t xml:space="preserve">J &amp; D SERVIÇOS MÉDICOS LTDA </t>
  </si>
  <si>
    <t> 36715903000104</t>
  </si>
  <si>
    <t xml:space="preserve">RGF SERVIÇOS MÉDICOS LTDA </t>
  </si>
  <si>
    <t> 20948638000166</t>
  </si>
  <si>
    <t>Valores</t>
  </si>
  <si>
    <t>Sócios</t>
  </si>
  <si>
    <t>CPF Sócios</t>
  </si>
  <si>
    <t>Objeto Contratado</t>
  </si>
  <si>
    <t>Período de Vigência</t>
  </si>
  <si>
    <t>Prazo Indeterminado</t>
  </si>
  <si>
    <t>CLINICA MEDICA PLOTEGHER &amp; BENITES LTDA - EPP</t>
  </si>
  <si>
    <t> 24397224000147</t>
  </si>
  <si>
    <t>Prestação de Serviços Médicos na Especialidade de Hematologia.</t>
  </si>
  <si>
    <t>ARTVENUS SERVIÇOS MÉDICOS E VASCULARES LTDA</t>
  </si>
  <si>
    <t> 30424536000103</t>
  </si>
  <si>
    <t>Prestador de Serviços Médicos na Especialidade de Cirurgia Vascular</t>
  </si>
  <si>
    <t>HK KURIMORI SERVIÇOS MÉDICOS LTDA SS -ME</t>
  </si>
  <si>
    <t> 23637640000102</t>
  </si>
  <si>
    <t>OFTALMOLOGIA VIVIANE ARAUZ LTDA</t>
  </si>
  <si>
    <t> 18424038000157</t>
  </si>
  <si>
    <t>Prestação de Serviços Médicos na Especialidade em Oftalmologia</t>
  </si>
  <si>
    <t>V.A.P ROSA - ME</t>
  </si>
  <si>
    <t> 22989095000150</t>
  </si>
  <si>
    <t>Prestação de Serviços Médicos na Especialidade em Proctologia</t>
  </si>
  <si>
    <t>SOCIEDADE MÉDICA NOVO MILLENIUM S/S</t>
  </si>
  <si>
    <t> 02817371000196</t>
  </si>
  <si>
    <t>Prestação de Serviços Médicos na Especialidade em Cardiologia</t>
  </si>
  <si>
    <t>RR SERVIÇOS MÉDICOS SS LTDA</t>
  </si>
  <si>
    <t> 17903855000125</t>
  </si>
  <si>
    <t>Prestação de Serviços Médicos na Especialidade em Cirurgia Geral e Proctologia</t>
  </si>
  <si>
    <t>OPTMA MEDICOS ASSOCIADOS SS LTDA</t>
  </si>
  <si>
    <t> 05011962000160</t>
  </si>
  <si>
    <t>CLÍNICA DE OLHOS COTIA LTDA</t>
  </si>
  <si>
    <t> 18795933000188</t>
  </si>
  <si>
    <t>BRAINPED SERVIÇOS MÉDICOS SS LTDA</t>
  </si>
  <si>
    <t> 27172406000108</t>
  </si>
  <si>
    <t>Prestação de Serviços Médicos na Especialidade em Neurologia Infantil</t>
  </si>
  <si>
    <t>LIGIA FRANCO SERVIÇOS MÉDICOS LTDA</t>
  </si>
  <si>
    <t> 08903617000129</t>
  </si>
  <si>
    <t>Prestação de Serviços Médicos na Especialidade em Dermatologia</t>
  </si>
  <si>
    <t>Imatec Imagem e Tecnologia Ltda</t>
  </si>
  <si>
    <t> 96669460000186</t>
  </si>
  <si>
    <t>Serviços de Microfilmagem de documentos</t>
  </si>
  <si>
    <t>FERNANDO AMARAL DOS SANTOS &amp; CIA – CLÍNICA MEDICA LTDA</t>
  </si>
  <si>
    <t> 24889708000103</t>
  </si>
  <si>
    <t>Prestação de Serviços Médicos na Especialidade em Ortopedia</t>
  </si>
  <si>
    <t>Convida Serviços médicos LTDA</t>
  </si>
  <si>
    <t> 02692485000157</t>
  </si>
  <si>
    <t>Prestação de Serviços Médicos na Especialidade em Hematologia</t>
  </si>
  <si>
    <t xml:space="preserve">ORTONEURO CLINICA MÉDICA LTDA </t>
  </si>
  <si>
    <t> 26794807000137</t>
  </si>
  <si>
    <t>Prestação de Serviços Médicos na Especialidade em Neurologia</t>
  </si>
  <si>
    <t>CLAUDIO RENATO CUNHA FREIRE - ME</t>
  </si>
  <si>
    <t> 29329031000172</t>
  </si>
  <si>
    <t>Prestador de Serviços Médicos na Especialidade de Hematologia.</t>
  </si>
  <si>
    <t> 04540010000170</t>
  </si>
  <si>
    <t>Plano de Saúde - Seguro Saúde - Funcionários</t>
  </si>
  <si>
    <t>CLÍNICA MÉDICA SOUZA LIMA LTDA</t>
  </si>
  <si>
    <t> 14790147000137</t>
  </si>
  <si>
    <t>CLÍNICA MÉDICA TOSHIO LTDA</t>
  </si>
  <si>
    <t>Serviços de Desinsetização e Desratização</t>
  </si>
  <si>
    <t>COPI CLINICA OFTALMOLOGICA E PSICOLOGICA DE ITATIBA LTDA</t>
  </si>
  <si>
    <t>REGINA MARINS ALVES LIMA AFFONSO</t>
  </si>
  <si>
    <t>588.904.088-04</t>
  </si>
  <si>
    <t>Aline Cristina Regis Almeida / Ana Carolina Martins Araujo/ Adriana Regina da Silva</t>
  </si>
  <si>
    <t>337.067.808-01/ 086.744.226-32 / 215.658.118-52</t>
  </si>
  <si>
    <t>Renato Ribeiro da Silva</t>
  </si>
  <si>
    <t>245.884.798-65</t>
  </si>
  <si>
    <t>Bruna Bellotto / Paula Bellotto</t>
  </si>
  <si>
    <t>368.751.608-38 / 404.311.328-52</t>
  </si>
  <si>
    <t>Cinthia Maria Catalano/ Cassia Maria Costa Ventura</t>
  </si>
  <si>
    <t>Karen Baldin / Gabriela Paladini / CLAUDIA MARIA PECHINI BENTO</t>
  </si>
  <si>
    <t>LUIS HENRIQUE CARDOSO ANTUNES/ NICOLE HADDAD ANTUNES / JOSE HENRIQUE FORTI ANTUNES</t>
  </si>
  <si>
    <t>NILTON JOSE DE OLIVEIRA/ CELSO LEPERA / MARCOS ANTONIO SANTANA CASTRO/ DENIS WILSON RAMOS</t>
  </si>
  <si>
    <t>CLAUDIO RENATO CUNHA FREIRE</t>
  </si>
  <si>
    <t>834.425.532/53</t>
  </si>
  <si>
    <t>DIEGO RICARDO HOSHINO RUIZ/ FERNANDO EIJI SAKASSEGAWA NAVES / BRENDA BIAGIO CHIACCHIO</t>
  </si>
  <si>
    <t>Cristiane de Souza Gales / Antônio Carlos Marques Mendes</t>
  </si>
  <si>
    <t>048.105.448-00/ 008.259.098-21</t>
  </si>
  <si>
    <t>Katsuhide Itagaki</t>
  </si>
  <si>
    <t>021.509.918-45</t>
  </si>
  <si>
    <t>Carlos Geovane Pereira da Silva</t>
  </si>
  <si>
    <t>339.837.848-01</t>
  </si>
  <si>
    <t>ELTON FERREIRA DOS SANTOS / EDER CATAO DE OLIVEIRA/ TATIANE PATRICIA DAVANTEL DOS SANTOS</t>
  </si>
  <si>
    <t>296.976.878-03 / 302.794.118-63 / 216.013.048-62</t>
  </si>
  <si>
    <t>487.042.106-20/ 128.408.698-45 / 497.087.166-34 / 137.715.848-92</t>
  </si>
  <si>
    <t>Marcos Welber Nascimento / Daniel Fernando Rocha</t>
  </si>
  <si>
    <t>168.268.898-46/ 263.108.888-77</t>
  </si>
  <si>
    <t>Orlando Rogerio Antoniazzi Azevedo/ Maria Aparecida dos Santos Pereira</t>
  </si>
  <si>
    <t>098.320.198-69/ 025.697.378-44</t>
  </si>
  <si>
    <t>Antonio Carlos Medeiros Spinella/ Edson Hissao Oguma / Reinaldo Barbosa</t>
  </si>
  <si>
    <t>144.050.018-55 / 093.048.218-27 / 133.168.308-47</t>
  </si>
  <si>
    <t>Carlos Eduardo Pacheco / Jessica Garnica Soto Pacheco</t>
  </si>
  <si>
    <t>273.169.768-70/ 360.409.718-51</t>
  </si>
  <si>
    <t>32067369865/ 38523070826 / 21409102653</t>
  </si>
  <si>
    <t>Rafael Kellermann Barbosa / Josimar Gomes</t>
  </si>
  <si>
    <t>Jonas Alvares Nogueira / Adria Alvares Nogueira / Bárbara Chiesse Alvares Nogueira</t>
  </si>
  <si>
    <t>964.694.478-72 / 066.766.088-71 / 338.545.868-41</t>
  </si>
  <si>
    <t>Milton João de Espindola / Octavio Henrique Porto Carradore</t>
  </si>
  <si>
    <t>251.985.059-00 / 050.130.499 - 11</t>
  </si>
  <si>
    <t>CALED JAOUDAT KADRI</t>
  </si>
  <si>
    <t>059.428.288-81</t>
  </si>
  <si>
    <t>Gabriele Souza Moulin Vago / Michelle Tenorio de Andrade / Marcia de Pinho Carrijo / Thiago de Oliveira e Alves</t>
  </si>
  <si>
    <t>120.327.207-36/ 856.783.252-72 / 629.129.413-34/ 110.272.787-36</t>
  </si>
  <si>
    <t>Paulo Vittor Oliveira Peres/ Lucas Plotegher /Bruno Deltreggia Benites</t>
  </si>
  <si>
    <t>030.418.761-59/ 347.513.268-05/ 324.259.208-54</t>
  </si>
  <si>
    <t>Julio Augusto Padovani/ Ricardo Mauad Daher/ Daniel Buzatto Westin/ Thais Catarina Passos Segre da Silveira</t>
  </si>
  <si>
    <t>324.583.678-36/ 344.941.108-09/ 337.002.168-40/ 364.744.618-10</t>
  </si>
  <si>
    <t>Silvana Bari Aldrighi/ Carolina Bari Aldrighi Moreira Pires</t>
  </si>
  <si>
    <t>116.024.278-01/ 216.735.538-69</t>
  </si>
  <si>
    <t>Pompeu Lopes Junior / Iaci Palma Lopes / Leandro Palma Lopes</t>
  </si>
  <si>
    <t>729.467.768-91/ 011.748.538-16/ 368.723.998-56</t>
  </si>
  <si>
    <t>Carlos Alberto Yamada/ Alexandre Rial Dias</t>
  </si>
  <si>
    <t>120.556.518-38/ 190.388.038-69</t>
  </si>
  <si>
    <t>Christiano Costacurta</t>
  </si>
  <si>
    <t>158.919.458-60</t>
  </si>
  <si>
    <t>Guilherme Chohfi De Miguel / Wanessa Guerra Rossini/ José Eduardo Christofoletti de Freitas Filho</t>
  </si>
  <si>
    <t>324.674.088-76/ 282.242.908-16 / 108.979.357-05</t>
  </si>
  <si>
    <t>Gabriel Rodrigues Caveanha/ Larissa Carvalho Lopes de Paula</t>
  </si>
  <si>
    <t>328.259.488-70/ 311.761.988-74</t>
  </si>
  <si>
    <t>Adriana Nicoletti de Carvalho Lopes / Egle Costa Oppi/ Luciana Nicoletti de Carvalho Lopes / Claudia Aparecida Giuzio Vignati/ Fabiana Tscheppen de Freitas</t>
  </si>
  <si>
    <t>137.709.378-64/ 013.218.328-50/ 266.919.528-80/ 037.839.708-73/ 266.750.188-84</t>
  </si>
  <si>
    <t>331.524.408-12/ 098.629.406-38</t>
  </si>
  <si>
    <t>Divinomar Oliveira da Silva</t>
  </si>
  <si>
    <t>533.056.716-53</t>
  </si>
  <si>
    <t>Décio Luiz Silva Mazzini / Filippo Campione/ Marcello Camacho Campione/ Marcelo de Assis Franceschi</t>
  </si>
  <si>
    <t>038.944.438-39/ 082.760.138-72/ 288.853.638-22/ 093.408.278-21</t>
  </si>
  <si>
    <t>Jarbas Vieira da Costa / Ivana Sheila Vieira da Costa</t>
  </si>
  <si>
    <t>168.202.538-18/ 168.198.628-06</t>
  </si>
  <si>
    <t>Fátima maria Berto freire/ Isabel Fernandes Mendes de Oliveira/ Maria do Socorro Freire de Siqueira/ Mariana Freire de Siqueira/ Matheus Freire de Siqueira/ Pedro Freire de Siqueira/ Reginaldo Matias de Siqueira</t>
  </si>
  <si>
    <t>307.266.998-88/ 220.686.058-99 / 262.804.928-77</t>
  </si>
  <si>
    <t>Fernando Machado Oliveira / Brenda Biagio Chiacchio/ Diego Ricardo Hoshino Ruiz/ Francisco Saulo Sampaio Cardoso Tavares/ Sueny Silva Santos</t>
  </si>
  <si>
    <t>182.369.788-77/ 262.804.928-77/ 307.266.998-88/ 007.152.663-30/ 960.823.565-00</t>
  </si>
  <si>
    <t>610.768.998-20/338.316.368-77/ 102.284.938-70/289.486.068-40/ 338.453.578-27/ 338.453.848-08/ 093.685.314-04</t>
  </si>
  <si>
    <t>André Alfredo Olivotti / Caroline da Rocha Fernandes</t>
  </si>
  <si>
    <t>310.203.558-24/ 325.511.438-10</t>
  </si>
  <si>
    <t>Fernando Baratella de Assis</t>
  </si>
  <si>
    <t>352379058-11</t>
  </si>
  <si>
    <t>Jorge Alexandre Gonçalves Meireles</t>
  </si>
  <si>
    <t>245.683.298-17</t>
  </si>
  <si>
    <t xml:space="preserve">Fernando Amaral dos Santos / Lucimar Amaral dos Santos </t>
  </si>
  <si>
    <t>124.276.437-26/ 394.044.477-49</t>
  </si>
  <si>
    <t>Pedro Finotti Junior</t>
  </si>
  <si>
    <t>332.707.048-28</t>
  </si>
  <si>
    <t>Fábio Henrique Geraldo/ Fabiana Gaião de Souza Paulo</t>
  </si>
  <si>
    <t>171.669.568-60/ 593.029.501-82</t>
  </si>
  <si>
    <t>Jamile Carolina Guadagnucci</t>
  </si>
  <si>
    <t>325.757.198-44</t>
  </si>
  <si>
    <t xml:space="preserve">Fernando  Eustáquio  dos  Santos  Júnior </t>
  </si>
  <si>
    <t>Carlos Tadeu Bichini Guardia</t>
  </si>
  <si>
    <t>319.570.668-73</t>
  </si>
  <si>
    <t>Helena Yuri Kurimori/ Kleber Tetsuo Kurimori</t>
  </si>
  <si>
    <t>345.133.948-03/ 025.136.141-19</t>
  </si>
  <si>
    <t>Antonio Lucas Oliveira Correia/ Edson kenji Takaki Junior/ Sueny Silva Santos/ Ulysses Tachibana/ Vivian Tiemi Tateyama</t>
  </si>
  <si>
    <t>023.752.603-41/ 065.352.189-88/ 960.823.565-00/ 215.430.758-27/ 056.122.799-30</t>
  </si>
  <si>
    <t>Rogério Criminelli de Oliveira</t>
  </si>
  <si>
    <t>030.665.818-61</t>
  </si>
  <si>
    <t>Juliana de Oliveira Martins / Delma Regina Gomes Huarachi</t>
  </si>
  <si>
    <t>409.038.278-59/ 384.096.718-08</t>
  </si>
  <si>
    <t>Marco Aurélio Gil de Oliveira/ Milene de Abreu Mazzolin/ Mariana de Oliveira Valente/ Vinicius de Abreu Mazzolin/ Luiza Rangel Urizzi</t>
  </si>
  <si>
    <t>298.226.818-36/ 327.679.678-38/ 305.066.558-06/ 339.390.288-19/ 369.304.818-58</t>
  </si>
  <si>
    <t>João Paulo Hereny Bordim/ Juliana Hamati da Fonseca Hereny Bordim</t>
  </si>
  <si>
    <t>370.201.368-77/ 327.219.568-84</t>
  </si>
  <si>
    <t>João Carlos de Jesus/ Juliana Vasconcellos Freitas de Jesus</t>
  </si>
  <si>
    <t>229.746.828-80/ 407.656.328-02</t>
  </si>
  <si>
    <t>Luiz Fernando Fonseca Viu/ Claudia Cristina Di Giorgio Viu</t>
  </si>
  <si>
    <t>300.503.928-59/ 306.548.848-54</t>
  </si>
  <si>
    <t>Rafael Tadeu Martins Bedolo / Leandra Gonçalves Macedo Bedolo</t>
  </si>
  <si>
    <t>321.242.718-30/ 076.780.196-29</t>
  </si>
  <si>
    <t>MARIA EDUARDA PEREIRA RIBEIRO / José Carlos Mesquita</t>
  </si>
  <si>
    <t>034.492.488-20/ 102.108.731-91</t>
  </si>
  <si>
    <t>GABRIEL JOGAIB VIEIRA CAETANO/ ALINE MARINA LABRUNA CAETANO / ELIZABETH LABRUNA</t>
  </si>
  <si>
    <t>108.590.297-86/ 092.334.137-48/ 584.549.427-34</t>
  </si>
  <si>
    <t>Ligia Maria Mathias Franco/ Camilo de Lellis Mathias Franco/ Rodrigo frutuoso Souza freire</t>
  </si>
  <si>
    <t xml:space="preserve">  263.682.808-75/ 774.774.728-29/ 293.923.178-83                                                                                                                                                                   </t>
  </si>
  <si>
    <t>Caroline Ghannage Massai</t>
  </si>
  <si>
    <t>392.220.678-60</t>
  </si>
  <si>
    <t>Paula Cristina Steffen Novelli/ Patricia Ferreira Alves Modena</t>
  </si>
  <si>
    <t>368.362.168-01/ 361.023.318-42</t>
  </si>
  <si>
    <t xml:space="preserve">Rosa Maria de Almeida Usier/ Paulo Porto Usier / Paula Almeida Usier/ Fabio de Almeida Usier </t>
  </si>
  <si>
    <t>887.254.218-91/ 628.184.738-53/ 226.732.578-02/ 220.300.308-13</t>
  </si>
  <si>
    <t>JAYSON NAGAOKA/ DANIELLE NAGAOKA</t>
  </si>
  <si>
    <t>260.958.628-09/ 270.938.898-75</t>
  </si>
  <si>
    <t>ANDRÉ FELIPE NINOMIYA</t>
  </si>
  <si>
    <t>308.949.688-74</t>
  </si>
  <si>
    <t>Tiago Locio e Silva / Silvia Helena Frias de Locio e Silva</t>
  </si>
  <si>
    <t>333.967.138-93/ 333.967.128-11</t>
  </si>
  <si>
    <t>Mariama Nakamoto Fernandes dos Santos</t>
  </si>
  <si>
    <t>355.569.318-28</t>
  </si>
  <si>
    <t>356.375.298-25/ 359.275.848-96/ 331.242.348-12</t>
  </si>
  <si>
    <t>Viviane Soares Souza Lima/ José Augusto Soares Souza Lima/ Carla Juliana Vitorino Bastos/ Eduardo Biagioni</t>
  </si>
  <si>
    <t>301.158.438-92/ 323.202.928-02/ 362.410.748-81/ 313.911.478-80</t>
  </si>
  <si>
    <t>LAERTES APARECIDO ROSSI JUNIOR/ Marinilce Aparecida Santos Oliveira Rossi</t>
  </si>
  <si>
    <t>153.634.588-10/ 178.944.668-67</t>
  </si>
  <si>
    <t>Isolmar Tadeu Schettert/ Rodrigo Yoshimoto Munemasa ito</t>
  </si>
  <si>
    <t>089.495.958-18/248.595.978-18</t>
  </si>
  <si>
    <t>Shiguenori Kanno/ Danilo Toshio Kanno</t>
  </si>
  <si>
    <t>313.161.668-72/ 350.228.218-85</t>
  </si>
  <si>
    <t>Pedro Kiota Kawakami/ Vera Miotto Kawakami/ Larissa Kuentzer</t>
  </si>
  <si>
    <t>796.852.268-49/ 120.908.068-00/961.360.229-15</t>
  </si>
  <si>
    <t>Alexandre Valotta da Silva/ Jonas da Silva</t>
  </si>
  <si>
    <t>261.517.598-00/ 029.802.408-00</t>
  </si>
  <si>
    <t>Cristina de Sylos/ Fernanda Coutinho Storti/ Maria Angela Rocha de Carvalho</t>
  </si>
  <si>
    <t>175.539.398-97/ 067.502.708-08/ 052.589.448-91</t>
  </si>
  <si>
    <t>Crisóstomo de jesus Olivotti/  Fernando Domingos Durastante Milanese/ Nanci Bastos de Olievira Martin/ Ana Flavia Lambert Olivotti/ Camila Raquel Lambert Olivotti/ Gustavo Vinicius Lambert Olivotti</t>
  </si>
  <si>
    <t>965.931.728-04/ 036.585.448-48/ 080.196.378-85/ 306.856.738-63/ 306.856.358-56/344.815.318-43</t>
  </si>
  <si>
    <t>Carlos Tadeu Parisi de Oliveira / Antonio Marcos de Souza Filho</t>
  </si>
  <si>
    <t>586.078.388-49/ 042.825.206-04</t>
  </si>
  <si>
    <t>Maria das Conceição das Neves de Matos / Paulo Sérgio Nishimura  Milan</t>
  </si>
  <si>
    <t>074.105.708-57/ 298.291.088-80</t>
  </si>
  <si>
    <t>Natalia Pereira Felix de Araujo /Anabela Pereira Felix Linhares</t>
  </si>
  <si>
    <t>104.766.307-46/ 729.567.807-78</t>
  </si>
  <si>
    <t>Guilherme Abdel Massih Porto/ Bruno Bordone de Siqueira/ Srdan Zelenika</t>
  </si>
  <si>
    <t>137.689.518-80/286.706.608-57/227.540.698-01</t>
  </si>
  <si>
    <t>Enzo Fabricio Ribeiro Nascimento/ Flávia Alves Ferreira Rossini</t>
  </si>
  <si>
    <t>276.585.568-40/ 162.083.388-32</t>
  </si>
  <si>
    <t>Rodrigo Sader Heck</t>
  </si>
  <si>
    <t>370.602.658-99</t>
  </si>
  <si>
    <t>Fernando Sandoval Frangini/ Taiane Cicerelli Marchini</t>
  </si>
  <si>
    <t>287.522.728-93/ 298.398.398-61</t>
  </si>
  <si>
    <t>Alexandre Braz de Camargo/ Juliana Martins Rodrigues de Camargo</t>
  </si>
  <si>
    <t>173.268.758-71/ 941.977.414-72</t>
  </si>
  <si>
    <t>Patricia Yuri Miyasato/ Marcia Emiko Asano Nobre/ Lilian Emi Ohkawara</t>
  </si>
  <si>
    <t>150.935.238-44/ 259.175.338-57/ 425.720.962-34</t>
  </si>
  <si>
    <t>Viviane Macedo Arauz/ Vanessa Macedo Arauz</t>
  </si>
  <si>
    <t>260.504.518-85/ 201.876.318-08</t>
  </si>
  <si>
    <t>Ronaldo Parissi Buainain/ Eduardo Jorge Cury Filho/ Walter Leonardo Tofanelli/ Roque Antonio Cury de Matos/ Paulo Roberto de Andrade Fígaro Caldeira</t>
  </si>
  <si>
    <t>210.332.088-33/ 293.154.608-98/ 301.651.378-19/ 224.117.148-40/ 218.702.998-09</t>
  </si>
  <si>
    <t>Marcio Gustavo Lacerda Batista/ Dejair Batista</t>
  </si>
  <si>
    <t>095.531.538-79/ 705.455.968-15</t>
  </si>
  <si>
    <t>Ademir Vieira/ Silvana de Angelis</t>
  </si>
  <si>
    <t>618.567.468-87/ 790.569.468-20</t>
  </si>
  <si>
    <t>Vivian Aparecida Posso Rosa</t>
  </si>
  <si>
    <t>330.247.628-09</t>
  </si>
  <si>
    <t>Maria Carolina Romero Rodrigues/ Carlos Augusto Leite</t>
  </si>
  <si>
    <t>191.487.948-13/ 075.369.328-39</t>
  </si>
  <si>
    <t>Marco Aurelio Beltrame/ Valter José Beltrame/ Alessandro Chaves Peralta</t>
  </si>
  <si>
    <t>Fernando Andrade Guedes</t>
  </si>
  <si>
    <t>010.538.668-52</t>
  </si>
  <si>
    <t>Roberto Lopes de Souza/ LILIAN APARECIDA NAPPI ALVARES</t>
  </si>
  <si>
    <t>Claudio Paulo Franzago/ Giuliana Franzago</t>
  </si>
  <si>
    <t>853.012.058-20/ 320.156.068-58</t>
  </si>
  <si>
    <t>Antonio Claudomiro Aparecido Beneventi/ Giovanni Tani Beneventi</t>
  </si>
  <si>
    <t>587.134.508-59/ 393.559.018-01</t>
  </si>
  <si>
    <t xml:space="preserve">Renata D'avila Couto/ Ricardo kerti Mangabeira Albernaz/ Maria Luiza Anhaia de Arruda Botelho </t>
  </si>
  <si>
    <t>287.915.088-43/ 067.726.888-21/ 276.660.838-90</t>
  </si>
  <si>
    <t xml:space="preserve">Grazielly Karen Silva/ Carlos Renan Calabro de Almeida Lima/ Francielly Teles Silva </t>
  </si>
  <si>
    <t>342.717.368-21/ 365.738.728-51/ 417.337.658-83</t>
  </si>
  <si>
    <t>291.431.118-40/ 530.842.848-49 / 310.871.358-26</t>
  </si>
  <si>
    <t>Gisolmar Maia Sebastião/ Gustavo Dutra Bastos/ Marcelo Eduardo Sant Anna Cosentino/ Alexandre Haddad Apendino/ Juliano de Miranda Tubino/ Dennis Herszkowicz/ Eduardo mazzilli de Vassimon/ Izabel Cristina Branco</t>
  </si>
  <si>
    <t>ELTON CARLOS SOBRAL/GISELE LILIAN BOSCHI SOBRAL</t>
  </si>
  <si>
    <t>EDISON BENTO LEITE/ FERNANDA FOLTRAN FERRARI BENTO LEITE</t>
  </si>
  <si>
    <t>VALTER NELSON CAMARGO JORGE/ ALEXANDRE TELLIAN</t>
  </si>
  <si>
    <t>016.469.428-50/117.515.718-07</t>
  </si>
  <si>
    <t>LUIS HENRIQUE DE ALMEIDA PACHECO SCALET</t>
  </si>
  <si>
    <t>084.389.898-45</t>
  </si>
  <si>
    <t>ESTHER DALMAS/ CESARIO NARIHITO NAKAMURA/MARCO AURELIO DE QUEIROZ CAMPOS</t>
  </si>
  <si>
    <t>PRISCILA RODRIGUES/ MARCELO OLIVEIRA DE MORAES/ REGIANE HERCHCOVITCH/ LUIS DELFIM DE OLIVEIRA/ JORGE ACOSTA/ IGOR CIRILO ALVES DA COSTA/ THIAGO JOSE MAZETO GARCIA/ CLAUDIO VIEIRA POMIN/ MARCELO ZENNI/ SEBASTIAN FERNANDO TRONCOSO SOLAR</t>
  </si>
  <si>
    <t>Priscilla Duque e Almeida / Mario Marcos Teixeira Krucken</t>
  </si>
  <si>
    <t>189.442.208-24/ 312.024.838-01</t>
  </si>
  <si>
    <t>274.986.218-35/129.403.048-58</t>
  </si>
  <si>
    <t>147.703.648-22/ 095.773.538-35</t>
  </si>
  <si>
    <t xml:space="preserve">ROQUE ANTONIO CURY DE MATTOS/ ROBERTA LAIS DOS SANTOS MENDONÇA/ RICARDO COSTA FABBRI </t>
  </si>
  <si>
    <t>224.117.148-40/361.129.038-65/ 296.061.708-88</t>
  </si>
  <si>
    <t>Dentello e Tamburus Serviços Médicos Especializados SS LTDA</t>
  </si>
  <si>
    <t>Serviços Médicos na Especialidade de Dermatologia</t>
  </si>
  <si>
    <t>JULIANA CENTOFANTI DENTELLO AVELAR/ AMANDA CENTOFANTI DENTELLO MIYASHIRO/ VANESSA CENTOFANTI DENTELLO TAMBURUS/ GIOVANI RAMALHO TAMBURUS</t>
  </si>
  <si>
    <t>C. M. A. - CENTRO OFTALMOLOGICO AVANÇADO S/S</t>
  </si>
  <si>
    <t>220.726.628-18/095.334.428-24/077.253.148-06/945.465.417-91/ 276.236.088-94/ 289.189.218-61/148.593.258-00/ 097.005.068-27/ 243.113.548-94</t>
  </si>
  <si>
    <t>267.402.858-02/ 299.411.188-84/ 300.688.878-25/307.841.608-99</t>
  </si>
  <si>
    <t>ALEXANDRE AUGUSTO REDONDANO/ OVIDIO DELPHINI JUNIOR/ JOSE VICENTE DE OLIVEIRA</t>
  </si>
  <si>
    <t>024.880.848-67/ 359.552.449-72/ 189.042.546-04</t>
  </si>
  <si>
    <t>ULYSSES TACHIBANA/ WILSON TAKASHI HIDA/ LEANDRO HIROKAZU OSHIRO</t>
  </si>
  <si>
    <t>215.430.758-27/ 265.006.678-40/ 344.549.228-02</t>
  </si>
  <si>
    <t>Net Cor Administradora e Corretora de Seguros Ltda. - PORTO SEGURO - SEGURO SAUDE S/A</t>
  </si>
  <si>
    <t>028.247.108-10/ 290.916.218-42</t>
  </si>
  <si>
    <t>SOLARIS CONTROLE DE VETORES E PRAGAS URBANAS LTDA</t>
  </si>
  <si>
    <t>LENE ARAÚJO DE LIMA/MARCELO ZORZO/MÔNICA ALVES BORTOLOSSI/HENRIQUE EDUARDO RAMOS</t>
  </si>
  <si>
    <t>118.454.608-80/412.391.640-68/091.682.398-90/060.376.926-88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</si>
</sst>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26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9" fillId="0" borderId="10" xfId="0" applyFont="1" applyBorder="1" applyAlignment="1">
      <alignment wrapText="1"/>
    </xf>
    <xf numFmtId="3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3" fontId="18" fillId="0" borderId="10" xfId="0" applyNumberFormat="1" applyFont="1" applyBorder="1" applyAlignment="1">
      <alignment horizontal="right" vertical="center" wrapText="1"/>
    </xf>
    <xf numFmtId="0" fontId="0" fillId="0" borderId="11" xfId="0" applyBorder="1"/>
    <xf numFmtId="14" fontId="19" fillId="0" borderId="10" xfId="0" applyNumberFormat="1" applyFont="1" applyBorder="1" applyAlignment="1">
      <alignment horizontal="center" wrapText="1"/>
    </xf>
    <xf numFmtId="1" fontId="0" fillId="0" borderId="10" xfId="0" applyNumberFormat="1" applyBorder="1" applyAlignment="1">
      <alignment horizontal="left" wrapText="1"/>
    </xf>
    <xf numFmtId="0" fontId="19" fillId="0" borderId="14" xfId="0" applyFont="1" applyBorder="1" applyAlignment="1">
      <alignment wrapText="1"/>
    </xf>
    <xf numFmtId="0" fontId="0" fillId="0" borderId="14" xfId="0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3" fontId="19" fillId="0" borderId="14" xfId="0" applyNumberFormat="1" applyFont="1" applyBorder="1" applyAlignment="1">
      <alignment horizontal="right" wrapText="1"/>
    </xf>
    <xf numFmtId="3" fontId="19" fillId="0" borderId="10" xfId="0" applyNumberFormat="1" applyFont="1" applyBorder="1" applyAlignment="1">
      <alignment wrapText="1"/>
    </xf>
    <xf numFmtId="14" fontId="19" fillId="0" borderId="14" xfId="0" applyNumberFormat="1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10" xfId="0" applyFont="1" applyFill="1" applyBorder="1" applyAlignment="1">
      <alignment wrapText="1"/>
    </xf>
    <xf numFmtId="3" fontId="19" fillId="0" borderId="10" xfId="0" applyNumberFormat="1" applyFont="1" applyFill="1" applyBorder="1" applyAlignment="1">
      <alignment horizontal="right" wrapText="1"/>
    </xf>
    <xf numFmtId="0" fontId="19" fillId="0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showGridLines="0" tabSelected="1" topLeftCell="A76" workbookViewId="0">
      <selection activeCell="D77" sqref="D77"/>
    </sheetView>
  </sheetViews>
  <sheetFormatPr defaultRowHeight="15" x14ac:dyDescent="0.25"/>
  <cols>
    <col min="1" max="1" width="36.5703125" bestFit="1" customWidth="1"/>
    <col min="2" max="2" width="17.85546875" bestFit="1" customWidth="1"/>
    <col min="3" max="3" width="16" bestFit="1" customWidth="1"/>
    <col min="4" max="4" width="26.28515625" bestFit="1" customWidth="1"/>
    <col min="5" max="5" width="11.7109375" customWidth="1"/>
    <col min="6" max="6" width="18.42578125" customWidth="1"/>
    <col min="7" max="7" width="36.5703125" bestFit="1" customWidth="1"/>
  </cols>
  <sheetData>
    <row r="1" spans="1:7" x14ac:dyDescent="0.25">
      <c r="A1" s="1" t="s">
        <v>0</v>
      </c>
      <c r="B1" s="1" t="s">
        <v>1</v>
      </c>
      <c r="C1" s="1" t="s">
        <v>227</v>
      </c>
      <c r="D1" s="1" t="s">
        <v>228</v>
      </c>
      <c r="E1" s="1" t="s">
        <v>226</v>
      </c>
      <c r="F1" s="1" t="s">
        <v>230</v>
      </c>
      <c r="G1" s="1" t="s">
        <v>229</v>
      </c>
    </row>
    <row r="2" spans="1:7" ht="63" customHeight="1" x14ac:dyDescent="0.25">
      <c r="A2" s="10" t="s">
        <v>210</v>
      </c>
      <c r="B2" s="11" t="s">
        <v>211</v>
      </c>
      <c r="C2" s="3" t="s">
        <v>286</v>
      </c>
      <c r="D2" s="12" t="s">
        <v>287</v>
      </c>
      <c r="E2" s="13">
        <f>13224</f>
        <v>13224</v>
      </c>
      <c r="F2" s="15">
        <v>44320</v>
      </c>
      <c r="G2" s="11" t="s">
        <v>212</v>
      </c>
    </row>
    <row r="3" spans="1:7" ht="30" x14ac:dyDescent="0.25">
      <c r="A3" s="3" t="s">
        <v>189</v>
      </c>
      <c r="B3" s="2" t="s">
        <v>190</v>
      </c>
      <c r="C3" s="3" t="s">
        <v>303</v>
      </c>
      <c r="D3" s="12" t="s">
        <v>304</v>
      </c>
      <c r="E3" s="4">
        <f>21000+21000</f>
        <v>42000</v>
      </c>
      <c r="F3" s="8">
        <v>44196</v>
      </c>
      <c r="G3" s="2" t="s">
        <v>191</v>
      </c>
    </row>
    <row r="4" spans="1:7" ht="57" x14ac:dyDescent="0.25">
      <c r="A4" s="3" t="s">
        <v>5</v>
      </c>
      <c r="B4" s="2" t="s">
        <v>6</v>
      </c>
      <c r="C4" s="3" t="s">
        <v>318</v>
      </c>
      <c r="D4" s="12" t="s">
        <v>319</v>
      </c>
      <c r="E4" s="5">
        <f>2785+980</f>
        <v>3765</v>
      </c>
      <c r="F4" s="8">
        <v>44197</v>
      </c>
      <c r="G4" s="2" t="s">
        <v>7</v>
      </c>
    </row>
    <row r="5" spans="1:7" ht="57" x14ac:dyDescent="0.25">
      <c r="A5" s="3" t="s">
        <v>161</v>
      </c>
      <c r="B5" s="2" t="s">
        <v>162</v>
      </c>
      <c r="C5" s="3" t="s">
        <v>305</v>
      </c>
      <c r="D5" s="12" t="s">
        <v>306</v>
      </c>
      <c r="E5" s="5">
        <f>10000+5000</f>
        <v>15000</v>
      </c>
      <c r="F5" s="8" t="s">
        <v>231</v>
      </c>
      <c r="G5" s="2" t="s">
        <v>163</v>
      </c>
    </row>
    <row r="6" spans="1:7" ht="56.25" x14ac:dyDescent="0.25">
      <c r="A6" s="3" t="s">
        <v>2</v>
      </c>
      <c r="B6" s="2" t="s">
        <v>3</v>
      </c>
      <c r="C6" s="12" t="s">
        <v>478</v>
      </c>
      <c r="D6" s="21"/>
      <c r="E6" s="14">
        <f>462750+226120</f>
        <v>688870</v>
      </c>
      <c r="F6" s="14" t="s">
        <v>231</v>
      </c>
      <c r="G6" s="2" t="s">
        <v>4</v>
      </c>
    </row>
    <row r="7" spans="1:7" ht="23.25" x14ac:dyDescent="0.25">
      <c r="A7" s="3" t="s">
        <v>116</v>
      </c>
      <c r="B7" s="2" t="s">
        <v>117</v>
      </c>
      <c r="C7" s="16" t="s">
        <v>284</v>
      </c>
      <c r="D7" s="12" t="s">
        <v>285</v>
      </c>
      <c r="E7" s="5">
        <f>4286+1358</f>
        <v>5644</v>
      </c>
      <c r="F7" s="8">
        <v>44197</v>
      </c>
      <c r="G7" s="2" t="s">
        <v>118</v>
      </c>
    </row>
    <row r="8" spans="1:7" ht="34.5" x14ac:dyDescent="0.25">
      <c r="A8" s="3" t="s">
        <v>119</v>
      </c>
      <c r="B8" s="2" t="s">
        <v>120</v>
      </c>
      <c r="C8" s="3" t="s">
        <v>299</v>
      </c>
      <c r="D8" s="12" t="s">
        <v>300</v>
      </c>
      <c r="E8" s="4">
        <f>26903+11778</f>
        <v>38681</v>
      </c>
      <c r="F8" s="8">
        <v>43957</v>
      </c>
      <c r="G8" s="2" t="s">
        <v>121</v>
      </c>
    </row>
    <row r="9" spans="1:7" ht="45.75" x14ac:dyDescent="0.25">
      <c r="A9" s="3" t="s">
        <v>8</v>
      </c>
      <c r="B9" s="2" t="s">
        <v>9</v>
      </c>
      <c r="C9" s="3" t="s">
        <v>310</v>
      </c>
      <c r="D9" s="12" t="s">
        <v>311</v>
      </c>
      <c r="E9" s="4">
        <f>180000+90000</f>
        <v>270000</v>
      </c>
      <c r="F9" s="8">
        <v>43960</v>
      </c>
      <c r="G9" s="2" t="s">
        <v>10</v>
      </c>
    </row>
    <row r="10" spans="1:7" ht="30" x14ac:dyDescent="0.25">
      <c r="A10" s="3" t="s">
        <v>235</v>
      </c>
      <c r="B10" s="2" t="s">
        <v>236</v>
      </c>
      <c r="C10" s="3" t="s">
        <v>288</v>
      </c>
      <c r="D10" s="12" t="s">
        <v>289</v>
      </c>
      <c r="E10" s="4">
        <f>48222</f>
        <v>48222</v>
      </c>
      <c r="F10" s="8">
        <v>43602</v>
      </c>
      <c r="G10" s="2" t="s">
        <v>237</v>
      </c>
    </row>
    <row r="11" spans="1:7" ht="102" x14ac:dyDescent="0.25">
      <c r="A11" s="3" t="s">
        <v>181</v>
      </c>
      <c r="B11" s="2" t="s">
        <v>182</v>
      </c>
      <c r="C11" s="17" t="s">
        <v>353</v>
      </c>
      <c r="D11" s="19" t="s">
        <v>354</v>
      </c>
      <c r="E11" s="4">
        <f>238494+156451</f>
        <v>394945</v>
      </c>
      <c r="F11" s="8">
        <v>43987</v>
      </c>
      <c r="G11" s="2" t="s">
        <v>142</v>
      </c>
    </row>
    <row r="12" spans="1:7" ht="30" x14ac:dyDescent="0.25">
      <c r="A12" s="3" t="s">
        <v>207</v>
      </c>
      <c r="B12" s="2" t="s">
        <v>208</v>
      </c>
      <c r="C12" s="3" t="s">
        <v>290</v>
      </c>
      <c r="D12" s="12" t="s">
        <v>291</v>
      </c>
      <c r="E12" s="4">
        <f>0+19608</f>
        <v>19608</v>
      </c>
      <c r="F12" s="8">
        <v>44265</v>
      </c>
      <c r="G12" s="2" t="s">
        <v>209</v>
      </c>
    </row>
    <row r="13" spans="1:7" ht="34.5" x14ac:dyDescent="0.25">
      <c r="A13" s="3" t="s">
        <v>152</v>
      </c>
      <c r="B13" s="2" t="s">
        <v>153</v>
      </c>
      <c r="C13" s="3" t="s">
        <v>317</v>
      </c>
      <c r="D13" s="19" t="s">
        <v>344</v>
      </c>
      <c r="E13" s="4">
        <f>15337+7953</f>
        <v>23290</v>
      </c>
      <c r="F13" s="8" t="s">
        <v>231</v>
      </c>
      <c r="G13" s="2" t="s">
        <v>154</v>
      </c>
    </row>
    <row r="14" spans="1:7" ht="34.5" x14ac:dyDescent="0.25">
      <c r="A14" s="3" t="s">
        <v>172</v>
      </c>
      <c r="B14" s="2" t="s">
        <v>173</v>
      </c>
      <c r="C14" s="3" t="s">
        <v>349</v>
      </c>
      <c r="D14" s="12" t="s">
        <v>350</v>
      </c>
      <c r="E14" s="5">
        <f>3548+2593</f>
        <v>6141</v>
      </c>
      <c r="F14" s="8">
        <v>44260</v>
      </c>
      <c r="G14" s="2" t="s">
        <v>174</v>
      </c>
    </row>
    <row r="15" spans="1:7" ht="34.5" x14ac:dyDescent="0.25">
      <c r="A15" s="3" t="s">
        <v>98</v>
      </c>
      <c r="B15" s="2" t="s">
        <v>99</v>
      </c>
      <c r="C15" s="3" t="s">
        <v>292</v>
      </c>
      <c r="D15" s="19" t="s">
        <v>483</v>
      </c>
      <c r="E15" s="4">
        <f>236128+82908</f>
        <v>319036</v>
      </c>
      <c r="F15" s="8">
        <v>44197</v>
      </c>
      <c r="G15" s="2" t="s">
        <v>25</v>
      </c>
    </row>
    <row r="16" spans="1:7" ht="45.75" x14ac:dyDescent="0.25">
      <c r="A16" s="3" t="s">
        <v>256</v>
      </c>
      <c r="B16" s="2" t="s">
        <v>257</v>
      </c>
      <c r="C16" s="3" t="s">
        <v>293</v>
      </c>
      <c r="D16" s="19" t="s">
        <v>411</v>
      </c>
      <c r="E16" s="4">
        <f>42408</f>
        <v>42408</v>
      </c>
      <c r="F16" s="8">
        <v>43675</v>
      </c>
      <c r="G16" s="2" t="s">
        <v>258</v>
      </c>
    </row>
    <row r="17" spans="1:7" ht="45.75" x14ac:dyDescent="0.25">
      <c r="A17" s="3" t="s">
        <v>489</v>
      </c>
      <c r="B17" s="9">
        <v>15305059000165</v>
      </c>
      <c r="C17" s="17" t="s">
        <v>494</v>
      </c>
      <c r="D17" s="19" t="s">
        <v>495</v>
      </c>
      <c r="E17" s="4">
        <f>74495</f>
        <v>74495</v>
      </c>
      <c r="F17" s="8">
        <v>43864</v>
      </c>
      <c r="G17" s="2" t="s">
        <v>242</v>
      </c>
    </row>
    <row r="18" spans="1:7" ht="68.25" x14ac:dyDescent="0.25">
      <c r="A18" s="3" t="s">
        <v>175</v>
      </c>
      <c r="B18" s="2" t="s">
        <v>176</v>
      </c>
      <c r="C18" s="3" t="s">
        <v>294</v>
      </c>
      <c r="D18" s="12" t="s">
        <v>316</v>
      </c>
      <c r="E18" s="4">
        <f>30096+21420</f>
        <v>51516</v>
      </c>
      <c r="F18" s="8">
        <v>44309</v>
      </c>
      <c r="G18" s="2" t="s">
        <v>177</v>
      </c>
    </row>
    <row r="19" spans="1:7" ht="68.25" x14ac:dyDescent="0.25">
      <c r="A19" s="17" t="s">
        <v>35</v>
      </c>
      <c r="B19" s="2" t="s">
        <v>36</v>
      </c>
      <c r="C19" s="3" t="s">
        <v>295</v>
      </c>
      <c r="D19" s="12" t="s">
        <v>307</v>
      </c>
      <c r="E19" s="4">
        <f>68040+48714</f>
        <v>116754</v>
      </c>
      <c r="F19" s="8">
        <v>44197</v>
      </c>
      <c r="G19" s="2" t="s">
        <v>25</v>
      </c>
    </row>
    <row r="20" spans="1:7" ht="30" x14ac:dyDescent="0.25">
      <c r="A20" s="3" t="s">
        <v>274</v>
      </c>
      <c r="B20" s="2" t="s">
        <v>275</v>
      </c>
      <c r="C20" s="3" t="s">
        <v>296</v>
      </c>
      <c r="D20" s="12" t="s">
        <v>297</v>
      </c>
      <c r="E20" s="4">
        <f>11504</f>
        <v>11504</v>
      </c>
      <c r="F20" s="8">
        <v>43626</v>
      </c>
      <c r="G20" s="2" t="s">
        <v>276</v>
      </c>
    </row>
    <row r="21" spans="1:7" ht="68.25" x14ac:dyDescent="0.25">
      <c r="A21" s="3" t="s">
        <v>254</v>
      </c>
      <c r="B21" s="2" t="s">
        <v>255</v>
      </c>
      <c r="C21" s="3" t="s">
        <v>298</v>
      </c>
      <c r="D21" s="19" t="s">
        <v>352</v>
      </c>
      <c r="E21" s="4">
        <f>46230</f>
        <v>46230</v>
      </c>
      <c r="F21" s="8">
        <v>43620</v>
      </c>
      <c r="G21" s="2" t="s">
        <v>242</v>
      </c>
    </row>
    <row r="22" spans="1:7" x14ac:dyDescent="0.25">
      <c r="A22" s="3" t="s">
        <v>100</v>
      </c>
      <c r="B22" s="2" t="s">
        <v>101</v>
      </c>
      <c r="C22" s="3" t="s">
        <v>322</v>
      </c>
      <c r="D22" s="12" t="s">
        <v>323</v>
      </c>
      <c r="E22" s="5">
        <f>90+0</f>
        <v>90</v>
      </c>
      <c r="F22" s="8">
        <v>44197</v>
      </c>
      <c r="G22" s="2" t="s">
        <v>25</v>
      </c>
    </row>
    <row r="23" spans="1:7" ht="68.25" x14ac:dyDescent="0.25">
      <c r="A23" s="3" t="s">
        <v>186</v>
      </c>
      <c r="B23" s="2" t="s">
        <v>187</v>
      </c>
      <c r="C23" s="3" t="s">
        <v>324</v>
      </c>
      <c r="D23" s="12" t="s">
        <v>325</v>
      </c>
      <c r="E23" s="4">
        <f>22287+9120</f>
        <v>31407</v>
      </c>
      <c r="F23" s="8">
        <v>44380</v>
      </c>
      <c r="G23" s="2" t="s">
        <v>188</v>
      </c>
    </row>
    <row r="24" spans="1:7" ht="45.75" x14ac:dyDescent="0.25">
      <c r="A24" s="3" t="s">
        <v>33</v>
      </c>
      <c r="B24" s="2" t="s">
        <v>34</v>
      </c>
      <c r="C24" s="3" t="s">
        <v>414</v>
      </c>
      <c r="D24" s="12" t="s">
        <v>415</v>
      </c>
      <c r="E24" s="4">
        <f>66698+33512</f>
        <v>100210</v>
      </c>
      <c r="F24" s="8">
        <v>44197</v>
      </c>
      <c r="G24" s="2" t="s">
        <v>25</v>
      </c>
    </row>
    <row r="25" spans="1:7" ht="45.75" x14ac:dyDescent="0.25">
      <c r="A25" s="3" t="s">
        <v>232</v>
      </c>
      <c r="B25" s="2" t="s">
        <v>233</v>
      </c>
      <c r="C25" s="3" t="s">
        <v>326</v>
      </c>
      <c r="D25" s="12" t="s">
        <v>327</v>
      </c>
      <c r="E25" s="4">
        <f>12965</f>
        <v>12965</v>
      </c>
      <c r="F25" s="8"/>
      <c r="G25" s="2" t="s">
        <v>234</v>
      </c>
    </row>
    <row r="26" spans="1:7" ht="68.25" x14ac:dyDescent="0.25">
      <c r="A26" s="3" t="s">
        <v>143</v>
      </c>
      <c r="B26" s="2" t="s">
        <v>144</v>
      </c>
      <c r="C26" s="3" t="s">
        <v>328</v>
      </c>
      <c r="D26" s="12" t="s">
        <v>329</v>
      </c>
      <c r="E26" s="4">
        <f>26812+11400</f>
        <v>38212</v>
      </c>
      <c r="F26" s="8">
        <v>44172</v>
      </c>
      <c r="G26" s="2" t="s">
        <v>145</v>
      </c>
    </row>
    <row r="27" spans="1:7" ht="68.25" x14ac:dyDescent="0.25">
      <c r="A27" s="3" t="s">
        <v>279</v>
      </c>
      <c r="B27" s="2" t="s">
        <v>280</v>
      </c>
      <c r="C27" s="3" t="s">
        <v>412</v>
      </c>
      <c r="D27" s="12" t="s">
        <v>413</v>
      </c>
      <c r="E27" s="4">
        <f>20046</f>
        <v>20046</v>
      </c>
      <c r="F27" s="8">
        <v>43606</v>
      </c>
      <c r="G27" s="2" t="s">
        <v>251</v>
      </c>
    </row>
    <row r="28" spans="1:7" ht="30" x14ac:dyDescent="0.25">
      <c r="A28" s="3" t="s">
        <v>281</v>
      </c>
      <c r="B28" s="9">
        <v>19406822000103</v>
      </c>
      <c r="C28" s="3" t="s">
        <v>418</v>
      </c>
      <c r="D28" s="12" t="s">
        <v>419</v>
      </c>
      <c r="E28" s="4">
        <f>3090</f>
        <v>3090</v>
      </c>
      <c r="F28" s="8">
        <v>43466</v>
      </c>
      <c r="G28" s="2" t="s">
        <v>245</v>
      </c>
    </row>
    <row r="29" spans="1:7" ht="45.75" x14ac:dyDescent="0.25">
      <c r="A29" s="3" t="s">
        <v>102</v>
      </c>
      <c r="B29" s="2" t="s">
        <v>103</v>
      </c>
      <c r="C29" s="3" t="s">
        <v>420</v>
      </c>
      <c r="D29" s="12" t="s">
        <v>421</v>
      </c>
      <c r="E29" s="4">
        <f>33972+25422</f>
        <v>59394</v>
      </c>
      <c r="F29" s="8">
        <v>44140</v>
      </c>
      <c r="G29" s="2" t="s">
        <v>104</v>
      </c>
    </row>
    <row r="30" spans="1:7" ht="45.75" x14ac:dyDescent="0.25">
      <c r="A30" s="3" t="s">
        <v>268</v>
      </c>
      <c r="B30" s="2" t="s">
        <v>269</v>
      </c>
      <c r="C30" s="3" t="s">
        <v>416</v>
      </c>
      <c r="D30" s="12" t="s">
        <v>417</v>
      </c>
      <c r="E30" s="4">
        <f>1959</f>
        <v>1959</v>
      </c>
      <c r="F30" s="8">
        <v>43523</v>
      </c>
      <c r="G30" s="2" t="s">
        <v>270</v>
      </c>
    </row>
    <row r="31" spans="1:7" ht="34.5" x14ac:dyDescent="0.25">
      <c r="A31" s="3" t="s">
        <v>283</v>
      </c>
      <c r="B31" s="9">
        <v>1785131000194</v>
      </c>
      <c r="C31" s="3" t="s">
        <v>332</v>
      </c>
      <c r="D31" s="12" t="s">
        <v>333</v>
      </c>
      <c r="E31" s="4">
        <f>3408</f>
        <v>3408</v>
      </c>
      <c r="F31" s="8">
        <v>43734</v>
      </c>
      <c r="G31" s="2" t="s">
        <v>242</v>
      </c>
    </row>
    <row r="32" spans="1:7" ht="34.5" x14ac:dyDescent="0.25">
      <c r="A32" s="3" t="s">
        <v>105</v>
      </c>
      <c r="B32" s="2" t="s">
        <v>106</v>
      </c>
      <c r="C32" s="3" t="s">
        <v>334</v>
      </c>
      <c r="D32" s="12" t="s">
        <v>335</v>
      </c>
      <c r="E32" s="4">
        <f>31464+8950</f>
        <v>40414</v>
      </c>
      <c r="F32" s="8">
        <v>44348</v>
      </c>
      <c r="G32" s="2" t="s">
        <v>25</v>
      </c>
    </row>
    <row r="33" spans="1:7" ht="30" x14ac:dyDescent="0.25">
      <c r="A33" s="3" t="s">
        <v>146</v>
      </c>
      <c r="B33" s="2" t="s">
        <v>147</v>
      </c>
      <c r="C33" s="3" t="s">
        <v>336</v>
      </c>
      <c r="D33" s="12" t="s">
        <v>337</v>
      </c>
      <c r="E33" s="4">
        <f>231144+105426</f>
        <v>336570</v>
      </c>
      <c r="F33" s="8">
        <v>44228</v>
      </c>
      <c r="G33" s="2" t="s">
        <v>148</v>
      </c>
    </row>
    <row r="34" spans="1:7" ht="57" x14ac:dyDescent="0.25">
      <c r="A34" s="3" t="s">
        <v>75</v>
      </c>
      <c r="B34" s="2" t="s">
        <v>76</v>
      </c>
      <c r="C34" s="3" t="s">
        <v>338</v>
      </c>
      <c r="D34" s="12" t="s">
        <v>339</v>
      </c>
      <c r="E34" s="4">
        <f>102528+30849</f>
        <v>133377</v>
      </c>
      <c r="F34" s="8">
        <v>44142</v>
      </c>
      <c r="G34" s="2" t="s">
        <v>25</v>
      </c>
    </row>
    <row r="35" spans="1:7" ht="45.75" x14ac:dyDescent="0.25">
      <c r="A35" s="3" t="s">
        <v>77</v>
      </c>
      <c r="B35" s="2" t="s">
        <v>78</v>
      </c>
      <c r="C35" s="3" t="s">
        <v>340</v>
      </c>
      <c r="D35" s="12" t="s">
        <v>341</v>
      </c>
      <c r="E35" s="4">
        <f>44935+25496</f>
        <v>70431</v>
      </c>
      <c r="F35" s="8">
        <v>44181</v>
      </c>
      <c r="G35" s="2" t="s">
        <v>25</v>
      </c>
    </row>
    <row r="36" spans="1:7" ht="90.75" x14ac:dyDescent="0.25">
      <c r="A36" s="3" t="s">
        <v>149</v>
      </c>
      <c r="B36" s="2" t="s">
        <v>150</v>
      </c>
      <c r="C36" s="3" t="s">
        <v>342</v>
      </c>
      <c r="D36" s="12" t="s">
        <v>343</v>
      </c>
      <c r="E36" s="4">
        <f>273503+104691</f>
        <v>378194</v>
      </c>
      <c r="F36" s="8">
        <v>44228</v>
      </c>
      <c r="G36" s="2" t="s">
        <v>151</v>
      </c>
    </row>
    <row r="37" spans="1:7" ht="90.75" x14ac:dyDescent="0.25">
      <c r="A37" s="3" t="s">
        <v>486</v>
      </c>
      <c r="B37" s="9">
        <v>10314980000150</v>
      </c>
      <c r="C37" s="3" t="s">
        <v>488</v>
      </c>
      <c r="D37" s="19" t="s">
        <v>491</v>
      </c>
      <c r="E37" s="4">
        <f>4400</f>
        <v>4400</v>
      </c>
      <c r="F37" s="8">
        <v>43838</v>
      </c>
      <c r="G37" s="2" t="s">
        <v>487</v>
      </c>
    </row>
    <row r="38" spans="1:7" ht="34.5" x14ac:dyDescent="0.25">
      <c r="A38" s="3" t="s">
        <v>79</v>
      </c>
      <c r="B38" s="2" t="s">
        <v>80</v>
      </c>
      <c r="C38" s="3" t="s">
        <v>456</v>
      </c>
      <c r="D38" s="12" t="s">
        <v>457</v>
      </c>
      <c r="E38" s="4">
        <f>89376+35835</f>
        <v>125211</v>
      </c>
      <c r="F38" s="8">
        <v>44228</v>
      </c>
      <c r="G38" s="2" t="s">
        <v>25</v>
      </c>
    </row>
    <row r="39" spans="1:7" ht="45.75" x14ac:dyDescent="0.25">
      <c r="A39" s="3" t="s">
        <v>11</v>
      </c>
      <c r="B39" s="2" t="s">
        <v>12</v>
      </c>
      <c r="C39" s="3" t="s">
        <v>320</v>
      </c>
      <c r="D39" s="12" t="s">
        <v>321</v>
      </c>
      <c r="E39" s="4">
        <f>20210+10105</f>
        <v>30315</v>
      </c>
      <c r="F39" s="8">
        <v>44342</v>
      </c>
      <c r="G39" s="2" t="s">
        <v>13</v>
      </c>
    </row>
    <row r="40" spans="1:7" ht="45.75" x14ac:dyDescent="0.25">
      <c r="A40" s="3" t="s">
        <v>81</v>
      </c>
      <c r="B40" s="2" t="s">
        <v>82</v>
      </c>
      <c r="C40" s="3" t="s">
        <v>424</v>
      </c>
      <c r="D40" s="12" t="s">
        <v>425</v>
      </c>
      <c r="E40" s="4">
        <f>24102+118001</f>
        <v>142103</v>
      </c>
      <c r="F40" s="8">
        <v>44197</v>
      </c>
      <c r="G40" s="2" t="s">
        <v>25</v>
      </c>
    </row>
    <row r="41" spans="1:7" ht="23.25" x14ac:dyDescent="0.25">
      <c r="A41" s="3" t="s">
        <v>50</v>
      </c>
      <c r="B41" s="2" t="s">
        <v>51</v>
      </c>
      <c r="C41" s="3" t="s">
        <v>345</v>
      </c>
      <c r="D41" s="12" t="s">
        <v>346</v>
      </c>
      <c r="E41" s="5">
        <f>4433+2454</f>
        <v>6887</v>
      </c>
      <c r="F41" s="8">
        <v>45904</v>
      </c>
      <c r="G41" s="2" t="s">
        <v>52</v>
      </c>
    </row>
    <row r="42" spans="1:7" ht="23.25" x14ac:dyDescent="0.25">
      <c r="A42" s="3" t="s">
        <v>83</v>
      </c>
      <c r="B42" s="2" t="s">
        <v>84</v>
      </c>
      <c r="C42" s="3" t="s">
        <v>422</v>
      </c>
      <c r="D42" s="12" t="s">
        <v>423</v>
      </c>
      <c r="E42" s="4">
        <f>81510+22839</f>
        <v>104349</v>
      </c>
      <c r="F42" s="8">
        <v>44105</v>
      </c>
      <c r="G42" s="2" t="s">
        <v>25</v>
      </c>
    </row>
    <row r="43" spans="1:7" ht="124.5" x14ac:dyDescent="0.25">
      <c r="A43" s="3" t="s">
        <v>85</v>
      </c>
      <c r="B43" s="2" t="s">
        <v>86</v>
      </c>
      <c r="C43" s="3" t="s">
        <v>426</v>
      </c>
      <c r="D43" s="12" t="s">
        <v>427</v>
      </c>
      <c r="E43" s="4">
        <f>75050+26248</f>
        <v>101298</v>
      </c>
      <c r="F43" s="8">
        <v>44181</v>
      </c>
      <c r="G43" s="2" t="s">
        <v>25</v>
      </c>
    </row>
    <row r="44" spans="1:7" ht="68.25" x14ac:dyDescent="0.25">
      <c r="A44" s="3" t="s">
        <v>87</v>
      </c>
      <c r="B44" s="2" t="s">
        <v>88</v>
      </c>
      <c r="C44" s="3" t="s">
        <v>347</v>
      </c>
      <c r="D44" s="12" t="s">
        <v>348</v>
      </c>
      <c r="E44" s="4">
        <f>51462+23676</f>
        <v>75138</v>
      </c>
      <c r="F44" s="8">
        <v>44181</v>
      </c>
      <c r="G44" s="2" t="s">
        <v>89</v>
      </c>
    </row>
    <row r="45" spans="1:7" ht="23.25" x14ac:dyDescent="0.25">
      <c r="A45" s="3" t="s">
        <v>14</v>
      </c>
      <c r="B45" s="2" t="s">
        <v>15</v>
      </c>
      <c r="C45" s="3" t="s">
        <v>360</v>
      </c>
      <c r="D45" s="12" t="s">
        <v>361</v>
      </c>
      <c r="E45" s="4">
        <f>13392+6696</f>
        <v>20088</v>
      </c>
      <c r="F45" s="8">
        <v>44042</v>
      </c>
      <c r="G45" s="2" t="s">
        <v>16</v>
      </c>
    </row>
    <row r="46" spans="1:7" ht="135.75" x14ac:dyDescent="0.25">
      <c r="A46" s="3" t="s">
        <v>95</v>
      </c>
      <c r="B46" s="2" t="s">
        <v>96</v>
      </c>
      <c r="C46" s="3" t="s">
        <v>351</v>
      </c>
      <c r="D46" s="12" t="s">
        <v>355</v>
      </c>
      <c r="E46" s="4">
        <f>96570+66026</f>
        <v>162596</v>
      </c>
      <c r="F46" s="8">
        <v>44516</v>
      </c>
      <c r="G46" s="2" t="s">
        <v>97</v>
      </c>
    </row>
    <row r="47" spans="1:7" ht="30" x14ac:dyDescent="0.25">
      <c r="A47" s="3" t="s">
        <v>92</v>
      </c>
      <c r="B47" s="2" t="s">
        <v>93</v>
      </c>
      <c r="C47" s="3" t="s">
        <v>358</v>
      </c>
      <c r="D47" s="12" t="s">
        <v>359</v>
      </c>
      <c r="E47" s="4">
        <f>39804+21924</f>
        <v>61728</v>
      </c>
      <c r="F47" s="8">
        <v>44287</v>
      </c>
      <c r="G47" s="2" t="s">
        <v>94</v>
      </c>
    </row>
    <row r="48" spans="1:7" ht="23.25" x14ac:dyDescent="0.25">
      <c r="A48" s="3" t="s">
        <v>90</v>
      </c>
      <c r="B48" s="2" t="s">
        <v>91</v>
      </c>
      <c r="C48" s="3" t="s">
        <v>370</v>
      </c>
      <c r="D48" s="12">
        <v>3294654650</v>
      </c>
      <c r="E48" s="4">
        <f>59625+27279</f>
        <v>86904</v>
      </c>
      <c r="F48" s="8">
        <v>44145</v>
      </c>
      <c r="G48" s="2" t="s">
        <v>25</v>
      </c>
    </row>
    <row r="49" spans="1:7" ht="23.25" x14ac:dyDescent="0.25">
      <c r="A49" s="3" t="s">
        <v>60</v>
      </c>
      <c r="B49" s="2" t="s">
        <v>61</v>
      </c>
      <c r="C49" s="3" t="s">
        <v>459</v>
      </c>
      <c r="D49" s="12" t="s">
        <v>460</v>
      </c>
      <c r="E49" s="4">
        <f>110800+45280</f>
        <v>156080</v>
      </c>
      <c r="F49" s="8">
        <v>44197</v>
      </c>
      <c r="G49" s="2" t="s">
        <v>25</v>
      </c>
    </row>
    <row r="50" spans="1:7" ht="34.5" x14ac:dyDescent="0.25">
      <c r="A50" s="3" t="s">
        <v>62</v>
      </c>
      <c r="B50" s="2" t="s">
        <v>63</v>
      </c>
      <c r="C50" s="3" t="s">
        <v>356</v>
      </c>
      <c r="D50" s="12" t="s">
        <v>357</v>
      </c>
      <c r="E50" s="4">
        <f>22230+12598</f>
        <v>34828</v>
      </c>
      <c r="F50" s="8">
        <v>44151</v>
      </c>
      <c r="G50" s="2" t="s">
        <v>25</v>
      </c>
    </row>
    <row r="51" spans="1:7" ht="34.5" x14ac:dyDescent="0.25">
      <c r="A51" s="3" t="s">
        <v>265</v>
      </c>
      <c r="B51" s="2" t="s">
        <v>266</v>
      </c>
      <c r="C51" s="3" t="s">
        <v>362</v>
      </c>
      <c r="D51" s="12" t="s">
        <v>363</v>
      </c>
      <c r="E51" s="4">
        <f>18468</f>
        <v>18468</v>
      </c>
      <c r="F51" s="8">
        <v>43675</v>
      </c>
      <c r="G51" s="2" t="s">
        <v>267</v>
      </c>
    </row>
    <row r="52" spans="1:7" x14ac:dyDescent="0.25">
      <c r="A52" s="3" t="s">
        <v>64</v>
      </c>
      <c r="B52" s="2" t="s">
        <v>65</v>
      </c>
      <c r="C52" s="3" t="s">
        <v>364</v>
      </c>
      <c r="D52" s="12" t="s">
        <v>365</v>
      </c>
      <c r="E52" s="4">
        <f>154028+67770</f>
        <v>221798</v>
      </c>
      <c r="F52" s="8">
        <v>44137</v>
      </c>
      <c r="G52" s="2" t="s">
        <v>25</v>
      </c>
    </row>
    <row r="53" spans="1:7" ht="34.5" x14ac:dyDescent="0.25">
      <c r="A53" s="3" t="s">
        <v>137</v>
      </c>
      <c r="B53" s="2" t="s">
        <v>138</v>
      </c>
      <c r="C53" s="3" t="s">
        <v>366</v>
      </c>
      <c r="D53" s="12" t="s">
        <v>367</v>
      </c>
      <c r="E53" s="4">
        <f>22902+11835</f>
        <v>34737</v>
      </c>
      <c r="F53" s="8">
        <v>44287</v>
      </c>
      <c r="G53" s="2" t="s">
        <v>139</v>
      </c>
    </row>
    <row r="54" spans="1:7" ht="30" x14ac:dyDescent="0.25">
      <c r="A54" s="3" t="s">
        <v>201</v>
      </c>
      <c r="B54" s="2" t="s">
        <v>202</v>
      </c>
      <c r="C54" s="3" t="s">
        <v>368</v>
      </c>
      <c r="D54" s="12" t="s">
        <v>369</v>
      </c>
      <c r="E54" s="4">
        <f>0+8208</f>
        <v>8208</v>
      </c>
      <c r="F54" s="8">
        <v>44231</v>
      </c>
      <c r="G54" s="2" t="s">
        <v>203</v>
      </c>
    </row>
    <row r="55" spans="1:7" ht="30" x14ac:dyDescent="0.25">
      <c r="A55" s="3" t="s">
        <v>192</v>
      </c>
      <c r="B55" s="2" t="s">
        <v>193</v>
      </c>
      <c r="C55" s="3" t="s">
        <v>371</v>
      </c>
      <c r="D55" s="12" t="s">
        <v>372</v>
      </c>
      <c r="E55" s="4">
        <f>6498+8322</f>
        <v>14820</v>
      </c>
      <c r="F55" s="8">
        <v>44056</v>
      </c>
      <c r="G55" s="2" t="s">
        <v>194</v>
      </c>
    </row>
    <row r="56" spans="1:7" ht="34.5" x14ac:dyDescent="0.25">
      <c r="A56" s="3" t="s">
        <v>195</v>
      </c>
      <c r="B56" s="2" t="s">
        <v>196</v>
      </c>
      <c r="C56" s="3" t="s">
        <v>314</v>
      </c>
      <c r="D56" s="12" t="s">
        <v>315</v>
      </c>
      <c r="E56" s="4">
        <f>36000+33803</f>
        <v>69803</v>
      </c>
      <c r="F56" s="8">
        <v>44241</v>
      </c>
      <c r="G56" s="2" t="s">
        <v>197</v>
      </c>
    </row>
    <row r="57" spans="1:7" ht="34.5" x14ac:dyDescent="0.25">
      <c r="A57" s="3" t="s">
        <v>66</v>
      </c>
      <c r="B57" s="2" t="s">
        <v>67</v>
      </c>
      <c r="C57" s="3" t="s">
        <v>391</v>
      </c>
      <c r="D57" s="12" t="s">
        <v>392</v>
      </c>
      <c r="E57" s="4">
        <f>35796+19836</f>
        <v>55632</v>
      </c>
      <c r="F57" s="8">
        <v>44151</v>
      </c>
      <c r="G57" s="2" t="s">
        <v>25</v>
      </c>
    </row>
    <row r="58" spans="1:7" ht="34.5" x14ac:dyDescent="0.25">
      <c r="A58" s="3" t="s">
        <v>238</v>
      </c>
      <c r="B58" s="2" t="s">
        <v>239</v>
      </c>
      <c r="C58" s="3" t="s">
        <v>373</v>
      </c>
      <c r="D58" s="12" t="s">
        <v>374</v>
      </c>
      <c r="E58" s="4">
        <f>0</f>
        <v>0</v>
      </c>
      <c r="F58" s="8">
        <v>43526</v>
      </c>
      <c r="G58" s="2" t="s">
        <v>142</v>
      </c>
    </row>
    <row r="59" spans="1:7" ht="79.5" x14ac:dyDescent="0.25">
      <c r="A59" s="3" t="s">
        <v>204</v>
      </c>
      <c r="B59" s="2" t="s">
        <v>205</v>
      </c>
      <c r="C59" s="3" t="s">
        <v>375</v>
      </c>
      <c r="D59" s="12" t="s">
        <v>376</v>
      </c>
      <c r="E59" s="4">
        <f>0+517911</f>
        <v>517911</v>
      </c>
      <c r="F59" s="8">
        <v>44228</v>
      </c>
      <c r="G59" s="2" t="s">
        <v>206</v>
      </c>
    </row>
    <row r="60" spans="1:7" ht="30" x14ac:dyDescent="0.25">
      <c r="A60" s="3" t="s">
        <v>262</v>
      </c>
      <c r="B60" s="2" t="s">
        <v>263</v>
      </c>
      <c r="C60" s="3" t="s">
        <v>377</v>
      </c>
      <c r="D60" s="12" t="s">
        <v>378</v>
      </c>
      <c r="E60" s="4">
        <f>20439</f>
        <v>20439</v>
      </c>
      <c r="F60" s="8">
        <v>43622</v>
      </c>
      <c r="G60" s="2" t="s">
        <v>264</v>
      </c>
    </row>
    <row r="61" spans="1:7" ht="45.75" x14ac:dyDescent="0.25">
      <c r="A61" s="3" t="s">
        <v>68</v>
      </c>
      <c r="B61" s="2" t="s">
        <v>69</v>
      </c>
      <c r="C61" s="3" t="s">
        <v>442</v>
      </c>
      <c r="D61" s="12" t="s">
        <v>443</v>
      </c>
      <c r="E61" s="4">
        <f>39102+11970</f>
        <v>51072</v>
      </c>
      <c r="F61" s="8">
        <v>44140</v>
      </c>
      <c r="G61" s="2" t="s">
        <v>70</v>
      </c>
    </row>
    <row r="62" spans="1:7" ht="45.75" x14ac:dyDescent="0.25">
      <c r="A62" s="3" t="s">
        <v>222</v>
      </c>
      <c r="B62" s="2" t="s">
        <v>223</v>
      </c>
      <c r="C62" s="3" t="s">
        <v>379</v>
      </c>
      <c r="D62" s="12" t="s">
        <v>380</v>
      </c>
      <c r="E62" s="4">
        <f>0+9486</f>
        <v>9486</v>
      </c>
      <c r="F62" s="8">
        <v>44349</v>
      </c>
      <c r="G62" s="2" t="s">
        <v>25</v>
      </c>
    </row>
    <row r="63" spans="1:7" ht="79.5" x14ac:dyDescent="0.25">
      <c r="A63" s="3" t="s">
        <v>167</v>
      </c>
      <c r="B63" s="2" t="s">
        <v>168</v>
      </c>
      <c r="C63" s="3" t="s">
        <v>381</v>
      </c>
      <c r="D63" s="12" t="s">
        <v>382</v>
      </c>
      <c r="E63" s="5">
        <f>0+762</f>
        <v>762</v>
      </c>
      <c r="F63" s="8">
        <v>44190</v>
      </c>
      <c r="G63" s="2" t="s">
        <v>142</v>
      </c>
    </row>
    <row r="64" spans="1:7" ht="45.75" x14ac:dyDescent="0.25">
      <c r="A64" s="3" t="s">
        <v>56</v>
      </c>
      <c r="B64" s="2" t="s">
        <v>57</v>
      </c>
      <c r="C64" s="3" t="s">
        <v>383</v>
      </c>
      <c r="D64" s="12" t="s">
        <v>384</v>
      </c>
      <c r="E64" s="18">
        <f>32262+14422</f>
        <v>46684</v>
      </c>
      <c r="F64" s="8">
        <v>44105</v>
      </c>
      <c r="G64" s="2" t="s">
        <v>25</v>
      </c>
    </row>
    <row r="65" spans="1:7" ht="34.5" x14ac:dyDescent="0.25">
      <c r="A65" s="3" t="s">
        <v>125</v>
      </c>
      <c r="B65" s="2" t="s">
        <v>126</v>
      </c>
      <c r="C65" s="3" t="s">
        <v>385</v>
      </c>
      <c r="D65" s="12" t="s">
        <v>386</v>
      </c>
      <c r="E65" s="4">
        <f>89289+43541</f>
        <v>132830</v>
      </c>
      <c r="F65" s="8">
        <v>44332</v>
      </c>
      <c r="G65" s="2" t="s">
        <v>127</v>
      </c>
    </row>
    <row r="66" spans="1:7" ht="45" x14ac:dyDescent="0.25">
      <c r="A66" s="3" t="s">
        <v>198</v>
      </c>
      <c r="B66" s="2" t="s">
        <v>199</v>
      </c>
      <c r="C66" s="3" t="s">
        <v>387</v>
      </c>
      <c r="D66" s="12" t="s">
        <v>388</v>
      </c>
      <c r="E66" s="4">
        <f>27532+14386</f>
        <v>41918</v>
      </c>
      <c r="F66" s="8">
        <v>44213</v>
      </c>
      <c r="G66" s="2" t="s">
        <v>200</v>
      </c>
    </row>
    <row r="67" spans="1:7" ht="45.75" x14ac:dyDescent="0.25">
      <c r="A67" s="3" t="s">
        <v>58</v>
      </c>
      <c r="B67" s="2" t="s">
        <v>59</v>
      </c>
      <c r="C67" s="3" t="s">
        <v>389</v>
      </c>
      <c r="D67" s="12" t="s">
        <v>390</v>
      </c>
      <c r="E67" s="4">
        <f>206278+113020</f>
        <v>319298</v>
      </c>
      <c r="F67" s="8">
        <v>44317</v>
      </c>
      <c r="G67" s="2" t="s">
        <v>25</v>
      </c>
    </row>
    <row r="68" spans="1:7" ht="57" x14ac:dyDescent="0.25">
      <c r="A68" s="3" t="s">
        <v>71</v>
      </c>
      <c r="B68" s="2" t="s">
        <v>72</v>
      </c>
      <c r="C68" s="3" t="s">
        <v>393</v>
      </c>
      <c r="D68" s="12" t="s">
        <v>394</v>
      </c>
      <c r="E68" s="4">
        <f>59748+27564</f>
        <v>87312</v>
      </c>
      <c r="F68" s="8">
        <v>44256</v>
      </c>
      <c r="G68" s="2" t="s">
        <v>25</v>
      </c>
    </row>
    <row r="69" spans="1:7" ht="57" x14ac:dyDescent="0.25">
      <c r="A69" s="3" t="s">
        <v>259</v>
      </c>
      <c r="B69" s="2" t="s">
        <v>260</v>
      </c>
      <c r="C69" s="3" t="s">
        <v>395</v>
      </c>
      <c r="D69" s="12" t="s">
        <v>396</v>
      </c>
      <c r="E69" s="4">
        <f>35637</f>
        <v>35637</v>
      </c>
      <c r="F69" s="8">
        <v>43781</v>
      </c>
      <c r="G69" s="2" t="s">
        <v>261</v>
      </c>
    </row>
    <row r="70" spans="1:7" ht="34.5" x14ac:dyDescent="0.25">
      <c r="A70" s="3" t="s">
        <v>73</v>
      </c>
      <c r="B70" s="2" t="s">
        <v>74</v>
      </c>
      <c r="C70" s="3" t="s">
        <v>407</v>
      </c>
      <c r="D70" s="12" t="s">
        <v>408</v>
      </c>
      <c r="E70" s="4">
        <f>151764+77593</f>
        <v>229357</v>
      </c>
      <c r="F70" s="8">
        <v>44287</v>
      </c>
      <c r="G70" s="2" t="s">
        <v>25</v>
      </c>
    </row>
    <row r="71" spans="1:7" ht="45.75" x14ac:dyDescent="0.25">
      <c r="A71" s="3" t="s">
        <v>122</v>
      </c>
      <c r="B71" s="2" t="s">
        <v>123</v>
      </c>
      <c r="C71" s="3" t="s">
        <v>461</v>
      </c>
      <c r="D71" s="19" t="s">
        <v>497</v>
      </c>
      <c r="E71" s="4">
        <f>14064+7032</f>
        <v>21096</v>
      </c>
      <c r="F71" s="8">
        <v>44161</v>
      </c>
      <c r="G71" s="2" t="s">
        <v>124</v>
      </c>
    </row>
    <row r="72" spans="1:7" ht="30" x14ac:dyDescent="0.25">
      <c r="A72" s="3" t="s">
        <v>213</v>
      </c>
      <c r="B72" s="2" t="s">
        <v>214</v>
      </c>
      <c r="C72" s="3" t="s">
        <v>409</v>
      </c>
      <c r="D72" s="12" t="s">
        <v>410</v>
      </c>
      <c r="E72" s="4">
        <f>0+4883</f>
        <v>4883</v>
      </c>
      <c r="F72" s="8">
        <v>44322</v>
      </c>
      <c r="G72" s="2" t="s">
        <v>215</v>
      </c>
    </row>
    <row r="73" spans="1:7" ht="30" x14ac:dyDescent="0.25">
      <c r="A73" s="3" t="s">
        <v>216</v>
      </c>
      <c r="B73" s="2" t="s">
        <v>217</v>
      </c>
      <c r="C73" s="3" t="s">
        <v>397</v>
      </c>
      <c r="D73" s="12" t="s">
        <v>398</v>
      </c>
      <c r="E73" s="4">
        <f>0+12426</f>
        <v>12426</v>
      </c>
      <c r="F73" s="8">
        <v>44346</v>
      </c>
      <c r="G73" s="2" t="s">
        <v>218</v>
      </c>
    </row>
    <row r="74" spans="1:7" ht="158.25" x14ac:dyDescent="0.25">
      <c r="A74" s="3" t="s">
        <v>17</v>
      </c>
      <c r="B74" s="2" t="s">
        <v>18</v>
      </c>
      <c r="C74" s="3" t="s">
        <v>479</v>
      </c>
      <c r="D74" s="19" t="s">
        <v>490</v>
      </c>
      <c r="E74" s="4">
        <f>43333+23916</f>
        <v>67249</v>
      </c>
      <c r="F74" s="8">
        <v>43700</v>
      </c>
      <c r="G74" s="2" t="s">
        <v>19</v>
      </c>
    </row>
    <row r="75" spans="1:7" ht="23.25" x14ac:dyDescent="0.25">
      <c r="A75" s="3" t="s">
        <v>37</v>
      </c>
      <c r="B75" s="2" t="s">
        <v>38</v>
      </c>
      <c r="C75" s="3" t="s">
        <v>403</v>
      </c>
      <c r="D75" s="12" t="s">
        <v>404</v>
      </c>
      <c r="E75" s="4">
        <f>58723+28691</f>
        <v>87414</v>
      </c>
      <c r="F75" s="8">
        <v>44197</v>
      </c>
      <c r="G75" s="2" t="s">
        <v>25</v>
      </c>
    </row>
    <row r="76" spans="1:7" ht="34.5" x14ac:dyDescent="0.25">
      <c r="A76" s="3" t="s">
        <v>20</v>
      </c>
      <c r="B76" s="2" t="s">
        <v>21</v>
      </c>
      <c r="C76" s="3" t="s">
        <v>308</v>
      </c>
      <c r="D76" s="12" t="s">
        <v>309</v>
      </c>
      <c r="E76" s="4">
        <f>20845+10165</f>
        <v>31010</v>
      </c>
      <c r="F76" s="8">
        <v>44197</v>
      </c>
      <c r="G76" s="2" t="s">
        <v>22</v>
      </c>
    </row>
    <row r="77" spans="1:7" ht="57" x14ac:dyDescent="0.25">
      <c r="A77" s="3" t="s">
        <v>496</v>
      </c>
      <c r="B77" s="2" t="s">
        <v>277</v>
      </c>
      <c r="C77" s="3" t="s">
        <v>499</v>
      </c>
      <c r="D77" s="25" t="s">
        <v>500</v>
      </c>
      <c r="E77" s="4">
        <f>201456</f>
        <v>201456</v>
      </c>
      <c r="F77" s="8">
        <v>43631</v>
      </c>
      <c r="G77" s="2" t="s">
        <v>278</v>
      </c>
    </row>
    <row r="78" spans="1:7" ht="23.25" x14ac:dyDescent="0.25">
      <c r="A78" s="3" t="s">
        <v>39</v>
      </c>
      <c r="B78" s="2" t="s">
        <v>40</v>
      </c>
      <c r="C78" s="3" t="s">
        <v>405</v>
      </c>
      <c r="D78" s="12" t="s">
        <v>406</v>
      </c>
      <c r="E78" s="4">
        <f>103959+73396</f>
        <v>177355</v>
      </c>
      <c r="F78" s="8">
        <v>44197</v>
      </c>
      <c r="G78" s="2" t="s">
        <v>25</v>
      </c>
    </row>
    <row r="79" spans="1:7" ht="45.75" x14ac:dyDescent="0.25">
      <c r="A79" s="3" t="s">
        <v>178</v>
      </c>
      <c r="B79" s="2" t="s">
        <v>179</v>
      </c>
      <c r="C79" s="3" t="s">
        <v>399</v>
      </c>
      <c r="D79" s="12" t="s">
        <v>400</v>
      </c>
      <c r="E79" s="4">
        <f>28392+42659</f>
        <v>71051</v>
      </c>
      <c r="F79" s="8">
        <v>44336</v>
      </c>
      <c r="G79" s="2" t="s">
        <v>180</v>
      </c>
    </row>
    <row r="80" spans="1:7" ht="34.5" x14ac:dyDescent="0.25">
      <c r="A80" s="3" t="s">
        <v>41</v>
      </c>
      <c r="B80" s="2" t="s">
        <v>42</v>
      </c>
      <c r="C80" s="3" t="s">
        <v>428</v>
      </c>
      <c r="D80" s="12" t="s">
        <v>429</v>
      </c>
      <c r="E80" s="4">
        <f>114608+33289</f>
        <v>147897</v>
      </c>
      <c r="F80" s="8">
        <v>44197</v>
      </c>
      <c r="G80" s="2" t="s">
        <v>25</v>
      </c>
    </row>
    <row r="81" spans="1:7" ht="34.5" x14ac:dyDescent="0.25">
      <c r="A81" s="3" t="s">
        <v>240</v>
      </c>
      <c r="B81" s="2" t="s">
        <v>241</v>
      </c>
      <c r="C81" s="3" t="s">
        <v>446</v>
      </c>
      <c r="D81" s="12" t="s">
        <v>447</v>
      </c>
      <c r="E81" s="4">
        <f>8232</f>
        <v>8232</v>
      </c>
      <c r="F81" s="8">
        <v>43522</v>
      </c>
      <c r="G81" s="2" t="s">
        <v>242</v>
      </c>
    </row>
    <row r="82" spans="1:7" ht="45.75" x14ac:dyDescent="0.25">
      <c r="A82" s="3" t="s">
        <v>252</v>
      </c>
      <c r="B82" s="2" t="s">
        <v>253</v>
      </c>
      <c r="C82" s="3" t="s">
        <v>444</v>
      </c>
      <c r="D82" s="12" t="s">
        <v>445</v>
      </c>
      <c r="E82" s="4">
        <f>17116</f>
        <v>17116</v>
      </c>
      <c r="F82" s="8">
        <v>43573</v>
      </c>
      <c r="G82" s="2" t="s">
        <v>242</v>
      </c>
    </row>
    <row r="83" spans="1:7" ht="102" x14ac:dyDescent="0.25">
      <c r="A83" s="3" t="s">
        <v>271</v>
      </c>
      <c r="B83" s="2" t="s">
        <v>272</v>
      </c>
      <c r="C83" s="3" t="s">
        <v>448</v>
      </c>
      <c r="D83" s="12" t="s">
        <v>449</v>
      </c>
      <c r="E83" s="4">
        <f>10488</f>
        <v>10488</v>
      </c>
      <c r="F83" s="8">
        <v>43602</v>
      </c>
      <c r="G83" s="2" t="s">
        <v>273</v>
      </c>
    </row>
    <row r="84" spans="1:7" ht="30" x14ac:dyDescent="0.25">
      <c r="A84" s="3" t="s">
        <v>107</v>
      </c>
      <c r="B84" s="2" t="s">
        <v>108</v>
      </c>
      <c r="C84" s="3" t="s">
        <v>301</v>
      </c>
      <c r="D84" s="12" t="s">
        <v>302</v>
      </c>
      <c r="E84" s="4">
        <f>65835+33613</f>
        <v>99448</v>
      </c>
      <c r="F84" s="8">
        <v>44157</v>
      </c>
      <c r="G84" s="2" t="s">
        <v>109</v>
      </c>
    </row>
    <row r="85" spans="1:7" ht="34.5" x14ac:dyDescent="0.25">
      <c r="A85" s="3" t="s">
        <v>140</v>
      </c>
      <c r="B85" s="2" t="s">
        <v>141</v>
      </c>
      <c r="C85" s="3" t="s">
        <v>432</v>
      </c>
      <c r="D85" s="12" t="s">
        <v>433</v>
      </c>
      <c r="E85" s="4">
        <f>66672+46585</f>
        <v>113257</v>
      </c>
      <c r="F85" s="8">
        <v>44282</v>
      </c>
      <c r="G85" s="2" t="s">
        <v>142</v>
      </c>
    </row>
    <row r="86" spans="1:7" ht="45.75" x14ac:dyDescent="0.25">
      <c r="A86" s="3" t="s">
        <v>155</v>
      </c>
      <c r="B86" s="2" t="s">
        <v>156</v>
      </c>
      <c r="C86" s="3" t="s">
        <v>430</v>
      </c>
      <c r="D86" s="12" t="s">
        <v>431</v>
      </c>
      <c r="E86" s="4">
        <f>19200+9706</f>
        <v>28906</v>
      </c>
      <c r="F86" s="8">
        <v>44287</v>
      </c>
      <c r="G86" s="2" t="s">
        <v>157</v>
      </c>
    </row>
    <row r="87" spans="1:7" ht="23.25" x14ac:dyDescent="0.25">
      <c r="A87" s="3" t="s">
        <v>110</v>
      </c>
      <c r="B87" s="2" t="s">
        <v>111</v>
      </c>
      <c r="C87" s="3" t="s">
        <v>452</v>
      </c>
      <c r="D87" s="12" t="s">
        <v>453</v>
      </c>
      <c r="E87" s="5">
        <f>4675+5225</f>
        <v>9900</v>
      </c>
      <c r="F87" s="8">
        <v>44340</v>
      </c>
      <c r="G87" s="2" t="s">
        <v>112</v>
      </c>
    </row>
    <row r="88" spans="1:7" ht="45.75" x14ac:dyDescent="0.25">
      <c r="A88" s="3" t="s">
        <v>43</v>
      </c>
      <c r="B88" s="2" t="s">
        <v>44</v>
      </c>
      <c r="C88" s="3" t="s">
        <v>434</v>
      </c>
      <c r="D88" s="12" t="s">
        <v>435</v>
      </c>
      <c r="E88" s="4">
        <f>264441+1499993</f>
        <v>1764434</v>
      </c>
      <c r="F88" s="8">
        <v>44866</v>
      </c>
      <c r="G88" s="2" t="s">
        <v>25</v>
      </c>
    </row>
    <row r="89" spans="1:7" ht="57" x14ac:dyDescent="0.25">
      <c r="A89" s="3" t="s">
        <v>45</v>
      </c>
      <c r="B89" s="2" t="s">
        <v>46</v>
      </c>
      <c r="C89" s="3" t="s">
        <v>466</v>
      </c>
      <c r="D89" s="12" t="s">
        <v>467</v>
      </c>
      <c r="E89" s="4">
        <f>55152+28488</f>
        <v>83640</v>
      </c>
      <c r="F89" s="8">
        <v>44197</v>
      </c>
      <c r="G89" s="2" t="s">
        <v>25</v>
      </c>
    </row>
    <row r="90" spans="1:7" ht="45.75" x14ac:dyDescent="0.25">
      <c r="A90" s="3" t="s">
        <v>224</v>
      </c>
      <c r="B90" s="2" t="s">
        <v>225</v>
      </c>
      <c r="C90" s="3" t="s">
        <v>468</v>
      </c>
      <c r="D90" s="12" t="s">
        <v>469</v>
      </c>
      <c r="E90" s="4">
        <f>0+5016</f>
        <v>5016</v>
      </c>
      <c r="F90" s="8">
        <v>44351</v>
      </c>
      <c r="G90" s="2" t="s">
        <v>25</v>
      </c>
    </row>
    <row r="91" spans="1:7" ht="34.5" x14ac:dyDescent="0.25">
      <c r="A91" s="3" t="s">
        <v>47</v>
      </c>
      <c r="B91" s="2" t="s">
        <v>48</v>
      </c>
      <c r="C91" s="3" t="s">
        <v>436</v>
      </c>
      <c r="D91" s="12" t="s">
        <v>437</v>
      </c>
      <c r="E91" s="4">
        <f>37455+21928</f>
        <v>59383</v>
      </c>
      <c r="F91" s="8">
        <v>44197</v>
      </c>
      <c r="G91" s="2" t="s">
        <v>49</v>
      </c>
    </row>
    <row r="92" spans="1:7" ht="57" x14ac:dyDescent="0.25">
      <c r="A92" s="3" t="s">
        <v>249</v>
      </c>
      <c r="B92" s="2" t="s">
        <v>250</v>
      </c>
      <c r="C92" s="3" t="s">
        <v>484</v>
      </c>
      <c r="D92" s="19" t="s">
        <v>485</v>
      </c>
      <c r="E92" s="4">
        <f>22572</f>
        <v>22572</v>
      </c>
      <c r="F92" s="8">
        <v>43765</v>
      </c>
      <c r="G92" s="2" t="s">
        <v>251</v>
      </c>
    </row>
    <row r="93" spans="1:7" ht="45" x14ac:dyDescent="0.25">
      <c r="A93" s="3" t="s">
        <v>169</v>
      </c>
      <c r="B93" s="2" t="s">
        <v>170</v>
      </c>
      <c r="C93" s="3" t="s">
        <v>438</v>
      </c>
      <c r="D93" s="12" t="s">
        <v>439</v>
      </c>
      <c r="E93" s="4">
        <f>27912+23362</f>
        <v>51274</v>
      </c>
      <c r="F93" s="8">
        <v>44321</v>
      </c>
      <c r="G93" s="2" t="s">
        <v>171</v>
      </c>
    </row>
    <row r="94" spans="1:7" ht="34.5" x14ac:dyDescent="0.25">
      <c r="A94" s="3" t="s">
        <v>164</v>
      </c>
      <c r="B94" s="2" t="s">
        <v>165</v>
      </c>
      <c r="C94" s="3" t="s">
        <v>462</v>
      </c>
      <c r="D94" s="12" t="s">
        <v>463</v>
      </c>
      <c r="E94" s="5">
        <f>0+0</f>
        <v>0</v>
      </c>
      <c r="F94" s="8">
        <v>44163</v>
      </c>
      <c r="G94" s="2" t="s">
        <v>166</v>
      </c>
    </row>
    <row r="95" spans="1:7" ht="34.5" x14ac:dyDescent="0.25">
      <c r="A95" s="3" t="s">
        <v>113</v>
      </c>
      <c r="B95" s="2" t="s">
        <v>114</v>
      </c>
      <c r="C95" s="3" t="s">
        <v>330</v>
      </c>
      <c r="D95" s="12" t="s">
        <v>331</v>
      </c>
      <c r="E95" s="5">
        <f>0</f>
        <v>0</v>
      </c>
      <c r="F95" s="8">
        <v>44547</v>
      </c>
      <c r="G95" s="2" t="s">
        <v>115</v>
      </c>
    </row>
    <row r="96" spans="1:7" ht="34.5" x14ac:dyDescent="0.25">
      <c r="A96" s="3" t="s">
        <v>128</v>
      </c>
      <c r="B96" s="2" t="s">
        <v>129</v>
      </c>
      <c r="C96" s="3" t="s">
        <v>472</v>
      </c>
      <c r="D96" s="12" t="s">
        <v>481</v>
      </c>
      <c r="E96" s="4">
        <f>156627+85065</f>
        <v>241692</v>
      </c>
      <c r="F96" s="8">
        <v>44317</v>
      </c>
      <c r="G96" s="2" t="s">
        <v>130</v>
      </c>
    </row>
    <row r="97" spans="1:7" ht="34.5" x14ac:dyDescent="0.25">
      <c r="A97" s="3" t="s">
        <v>246</v>
      </c>
      <c r="B97" s="2" t="s">
        <v>247</v>
      </c>
      <c r="C97" s="3" t="s">
        <v>473</v>
      </c>
      <c r="D97" s="19" t="s">
        <v>482</v>
      </c>
      <c r="E97" s="4">
        <f>21672</f>
        <v>21672</v>
      </c>
      <c r="F97" s="8">
        <v>43702</v>
      </c>
      <c r="G97" s="2" t="s">
        <v>248</v>
      </c>
    </row>
    <row r="98" spans="1:7" ht="45.75" x14ac:dyDescent="0.25">
      <c r="A98" s="3" t="s">
        <v>498</v>
      </c>
      <c r="B98" s="9">
        <v>5813545000130</v>
      </c>
      <c r="C98" s="3" t="s">
        <v>480</v>
      </c>
      <c r="D98" s="20"/>
      <c r="E98" s="4">
        <f>325</f>
        <v>325</v>
      </c>
      <c r="F98" s="8">
        <v>43466</v>
      </c>
      <c r="G98" s="2" t="s">
        <v>282</v>
      </c>
    </row>
    <row r="99" spans="1:7" ht="34.5" x14ac:dyDescent="0.25">
      <c r="A99" s="3" t="s">
        <v>26</v>
      </c>
      <c r="B99" s="2" t="s">
        <v>27</v>
      </c>
      <c r="C99" s="3" t="s">
        <v>440</v>
      </c>
      <c r="D99" s="12" t="s">
        <v>441</v>
      </c>
      <c r="E99" s="4">
        <f>152171+70330</f>
        <v>222501</v>
      </c>
      <c r="F99" s="8">
        <v>44197</v>
      </c>
      <c r="G99" s="2" t="s">
        <v>28</v>
      </c>
    </row>
    <row r="100" spans="1:7" ht="45.75" x14ac:dyDescent="0.25">
      <c r="A100" s="3" t="s">
        <v>219</v>
      </c>
      <c r="B100" s="2" t="s">
        <v>220</v>
      </c>
      <c r="C100" s="3" t="s">
        <v>464</v>
      </c>
      <c r="D100" s="12" t="s">
        <v>465</v>
      </c>
      <c r="E100" s="4">
        <f>0+9120</f>
        <v>9120</v>
      </c>
      <c r="F100" s="8">
        <v>44342</v>
      </c>
      <c r="G100" s="2" t="s">
        <v>221</v>
      </c>
    </row>
    <row r="101" spans="1:7" ht="45.75" x14ac:dyDescent="0.25">
      <c r="A101" s="3" t="s">
        <v>158</v>
      </c>
      <c r="B101" s="2" t="s">
        <v>159</v>
      </c>
      <c r="C101" s="3" t="s">
        <v>312</v>
      </c>
      <c r="D101" s="12" t="s">
        <v>313</v>
      </c>
      <c r="E101" s="4">
        <f>38808+16631</f>
        <v>55439</v>
      </c>
      <c r="F101" s="8">
        <v>44370</v>
      </c>
      <c r="G101" s="2" t="s">
        <v>160</v>
      </c>
    </row>
    <row r="102" spans="1:7" ht="135.75" x14ac:dyDescent="0.25">
      <c r="A102" s="3" t="s">
        <v>131</v>
      </c>
      <c r="B102" s="2" t="s">
        <v>132</v>
      </c>
      <c r="C102" s="3" t="s">
        <v>471</v>
      </c>
      <c r="D102" s="20"/>
      <c r="E102" s="4">
        <f>23514+10884</f>
        <v>34398</v>
      </c>
      <c r="F102" s="8" t="s">
        <v>231</v>
      </c>
      <c r="G102" s="2" t="s">
        <v>133</v>
      </c>
    </row>
    <row r="103" spans="1:7" ht="34.5" x14ac:dyDescent="0.25">
      <c r="A103" s="3" t="s">
        <v>23</v>
      </c>
      <c r="B103" s="2" t="s">
        <v>24</v>
      </c>
      <c r="C103" s="3" t="s">
        <v>474</v>
      </c>
      <c r="D103" s="12" t="s">
        <v>475</v>
      </c>
      <c r="E103" s="4">
        <f>725508+151096</f>
        <v>876604</v>
      </c>
      <c r="F103" s="8">
        <v>44197</v>
      </c>
      <c r="G103" s="2" t="s">
        <v>25</v>
      </c>
    </row>
    <row r="104" spans="1:7" ht="34.5" x14ac:dyDescent="0.25">
      <c r="A104" s="3" t="s">
        <v>29</v>
      </c>
      <c r="B104" s="2" t="s">
        <v>30</v>
      </c>
      <c r="C104" s="3" t="s">
        <v>450</v>
      </c>
      <c r="D104" s="12" t="s">
        <v>451</v>
      </c>
      <c r="E104" s="4">
        <f>1185345+506957</f>
        <v>1692302</v>
      </c>
      <c r="F104" s="8">
        <v>44867</v>
      </c>
      <c r="G104" s="2" t="s">
        <v>25</v>
      </c>
    </row>
    <row r="105" spans="1:7" ht="57" x14ac:dyDescent="0.25">
      <c r="A105" s="3" t="s">
        <v>183</v>
      </c>
      <c r="B105" s="2" t="s">
        <v>184</v>
      </c>
      <c r="C105" s="3" t="s">
        <v>492</v>
      </c>
      <c r="D105" s="19" t="s">
        <v>493</v>
      </c>
      <c r="E105" s="4">
        <f>209345+179100</f>
        <v>388445</v>
      </c>
      <c r="F105" s="22">
        <v>44271</v>
      </c>
      <c r="G105" s="2" t="s">
        <v>185</v>
      </c>
    </row>
    <row r="106" spans="1:7" ht="30" x14ac:dyDescent="0.25">
      <c r="A106" s="3" t="s">
        <v>243</v>
      </c>
      <c r="B106" s="2" t="s">
        <v>244</v>
      </c>
      <c r="C106" s="3" t="s">
        <v>454</v>
      </c>
      <c r="D106" s="12" t="s">
        <v>455</v>
      </c>
      <c r="E106" s="4">
        <f>4104</f>
        <v>4104</v>
      </c>
      <c r="F106" s="8">
        <v>43633</v>
      </c>
      <c r="G106" s="2" t="s">
        <v>245</v>
      </c>
    </row>
    <row r="107" spans="1:7" ht="34.5" x14ac:dyDescent="0.25">
      <c r="A107" s="3" t="s">
        <v>31</v>
      </c>
      <c r="B107" s="2" t="s">
        <v>32</v>
      </c>
      <c r="C107" s="3" t="s">
        <v>476</v>
      </c>
      <c r="D107" s="12" t="s">
        <v>477</v>
      </c>
      <c r="E107" s="4">
        <f>43776+25710</f>
        <v>69486</v>
      </c>
      <c r="F107" s="8">
        <v>44197</v>
      </c>
      <c r="G107" s="2" t="s">
        <v>25</v>
      </c>
    </row>
    <row r="108" spans="1:7" ht="57" x14ac:dyDescent="0.25">
      <c r="A108" s="3" t="s">
        <v>53</v>
      </c>
      <c r="B108" s="2" t="s">
        <v>54</v>
      </c>
      <c r="C108" s="3" t="s">
        <v>401</v>
      </c>
      <c r="D108" s="12" t="s">
        <v>402</v>
      </c>
      <c r="E108" s="4">
        <f>110625+59092</f>
        <v>169717</v>
      </c>
      <c r="F108" s="8" t="s">
        <v>231</v>
      </c>
      <c r="G108" s="2" t="s">
        <v>55</v>
      </c>
    </row>
    <row r="109" spans="1:7" ht="45.75" x14ac:dyDescent="0.25">
      <c r="A109" s="3" t="s">
        <v>134</v>
      </c>
      <c r="B109" s="2" t="s">
        <v>135</v>
      </c>
      <c r="C109" s="3" t="s">
        <v>458</v>
      </c>
      <c r="D109" s="12" t="s">
        <v>470</v>
      </c>
      <c r="E109" s="5">
        <f>2859+490</f>
        <v>3349</v>
      </c>
      <c r="F109" s="8" t="s">
        <v>231</v>
      </c>
      <c r="G109" s="2" t="s">
        <v>136</v>
      </c>
    </row>
    <row r="110" spans="1:7" x14ac:dyDescent="0.25">
      <c r="A110" s="23"/>
      <c r="B110" s="23"/>
      <c r="C110" s="23"/>
      <c r="D110" s="24"/>
      <c r="E110" s="6">
        <f>SUM(E2:E109)</f>
        <v>13373854</v>
      </c>
      <c r="F110" s="6"/>
      <c r="G110" s="7"/>
    </row>
  </sheetData>
  <sortState ref="A2:G107">
    <sortCondition ref="A2"/>
  </sortState>
  <mergeCells count="1">
    <mergeCell ref="A110:D110"/>
  </mergeCells>
  <pageMargins left="0.78740157499999996" right="0.78740157499999996" top="0.984251969" bottom="0.984251969" header="0.4921259845" footer="0.492125984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Moreno de Camargo</dc:creator>
  <cp:lastModifiedBy>Luiz Felipe de Morais</cp:lastModifiedBy>
  <dcterms:created xsi:type="dcterms:W3CDTF">2020-07-20T11:23:22Z</dcterms:created>
  <dcterms:modified xsi:type="dcterms:W3CDTF">2020-08-07T19:57:23Z</dcterms:modified>
</cp:coreProperties>
</file>