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11.5\Lucy_Contabilidade\Portal da Transparência\AME\07 - Prestadores de Serviço\"/>
    </mc:Choice>
  </mc:AlternateContent>
  <xr:revisionPtr revIDLastSave="0" documentId="13_ncr:1_{4837EEF5-E738-4FF1-8CD1-20BDE8D4E598}" xr6:coauthVersionLast="45" xr6:coauthVersionMax="45" xr10:uidLastSave="{00000000-0000-0000-0000-000000000000}"/>
  <bookViews>
    <workbookView xWindow="-120" yWindow="-120" windowWidth="20640" windowHeight="11160" tabRatio="601" xr2:uid="{00000000-000D-0000-FFFF-FFFF00000000}"/>
  </bookViews>
  <sheets>
    <sheet name="2019" sheetId="6" r:id="rId1"/>
  </sheets>
  <definedNames>
    <definedName name="_xlnm.Print_Area" localSheetId="0">'2019'!$A$1:$V$133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6" l="1"/>
  <c r="Q64" i="6" l="1"/>
  <c r="N64" i="6"/>
  <c r="L64" i="6"/>
  <c r="K64" i="6"/>
  <c r="K34" i="6" l="1"/>
  <c r="V23" i="6" l="1"/>
  <c r="K112" i="6"/>
  <c r="L112" i="6"/>
  <c r="M112" i="6"/>
  <c r="N112" i="6"/>
  <c r="O112" i="6"/>
  <c r="P112" i="6"/>
  <c r="Q112" i="6"/>
  <c r="R112" i="6"/>
  <c r="S112" i="6"/>
  <c r="T112" i="6"/>
  <c r="U112" i="6"/>
  <c r="J112" i="6"/>
  <c r="V104" i="6"/>
  <c r="V112" i="6" s="1"/>
  <c r="F129" i="6"/>
  <c r="F124" i="6"/>
  <c r="F112" i="6"/>
  <c r="F91" i="6"/>
  <c r="F87" i="6"/>
  <c r="F83" i="6"/>
  <c r="F79" i="6"/>
  <c r="F74" i="6"/>
  <c r="F69" i="6"/>
  <c r="F65" i="6"/>
  <c r="F61" i="6"/>
  <c r="F57" i="6"/>
  <c r="F17" i="6"/>
  <c r="U124" i="6" l="1"/>
  <c r="T124" i="6"/>
  <c r="S124" i="6"/>
  <c r="R124" i="6"/>
  <c r="Q124" i="6"/>
  <c r="P124" i="6"/>
  <c r="O124" i="6"/>
  <c r="N124" i="6"/>
  <c r="M124" i="6"/>
  <c r="L124" i="6"/>
  <c r="K124" i="6"/>
  <c r="J124" i="6"/>
  <c r="V123" i="6"/>
  <c r="V21" i="6"/>
  <c r="V124" i="6" l="1"/>
  <c r="K56" i="6"/>
  <c r="V53" i="6"/>
  <c r="K52" i="6"/>
  <c r="V50" i="6"/>
  <c r="K49" i="6"/>
  <c r="V49" i="6" s="1"/>
  <c r="N120" i="6"/>
  <c r="O120" i="6"/>
  <c r="P120" i="6"/>
  <c r="Q120" i="6"/>
  <c r="R120" i="6"/>
  <c r="S120" i="6"/>
  <c r="T120" i="6"/>
  <c r="U120" i="6"/>
  <c r="V10" i="6"/>
  <c r="V98" i="6"/>
  <c r="P90" i="6"/>
  <c r="P91" i="6" s="1"/>
  <c r="U91" i="6"/>
  <c r="T91" i="6"/>
  <c r="S91" i="6"/>
  <c r="R91" i="6"/>
  <c r="Q91" i="6"/>
  <c r="O91" i="6"/>
  <c r="N91" i="6"/>
  <c r="M91" i="6"/>
  <c r="L91" i="6"/>
  <c r="K91" i="6"/>
  <c r="J91" i="6"/>
  <c r="V48" i="6"/>
  <c r="S78" i="6"/>
  <c r="K47" i="6"/>
  <c r="K46" i="6"/>
  <c r="K45" i="6"/>
  <c r="K44" i="6"/>
  <c r="V44" i="6" s="1"/>
  <c r="K43" i="6"/>
  <c r="K42" i="6"/>
  <c r="K41" i="6"/>
  <c r="K40" i="6"/>
  <c r="V9" i="6"/>
  <c r="K39" i="6"/>
  <c r="K38" i="6"/>
  <c r="K37" i="6"/>
  <c r="K35" i="6"/>
  <c r="K36" i="6"/>
  <c r="K33" i="6"/>
  <c r="V32" i="6"/>
  <c r="K31" i="6"/>
  <c r="K22" i="6"/>
  <c r="J22" i="6"/>
  <c r="V90" i="6" l="1"/>
  <c r="V91" i="6"/>
  <c r="V54" i="6"/>
  <c r="V35" i="6"/>
  <c r="U74" i="6"/>
  <c r="T74" i="6"/>
  <c r="S74" i="6"/>
  <c r="R74" i="6"/>
  <c r="Q74" i="6"/>
  <c r="P74" i="6"/>
  <c r="O74" i="6"/>
  <c r="N74" i="6"/>
  <c r="M74" i="6"/>
  <c r="L74" i="6"/>
  <c r="K74" i="6"/>
  <c r="J74" i="6"/>
  <c r="V73" i="6"/>
  <c r="V72" i="6"/>
  <c r="U65" i="6"/>
  <c r="T65" i="6"/>
  <c r="S65" i="6"/>
  <c r="R65" i="6"/>
  <c r="Q65" i="6"/>
  <c r="P65" i="6"/>
  <c r="O65" i="6"/>
  <c r="N65" i="6"/>
  <c r="M65" i="6"/>
  <c r="L65" i="6"/>
  <c r="K65" i="6"/>
  <c r="J65" i="6"/>
  <c r="V64" i="6"/>
  <c r="U61" i="6"/>
  <c r="T61" i="6"/>
  <c r="S61" i="6"/>
  <c r="R61" i="6"/>
  <c r="Q61" i="6"/>
  <c r="P61" i="6"/>
  <c r="O61" i="6"/>
  <c r="N61" i="6"/>
  <c r="M61" i="6"/>
  <c r="L61" i="6"/>
  <c r="K61" i="6"/>
  <c r="J61" i="6"/>
  <c r="V60" i="6"/>
  <c r="V132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61" i="6" l="1"/>
  <c r="V65" i="6"/>
  <c r="V74" i="6"/>
  <c r="V133" i="6"/>
  <c r="V119" i="6"/>
  <c r="M120" i="6"/>
  <c r="L120" i="6"/>
  <c r="K120" i="6"/>
  <c r="J120" i="6"/>
  <c r="M57" i="6"/>
  <c r="M17" i="6"/>
  <c r="V128" i="6"/>
  <c r="V127" i="6"/>
  <c r="V46" i="6"/>
  <c r="V55" i="6"/>
  <c r="V115" i="6"/>
  <c r="V99" i="6"/>
  <c r="V94" i="6"/>
  <c r="V86" i="6"/>
  <c r="V82" i="6"/>
  <c r="V78" i="6"/>
  <c r="V77" i="6"/>
  <c r="V68" i="6"/>
  <c r="V20" i="6"/>
  <c r="V51" i="6"/>
  <c r="V56" i="6"/>
  <c r="V52" i="6"/>
  <c r="V47" i="6"/>
  <c r="V45" i="6"/>
  <c r="V43" i="6"/>
  <c r="V42" i="6"/>
  <c r="V41" i="6"/>
  <c r="V40" i="6"/>
  <c r="V39" i="6"/>
  <c r="V38" i="6"/>
  <c r="V37" i="6"/>
  <c r="V36" i="6"/>
  <c r="V33" i="6"/>
  <c r="V34" i="6"/>
  <c r="V31" i="6"/>
  <c r="V22" i="6"/>
  <c r="V16" i="6"/>
  <c r="V15" i="6"/>
  <c r="V13" i="6"/>
  <c r="V12" i="6"/>
  <c r="V8" i="6"/>
  <c r="L79" i="6"/>
  <c r="L57" i="6"/>
  <c r="K79" i="6"/>
  <c r="L17" i="6"/>
  <c r="K17" i="6"/>
  <c r="K57" i="6"/>
  <c r="J57" i="6"/>
  <c r="J79" i="6"/>
  <c r="J69" i="6"/>
  <c r="J129" i="6"/>
  <c r="J116" i="6"/>
  <c r="J100" i="6"/>
  <c r="J95" i="6"/>
  <c r="J87" i="6"/>
  <c r="J83" i="6"/>
  <c r="K116" i="6"/>
  <c r="L116" i="6"/>
  <c r="M116" i="6"/>
  <c r="N116" i="6"/>
  <c r="O116" i="6"/>
  <c r="P116" i="6"/>
  <c r="Q116" i="6"/>
  <c r="R116" i="6"/>
  <c r="S116" i="6"/>
  <c r="T116" i="6"/>
  <c r="U116" i="6"/>
  <c r="K100" i="6"/>
  <c r="L100" i="6"/>
  <c r="M100" i="6"/>
  <c r="N100" i="6"/>
  <c r="O100" i="6"/>
  <c r="P100" i="6"/>
  <c r="Q100" i="6"/>
  <c r="R100" i="6"/>
  <c r="S100" i="6"/>
  <c r="T100" i="6"/>
  <c r="U100" i="6"/>
  <c r="K95" i="6"/>
  <c r="L95" i="6"/>
  <c r="M95" i="6"/>
  <c r="N95" i="6"/>
  <c r="O95" i="6"/>
  <c r="P95" i="6"/>
  <c r="Q95" i="6"/>
  <c r="R95" i="6"/>
  <c r="S95" i="6"/>
  <c r="T95" i="6"/>
  <c r="U95" i="6"/>
  <c r="J17" i="6"/>
  <c r="V11" i="6"/>
  <c r="U17" i="6"/>
  <c r="T129" i="6"/>
  <c r="T57" i="6"/>
  <c r="T17" i="6"/>
  <c r="S57" i="6"/>
  <c r="S17" i="6"/>
  <c r="Q57" i="6"/>
  <c r="P57" i="6"/>
  <c r="P79" i="6"/>
  <c r="P83" i="6"/>
  <c r="P87" i="6"/>
  <c r="P129" i="6"/>
  <c r="P17" i="6"/>
  <c r="O129" i="6"/>
  <c r="O87" i="6"/>
  <c r="O83" i="6"/>
  <c r="O79" i="6"/>
  <c r="O69" i="6"/>
  <c r="O57" i="6"/>
  <c r="O17" i="6"/>
  <c r="N17" i="6"/>
  <c r="U57" i="6"/>
  <c r="R57" i="6"/>
  <c r="R17" i="6"/>
  <c r="N57" i="6"/>
  <c r="Q17" i="6"/>
  <c r="K69" i="6"/>
  <c r="L69" i="6"/>
  <c r="R69" i="6"/>
  <c r="M69" i="6"/>
  <c r="N69" i="6"/>
  <c r="P69" i="6"/>
  <c r="Q69" i="6"/>
  <c r="S69" i="6"/>
  <c r="T69" i="6"/>
  <c r="U69" i="6"/>
  <c r="M79" i="6"/>
  <c r="N79" i="6"/>
  <c r="Q79" i="6"/>
  <c r="R79" i="6"/>
  <c r="S79" i="6"/>
  <c r="T79" i="6"/>
  <c r="U79" i="6"/>
  <c r="K83" i="6"/>
  <c r="L83" i="6"/>
  <c r="M83" i="6"/>
  <c r="N83" i="6"/>
  <c r="Q83" i="6"/>
  <c r="R83" i="6"/>
  <c r="S83" i="6"/>
  <c r="T83" i="6"/>
  <c r="U83" i="6"/>
  <c r="K87" i="6"/>
  <c r="L87" i="6"/>
  <c r="M87" i="6"/>
  <c r="N87" i="6"/>
  <c r="Q87" i="6"/>
  <c r="R87" i="6"/>
  <c r="S87" i="6"/>
  <c r="T87" i="6"/>
  <c r="U87" i="6"/>
  <c r="K129" i="6"/>
  <c r="L129" i="6"/>
  <c r="M129" i="6"/>
  <c r="N129" i="6"/>
  <c r="Q129" i="6"/>
  <c r="R129" i="6"/>
  <c r="S129" i="6"/>
  <c r="U129" i="6"/>
  <c r="V83" i="6" l="1"/>
  <c r="V129" i="6"/>
  <c r="V100" i="6"/>
  <c r="V95" i="6"/>
  <c r="V17" i="6"/>
  <c r="V116" i="6"/>
  <c r="V57" i="6"/>
  <c r="V87" i="6"/>
  <c r="V79" i="6"/>
  <c r="V69" i="6"/>
  <c r="V120" i="6"/>
</calcChain>
</file>

<file path=xl/sharedStrings.xml><?xml version="1.0" encoding="utf-8"?>
<sst xmlns="http://schemas.openxmlformats.org/spreadsheetml/2006/main" count="598" uniqueCount="387">
  <si>
    <t>Total</t>
  </si>
  <si>
    <t>FEVEREIRO</t>
  </si>
  <si>
    <t>JANEIRO</t>
  </si>
  <si>
    <t>Serviços de Radiologia</t>
  </si>
  <si>
    <t>Serviços de Lavanderia</t>
  </si>
  <si>
    <t>Serviços de Esterilização</t>
  </si>
  <si>
    <t>Objeto do Contrato</t>
  </si>
  <si>
    <t>Auditoria Contábil</t>
  </si>
  <si>
    <t>50.429.810/0001-36</t>
  </si>
  <si>
    <t>MARÇO</t>
  </si>
  <si>
    <t>ABRIL</t>
  </si>
  <si>
    <t>MAIO</t>
  </si>
  <si>
    <t>JUNHO</t>
  </si>
  <si>
    <t>JULHO</t>
  </si>
  <si>
    <t>Bruno José Mendes Ramires</t>
  </si>
  <si>
    <t>AGOSTO</t>
  </si>
  <si>
    <t>SETEMBRO</t>
  </si>
  <si>
    <t>OUTUBRO</t>
  </si>
  <si>
    <t>NOVEMBRO</t>
  </si>
  <si>
    <t>DEZEMBRO</t>
  </si>
  <si>
    <t>Serviços de Coleta de Lixo Hospitalar</t>
  </si>
  <si>
    <t>Serviços de Reprodução de Documentos</t>
  </si>
  <si>
    <t>10.883.685/0001-15</t>
  </si>
  <si>
    <t>Patologia/Citopatologia</t>
  </si>
  <si>
    <t>Lavagem e desinfecção de roupas</t>
  </si>
  <si>
    <t>Sermedi Serviços de Medicina e Diagnosticos S/S Ltda</t>
  </si>
  <si>
    <t>Serviços de Locações Diversas</t>
  </si>
  <si>
    <t>08.517.361/0001-11</t>
  </si>
  <si>
    <t>17.544.672/0001-60</t>
  </si>
  <si>
    <t>Sapra Landauer Serviço de Assessoria e Proteção Radiológica Ltda</t>
  </si>
  <si>
    <t>O.M.I. Comércio e Manutenção de Equipamentos de Informática Ltda ME</t>
  </si>
  <si>
    <t>Seguros</t>
  </si>
  <si>
    <t>Seguro Predial</t>
  </si>
  <si>
    <t>Seguro do Veículo</t>
  </si>
  <si>
    <t>04.358.620/0001-58</t>
  </si>
  <si>
    <t>Uniformes</t>
  </si>
  <si>
    <t>61.198.164/0001-60</t>
  </si>
  <si>
    <t>Confecção de uniformes para funcionários.</t>
  </si>
  <si>
    <t>CNPJ</t>
  </si>
  <si>
    <t>Guizzo Controle de Vetores e Pragas EIRELLI - EPP</t>
  </si>
  <si>
    <t>22.688.290/0001-40</t>
  </si>
  <si>
    <t>Serviços de Desinsetização</t>
  </si>
  <si>
    <t>Oxetil Indust. E Com. Prod.Esterelizados Eireli EPP</t>
  </si>
  <si>
    <t>74.554.189/0001-09</t>
  </si>
  <si>
    <t>Salutem Soluções Tecnologicas Ltda</t>
  </si>
  <si>
    <t>29.582.037/0001-57</t>
  </si>
  <si>
    <t>TOTAL</t>
  </si>
  <si>
    <t>Manutenção de sistema de imagens médicas</t>
  </si>
  <si>
    <t>Serviço de assesssoria e proteção radiológica, dosimetria pessoal TLD/OSL</t>
  </si>
  <si>
    <t>Serviço de controle de vetores, pragas, limpeza e higienização de caixas d'agua</t>
  </si>
  <si>
    <t>Serviço de coleta, transporte, tratamento e disposição final de resíduos de serviços de saúde</t>
  </si>
  <si>
    <t>Maria Aparecida de Araujo Dias Confec. Me</t>
  </si>
  <si>
    <t>Sage Brasil Software S. A.</t>
  </si>
  <si>
    <t>64.555.626/0001-47</t>
  </si>
  <si>
    <t>Licença de uso de software "IOB DIAGONOSTICO E-SOCIAL PREMIUM", família SAGE GESTÃO CONTÁBIL</t>
  </si>
  <si>
    <t>Licença de usos de software de Folha de Pagamento</t>
  </si>
  <si>
    <t>Licença de uso de software de sistema de Contabilidade</t>
  </si>
  <si>
    <t>Prestação de serviços de instalação e locação de software destinado a digitalização de prontuários médicos eletrônicos certificado digitalmente com segurança e criptografia.</t>
  </si>
  <si>
    <t>Lollo Comércio de Equipamentos Eletrônicos Ltda - Epp</t>
  </si>
  <si>
    <t>07.330.659/0001-55</t>
  </si>
  <si>
    <t>Monitoramento, recebimento e arquivamento de imagens</t>
  </si>
  <si>
    <t>Monitoramento eletrônico de alarme por GPRS</t>
  </si>
  <si>
    <t>Wash Fernandópolis Lavanderia e Tinturaria Ltda - ME</t>
  </si>
  <si>
    <t>14.677.290/0001-17</t>
  </si>
  <si>
    <t>Seviços de Esterilização de materiais médico-hospitalares por Óxido de Etileno.</t>
  </si>
  <si>
    <t>Centro de Diagnóstico Por Imagem de Fernandópolis Ltda</t>
  </si>
  <si>
    <t>07.366.851/0001-00</t>
  </si>
  <si>
    <t>Locação de Aparelho de Ultrasson Medson Accuvix V10</t>
  </si>
  <si>
    <t>Mejan Soluções Sustentáveis Ltda - ME</t>
  </si>
  <si>
    <t>13.350.700/0001-58</t>
  </si>
  <si>
    <t>Cessão de impressoras multifuncionais a laser e despesas de reprodução de documentos</t>
  </si>
  <si>
    <t>Unilab - Laboratório de Análises Clínicas de Lins Eireli</t>
  </si>
  <si>
    <t>18.633.200/0001-47</t>
  </si>
  <si>
    <t>Serviços Laboratoriais de análises clínicas</t>
  </si>
  <si>
    <t>Lapat - Laboratório de Patologia Ltda</t>
  </si>
  <si>
    <t>51.838.225/0001-52</t>
  </si>
  <si>
    <t>Liberty Seguros S/A</t>
  </si>
  <si>
    <t>61.550.141/0001-72</t>
  </si>
  <si>
    <t>Climacold Ar Condicionado Fernandópolis Ltda - ME</t>
  </si>
  <si>
    <t>17.728.393/0001-57</t>
  </si>
  <si>
    <t>Manutenção em aparelhos de ar-condicionados</t>
  </si>
  <si>
    <t>Calejon &amp; Calejon Ltda - ME</t>
  </si>
  <si>
    <t>07.205.546/0001-28</t>
  </si>
  <si>
    <t>Manutenção em relógio de ponto e seu correspondente software</t>
  </si>
  <si>
    <t>Medcontrol Comércio de Materiais Hospitalares Ltda - ME</t>
  </si>
  <si>
    <t>11.206.099/0002-80</t>
  </si>
  <si>
    <t>10.203.274/0001-31</t>
  </si>
  <si>
    <t>Comodato 04 unidades do monitor ABBOTT PRECISION XCEED e fornecimento exclusivo de tiras reagentes</t>
  </si>
  <si>
    <t>Comodato de 01 incubadora para indicador biológico, 1 lavadora ultrassônica, 1 cassete para controle de lavadora e 1 seladora de pedal e fornecimento exclusivo de materiais</t>
  </si>
  <si>
    <t>Caparroz e Xavier Rego Clinica Medica Ltda.</t>
  </si>
  <si>
    <t>Centro Medico Especializado em Ultra-Sonografia Ltda</t>
  </si>
  <si>
    <t>Clinica santa Adelia S/S Ltda.</t>
  </si>
  <si>
    <t>Endocardio Rio Preto Serviços Medicos S/S</t>
  </si>
  <si>
    <t>Endoli Clinica Medica S/S Ltda.</t>
  </si>
  <si>
    <t>Ferrari &amp; Tozzo Serviços Medicos Ltda Me</t>
  </si>
  <si>
    <t>Laguna Endocrinologia e Cardiologia Médica Ltda EPP</t>
  </si>
  <si>
    <t>Zocca &amp; Zocca Serviços Medicos Ltda.</t>
  </si>
  <si>
    <t>Prestação de serviços médicos especializados de dermatologia.</t>
  </si>
  <si>
    <t>Prestação de serviços médicos especializados de radiologia e diagnóstico por imagem.</t>
  </si>
  <si>
    <t>Prestação de serviços médicos especializados de reumatologia.</t>
  </si>
  <si>
    <t>Prestação de serviços médicos especializados em atendimento ambulatorial, consultas médicas e realizar o exame de análise de gravador holter.</t>
  </si>
  <si>
    <t>Prestação de serviços médicos especializados de ortopedia.</t>
  </si>
  <si>
    <t>Prestação de serviços médicos especializados de nefrologia.</t>
  </si>
  <si>
    <t>Prestação de serviços médicos especializados de oftalmologia.</t>
  </si>
  <si>
    <t>Prestação de serviços médicos especializados de cirurgião vascular.</t>
  </si>
  <si>
    <t>Prestação de serviços médicos especializados de cardiologia.</t>
  </si>
  <si>
    <t>Prestação de serviços médicos especializados de endocrinologia.</t>
  </si>
  <si>
    <t>Prestação de serviços médicos especializados em ortopedia.</t>
  </si>
  <si>
    <t>Prestação de serviços médicos especializados de neurologia pediátrica.</t>
  </si>
  <si>
    <t>Prestação de Serviços Médicos Especializados de Radiologia.</t>
  </si>
  <si>
    <t> 20.263.542/0001-64</t>
  </si>
  <si>
    <t> 03.869.531/0001-03</t>
  </si>
  <si>
    <t> 09.575.816/0001-18</t>
  </si>
  <si>
    <t> 18.821.871/0001-31</t>
  </si>
  <si>
    <t> 18.375.171/0001-60</t>
  </si>
  <si>
    <t> 31.703.163/0001-64</t>
  </si>
  <si>
    <t> 17.013.150/0001-32</t>
  </si>
  <si>
    <t> 12.886.140/0002-79</t>
  </si>
  <si>
    <t> 16.691.068/0001-02</t>
  </si>
  <si>
    <t> 19.967.572/0001-72</t>
  </si>
  <si>
    <t> 12.350.126/0001-75</t>
  </si>
  <si>
    <t>26.824.364/0001-80</t>
  </si>
  <si>
    <t> 29.071.139/0001-08</t>
  </si>
  <si>
    <t> 11.693.141/0001-53</t>
  </si>
  <si>
    <t> 14.511.987/0001-13</t>
  </si>
  <si>
    <t>Sá &amp; Turiel Serviços Médicos Ltda</t>
  </si>
  <si>
    <t>Clinica Médica Ricarti &amp; Nodari Ltda ME</t>
  </si>
  <si>
    <t>Tomiyama Serviços Médicos Ltda</t>
  </si>
  <si>
    <t>17.894.674/0002-60</t>
  </si>
  <si>
    <t>Prestação de Serviços Médicos especializados em Neurologia</t>
  </si>
  <si>
    <t>24.692.918/0001-07</t>
  </si>
  <si>
    <t>Prestação de Serviços Médicos Especializados em Neurologia</t>
  </si>
  <si>
    <t>32.624.490/0001-93</t>
  </si>
  <si>
    <t>Prestação de serviços médicos especializados de ultrassonografia</t>
  </si>
  <si>
    <t>RELAÇÃO DE CONTRATOS EM 2019</t>
  </si>
  <si>
    <t>AG Serviços de Clínica Médica Ltda - ME</t>
  </si>
  <si>
    <t>29.108.963/0001-95</t>
  </si>
  <si>
    <t>Chimeni Castelete Campos - Clinica Campos</t>
  </si>
  <si>
    <t>13.255.171/0001-03</t>
  </si>
  <si>
    <t>Dbacomp Tecnologia de Informatica Ltda ME</t>
  </si>
  <si>
    <t>07.046.530/0001-10</t>
  </si>
  <si>
    <t>Prestação de serviços de manutenção preventiva e monitoramento de banco de dados oracle.</t>
  </si>
  <si>
    <t>Irm. Da Sta. Casa de Mis. De Fernandópolis (laboratório de análises)</t>
  </si>
  <si>
    <t>47.844.287/0001-08</t>
  </si>
  <si>
    <t>Prestação de serviços de análises clínicas</t>
  </si>
  <si>
    <t>Medeiros &amp; Delgado Clínica Médica Ltda</t>
  </si>
  <si>
    <t>32.495.219/0001-03</t>
  </si>
  <si>
    <t>Serviços de Medicina do Trabalho</t>
  </si>
  <si>
    <t>MSO - Medicina em Saúde Ocupacional S/S Ltda</t>
  </si>
  <si>
    <t>02.197.402/0001-53</t>
  </si>
  <si>
    <t>Prestação de serviços PCMSO - Programa de Controle Médico de Saúde Ocupacional, PPRA - Programa de Prevenção de Riscos Ambientais e Assessoria em Segurança do Trabalho</t>
  </si>
  <si>
    <t>Murilo Lopes da Silva</t>
  </si>
  <si>
    <t>20.911.767/0001-80</t>
  </si>
  <si>
    <t>MV Informática Nordeste</t>
  </si>
  <si>
    <t>92.306.257/0006-07</t>
  </si>
  <si>
    <t>Licenciamento de direito de uso do sistema SoulMV</t>
  </si>
  <si>
    <t>Pró-Saúde Clínica Médica Fernandópolis S/S Ltda</t>
  </si>
  <si>
    <t>06.048.743/0001-18</t>
  </si>
  <si>
    <t>Prestação de Serviços Médicos Especializados em Cirurgias Ambulatoriais</t>
  </si>
  <si>
    <t>Regina Maria Kimie Sato Nakabashi &amp; Cia Ltda</t>
  </si>
  <si>
    <t>30.107.507/0001-00</t>
  </si>
  <si>
    <t>Prestação de Serviços Médicos Especializados em Neurologia Pediátrica.</t>
  </si>
  <si>
    <t>Prestação de Serviços de Software de Gestão Informatizada dos Dados do Serviço de Saúde</t>
  </si>
  <si>
    <t>Terra Clínica Médica S/S Ltda</t>
  </si>
  <si>
    <t>23.668.669/0001-51</t>
  </si>
  <si>
    <t>Prestação de Serviços Médicos Especializados em Nefrologia</t>
  </si>
  <si>
    <t>Serviços de Processamento de Dados</t>
  </si>
  <si>
    <t>Serviços Médicos</t>
  </si>
  <si>
    <t>Serviços de Auditoria</t>
  </si>
  <si>
    <t>Serviços de Manutenção em Ar-Condicionado</t>
  </si>
  <si>
    <t>Serviços em Manutenção em Relógio de Ponto</t>
  </si>
  <si>
    <t>Serviços de Monitoramento de Imagens e Alarmes</t>
  </si>
  <si>
    <t>Serviços de comodato e fornecimento de materiais</t>
  </si>
  <si>
    <t>Arthur Costa Nascimento</t>
  </si>
  <si>
    <t>111.770.266-94</t>
  </si>
  <si>
    <t>Serviços autônomos de Tecnico em Radiologia</t>
  </si>
  <si>
    <t>Marcelo José Rodrigues</t>
  </si>
  <si>
    <t>Prestação de serviço autônomo em técnico em radiologia, por tempo determinado, para fins de cobrir período de férias.</t>
  </si>
  <si>
    <t>Sócios/CPF</t>
  </si>
  <si>
    <t>Bruno José Mendes Ramires   CPF: 327.235.978-91</t>
  </si>
  <si>
    <t xml:space="preserve">Alison Lourenço Leticio   CPF: 268.244.338-96    Robison Sampaio de Lima  CPF: 272.777.888-00       </t>
  </si>
  <si>
    <t>Jorge Carlos Pena Santos Carneiro CPF: 235.717.678-45                                                                  José Carlos do Nascimento CPF: 143.060.868-44       Maria Antonia Melo Costa CPF: 239.216.008-20</t>
  </si>
  <si>
    <t>Fernando Henrique Stella CPF: 368.974.708-21</t>
  </si>
  <si>
    <t>Andressa Rolim Braga Gadelha Guerzoni                    CPF: 064.553.244-47                                                         Igor Daniel Guerzoni Oliveira CPF: 221.472.788-40</t>
  </si>
  <si>
    <t xml:space="preserve">Eva Maria Franciscon CPF: 120.058.478-36                                                                                             Barbara Franciscon Caparros  CPF:         </t>
  </si>
  <si>
    <t>Chimeni Castelete Campos  CPF: 322.290.428-66</t>
  </si>
  <si>
    <t>Karla Ricarti Nodari  CPF: 064.895.489-76                                                                           Renan Carlos Ricarti Nodari  CPF: 064.895.559-13</t>
  </si>
  <si>
    <t>José Maria Nuevo Filho CPF: 733.877.898-15                                                                      Ligia Barreto CPF: 041.960.608-46</t>
  </si>
  <si>
    <t xml:space="preserve">Liliany Pinhel Repizo Nitani CPF: 320.082.438-77                                                                                            Adelia da Silva Pinhel Repizo  CPF:    </t>
  </si>
  <si>
    <t>Franklin Cangussu Sampaio CPF: 003.251.826-98</t>
  </si>
  <si>
    <t>Danilo Cavalcante Carbone CPF: 280.897.728-03</t>
  </si>
  <si>
    <t xml:space="preserve">Lilian Maria de Godoy Soares CPF: 170.395.198-01                                                                                Nidia Maria de Godoy Soares de Lazari  CPF:    </t>
  </si>
  <si>
    <t>Caio Eduardo Tozzo CPF: 324.122.978-51                                                                            Livia Garcia Ferrari CPF: 355.483.628-10</t>
  </si>
  <si>
    <t>Larissa Hummel Terra  CPF:   382.335.558-94                                                                                                  Danilo Cavalcante Carbone   CPF: 280.897.728-03</t>
  </si>
  <si>
    <t xml:space="preserve">Luiz Eduardo Tomiyama  CPF: 090.025.906-01                                                                                      Bruna Pedrozo Festa  CPF:                                                                                               </t>
  </si>
  <si>
    <t>Francisco Antonio Guedes Teixeira  CPF: 172.035.706-49</t>
  </si>
  <si>
    <t>Alberto Francisco Costa  CPF: 067.463.468-38                                                                    Emerson dos Santos Oliveira   CPF:  215.929.988-01</t>
  </si>
  <si>
    <t>Adriana da Silva Cabral  CPF: 251.560.788-85                                                                     Jeferson Pedro da Silva  CPF: 304.729.268-02</t>
  </si>
  <si>
    <t>Larissa Calejon de Lima Cunha  CPF: 222.550.028-25                                                        Cilmar Cesar Calejon dos Santos  CPF: 383.817.021-00</t>
  </si>
  <si>
    <t>Maria Fernanda Mos Kuntgen                                                                                                Ana Cláudia Nascimento Mos de Souza</t>
  </si>
  <si>
    <t>Luiz Carlos Moreira  CPF: 792.167.228-00</t>
  </si>
  <si>
    <t>Yvone Maria Mascarenhas  CPF: 019.906.318-43                                                              Paulo Roberto Mascarenhas  CPF: 109.156.548-14</t>
  </si>
  <si>
    <t>Maricea Brugnari Presotto  CPF: 037.158.028-55                                                             Felipe Augusto Presotto  CPF: 349.531.698.16</t>
  </si>
  <si>
    <t>Fernando do Carmo Bertucci   CPF:   639.248.469-87                                                                                     José Martins Filho  CPF: 733.847.478-87</t>
  </si>
  <si>
    <t>Francisco Sanchez Postigo Junior  CPF: 864.941.047-20</t>
  </si>
  <si>
    <t>Murilo Lopes da Silva  CPF: 420.710.808-40</t>
  </si>
  <si>
    <t>José Antonio Guizzo  CPF: 019.019.488-03</t>
  </si>
  <si>
    <t>Luciana Mejan  CPF: 276.636.488-97                                                                                    Mariana Mejan  CPF: 325.014.448-76</t>
  </si>
  <si>
    <t>Fabio Rodrigues de Oliveira  CPF: 312.945.088-22                                                             Leonardo Bruno Intelizano  CPF: 326.137.118-84</t>
  </si>
  <si>
    <t>S.A</t>
  </si>
  <si>
    <t>Maria Aparecida de Araujo Dias  CPF: 113.124.268-88</t>
  </si>
  <si>
    <t>Vigência</t>
  </si>
  <si>
    <t>Status do Contrato</t>
  </si>
  <si>
    <t>Tipo</t>
  </si>
  <si>
    <t>Número</t>
  </si>
  <si>
    <t>Identificação das Partes</t>
  </si>
  <si>
    <t>CPF: 220.773.638-51</t>
  </si>
  <si>
    <t>Marcelo José Rodrigues: CPF: 220.773.638-51</t>
  </si>
  <si>
    <t>Rubens Sato Sano CPF: 212.422.188-40</t>
  </si>
  <si>
    <t>Ricardo Naoto Sano CPF: 246.743.128-25</t>
  </si>
  <si>
    <t>Renato Sato Sano CPF: 212.844.498-58</t>
  </si>
  <si>
    <t>Ariela Bortolucci Muniz Sano CPF: 218.519.168-30</t>
  </si>
  <si>
    <t>Thiago Moreira da Cruz CPF: 337.724.548-01</t>
  </si>
  <si>
    <t>Flávio André Riola Sala CPF: 217.903.338-90</t>
  </si>
  <si>
    <t>Nestor Junhiti Sano CPF: 604.145.708-63</t>
  </si>
  <si>
    <t>RANS - Empreendimentos Imobiliários ltda (Rubens Sato Sano - Rep. Legal) CPF: 212.422.188-40</t>
  </si>
  <si>
    <t>Rodrigo Frange Miziara Mussi CPF: 218.810.748-97 /  Renato Frange Miziara Mussi  CPF: 218.788.558-59 / Paula Miguel Lara Mussi  CPF: 218.912.648-77 / José Miguel Mussi CPF:  041.209.228-04</t>
  </si>
  <si>
    <t>Jose Alberto Rios  CPF: 218.668.658-97  / Adriano Guirado Dias  CPF: 335.409.098-77 / Fabiana Nakamura Avona  CPF: 304.534.078-46 / Fabio Guirado Dias  CPF: 220.787.228-98</t>
  </si>
  <si>
    <t>Fernando Cesar Robles  CPF: 304.799.438-26 / Isabela Carolina Godoy dos Santos  CPF: 218.608.738-39  /  Matheus Rodrigo Laurenti  CPF: 275.846.758-59</t>
  </si>
  <si>
    <t xml:space="preserve">  (ESTATUTO)  Provedor: Fernando Cordeiro Zanqui</t>
  </si>
  <si>
    <t>Daniel Laguna Neto   CPF: 214.404.998-02 / Gustavo de Castilho Laguna  CPF: 343.972.638-09</t>
  </si>
  <si>
    <t>Aline Reis Stefanini  CPF: 169.865.528-23 / Luis Gustavo Rodrigues Capela  CPF: 260.247.718-43</t>
  </si>
  <si>
    <t>Helio Flavio Franciscon Filho  CPF: 109.312.398-26 / Helio Flavio Franciscon  CPF: 028.285.968-34 / José Antonio Franciscon  CPF: 020.075.978-70</t>
  </si>
  <si>
    <t>Jefferson Ricardo Delgado de Souza  CPF: 040.470.811-08 / Mauricio Jose Medeiros  CPF: 120.010.298-37</t>
  </si>
  <si>
    <t>Vladimir Tarcisio Delfino de Oliveira  CPF: 024.436.718-36 /                                                                           Vladimir Tarcisio Delfino de Oliveira Filho  CPF:</t>
  </si>
  <si>
    <t>Adalberto Nakabashi  CPF: 160.270.352-34 / Regina Maria Kimie Sato Nakabashi  CPF: 039.613.268-51</t>
  </si>
  <si>
    <t>Mark Gregorio Pereira Turiel  CPF: 890.711.072.72 / Nayara Bandeira de SA Turiel  CPF: 517.981.152-04</t>
  </si>
  <si>
    <t>Frederico Permigiani Zocca  CPF: 330.274.138-30  / José Carlos Zocca Neto  CPF: 002.615.858-27 / Gabriela Permigiani Zocca  CPF: 324.288.078-11</t>
  </si>
  <si>
    <t xml:space="preserve"> Letícia Yanasse Trajano dos Santos  CPF   258.166.418-59 / Neide Keico Yanasse dos Santos  /   Marco Lucio Trajano dos Santos  / Luciana Yanasse Trajano dos Santos  / Marco Augusto Yanasse Trajano dos Santos</t>
  </si>
  <si>
    <t>Eder Willians de Lollo  CPF: 121.669.728-02 / Wilson José de Lollo  CPF: 181.476.938-26 / João Luis de Lollo  CPF: 159.216.698-90</t>
  </si>
  <si>
    <t>Mark Randi Ramos Carvalho CPF: 551.559.959-49</t>
  </si>
  <si>
    <t>Arthur Costa Nascimento CPF: 111.770.266-94</t>
  </si>
  <si>
    <t>Encerrado</t>
  </si>
  <si>
    <t>Serviço de Manutenção de Software</t>
  </si>
  <si>
    <t>14/2017</t>
  </si>
  <si>
    <t>Início: 30/06/2017
Rescisão: 28/02/2019</t>
  </si>
  <si>
    <t>Condições de Pagamento</t>
  </si>
  <si>
    <t>Pagamento Mensal
2 parcelas de R$ 5.171,22</t>
  </si>
  <si>
    <t>Ativo</t>
  </si>
  <si>
    <t>Prestação de Serviço</t>
  </si>
  <si>
    <t>10/2018</t>
  </si>
  <si>
    <t xml:space="preserve">Período: 12 meses
Início: 01/07/2018
Término: 30/06/2019       Aditivo 01/2019 
Duração: 60 dias                 Aditivo 02/2019
Duração: 4 meses
</t>
  </si>
  <si>
    <t>11/2018</t>
  </si>
  <si>
    <t>Período: 12 meses
Início: 01/07/2018
Término: 30/06/2019</t>
  </si>
  <si>
    <t>Pagamento Mensal
12 Parcelas de
R$ 1.500,00</t>
  </si>
  <si>
    <t xml:space="preserve">
Pagamento Mensal
R$ 1.368,80</t>
  </si>
  <si>
    <t>17/2018</t>
  </si>
  <si>
    <t>Inicio: 06/12/2017
Término: 30/06/2022</t>
  </si>
  <si>
    <t>Pagamento Mensal                   11 Parcelas R$ 86,66 
A partir dezembro R$ 92,72</t>
  </si>
  <si>
    <t xml:space="preserve"> Pagamento Mensal
6  Parcelas de R$ 218,16
A partir de julho R$ 237,79</t>
  </si>
  <si>
    <t>Início: 22/07/2017
Término: 30/06/2022</t>
  </si>
  <si>
    <t>Início: 19/07/2017
Término: 30/06/2022</t>
  </si>
  <si>
    <t>Pagamento Mensal                     6  Parcelas de R$ 218,16 
A partir de julho R$ 237,79</t>
  </si>
  <si>
    <t>04/2019</t>
  </si>
  <si>
    <t>Período: 12 meses
Inicio: 01/09/2019
Termino: 31/08/2020</t>
  </si>
  <si>
    <t>Pagamento Mensal
4 Parcelas de R$ 9.020,00</t>
  </si>
  <si>
    <t>01/2019</t>
  </si>
  <si>
    <t>Período: 12 meses
Inicio: 01/03/2019
Termino: 28/02/2020</t>
  </si>
  <si>
    <t>Pagamento Mensal
10 Parcelas de R$ 9.250,00</t>
  </si>
  <si>
    <t>06/2019</t>
  </si>
  <si>
    <t>06/04/2019 – 9h20 min. 
27/04/2019 – 9h20min</t>
  </si>
  <si>
    <t>Pagamento mensal
R$ 90,00 a hora + R$ 20,00 de bonificação</t>
  </si>
  <si>
    <t>22/03/2019: 4h40 min. 
27/03/2019: 2 h</t>
  </si>
  <si>
    <t>05/2019</t>
  </si>
  <si>
    <t>22/2018</t>
  </si>
  <si>
    <t>Beatriz Felipe Caparroz Xavier Rego  CPF: 311.422.218-81                                                         Franco Xavier Rego CPF: 318.317.208-92</t>
  </si>
  <si>
    <t xml:space="preserve">Período: 12 meses                Início: 01/07/2018          Término: 30/06/2019 
Aditivo 01/2019
Duração: 12 meses </t>
  </si>
  <si>
    <t>Pagamento mensal
R$ 90,00 a hora + R$ 20,00 de bonificação. Pagamento mensal/ Por exame realizado
R$ 50,00 por procedimento</t>
  </si>
  <si>
    <t>13/2018</t>
  </si>
  <si>
    <t>Período: 12 meses
Início: 01/07/2018
Término: 30/06/2019
Aditivo 01/2019
Duração: 12 meses</t>
  </si>
  <si>
    <t>Pagamento Mensal por procedimento conforme anexo I do contrato</t>
  </si>
  <si>
    <t>Período: 12 meses
Início: 01/07/2018
Término: 30/06/2019
Rescindido: Março/2019</t>
  </si>
  <si>
    <t>Clínica Médica Mussi Ltda      Dr. Renato</t>
  </si>
  <si>
    <t>Pagamento mensal
R$ 90,00 a hora + Gravador de Holter Tabela SUS</t>
  </si>
  <si>
    <t>Clínica Médica Mussi Ltda - Dra. Paula</t>
  </si>
  <si>
    <t>23/2018</t>
  </si>
  <si>
    <t>21/2018</t>
  </si>
  <si>
    <t>08/2018</t>
  </si>
  <si>
    <t>07/2018</t>
  </si>
  <si>
    <t>Clínica Nuevo – Serviços Médicos Ltda.</t>
  </si>
  <si>
    <t>06/2018</t>
  </si>
  <si>
    <t>Franklin Cangussu Sampaio – Eireli</t>
  </si>
  <si>
    <t>26/2018</t>
  </si>
  <si>
    <t>Período: 12 meses                Início: 01/11/2018          Término: 31/10/2019 
Aditivo 01/2019
Duração: 12 meses</t>
  </si>
  <si>
    <t>Pagamento mensal
R$ 90,00 a hora + R$ 20,00 de bonificação + procedimentos Tabela SUS</t>
  </si>
  <si>
    <t>Cavalcante &amp; Sabio Atividade Medica Ltda. 
Danilo Cavalcante Carbone Eireli</t>
  </si>
  <si>
    <t>19/2018</t>
  </si>
  <si>
    <t>02/2018</t>
  </si>
  <si>
    <t>Pagamento mensal
R$ 90,00 a hora + R$ 20,00 de bonificação + procedimentos</t>
  </si>
  <si>
    <t>03/2018</t>
  </si>
  <si>
    <t>05/2018</t>
  </si>
  <si>
    <t>12/2018</t>
  </si>
  <si>
    <t>Godoy, Laurenti &amp; Robles Serviços Médicos Ltda.-ME</t>
  </si>
  <si>
    <t>Exames Laboratoriais</t>
  </si>
  <si>
    <t>01/2018</t>
  </si>
  <si>
    <t>Período: 12 meses
Início: 01/04/2018
Término: 01/04/2019
Rescindido: março/2019</t>
  </si>
  <si>
    <t>Pagamento mensal
Por exame realizado</t>
  </si>
  <si>
    <t>24/2018</t>
  </si>
  <si>
    <t>Laboratório de Patologia</t>
  </si>
  <si>
    <t>15/2018</t>
  </si>
  <si>
    <t>Período: 12 meses                Início: 01/07/2018          Término: 30/06/2019       Aditivo 01/2019              Duração: 60 dias                Aditivo 02/2019               Duração: 4 meses</t>
  </si>
  <si>
    <t>Pagamento mensal
Por exame realizado
(tabela SUS</t>
  </si>
  <si>
    <t>Med Orto Fernandópolis Serv. Med. Ltda</t>
  </si>
  <si>
    <t>Período: 12 meses
Início: 01/07/2018
Término: 30/06/2019 
Aditivo 01/2019
Duração: 12 meses</t>
  </si>
  <si>
    <t>02/2019</t>
  </si>
  <si>
    <t>Período: 1 mês
Início: 25/02/2019
Término: 20/03/2019
Rescindido: março/2019</t>
  </si>
  <si>
    <t>18/2018</t>
  </si>
  <si>
    <t>Período: 12 meses
Início: 01/07/2018
Término: 30/06/2019
Rescindido: maio/2019</t>
  </si>
  <si>
    <t>Pagamento mensal/ Por exame realizado
R$ 50,00 por procedimento</t>
  </si>
  <si>
    <t>14/2018</t>
  </si>
  <si>
    <t>Período: 12 meses
Início: 01/07/2018
Término: 30/06/2019
Rescisão: fevereiro/2019</t>
  </si>
  <si>
    <t xml:space="preserve">Pagamento mensal
R$ 90,00 a hora + R$ 20,00 de bonificação </t>
  </si>
  <si>
    <t>03/2019</t>
  </si>
  <si>
    <t>Período: 12 meses
Início: 19/03/2019
Término: 18/03/2020</t>
  </si>
  <si>
    <t>04/2018</t>
  </si>
  <si>
    <t xml:space="preserve">Pagamento mensal
R$ 90,00 a hora + R$ 20,00 de bonificação
</t>
  </si>
  <si>
    <t>Período: 12 meses
Início: 02/05/2019
Término: 01/05/2020
Rescindido: agosto/2019</t>
  </si>
  <si>
    <t>Período: 12 meses
Início: 11/02/2019
Término: 10/02/2020</t>
  </si>
  <si>
    <t>Período: 12 meses
Início: 01/04/2019
Término: 31/03/2020</t>
  </si>
  <si>
    <t>Pagamento mensal
Por exame realizado
Tabela Sigtap (SUS) e não SUS conforme anexo contrato</t>
  </si>
  <si>
    <t>16/2018</t>
  </si>
  <si>
    <t>Alberto Francisco Costa
ACS América Auditores Independentes</t>
  </si>
  <si>
    <t>Auditoria</t>
  </si>
  <si>
    <t>Período: 12 meses
Início: 15/10/2018
Término: 14/10/2019</t>
  </si>
  <si>
    <t>Pagamento mensal 12 parcelas de R$ 613,80</t>
  </si>
  <si>
    <t>Período: 12 meses                Início: 01/07/2018          Término: 30/06/2019        Aditivo 01/2019              Duração: 60 dias                                        Aditivo 02/2019              Duração: 4 meses        Encerrado em: 31/12/2019</t>
  </si>
  <si>
    <t>Pagamento Mensal                   12 Parcelas de                              R$ 530,00 + 2.145,00 
(manutenções corretivas)</t>
  </si>
  <si>
    <t>Período: 12 meses                Início: 01/07/2018          Término: 30/06/2019        Aditivo 01/2019              Duração: 60 dias                Aditivo 02/2019
Duração: 4 meses</t>
  </si>
  <si>
    <t>Pagamento Mensal
12 Parcelas de R$ 200,00</t>
  </si>
  <si>
    <t>Comodato</t>
  </si>
  <si>
    <t>Supermed Comércio e Importação de Produtos Médicos e Hospitalares Ltda</t>
  </si>
  <si>
    <t xml:space="preserve">Período: 12 meses               Início: 01/07/2018          Término: 30/06/2019        Aditivo 01/2019             Duração: 60 dias                Aditivo 02/2019             Duração: 4 meses </t>
  </si>
  <si>
    <t>Tiras Reagentes ABBOTT PRECISION XCEED – CX com 100 R$ 97,00 + lanceta bonificada 1X1</t>
  </si>
  <si>
    <t>Período: 12 meses                Início: 01/09/2018         Término: 31/08/219         Aditivo 01/2019 
Duração: 12 meses</t>
  </si>
  <si>
    <t>Valor unitário: -              Indicador Biológico: R$ 37,00
- Indic.biológico PCD: R$ 42,00
- Controle Lavadora: R$ 28,00
- Integr.Químico Classe 5:  R$ 1,70
- Papel Grau Cirúrgico (5x100): R$ 26,00
- Papel Grau Cirúrgico 10x100: R$ 52,00</t>
  </si>
  <si>
    <t>Serviço de Dosimetria</t>
  </si>
  <si>
    <t>Período: 12 meses
Inicio: 01/10/2019
Termino: 30/09/2020</t>
  </si>
  <si>
    <t>Pagamento Único</t>
  </si>
  <si>
    <t>Serviço de Lavanderia</t>
  </si>
  <si>
    <t>R$ 1,00 por peça (aventais e lençóis) e R$ 0,20 por peça (compressas)</t>
  </si>
  <si>
    <t>Período: 12 meses                Início: 01/07/2018         Término: 30/06/2019       Aditivo 01/2019             Duração: 60 dias 
Aditivo 02/2019
Duração: 4 meses</t>
  </si>
  <si>
    <t>Período: 12 meses
Início: 01/07/2018
Término: 30/06/2019
Rescindido: outubro/2019</t>
  </si>
  <si>
    <t>Pagamento Mensal
 (R$ 7,50 por funcionários + R$ 1,10 E-social)
Curso Cipa:
R$ 100,00 por funcionário
Curso Brigada: 
R$ 80,00 por funcionário</t>
  </si>
  <si>
    <t>Serviços de Esterilização de Materiais</t>
  </si>
  <si>
    <t>Período: 12 meses
Início: 01/06/2019
Término: 01/06/2020</t>
  </si>
  <si>
    <t>Pagamento Mensal                     R$ 2.666,67 + Valor dos serviços efetivos</t>
  </si>
  <si>
    <t>Período: 12 meses
Inicio: 01/08/2018
Termino: 30/06/2019
Rescindido: abril/2019</t>
  </si>
  <si>
    <t xml:space="preserve">Pagamento Mensal
R$ 235,00
</t>
  </si>
  <si>
    <t>Período: 12 meses
Inicio: 01/05/2019
Termino: 30/04/2020</t>
  </si>
  <si>
    <t>Pagamento Mensal
R$ 700,00</t>
  </si>
  <si>
    <t>Locação</t>
  </si>
  <si>
    <t>Período: 12 meses
Início: 01/07/2018
Término: 30/06/2019 
Aditivo 01/2019 
Duração: 60 dias 
Aditivo 02/2019
Duração: 4 meses</t>
  </si>
  <si>
    <t>Pagamento Mensal de R$ 2.700,00</t>
  </si>
  <si>
    <t>Pagamento Mensal
Resíduo Tipo “A”, “E” e “B” R$ 3,70</t>
  </si>
  <si>
    <t>Contrato a prestação de serviços técnicos</t>
  </si>
  <si>
    <t>Impressões de Cópias Monocromáticas R$ 0,07 cada; Impressões de cópias coloridas R$ 0.45 cada.</t>
  </si>
  <si>
    <t xml:space="preserve">Técnico em Radiologia </t>
  </si>
  <si>
    <t>Prazo determinado: 
04/02/2019 à 01/03/2019</t>
  </si>
  <si>
    <t>Pagamento Mensal</t>
  </si>
  <si>
    <t>Apólice nº 
0118.67.38.075-0</t>
  </si>
  <si>
    <t>Porto Seguro S/A</t>
  </si>
  <si>
    <t>Período: 12 meses
Inicio: 08/03/2019
Termino: 08/03/2020</t>
  </si>
  <si>
    <t>Pagamento Mensal
06 Parcelas</t>
  </si>
  <si>
    <t>Seguro Automotivo</t>
  </si>
  <si>
    <t>Período: 12 meses
Inicio: 04/06/2019
Termino: 04/06/2020</t>
  </si>
  <si>
    <t>Pagamento Mensal
04 Parcelas</t>
  </si>
  <si>
    <t>Período: 12 meses
Início: 01/07/2018
Término: 30/06/2019
Aditivo 01/2019 
Duração: 60 dias
Aditivo 02/2019
Duração: 4 meses</t>
  </si>
  <si>
    <t>Pagamento Mensal
12 Parcelas de R$ 73,23</t>
  </si>
  <si>
    <t>09/2018</t>
  </si>
  <si>
    <t>Pagamento Mensal
12 Parcelas de R$ 374,23</t>
  </si>
  <si>
    <t>Período: 12 meses
Início: 01/07/2018
Término: 30/06/2019
Aditivo 01/2019 
Duração: 60 dias
Aditivo 02/2019
Duração: 4 meses
12 Parcelas de R$ 374,23</t>
  </si>
  <si>
    <t>Sonia Maria Valareto - ME  -Salutem Desenvolvimento e Consultoria Ltda</t>
  </si>
  <si>
    <t>24.461.229/0001-91</t>
  </si>
  <si>
    <t>Período: 12 meses
Início: 01/07/2018
Término: 30/06/2019
Aditivo 01/2018
Mudança Razão Social
01/09/2018
Aditivo 02/2019 
Duração: 60 dias
01/07/2019
Encerrado em 31/08/2019</t>
  </si>
  <si>
    <t>Pagamento Mensal
8 Parcelas de R$ 9.020,00</t>
  </si>
  <si>
    <t>Período: 12 meses
Inicio: 01/11/2019
Termino: 31/10/2020</t>
  </si>
  <si>
    <t>Conforme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</si>
</sst>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3" fillId="0" borderId="0" xfId="0" applyFont="1" applyFill="1"/>
    <xf numFmtId="165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5" fontId="3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4" fontId="4" fillId="2" borderId="1" xfId="6" applyFont="1" applyFill="1" applyBorder="1" applyAlignment="1">
      <alignment wrapText="1"/>
    </xf>
    <xf numFmtId="164" fontId="4" fillId="2" borderId="1" xfId="6" applyFont="1" applyFill="1" applyBorder="1" applyAlignment="1">
      <alignment horizontal="center" wrapText="1"/>
    </xf>
    <xf numFmtId="0" fontId="4" fillId="2" borderId="1" xfId="0" applyFont="1" applyFill="1" applyBorder="1" applyAlignment="1"/>
    <xf numFmtId="164" fontId="4" fillId="2" borderId="1" xfId="6" applyFont="1" applyFill="1" applyBorder="1" applyAlignment="1"/>
    <xf numFmtId="0" fontId="3" fillId="0" borderId="0" xfId="0" applyFont="1" applyAlignment="1"/>
    <xf numFmtId="164" fontId="3" fillId="0" borderId="0" xfId="6" applyFont="1" applyAlignment="1"/>
    <xf numFmtId="164" fontId="3" fillId="0" borderId="0" xfId="6" applyFont="1" applyFill="1" applyAlignment="1">
      <alignment horizontal="center"/>
    </xf>
    <xf numFmtId="164" fontId="4" fillId="2" borderId="1" xfId="6" applyFont="1" applyFill="1" applyBorder="1"/>
    <xf numFmtId="165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64" fontId="4" fillId="0" borderId="0" xfId="6" applyFont="1" applyFill="1" applyBorder="1" applyAlignment="1">
      <alignment wrapText="1"/>
    </xf>
    <xf numFmtId="164" fontId="4" fillId="0" borderId="0" xfId="6" applyFont="1" applyFill="1" applyBorder="1" applyAlignment="1">
      <alignment horizontal="center" wrapText="1"/>
    </xf>
    <xf numFmtId="164" fontId="3" fillId="0" borderId="0" xfId="6" applyFont="1" applyFill="1" applyBorder="1" applyAlignment="1">
      <alignment wrapText="1"/>
    </xf>
    <xf numFmtId="0" fontId="3" fillId="0" borderId="0" xfId="0" applyFont="1" applyBorder="1"/>
    <xf numFmtId="165" fontId="3" fillId="0" borderId="4" xfId="0" applyNumberFormat="1" applyFont="1" applyFill="1" applyBorder="1" applyAlignment="1">
      <alignment wrapText="1"/>
    </xf>
    <xf numFmtId="0" fontId="3" fillId="0" borderId="0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1" xfId="6" applyFont="1" applyFill="1" applyBorder="1" applyAlignment="1">
      <alignment vertical="center" wrapText="1"/>
    </xf>
    <xf numFmtId="164" fontId="5" fillId="0" borderId="1" xfId="6" applyFont="1" applyFill="1" applyBorder="1" applyAlignment="1">
      <alignment vertical="center" wrapText="1"/>
    </xf>
    <xf numFmtId="164" fontId="5" fillId="0" borderId="1" xfId="6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Border="1"/>
    <xf numFmtId="164" fontId="3" fillId="0" borderId="1" xfId="6" applyFont="1" applyFill="1" applyBorder="1" applyAlignment="1">
      <alignment horizontal="center" vertical="center" wrapText="1"/>
    </xf>
    <xf numFmtId="164" fontId="5" fillId="0" borderId="1" xfId="6" applyFont="1" applyFill="1" applyBorder="1" applyAlignment="1">
      <alignment horizontal="center" vertical="center"/>
    </xf>
    <xf numFmtId="164" fontId="5" fillId="0" borderId="1" xfId="6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1" xfId="6" applyFont="1" applyFill="1" applyBorder="1" applyAlignment="1">
      <alignment horizontal="left" vertical="center" wrapText="1"/>
    </xf>
    <xf numFmtId="164" fontId="7" fillId="0" borderId="1" xfId="6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4" fontId="4" fillId="0" borderId="0" xfId="6" applyFont="1" applyFill="1" applyAlignment="1">
      <alignment horizontal="center"/>
    </xf>
    <xf numFmtId="164" fontId="7" fillId="2" borderId="1" xfId="6" applyFont="1" applyFill="1" applyBorder="1" applyAlignment="1">
      <alignment horizontal="center" vertical="center" wrapText="1"/>
    </xf>
    <xf numFmtId="164" fontId="6" fillId="2" borderId="7" xfId="6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64" fontId="5" fillId="3" borderId="1" xfId="6" applyFont="1" applyFill="1" applyBorder="1" applyAlignment="1">
      <alignment vertical="center" wrapText="1"/>
    </xf>
    <xf numFmtId="164" fontId="5" fillId="3" borderId="1" xfId="6" applyFont="1" applyFill="1" applyBorder="1" applyAlignment="1">
      <alignment horizontal="center" vertical="center" wrapText="1"/>
    </xf>
    <xf numFmtId="164" fontId="3" fillId="3" borderId="1" xfId="6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3" fillId="3" borderId="1" xfId="6" applyFont="1" applyFill="1" applyBorder="1" applyAlignment="1">
      <alignment vertical="center" wrapText="1"/>
    </xf>
    <xf numFmtId="164" fontId="5" fillId="3" borderId="1" xfId="6" applyFont="1" applyFill="1" applyBorder="1" applyAlignment="1">
      <alignment horizontal="left" vertical="center" wrapText="1"/>
    </xf>
    <xf numFmtId="2" fontId="3" fillId="3" borderId="1" xfId="6" applyNumberFormat="1" applyFont="1" applyFill="1" applyBorder="1" applyAlignment="1">
      <alignment horizontal="center" vertical="center" wrapText="1"/>
    </xf>
    <xf numFmtId="2" fontId="5" fillId="3" borderId="1" xfId="6" applyNumberFormat="1" applyFont="1" applyFill="1" applyBorder="1" applyAlignment="1">
      <alignment horizontal="center" vertical="center" wrapText="1"/>
    </xf>
    <xf numFmtId="2" fontId="5" fillId="3" borderId="1" xfId="6" applyNumberFormat="1" applyFont="1" applyFill="1" applyBorder="1" applyAlignment="1">
      <alignment vertical="center" wrapText="1"/>
    </xf>
    <xf numFmtId="2" fontId="3" fillId="3" borderId="1" xfId="6" applyNumberFormat="1" applyFont="1" applyFill="1" applyBorder="1" applyAlignment="1">
      <alignment horizontal="right" vertical="center" wrapText="1"/>
    </xf>
    <xf numFmtId="164" fontId="5" fillId="3" borderId="1" xfId="6" applyFont="1" applyFill="1" applyBorder="1" applyAlignment="1">
      <alignment horizontal="right" vertical="center"/>
    </xf>
    <xf numFmtId="164" fontId="5" fillId="3" borderId="1" xfId="6" applyFont="1" applyFill="1" applyBorder="1" applyAlignment="1">
      <alignment horizontal="center" vertical="center"/>
    </xf>
    <xf numFmtId="164" fontId="3" fillId="3" borderId="1" xfId="6" applyFont="1" applyFill="1" applyBorder="1" applyAlignment="1">
      <alignment vertical="center"/>
    </xf>
    <xf numFmtId="164" fontId="5" fillId="3" borderId="1" xfId="6" applyFont="1" applyFill="1" applyBorder="1" applyAlignment="1">
      <alignment vertical="center"/>
    </xf>
    <xf numFmtId="164" fontId="3" fillId="3" borderId="1" xfId="6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" xfId="6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" fontId="3" fillId="0" borderId="1" xfId="0" quotePrefix="1" applyNumberFormat="1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vertical="center" wrapText="1"/>
    </xf>
    <xf numFmtId="164" fontId="3" fillId="3" borderId="1" xfId="6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165" fontId="5" fillId="0" borderId="1" xfId="0" quotePrefix="1" applyNumberFormat="1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64" fontId="3" fillId="0" borderId="7" xfId="6" applyFont="1" applyFill="1" applyBorder="1" applyAlignment="1">
      <alignment horizontal="center" vertical="center"/>
    </xf>
    <xf numFmtId="164" fontId="3" fillId="0" borderId="8" xfId="6" applyFont="1" applyFill="1" applyBorder="1" applyAlignment="1">
      <alignment horizontal="center" vertical="center"/>
    </xf>
    <xf numFmtId="164" fontId="3" fillId="0" borderId="9" xfId="6" applyFont="1" applyFill="1" applyBorder="1" applyAlignment="1">
      <alignment horizontal="center" vertical="center"/>
    </xf>
    <xf numFmtId="164" fontId="7" fillId="0" borderId="7" xfId="6" applyFont="1" applyFill="1" applyBorder="1" applyAlignment="1">
      <alignment horizontal="center" vertical="center" wrapText="1"/>
    </xf>
    <xf numFmtId="164" fontId="7" fillId="0" borderId="8" xfId="6" applyFont="1" applyFill="1" applyBorder="1" applyAlignment="1">
      <alignment horizontal="center" vertical="center" wrapText="1"/>
    </xf>
    <xf numFmtId="164" fontId="7" fillId="0" borderId="9" xfId="6" applyFont="1" applyFill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7" xfId="0" quotePrefix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1" xfId="6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164" fontId="3" fillId="0" borderId="7" xfId="0" applyNumberFormat="1" applyFont="1" applyFill="1" applyBorder="1" applyAlignment="1">
      <alignment horizontal="left" vertical="center" wrapText="1"/>
    </xf>
    <xf numFmtId="164" fontId="3" fillId="0" borderId="8" xfId="0" applyNumberFormat="1" applyFont="1" applyFill="1" applyBorder="1" applyAlignment="1">
      <alignment horizontal="left" vertical="center" wrapText="1"/>
    </xf>
    <xf numFmtId="164" fontId="3" fillId="0" borderId="9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 2" xfId="2" xr:uid="{00000000-0005-0000-0000-000002000000}"/>
    <cellStyle name="Normal 3" xfId="3" xr:uid="{00000000-0005-0000-0000-000003000000}"/>
    <cellStyle name="Separador de milhares 2" xfId="4" xr:uid="{00000000-0005-0000-0000-000004000000}"/>
    <cellStyle name="Separador de milhares 3" xfId="5" xr:uid="{00000000-0005-0000-0000-000005000000}"/>
    <cellStyle name="Vírgula" xfId="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93785</xdr:colOff>
      <xdr:row>0</xdr:row>
      <xdr:rowOff>17584</xdr:rowOff>
    </xdr:from>
    <xdr:to>
      <xdr:col>1</xdr:col>
      <xdr:colOff>991982</xdr:colOff>
      <xdr:row>4</xdr:row>
      <xdr:rowOff>14835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F96721-79FC-43C4-BAF7-F680EB0BD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42" t="26413" r="15572" b="22793"/>
        <a:stretch/>
      </xdr:blipFill>
      <xdr:spPr>
        <a:xfrm>
          <a:off x="93785" y="17584"/>
          <a:ext cx="1537105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C133"/>
  <sheetViews>
    <sheetView showGridLines="0" tabSelected="1" zoomScale="130" zoomScaleNormal="130" workbookViewId="0">
      <pane ySplit="7" topLeftCell="A53" activePane="bottomLeft" state="frozen"/>
      <selection activeCell="F1" sqref="F1"/>
      <selection pane="bottomLeft" activeCell="A54" sqref="A54"/>
    </sheetView>
  </sheetViews>
  <sheetFormatPr defaultColWidth="9.140625" defaultRowHeight="11.25" x14ac:dyDescent="0.2"/>
  <cols>
    <col min="1" max="1" width="9.28515625" style="11" customWidth="1"/>
    <col min="2" max="2" width="18.28515625" style="11" customWidth="1"/>
    <col min="3" max="3" width="9.42578125" style="11" customWidth="1"/>
    <col min="4" max="4" width="19.85546875" style="11" customWidth="1"/>
    <col min="5" max="5" width="16" style="62" customWidth="1"/>
    <col min="6" max="6" width="45.85546875" style="12" customWidth="1"/>
    <col min="7" max="9" width="19.85546875" style="69" customWidth="1"/>
    <col min="10" max="12" width="9.28515625" style="12" customWidth="1"/>
    <col min="13" max="13" width="10.7109375" style="12" customWidth="1"/>
    <col min="14" max="15" width="10.7109375" style="13" customWidth="1"/>
    <col min="16" max="16" width="11.42578125" style="13" customWidth="1"/>
    <col min="17" max="19" width="10.7109375" style="13" customWidth="1"/>
    <col min="20" max="20" width="12.28515625" style="13" customWidth="1"/>
    <col min="21" max="21" width="10.7109375" style="13" customWidth="1"/>
    <col min="22" max="22" width="10.7109375" style="45" customWidth="1"/>
    <col min="23" max="16384" width="9.140625" style="1"/>
  </cols>
  <sheetData>
    <row r="2" spans="1:22" ht="18.600000000000001" customHeight="1" x14ac:dyDescent="0.35">
      <c r="A2" s="139" t="s">
        <v>134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4" spans="1:22" x14ac:dyDescent="0.2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6" spans="1:22" ht="28.5" customHeight="1" x14ac:dyDescent="0.2">
      <c r="A6" s="24" t="s">
        <v>212</v>
      </c>
      <c r="B6" s="94" t="s">
        <v>213</v>
      </c>
      <c r="C6" s="89" t="s">
        <v>214</v>
      </c>
      <c r="D6" s="89" t="s">
        <v>215</v>
      </c>
      <c r="E6" s="25" t="s">
        <v>38</v>
      </c>
      <c r="F6" s="47" t="s">
        <v>178</v>
      </c>
      <c r="G6" s="50" t="s">
        <v>6</v>
      </c>
      <c r="H6" s="92" t="s">
        <v>211</v>
      </c>
      <c r="I6" s="92" t="s">
        <v>246</v>
      </c>
      <c r="J6" s="47" t="s">
        <v>2</v>
      </c>
      <c r="K6" s="47" t="s">
        <v>1</v>
      </c>
      <c r="L6" s="47" t="s">
        <v>9</v>
      </c>
      <c r="M6" s="47" t="s">
        <v>10</v>
      </c>
      <c r="N6" s="47" t="s">
        <v>11</v>
      </c>
      <c r="O6" s="47" t="s">
        <v>12</v>
      </c>
      <c r="P6" s="47" t="s">
        <v>13</v>
      </c>
      <c r="Q6" s="47" t="s">
        <v>15</v>
      </c>
      <c r="R6" s="47" t="s">
        <v>16</v>
      </c>
      <c r="S6" s="47" t="s">
        <v>17</v>
      </c>
      <c r="T6" s="47" t="s">
        <v>18</v>
      </c>
      <c r="U6" s="47" t="s">
        <v>19</v>
      </c>
      <c r="V6" s="47" t="s">
        <v>46</v>
      </c>
    </row>
    <row r="7" spans="1:22" s="2" customFormat="1" ht="11.25" customHeight="1" x14ac:dyDescent="0.2">
      <c r="A7" s="127" t="s">
        <v>166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</row>
    <row r="8" spans="1:22" s="2" customFormat="1" ht="90" customHeight="1" x14ac:dyDescent="0.2">
      <c r="A8" s="28" t="s">
        <v>248</v>
      </c>
      <c r="B8" s="28" t="s">
        <v>249</v>
      </c>
      <c r="C8" s="95" t="s">
        <v>250</v>
      </c>
      <c r="D8" s="28" t="s">
        <v>14</v>
      </c>
      <c r="E8" s="51" t="s">
        <v>28</v>
      </c>
      <c r="F8" s="42" t="s">
        <v>179</v>
      </c>
      <c r="G8" s="28" t="s">
        <v>47</v>
      </c>
      <c r="H8" s="71" t="s">
        <v>251</v>
      </c>
      <c r="I8" s="28" t="s">
        <v>254</v>
      </c>
      <c r="J8" s="30">
        <v>1500</v>
      </c>
      <c r="K8" s="30">
        <v>1500</v>
      </c>
      <c r="L8" s="30">
        <v>1500</v>
      </c>
      <c r="M8" s="30">
        <v>1500</v>
      </c>
      <c r="N8" s="30">
        <v>1500</v>
      </c>
      <c r="O8" s="30">
        <v>1500</v>
      </c>
      <c r="P8" s="30">
        <v>1500</v>
      </c>
      <c r="Q8" s="30">
        <v>1500</v>
      </c>
      <c r="R8" s="30">
        <v>1500</v>
      </c>
      <c r="S8" s="30">
        <v>1500</v>
      </c>
      <c r="T8" s="30">
        <v>1500</v>
      </c>
      <c r="U8" s="30">
        <v>1500</v>
      </c>
      <c r="V8" s="43">
        <f>SUM(J8:U8)</f>
        <v>18000</v>
      </c>
    </row>
    <row r="9" spans="1:22" s="2" customFormat="1" ht="45" x14ac:dyDescent="0.2">
      <c r="A9" s="71" t="s">
        <v>242</v>
      </c>
      <c r="B9" s="28" t="s">
        <v>249</v>
      </c>
      <c r="C9" s="96" t="s">
        <v>252</v>
      </c>
      <c r="D9" s="71" t="s">
        <v>139</v>
      </c>
      <c r="E9" s="51" t="s">
        <v>140</v>
      </c>
      <c r="F9" s="42" t="s">
        <v>180</v>
      </c>
      <c r="G9" s="29" t="s">
        <v>141</v>
      </c>
      <c r="H9" s="29" t="s">
        <v>253</v>
      </c>
      <c r="I9" s="29" t="s">
        <v>255</v>
      </c>
      <c r="J9" s="42">
        <v>1368.8</v>
      </c>
      <c r="K9" s="42">
        <v>1368.8</v>
      </c>
      <c r="L9" s="42">
        <v>1368.8</v>
      </c>
      <c r="M9" s="42">
        <v>1368.8</v>
      </c>
      <c r="N9" s="42">
        <v>1368.8</v>
      </c>
      <c r="O9" s="42">
        <v>1368.8</v>
      </c>
      <c r="P9" s="99"/>
      <c r="Q9" s="99"/>
      <c r="R9" s="99"/>
      <c r="S9" s="99"/>
      <c r="T9" s="99"/>
      <c r="U9" s="99"/>
      <c r="V9" s="43">
        <f t="shared" ref="V9:V10" si="0">SUM(J9:U9)</f>
        <v>8212.7999999999993</v>
      </c>
    </row>
    <row r="10" spans="1:22" s="2" customFormat="1" ht="22.5" x14ac:dyDescent="0.2">
      <c r="A10" s="71" t="s">
        <v>242</v>
      </c>
      <c r="B10" s="28" t="s">
        <v>243</v>
      </c>
      <c r="C10" s="71" t="s">
        <v>244</v>
      </c>
      <c r="D10" s="71" t="s">
        <v>153</v>
      </c>
      <c r="E10" s="51" t="s">
        <v>154</v>
      </c>
      <c r="F10" s="42" t="s">
        <v>240</v>
      </c>
      <c r="G10" s="29" t="s">
        <v>155</v>
      </c>
      <c r="H10" s="29" t="s">
        <v>245</v>
      </c>
      <c r="I10" s="29" t="s">
        <v>247</v>
      </c>
      <c r="J10" s="42">
        <v>5171.22</v>
      </c>
      <c r="K10" s="31">
        <v>5171.22</v>
      </c>
      <c r="L10" s="78"/>
      <c r="M10" s="74"/>
      <c r="N10" s="74"/>
      <c r="O10" s="74"/>
      <c r="P10" s="74"/>
      <c r="Q10" s="74"/>
      <c r="R10" s="74"/>
      <c r="S10" s="74"/>
      <c r="T10" s="74"/>
      <c r="U10" s="74"/>
      <c r="V10" s="43">
        <f t="shared" si="0"/>
        <v>10342.44</v>
      </c>
    </row>
    <row r="11" spans="1:22" s="2" customFormat="1" ht="45" x14ac:dyDescent="0.2">
      <c r="A11" s="71" t="s">
        <v>248</v>
      </c>
      <c r="B11" s="28" t="s">
        <v>243</v>
      </c>
      <c r="C11" s="96" t="s">
        <v>256</v>
      </c>
      <c r="D11" s="71" t="s">
        <v>52</v>
      </c>
      <c r="E11" s="51" t="s">
        <v>53</v>
      </c>
      <c r="F11" s="42" t="s">
        <v>181</v>
      </c>
      <c r="G11" s="29" t="s">
        <v>54</v>
      </c>
      <c r="H11" s="29" t="s">
        <v>257</v>
      </c>
      <c r="I11" s="29" t="s">
        <v>258</v>
      </c>
      <c r="J11" s="42">
        <v>86.66</v>
      </c>
      <c r="K11" s="42">
        <v>86.66</v>
      </c>
      <c r="L11" s="42">
        <v>86.66</v>
      </c>
      <c r="M11" s="42">
        <v>86.66</v>
      </c>
      <c r="N11" s="42">
        <v>86.66</v>
      </c>
      <c r="O11" s="42">
        <v>86.66</v>
      </c>
      <c r="P11" s="42">
        <v>86.66</v>
      </c>
      <c r="Q11" s="42">
        <v>86.66</v>
      </c>
      <c r="R11" s="42">
        <v>86.66</v>
      </c>
      <c r="S11" s="42">
        <v>86.66</v>
      </c>
      <c r="T11" s="42">
        <v>86.66</v>
      </c>
      <c r="U11" s="42">
        <v>92.72</v>
      </c>
      <c r="V11" s="43">
        <f t="shared" ref="V11:V17" si="1">SUM(J11:U11)</f>
        <v>1045.9799999999998</v>
      </c>
    </row>
    <row r="12" spans="1:22" s="2" customFormat="1" ht="39" customHeight="1" x14ac:dyDescent="0.2">
      <c r="A12" s="71" t="s">
        <v>248</v>
      </c>
      <c r="B12" s="28" t="s">
        <v>243</v>
      </c>
      <c r="C12" s="96" t="s">
        <v>256</v>
      </c>
      <c r="D12" s="71" t="s">
        <v>52</v>
      </c>
      <c r="E12" s="51" t="s">
        <v>53</v>
      </c>
      <c r="F12" s="42" t="s">
        <v>181</v>
      </c>
      <c r="G12" s="29" t="s">
        <v>55</v>
      </c>
      <c r="H12" s="29" t="s">
        <v>260</v>
      </c>
      <c r="I12" s="29" t="s">
        <v>259</v>
      </c>
      <c r="J12" s="32">
        <v>218.16</v>
      </c>
      <c r="K12" s="32">
        <v>218.16</v>
      </c>
      <c r="L12" s="32">
        <v>218.16</v>
      </c>
      <c r="M12" s="32">
        <v>218.16</v>
      </c>
      <c r="N12" s="32">
        <v>218.16</v>
      </c>
      <c r="O12" s="32">
        <v>218.16</v>
      </c>
      <c r="P12" s="32">
        <v>237.79</v>
      </c>
      <c r="Q12" s="32">
        <v>237.79</v>
      </c>
      <c r="R12" s="32">
        <v>237.79</v>
      </c>
      <c r="S12" s="32">
        <v>237.79</v>
      </c>
      <c r="T12" s="32">
        <v>237.79</v>
      </c>
      <c r="U12" s="32">
        <v>237.79</v>
      </c>
      <c r="V12" s="43">
        <f t="shared" si="1"/>
        <v>2735.7</v>
      </c>
    </row>
    <row r="13" spans="1:22" s="2" customFormat="1" ht="42.75" customHeight="1" x14ac:dyDescent="0.2">
      <c r="A13" s="71" t="s">
        <v>248</v>
      </c>
      <c r="B13" s="28" t="s">
        <v>243</v>
      </c>
      <c r="C13" s="96" t="s">
        <v>256</v>
      </c>
      <c r="D13" s="71" t="s">
        <v>52</v>
      </c>
      <c r="E13" s="51" t="s">
        <v>53</v>
      </c>
      <c r="F13" s="42" t="s">
        <v>181</v>
      </c>
      <c r="G13" s="29" t="s">
        <v>56</v>
      </c>
      <c r="H13" s="29" t="s">
        <v>261</v>
      </c>
      <c r="I13" s="29" t="s">
        <v>262</v>
      </c>
      <c r="J13" s="32">
        <v>218.16</v>
      </c>
      <c r="K13" s="32">
        <v>218.16</v>
      </c>
      <c r="L13" s="32">
        <v>218.16</v>
      </c>
      <c r="M13" s="32">
        <v>218.16</v>
      </c>
      <c r="N13" s="32">
        <v>218.16</v>
      </c>
      <c r="O13" s="32">
        <v>218.16</v>
      </c>
      <c r="P13" s="32">
        <v>237.79</v>
      </c>
      <c r="Q13" s="32">
        <v>237.79</v>
      </c>
      <c r="R13" s="32">
        <v>237.79</v>
      </c>
      <c r="S13" s="32">
        <v>237.79</v>
      </c>
      <c r="T13" s="32">
        <v>237.79</v>
      </c>
      <c r="U13" s="32">
        <v>237.79</v>
      </c>
      <c r="V13" s="43">
        <f t="shared" si="1"/>
        <v>2735.7</v>
      </c>
    </row>
    <row r="14" spans="1:22" ht="135" x14ac:dyDescent="0.2">
      <c r="A14" s="72" t="s">
        <v>242</v>
      </c>
      <c r="B14" s="28" t="s">
        <v>243</v>
      </c>
      <c r="C14" s="97" t="s">
        <v>278</v>
      </c>
      <c r="D14" s="72" t="s">
        <v>381</v>
      </c>
      <c r="E14" s="51" t="s">
        <v>382</v>
      </c>
      <c r="F14" s="30" t="s">
        <v>182</v>
      </c>
      <c r="G14" s="29" t="s">
        <v>57</v>
      </c>
      <c r="H14" s="29" t="s">
        <v>383</v>
      </c>
      <c r="I14" s="29" t="s">
        <v>384</v>
      </c>
      <c r="J14" s="30">
        <v>9020</v>
      </c>
      <c r="K14" s="30">
        <v>9020</v>
      </c>
      <c r="L14" s="30">
        <v>9020</v>
      </c>
      <c r="M14" s="30">
        <v>9020</v>
      </c>
      <c r="N14" s="30">
        <v>9020</v>
      </c>
      <c r="O14" s="30">
        <v>9020</v>
      </c>
      <c r="P14" s="30">
        <v>9020</v>
      </c>
      <c r="Q14" s="30">
        <v>9020</v>
      </c>
      <c r="R14" s="77"/>
      <c r="S14" s="77"/>
      <c r="T14" s="77"/>
      <c r="U14" s="77"/>
      <c r="V14" s="43">
        <f t="shared" ref="V14" si="2">SUM(J14:U14)</f>
        <v>72160</v>
      </c>
    </row>
    <row r="15" spans="1:22" ht="90" x14ac:dyDescent="0.2">
      <c r="A15" s="72" t="s">
        <v>248</v>
      </c>
      <c r="B15" s="28" t="s">
        <v>243</v>
      </c>
      <c r="C15" s="97" t="s">
        <v>263</v>
      </c>
      <c r="D15" s="72" t="s">
        <v>44</v>
      </c>
      <c r="E15" s="51" t="s">
        <v>45</v>
      </c>
      <c r="F15" s="30" t="s">
        <v>182</v>
      </c>
      <c r="G15" s="29" t="s">
        <v>57</v>
      </c>
      <c r="H15" s="29" t="s">
        <v>264</v>
      </c>
      <c r="I15" s="29" t="s">
        <v>265</v>
      </c>
      <c r="J15" s="77"/>
      <c r="K15" s="77"/>
      <c r="L15" s="77"/>
      <c r="M15" s="77"/>
      <c r="N15" s="77"/>
      <c r="O15" s="77"/>
      <c r="P15" s="77"/>
      <c r="Q15" s="77"/>
      <c r="R15" s="30">
        <v>9020</v>
      </c>
      <c r="S15" s="30">
        <v>9020</v>
      </c>
      <c r="T15" s="30">
        <v>9020</v>
      </c>
      <c r="U15" s="30">
        <v>9020</v>
      </c>
      <c r="V15" s="43">
        <f t="shared" si="1"/>
        <v>36080</v>
      </c>
    </row>
    <row r="16" spans="1:22" ht="45" x14ac:dyDescent="0.2">
      <c r="A16" s="72" t="s">
        <v>248</v>
      </c>
      <c r="B16" s="28" t="s">
        <v>243</v>
      </c>
      <c r="C16" s="97" t="s">
        <v>266</v>
      </c>
      <c r="D16" s="72" t="s">
        <v>44</v>
      </c>
      <c r="E16" s="51" t="s">
        <v>45</v>
      </c>
      <c r="F16" s="30" t="s">
        <v>182</v>
      </c>
      <c r="G16" s="33" t="s">
        <v>162</v>
      </c>
      <c r="H16" s="33" t="s">
        <v>267</v>
      </c>
      <c r="I16" s="33" t="s">
        <v>268</v>
      </c>
      <c r="J16" s="77"/>
      <c r="K16" s="77"/>
      <c r="L16" s="32">
        <v>9250</v>
      </c>
      <c r="M16" s="32">
        <v>9250</v>
      </c>
      <c r="N16" s="32">
        <v>9250</v>
      </c>
      <c r="O16" s="32">
        <v>9250</v>
      </c>
      <c r="P16" s="32">
        <v>9250</v>
      </c>
      <c r="Q16" s="32">
        <v>9250</v>
      </c>
      <c r="R16" s="32">
        <v>9250</v>
      </c>
      <c r="S16" s="32">
        <v>9250</v>
      </c>
      <c r="T16" s="32">
        <v>9250</v>
      </c>
      <c r="U16" s="32">
        <v>9250</v>
      </c>
      <c r="V16" s="43">
        <f t="shared" si="1"/>
        <v>92500</v>
      </c>
    </row>
    <row r="17" spans="1:22" s="2" customFormat="1" x14ac:dyDescent="0.2">
      <c r="A17" s="6" t="s">
        <v>0</v>
      </c>
      <c r="B17" s="6"/>
      <c r="C17" s="6"/>
      <c r="D17" s="6"/>
      <c r="E17" s="52"/>
      <c r="F17" s="7">
        <f t="shared" ref="F17" si="3">SUM(F8:F16)</f>
        <v>0</v>
      </c>
      <c r="G17" s="63"/>
      <c r="H17" s="63"/>
      <c r="I17" s="63"/>
      <c r="J17" s="7">
        <f t="shared" ref="J17:U17" si="4">SUM(J8:J16)</f>
        <v>17583</v>
      </c>
      <c r="K17" s="7">
        <f t="shared" si="4"/>
        <v>17583</v>
      </c>
      <c r="L17" s="7">
        <f t="shared" si="4"/>
        <v>21661.78</v>
      </c>
      <c r="M17" s="7">
        <f t="shared" si="4"/>
        <v>21661.78</v>
      </c>
      <c r="N17" s="7">
        <f t="shared" si="4"/>
        <v>21661.78</v>
      </c>
      <c r="O17" s="7">
        <f t="shared" si="4"/>
        <v>21661.78</v>
      </c>
      <c r="P17" s="7">
        <f t="shared" si="4"/>
        <v>20332.239999999998</v>
      </c>
      <c r="Q17" s="7">
        <f t="shared" si="4"/>
        <v>20332.239999999998</v>
      </c>
      <c r="R17" s="7">
        <f t="shared" si="4"/>
        <v>20332.239999999998</v>
      </c>
      <c r="S17" s="7">
        <f t="shared" si="4"/>
        <v>20332.239999999998</v>
      </c>
      <c r="T17" s="7">
        <f t="shared" si="4"/>
        <v>20332.239999999998</v>
      </c>
      <c r="U17" s="7">
        <f t="shared" si="4"/>
        <v>20338.3</v>
      </c>
      <c r="V17" s="46">
        <f t="shared" si="1"/>
        <v>243812.61999999994</v>
      </c>
    </row>
    <row r="18" spans="1:22" x14ac:dyDescent="0.2">
      <c r="A18" s="17"/>
      <c r="B18" s="17"/>
      <c r="C18" s="17"/>
      <c r="D18" s="17"/>
      <c r="E18" s="53"/>
      <c r="F18" s="18"/>
      <c r="G18" s="64"/>
      <c r="H18" s="64"/>
      <c r="I18" s="64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ht="11.25" customHeight="1" x14ac:dyDescent="0.2">
      <c r="A19" s="127" t="s">
        <v>167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</row>
    <row r="20" spans="1:22" s="2" customFormat="1" ht="33.75" x14ac:dyDescent="0.2">
      <c r="A20" s="71" t="s">
        <v>242</v>
      </c>
      <c r="B20" s="28" t="s">
        <v>167</v>
      </c>
      <c r="C20" s="98" t="s">
        <v>269</v>
      </c>
      <c r="D20" s="28" t="s">
        <v>135</v>
      </c>
      <c r="E20" s="51" t="s">
        <v>136</v>
      </c>
      <c r="F20" s="30" t="s">
        <v>183</v>
      </c>
      <c r="G20" s="29" t="s">
        <v>131</v>
      </c>
      <c r="H20" s="29" t="s">
        <v>270</v>
      </c>
      <c r="I20" s="29" t="s">
        <v>271</v>
      </c>
      <c r="J20" s="77"/>
      <c r="K20" s="73"/>
      <c r="L20" s="73"/>
      <c r="M20" s="32">
        <v>2253.33</v>
      </c>
      <c r="N20" s="74"/>
      <c r="O20" s="74"/>
      <c r="P20" s="74"/>
      <c r="Q20" s="74"/>
      <c r="R20" s="74"/>
      <c r="S20" s="74"/>
      <c r="T20" s="74"/>
      <c r="U20" s="74"/>
      <c r="V20" s="43">
        <f t="shared" ref="V20:V56" si="5">SUM(J20:U20)</f>
        <v>2253.33</v>
      </c>
    </row>
    <row r="21" spans="1:22" s="2" customFormat="1" ht="33.75" x14ac:dyDescent="0.2">
      <c r="A21" s="71" t="s">
        <v>242</v>
      </c>
      <c r="B21" s="28" t="s">
        <v>167</v>
      </c>
      <c r="C21" s="95" t="s">
        <v>273</v>
      </c>
      <c r="D21" s="28" t="s">
        <v>173</v>
      </c>
      <c r="E21" s="51" t="s">
        <v>174</v>
      </c>
      <c r="F21" s="30" t="s">
        <v>241</v>
      </c>
      <c r="G21" s="29" t="s">
        <v>131</v>
      </c>
      <c r="H21" s="29" t="s">
        <v>272</v>
      </c>
      <c r="I21" s="29" t="s">
        <v>271</v>
      </c>
      <c r="J21" s="77"/>
      <c r="K21" s="73"/>
      <c r="L21" s="32">
        <v>933.33</v>
      </c>
      <c r="M21" s="74"/>
      <c r="N21" s="74"/>
      <c r="O21" s="74"/>
      <c r="P21" s="74"/>
      <c r="Q21" s="74"/>
      <c r="R21" s="74"/>
      <c r="S21" s="74"/>
      <c r="T21" s="74"/>
      <c r="U21" s="74"/>
      <c r="V21" s="43">
        <f t="shared" ref="V21" si="6">SUM(J21:U21)</f>
        <v>933.33</v>
      </c>
    </row>
    <row r="22" spans="1:22" s="2" customFormat="1" ht="65.25" customHeight="1" x14ac:dyDescent="0.2">
      <c r="A22" s="28" t="s">
        <v>248</v>
      </c>
      <c r="B22" s="28" t="s">
        <v>167</v>
      </c>
      <c r="C22" s="98" t="s">
        <v>274</v>
      </c>
      <c r="D22" s="28" t="s">
        <v>89</v>
      </c>
      <c r="E22" s="51" t="s">
        <v>110</v>
      </c>
      <c r="F22" s="30" t="s">
        <v>275</v>
      </c>
      <c r="G22" s="29" t="s">
        <v>97</v>
      </c>
      <c r="H22" s="29" t="s">
        <v>276</v>
      </c>
      <c r="I22" s="29" t="s">
        <v>277</v>
      </c>
      <c r="J22" s="30">
        <f>3780</f>
        <v>3780</v>
      </c>
      <c r="K22" s="31">
        <f>3690+5333.25</f>
        <v>9023.25</v>
      </c>
      <c r="L22" s="31">
        <v>3780</v>
      </c>
      <c r="M22" s="32">
        <v>3870</v>
      </c>
      <c r="N22" s="32">
        <v>7600</v>
      </c>
      <c r="O22" s="32">
        <v>10720</v>
      </c>
      <c r="P22" s="32">
        <v>9780</v>
      </c>
      <c r="Q22" s="32">
        <v>10430</v>
      </c>
      <c r="R22" s="32">
        <v>8690</v>
      </c>
      <c r="S22" s="32">
        <v>10260</v>
      </c>
      <c r="T22" s="32">
        <v>8760</v>
      </c>
      <c r="U22" s="32">
        <v>8840</v>
      </c>
      <c r="V22" s="43">
        <f t="shared" si="5"/>
        <v>95533.25</v>
      </c>
    </row>
    <row r="23" spans="1:22" x14ac:dyDescent="0.2">
      <c r="A23" s="117" t="s">
        <v>248</v>
      </c>
      <c r="B23" s="120" t="s">
        <v>167</v>
      </c>
      <c r="C23" s="123" t="s">
        <v>278</v>
      </c>
      <c r="D23" s="117" t="s">
        <v>65</v>
      </c>
      <c r="E23" s="124" t="s">
        <v>66</v>
      </c>
      <c r="F23" s="42" t="s">
        <v>218</v>
      </c>
      <c r="G23" s="114" t="s">
        <v>133</v>
      </c>
      <c r="H23" s="114" t="s">
        <v>279</v>
      </c>
      <c r="I23" s="114" t="s">
        <v>280</v>
      </c>
      <c r="J23" s="108">
        <v>24111.98</v>
      </c>
      <c r="K23" s="108">
        <v>48910.36</v>
      </c>
      <c r="L23" s="108">
        <v>23630.880000000001</v>
      </c>
      <c r="M23" s="108">
        <v>25320.74</v>
      </c>
      <c r="N23" s="108">
        <v>23848.639999999999</v>
      </c>
      <c r="O23" s="108">
        <v>23316.44</v>
      </c>
      <c r="P23" s="108">
        <v>24446.78</v>
      </c>
      <c r="Q23" s="108">
        <v>24722.18</v>
      </c>
      <c r="R23" s="108">
        <v>25020.82</v>
      </c>
      <c r="S23" s="108">
        <v>24150.44</v>
      </c>
      <c r="T23" s="108">
        <v>24364.44</v>
      </c>
      <c r="U23" s="108">
        <v>23369.98</v>
      </c>
      <c r="V23" s="111">
        <f>SUM(J23:U23)</f>
        <v>315213.68</v>
      </c>
    </row>
    <row r="24" spans="1:22" x14ac:dyDescent="0.2">
      <c r="A24" s="118"/>
      <c r="B24" s="121"/>
      <c r="C24" s="118"/>
      <c r="D24" s="118"/>
      <c r="E24" s="125"/>
      <c r="F24" s="42" t="s">
        <v>219</v>
      </c>
      <c r="G24" s="115"/>
      <c r="H24" s="115"/>
      <c r="I24" s="115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12"/>
    </row>
    <row r="25" spans="1:22" x14ac:dyDescent="0.2">
      <c r="A25" s="118"/>
      <c r="B25" s="121"/>
      <c r="C25" s="118"/>
      <c r="D25" s="118"/>
      <c r="E25" s="125"/>
      <c r="F25" s="42" t="s">
        <v>220</v>
      </c>
      <c r="G25" s="115"/>
      <c r="H25" s="115"/>
      <c r="I25" s="115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12"/>
    </row>
    <row r="26" spans="1:22" x14ac:dyDescent="0.2">
      <c r="A26" s="118"/>
      <c r="B26" s="121"/>
      <c r="C26" s="118"/>
      <c r="D26" s="118"/>
      <c r="E26" s="125"/>
      <c r="F26" s="42" t="s">
        <v>221</v>
      </c>
      <c r="G26" s="115"/>
      <c r="H26" s="115"/>
      <c r="I26" s="115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12"/>
    </row>
    <row r="27" spans="1:22" x14ac:dyDescent="0.2">
      <c r="A27" s="118"/>
      <c r="B27" s="121"/>
      <c r="C27" s="118"/>
      <c r="D27" s="118"/>
      <c r="E27" s="125"/>
      <c r="F27" s="42" t="s">
        <v>222</v>
      </c>
      <c r="G27" s="115"/>
      <c r="H27" s="115"/>
      <c r="I27" s="115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12"/>
    </row>
    <row r="28" spans="1:22" x14ac:dyDescent="0.2">
      <c r="A28" s="118"/>
      <c r="B28" s="121"/>
      <c r="C28" s="118"/>
      <c r="D28" s="118"/>
      <c r="E28" s="125"/>
      <c r="F28" s="42" t="s">
        <v>223</v>
      </c>
      <c r="G28" s="115"/>
      <c r="H28" s="115"/>
      <c r="I28" s="115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12"/>
    </row>
    <row r="29" spans="1:22" x14ac:dyDescent="0.2">
      <c r="A29" s="118"/>
      <c r="B29" s="121"/>
      <c r="C29" s="118"/>
      <c r="D29" s="118"/>
      <c r="E29" s="125"/>
      <c r="F29" s="42" t="s">
        <v>224</v>
      </c>
      <c r="G29" s="115"/>
      <c r="H29" s="115"/>
      <c r="I29" s="115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12"/>
    </row>
    <row r="30" spans="1:22" ht="25.5" customHeight="1" x14ac:dyDescent="0.2">
      <c r="A30" s="119"/>
      <c r="B30" s="122"/>
      <c r="C30" s="119"/>
      <c r="D30" s="119"/>
      <c r="E30" s="126"/>
      <c r="F30" s="42" t="s">
        <v>225</v>
      </c>
      <c r="G30" s="116"/>
      <c r="H30" s="116"/>
      <c r="I30" s="116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3"/>
    </row>
    <row r="31" spans="1:22" s="2" customFormat="1" ht="60" customHeight="1" x14ac:dyDescent="0.2">
      <c r="A31" s="28" t="s">
        <v>248</v>
      </c>
      <c r="B31" s="28" t="s">
        <v>167</v>
      </c>
      <c r="C31" s="28"/>
      <c r="D31" s="28" t="s">
        <v>90</v>
      </c>
      <c r="E31" s="51" t="s">
        <v>111</v>
      </c>
      <c r="F31" s="30" t="s">
        <v>184</v>
      </c>
      <c r="G31" s="29" t="s">
        <v>98</v>
      </c>
      <c r="H31" s="29" t="s">
        <v>279</v>
      </c>
      <c r="I31" s="29" t="s">
        <v>280</v>
      </c>
      <c r="J31" s="30">
        <v>4285.5600000000004</v>
      </c>
      <c r="K31" s="31">
        <f>6315.1+6561.26</f>
        <v>12876.36</v>
      </c>
      <c r="L31" s="31">
        <v>6078.78</v>
      </c>
      <c r="M31" s="32">
        <v>5846.16</v>
      </c>
      <c r="N31" s="32">
        <v>5982.78</v>
      </c>
      <c r="O31" s="32">
        <v>5944.64</v>
      </c>
      <c r="P31" s="32">
        <v>6080</v>
      </c>
      <c r="Q31" s="32">
        <v>6080</v>
      </c>
      <c r="R31" s="32">
        <v>6112</v>
      </c>
      <c r="S31" s="32">
        <v>5728</v>
      </c>
      <c r="T31" s="32">
        <v>6240</v>
      </c>
      <c r="U31" s="32">
        <v>5856</v>
      </c>
      <c r="V31" s="43">
        <f t="shared" si="5"/>
        <v>77110.28</v>
      </c>
    </row>
    <row r="32" spans="1:22" s="2" customFormat="1" ht="45" x14ac:dyDescent="0.2">
      <c r="A32" s="28" t="s">
        <v>242</v>
      </c>
      <c r="B32" s="28" t="s">
        <v>167</v>
      </c>
      <c r="C32" s="28"/>
      <c r="D32" s="28" t="s">
        <v>137</v>
      </c>
      <c r="E32" s="51" t="s">
        <v>138</v>
      </c>
      <c r="F32" s="42" t="s">
        <v>185</v>
      </c>
      <c r="G32" s="29" t="s">
        <v>106</v>
      </c>
      <c r="H32" s="29" t="s">
        <v>281</v>
      </c>
      <c r="I32" s="29" t="s">
        <v>271</v>
      </c>
      <c r="J32" s="30">
        <v>2940</v>
      </c>
      <c r="K32" s="31">
        <v>1960</v>
      </c>
      <c r="L32" s="73"/>
      <c r="M32" s="74"/>
      <c r="N32" s="74"/>
      <c r="O32" s="74"/>
      <c r="P32" s="74"/>
      <c r="Q32" s="74"/>
      <c r="R32" s="74"/>
      <c r="S32" s="74"/>
      <c r="T32" s="74"/>
      <c r="U32" s="74"/>
      <c r="V32" s="43">
        <f t="shared" si="5"/>
        <v>4900</v>
      </c>
    </row>
    <row r="33" spans="1:159" s="2" customFormat="1" ht="67.5" x14ac:dyDescent="0.2">
      <c r="A33" s="28" t="s">
        <v>248</v>
      </c>
      <c r="B33" s="28" t="s">
        <v>167</v>
      </c>
      <c r="C33" s="98" t="s">
        <v>286</v>
      </c>
      <c r="D33" s="28" t="s">
        <v>282</v>
      </c>
      <c r="E33" s="26" t="s">
        <v>112</v>
      </c>
      <c r="F33" s="42" t="s">
        <v>226</v>
      </c>
      <c r="G33" s="48" t="s">
        <v>100</v>
      </c>
      <c r="H33" s="48" t="s">
        <v>279</v>
      </c>
      <c r="I33" s="48" t="s">
        <v>283</v>
      </c>
      <c r="J33" s="30">
        <v>2624.4</v>
      </c>
      <c r="K33" s="31">
        <f>2820.45+2344.9</f>
        <v>5165.3500000000004</v>
      </c>
      <c r="L33" s="31">
        <v>1953.6</v>
      </c>
      <c r="M33" s="32">
        <v>2454.4</v>
      </c>
      <c r="N33" s="32">
        <v>2233.35</v>
      </c>
      <c r="O33" s="32">
        <v>2251.4499999999998</v>
      </c>
      <c r="P33" s="32">
        <v>2493.5500000000002</v>
      </c>
      <c r="Q33" s="32">
        <v>2455.9</v>
      </c>
      <c r="R33" s="32">
        <v>3210.6</v>
      </c>
      <c r="S33" s="32">
        <v>3823.2</v>
      </c>
      <c r="T33" s="32">
        <v>3239.2</v>
      </c>
      <c r="U33" s="32">
        <v>2802.1</v>
      </c>
      <c r="V33" s="43">
        <f t="shared" si="5"/>
        <v>34707.1</v>
      </c>
    </row>
    <row r="34" spans="1:159" s="2" customFormat="1" ht="63.75" customHeight="1" x14ac:dyDescent="0.2">
      <c r="A34" s="28" t="s">
        <v>248</v>
      </c>
      <c r="B34" s="28" t="s">
        <v>167</v>
      </c>
      <c r="C34" s="98" t="s">
        <v>287</v>
      </c>
      <c r="D34" s="28" t="s">
        <v>284</v>
      </c>
      <c r="E34" s="51" t="s">
        <v>112</v>
      </c>
      <c r="F34" s="42" t="s">
        <v>226</v>
      </c>
      <c r="G34" s="29" t="s">
        <v>99</v>
      </c>
      <c r="H34" s="29" t="s">
        <v>279</v>
      </c>
      <c r="I34" s="29" t="s">
        <v>271</v>
      </c>
      <c r="J34" s="30">
        <v>6160</v>
      </c>
      <c r="K34" s="31">
        <f>5243.32+5830</f>
        <v>11073.32</v>
      </c>
      <c r="L34" s="31">
        <v>5390</v>
      </c>
      <c r="M34" s="32">
        <v>3813.33</v>
      </c>
      <c r="N34" s="32">
        <v>4290</v>
      </c>
      <c r="O34" s="32">
        <v>3683.33</v>
      </c>
      <c r="P34" s="32">
        <v>4290</v>
      </c>
      <c r="Q34" s="32">
        <v>4326.67</v>
      </c>
      <c r="R34" s="32">
        <v>4290</v>
      </c>
      <c r="S34" s="32">
        <v>3813.33</v>
      </c>
      <c r="T34" s="32">
        <v>3846.58</v>
      </c>
      <c r="U34" s="32">
        <v>3850</v>
      </c>
      <c r="V34" s="43">
        <f t="shared" si="5"/>
        <v>58826.560000000005</v>
      </c>
    </row>
    <row r="35" spans="1:159" ht="60.75" customHeight="1" x14ac:dyDescent="0.2">
      <c r="A35" s="28" t="s">
        <v>248</v>
      </c>
      <c r="B35" s="28" t="s">
        <v>167</v>
      </c>
      <c r="C35" s="98" t="s">
        <v>285</v>
      </c>
      <c r="D35" s="28" t="s">
        <v>126</v>
      </c>
      <c r="E35" s="51" t="s">
        <v>128</v>
      </c>
      <c r="F35" s="30" t="s">
        <v>186</v>
      </c>
      <c r="G35" s="29" t="s">
        <v>129</v>
      </c>
      <c r="H35" s="29" t="s">
        <v>279</v>
      </c>
      <c r="I35" s="29" t="s">
        <v>271</v>
      </c>
      <c r="J35" s="30">
        <v>5140</v>
      </c>
      <c r="K35" s="31">
        <f>8873.33+8330</f>
        <v>17203.330000000002</v>
      </c>
      <c r="L35" s="31">
        <v>2640</v>
      </c>
      <c r="M35" s="32">
        <v>3813.33</v>
      </c>
      <c r="N35" s="32">
        <v>1796.67</v>
      </c>
      <c r="O35" s="32">
        <v>3080</v>
      </c>
      <c r="P35" s="32">
        <v>3006.67</v>
      </c>
      <c r="Q35" s="32">
        <v>2420</v>
      </c>
      <c r="R35" s="32">
        <v>2420</v>
      </c>
      <c r="S35" s="32">
        <v>2420</v>
      </c>
      <c r="T35" s="32">
        <v>2420</v>
      </c>
      <c r="U35" s="32">
        <v>1210</v>
      </c>
      <c r="V35" s="43">
        <f t="shared" si="5"/>
        <v>47570</v>
      </c>
    </row>
    <row r="36" spans="1:159" s="2" customFormat="1" ht="60" customHeight="1" x14ac:dyDescent="0.2">
      <c r="A36" s="28" t="s">
        <v>248</v>
      </c>
      <c r="B36" s="28" t="s">
        <v>167</v>
      </c>
      <c r="C36" s="98" t="s">
        <v>288</v>
      </c>
      <c r="D36" s="28" t="s">
        <v>289</v>
      </c>
      <c r="E36" s="51" t="s">
        <v>113</v>
      </c>
      <c r="F36" s="42" t="s">
        <v>187</v>
      </c>
      <c r="G36" s="29" t="s">
        <v>101</v>
      </c>
      <c r="H36" s="29" t="s">
        <v>279</v>
      </c>
      <c r="I36" s="29" t="s">
        <v>271</v>
      </c>
      <c r="J36" s="30">
        <v>5005</v>
      </c>
      <c r="K36" s="31">
        <f>5500+6600</f>
        <v>12100</v>
      </c>
      <c r="L36" s="31">
        <v>5445</v>
      </c>
      <c r="M36" s="32">
        <v>5555</v>
      </c>
      <c r="N36" s="32">
        <v>6853.25</v>
      </c>
      <c r="O36" s="32">
        <v>5060</v>
      </c>
      <c r="P36" s="32">
        <v>5500</v>
      </c>
      <c r="Q36" s="32">
        <v>6380</v>
      </c>
      <c r="R36" s="32">
        <v>5995</v>
      </c>
      <c r="S36" s="32">
        <v>6490</v>
      </c>
      <c r="T36" s="32">
        <v>5885</v>
      </c>
      <c r="U36" s="32">
        <v>5637.5</v>
      </c>
      <c r="V36" s="43">
        <f t="shared" si="5"/>
        <v>75905.75</v>
      </c>
    </row>
    <row r="37" spans="1:159" s="2" customFormat="1" ht="60" customHeight="1" x14ac:dyDescent="0.2">
      <c r="A37" s="28" t="s">
        <v>248</v>
      </c>
      <c r="B37" s="28" t="s">
        <v>167</v>
      </c>
      <c r="C37" s="98" t="s">
        <v>290</v>
      </c>
      <c r="D37" s="28" t="s">
        <v>91</v>
      </c>
      <c r="E37" s="51" t="s">
        <v>114</v>
      </c>
      <c r="F37" s="42" t="s">
        <v>188</v>
      </c>
      <c r="G37" s="29" t="s">
        <v>102</v>
      </c>
      <c r="H37" s="29" t="s">
        <v>279</v>
      </c>
      <c r="I37" s="29" t="s">
        <v>271</v>
      </c>
      <c r="J37" s="30">
        <v>3520</v>
      </c>
      <c r="K37" s="31">
        <f>3520+3520</f>
        <v>7040</v>
      </c>
      <c r="L37" s="31">
        <v>3520</v>
      </c>
      <c r="M37" s="32">
        <v>1760</v>
      </c>
      <c r="N37" s="32">
        <v>0</v>
      </c>
      <c r="O37" s="32">
        <v>0</v>
      </c>
      <c r="P37" s="32">
        <v>0</v>
      </c>
      <c r="Q37" s="32">
        <v>3520</v>
      </c>
      <c r="R37" s="32">
        <v>3520</v>
      </c>
      <c r="S37" s="32">
        <v>4400</v>
      </c>
      <c r="T37" s="32">
        <v>3520</v>
      </c>
      <c r="U37" s="32">
        <v>3520</v>
      </c>
      <c r="V37" s="43">
        <f t="shared" si="5"/>
        <v>34320</v>
      </c>
    </row>
    <row r="38" spans="1:159" s="2" customFormat="1" ht="56.25" x14ac:dyDescent="0.2">
      <c r="A38" s="28" t="s">
        <v>248</v>
      </c>
      <c r="B38" s="28" t="s">
        <v>167</v>
      </c>
      <c r="C38" s="98" t="s">
        <v>292</v>
      </c>
      <c r="D38" s="28" t="s">
        <v>291</v>
      </c>
      <c r="E38" s="54" t="s">
        <v>115</v>
      </c>
      <c r="F38" s="42" t="s">
        <v>189</v>
      </c>
      <c r="G38" s="29" t="s">
        <v>103</v>
      </c>
      <c r="H38" s="29" t="s">
        <v>293</v>
      </c>
      <c r="I38" s="29" t="s">
        <v>294</v>
      </c>
      <c r="J38" s="30">
        <v>39341.599999999999</v>
      </c>
      <c r="K38" s="31">
        <f>38758.58+36405.25</f>
        <v>75163.83</v>
      </c>
      <c r="L38" s="31">
        <v>34691.83</v>
      </c>
      <c r="M38" s="32">
        <v>39286.089999999997</v>
      </c>
      <c r="N38" s="32">
        <v>32491.23</v>
      </c>
      <c r="O38" s="32">
        <v>35931.35</v>
      </c>
      <c r="P38" s="32">
        <v>39967.21</v>
      </c>
      <c r="Q38" s="32">
        <v>36035.269999999997</v>
      </c>
      <c r="R38" s="32">
        <v>39077.660000000003</v>
      </c>
      <c r="S38" s="32">
        <v>38642.14</v>
      </c>
      <c r="T38" s="32">
        <v>44371.71</v>
      </c>
      <c r="U38" s="32">
        <v>45631.58</v>
      </c>
      <c r="V38" s="43">
        <f t="shared" si="5"/>
        <v>500631.50000000012</v>
      </c>
    </row>
    <row r="39" spans="1:159" s="2" customFormat="1" ht="62.25" customHeight="1" x14ac:dyDescent="0.2">
      <c r="A39" s="28" t="s">
        <v>248</v>
      </c>
      <c r="B39" s="28" t="s">
        <v>167</v>
      </c>
      <c r="C39" s="98" t="s">
        <v>297</v>
      </c>
      <c r="D39" s="28" t="s">
        <v>295</v>
      </c>
      <c r="E39" s="51" t="s">
        <v>116</v>
      </c>
      <c r="F39" s="42" t="s">
        <v>190</v>
      </c>
      <c r="G39" s="29" t="s">
        <v>104</v>
      </c>
      <c r="H39" s="29" t="s">
        <v>279</v>
      </c>
      <c r="I39" s="29" t="s">
        <v>271</v>
      </c>
      <c r="J39" s="30">
        <v>7970</v>
      </c>
      <c r="K39" s="31">
        <f>5670+5820</f>
        <v>11490</v>
      </c>
      <c r="L39" s="31">
        <v>5870</v>
      </c>
      <c r="M39" s="32">
        <v>5820</v>
      </c>
      <c r="N39" s="32">
        <v>4640</v>
      </c>
      <c r="O39" s="32">
        <v>6650</v>
      </c>
      <c r="P39" s="32">
        <v>6890</v>
      </c>
      <c r="Q39" s="32">
        <v>5770</v>
      </c>
      <c r="R39" s="32">
        <v>5820</v>
      </c>
      <c r="S39" s="32">
        <v>7200</v>
      </c>
      <c r="T39" s="32">
        <v>5720</v>
      </c>
      <c r="U39" s="32">
        <v>5713.25</v>
      </c>
      <c r="V39" s="43">
        <f t="shared" si="5"/>
        <v>79553.25</v>
      </c>
    </row>
    <row r="40" spans="1:159" s="2" customFormat="1" ht="64.5" customHeight="1" x14ac:dyDescent="0.2">
      <c r="A40" s="28" t="s">
        <v>248</v>
      </c>
      <c r="B40" s="28" t="s">
        <v>167</v>
      </c>
      <c r="C40" s="98" t="s">
        <v>296</v>
      </c>
      <c r="D40" s="28" t="s">
        <v>92</v>
      </c>
      <c r="E40" s="51" t="s">
        <v>117</v>
      </c>
      <c r="F40" s="30" t="s">
        <v>227</v>
      </c>
      <c r="G40" s="29" t="s">
        <v>105</v>
      </c>
      <c r="H40" s="29" t="s">
        <v>279</v>
      </c>
      <c r="I40" s="29" t="s">
        <v>298</v>
      </c>
      <c r="J40" s="30">
        <v>4402.8999999999996</v>
      </c>
      <c r="K40" s="31">
        <f>5789.85+5800.15</f>
        <v>11590</v>
      </c>
      <c r="L40" s="31">
        <v>5789.85</v>
      </c>
      <c r="M40" s="32">
        <v>6197.5</v>
      </c>
      <c r="N40" s="32">
        <v>4779.6499999999996</v>
      </c>
      <c r="O40" s="32">
        <v>4907.95</v>
      </c>
      <c r="P40" s="32">
        <v>5728.05</v>
      </c>
      <c r="Q40" s="32">
        <v>6185.15</v>
      </c>
      <c r="R40" s="32">
        <v>5641.95</v>
      </c>
      <c r="S40" s="32">
        <v>6819.4</v>
      </c>
      <c r="T40" s="32">
        <v>5399.9</v>
      </c>
      <c r="U40" s="32">
        <v>4905.6000000000004</v>
      </c>
      <c r="V40" s="43">
        <f t="shared" si="5"/>
        <v>72347.900000000009</v>
      </c>
    </row>
    <row r="41" spans="1:159" s="2" customFormat="1" ht="63.75" customHeight="1" x14ac:dyDescent="0.2">
      <c r="A41" s="28" t="s">
        <v>248</v>
      </c>
      <c r="B41" s="28" t="s">
        <v>167</v>
      </c>
      <c r="C41" s="98" t="s">
        <v>299</v>
      </c>
      <c r="D41" s="28" t="s">
        <v>93</v>
      </c>
      <c r="E41" s="51" t="s">
        <v>118</v>
      </c>
      <c r="F41" s="42" t="s">
        <v>191</v>
      </c>
      <c r="G41" s="29" t="s">
        <v>106</v>
      </c>
      <c r="H41" s="29" t="s">
        <v>279</v>
      </c>
      <c r="I41" s="29" t="s">
        <v>271</v>
      </c>
      <c r="J41" s="30">
        <v>3960</v>
      </c>
      <c r="K41" s="31">
        <f>7480+6160</f>
        <v>13640</v>
      </c>
      <c r="L41" s="31">
        <v>6160</v>
      </c>
      <c r="M41" s="32">
        <v>6600</v>
      </c>
      <c r="N41" s="32">
        <v>10175</v>
      </c>
      <c r="O41" s="32">
        <v>10615</v>
      </c>
      <c r="P41" s="32">
        <v>7953.25</v>
      </c>
      <c r="Q41" s="32">
        <v>7920</v>
      </c>
      <c r="R41" s="32">
        <v>8140</v>
      </c>
      <c r="S41" s="32">
        <v>7843.25</v>
      </c>
      <c r="T41" s="32">
        <v>7700</v>
      </c>
      <c r="U41" s="32">
        <v>7700</v>
      </c>
      <c r="V41" s="43">
        <f t="shared" si="5"/>
        <v>98406.5</v>
      </c>
    </row>
    <row r="42" spans="1:159" s="2" customFormat="1" ht="61.5" customHeight="1" x14ac:dyDescent="0.2">
      <c r="A42" s="28" t="s">
        <v>248</v>
      </c>
      <c r="B42" s="28" t="s">
        <v>167</v>
      </c>
      <c r="C42" s="98" t="s">
        <v>300</v>
      </c>
      <c r="D42" s="28" t="s">
        <v>94</v>
      </c>
      <c r="E42" s="51" t="s">
        <v>119</v>
      </c>
      <c r="F42" s="42" t="s">
        <v>192</v>
      </c>
      <c r="G42" s="48" t="s">
        <v>97</v>
      </c>
      <c r="H42" s="48" t="s">
        <v>279</v>
      </c>
      <c r="I42" s="48" t="s">
        <v>298</v>
      </c>
      <c r="J42" s="30">
        <v>2200</v>
      </c>
      <c r="K42" s="31">
        <f>2640+2640</f>
        <v>5280</v>
      </c>
      <c r="L42" s="31">
        <v>2640</v>
      </c>
      <c r="M42" s="32">
        <v>3080</v>
      </c>
      <c r="N42" s="32">
        <v>2420</v>
      </c>
      <c r="O42" s="32">
        <v>2640</v>
      </c>
      <c r="P42" s="32">
        <v>2860</v>
      </c>
      <c r="Q42" s="32">
        <v>2860</v>
      </c>
      <c r="R42" s="32">
        <v>2860</v>
      </c>
      <c r="S42" s="32">
        <v>3080</v>
      </c>
      <c r="T42" s="32">
        <v>2640</v>
      </c>
      <c r="U42" s="32">
        <v>2640</v>
      </c>
      <c r="V42" s="43">
        <f t="shared" si="5"/>
        <v>35200</v>
      </c>
    </row>
    <row r="43" spans="1:159" s="2" customFormat="1" ht="66.75" customHeight="1" x14ac:dyDescent="0.2">
      <c r="A43" s="28" t="s">
        <v>248</v>
      </c>
      <c r="B43" s="28" t="s">
        <v>167</v>
      </c>
      <c r="C43" s="98" t="s">
        <v>301</v>
      </c>
      <c r="D43" s="28" t="s">
        <v>302</v>
      </c>
      <c r="E43" s="51" t="s">
        <v>120</v>
      </c>
      <c r="F43" s="42" t="s">
        <v>228</v>
      </c>
      <c r="G43" s="29" t="s">
        <v>106</v>
      </c>
      <c r="H43" s="29" t="s">
        <v>279</v>
      </c>
      <c r="I43" s="29" t="s">
        <v>271</v>
      </c>
      <c r="J43" s="30">
        <v>1310</v>
      </c>
      <c r="K43" s="31">
        <f>1310+1310</f>
        <v>2620</v>
      </c>
      <c r="L43" s="31">
        <v>1310</v>
      </c>
      <c r="M43" s="31">
        <v>1310</v>
      </c>
      <c r="N43" s="32">
        <v>1310</v>
      </c>
      <c r="O43" s="32">
        <v>1200</v>
      </c>
      <c r="P43" s="32">
        <v>1310</v>
      </c>
      <c r="Q43" s="32">
        <v>1200</v>
      </c>
      <c r="R43" s="32">
        <v>0</v>
      </c>
      <c r="S43" s="32">
        <v>1310</v>
      </c>
      <c r="T43" s="32">
        <v>1053.33</v>
      </c>
      <c r="U43" s="32">
        <v>1310</v>
      </c>
      <c r="V43" s="43">
        <f t="shared" si="5"/>
        <v>15243.33</v>
      </c>
    </row>
    <row r="44" spans="1:159" s="2" customFormat="1" ht="53.25" customHeight="1" x14ac:dyDescent="0.2">
      <c r="A44" s="76" t="s">
        <v>242</v>
      </c>
      <c r="B44" s="72" t="s">
        <v>303</v>
      </c>
      <c r="C44" s="100" t="s">
        <v>304</v>
      </c>
      <c r="D44" s="76" t="s">
        <v>142</v>
      </c>
      <c r="E44" s="51" t="s">
        <v>143</v>
      </c>
      <c r="F44" s="90" t="s">
        <v>229</v>
      </c>
      <c r="G44" s="29" t="s">
        <v>144</v>
      </c>
      <c r="H44" s="29" t="s">
        <v>305</v>
      </c>
      <c r="I44" s="29" t="s">
        <v>306</v>
      </c>
      <c r="J44" s="32">
        <v>26111.439999999999</v>
      </c>
      <c r="K44" s="32">
        <f>29360.49+24956.84</f>
        <v>54317.33</v>
      </c>
      <c r="L44" s="31">
        <v>26557.360000000001</v>
      </c>
      <c r="M44" s="74"/>
      <c r="N44" s="74"/>
      <c r="O44" s="74"/>
      <c r="P44" s="74"/>
      <c r="Q44" s="74"/>
      <c r="R44" s="74"/>
      <c r="S44" s="74"/>
      <c r="T44" s="74"/>
      <c r="U44" s="74"/>
      <c r="V44" s="43">
        <f t="shared" si="5"/>
        <v>106986.13</v>
      </c>
    </row>
    <row r="45" spans="1:159" s="2" customFormat="1" ht="60" customHeight="1" x14ac:dyDescent="0.2">
      <c r="A45" s="28" t="s">
        <v>248</v>
      </c>
      <c r="B45" s="28" t="s">
        <v>167</v>
      </c>
      <c r="C45" s="98" t="s">
        <v>307</v>
      </c>
      <c r="D45" s="28" t="s">
        <v>95</v>
      </c>
      <c r="E45" s="54" t="s">
        <v>121</v>
      </c>
      <c r="F45" s="42" t="s">
        <v>230</v>
      </c>
      <c r="G45" s="29" t="s">
        <v>106</v>
      </c>
      <c r="H45" s="29" t="s">
        <v>279</v>
      </c>
      <c r="I45" s="29" t="s">
        <v>271</v>
      </c>
      <c r="J45" s="30">
        <v>1310</v>
      </c>
      <c r="K45" s="31">
        <f>1310+1310</f>
        <v>2620</v>
      </c>
      <c r="L45" s="31">
        <v>1310</v>
      </c>
      <c r="M45" s="31">
        <v>1310</v>
      </c>
      <c r="N45" s="32">
        <v>1310</v>
      </c>
      <c r="O45" s="32">
        <v>1200</v>
      </c>
      <c r="P45" s="32">
        <v>1310</v>
      </c>
      <c r="Q45" s="32">
        <v>1200</v>
      </c>
      <c r="R45" s="32">
        <v>2520</v>
      </c>
      <c r="S45" s="32">
        <v>1310</v>
      </c>
      <c r="T45" s="32">
        <v>1566.67</v>
      </c>
      <c r="U45" s="32">
        <v>1310</v>
      </c>
      <c r="V45" s="43">
        <f t="shared" si="5"/>
        <v>18276.669999999998</v>
      </c>
    </row>
    <row r="46" spans="1:159" s="2" customFormat="1" ht="93.75" customHeight="1" x14ac:dyDescent="0.2">
      <c r="A46" s="71" t="s">
        <v>248</v>
      </c>
      <c r="B46" s="28" t="s">
        <v>308</v>
      </c>
      <c r="C46" s="96" t="s">
        <v>309</v>
      </c>
      <c r="D46" s="71" t="s">
        <v>74</v>
      </c>
      <c r="E46" s="51" t="s">
        <v>75</v>
      </c>
      <c r="F46" s="42" t="s">
        <v>231</v>
      </c>
      <c r="G46" s="29" t="s">
        <v>23</v>
      </c>
      <c r="H46" s="29" t="s">
        <v>310</v>
      </c>
      <c r="I46" s="29" t="s">
        <v>311</v>
      </c>
      <c r="J46" s="36">
        <v>1032</v>
      </c>
      <c r="K46" s="32">
        <f>1080+1032</f>
        <v>2112</v>
      </c>
      <c r="L46" s="32">
        <v>1032</v>
      </c>
      <c r="M46" s="32">
        <v>1128</v>
      </c>
      <c r="N46" s="32">
        <v>1152</v>
      </c>
      <c r="O46" s="32">
        <v>1176</v>
      </c>
      <c r="P46" s="32">
        <v>1152</v>
      </c>
      <c r="Q46" s="32">
        <v>1272</v>
      </c>
      <c r="R46" s="32">
        <v>912</v>
      </c>
      <c r="S46" s="32">
        <v>888</v>
      </c>
      <c r="T46" s="32">
        <v>912</v>
      </c>
      <c r="U46" s="32">
        <v>984</v>
      </c>
      <c r="V46" s="43">
        <f t="shared" si="5"/>
        <v>13752</v>
      </c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</row>
    <row r="47" spans="1:159" s="2" customFormat="1" ht="56.25" x14ac:dyDescent="0.2">
      <c r="A47" s="28" t="s">
        <v>248</v>
      </c>
      <c r="B47" s="28" t="s">
        <v>167</v>
      </c>
      <c r="C47" s="98" t="s">
        <v>304</v>
      </c>
      <c r="D47" s="28" t="s">
        <v>312</v>
      </c>
      <c r="E47" s="51" t="s">
        <v>122</v>
      </c>
      <c r="F47" s="42" t="s">
        <v>232</v>
      </c>
      <c r="G47" s="29" t="s">
        <v>107</v>
      </c>
      <c r="H47" s="29" t="s">
        <v>313</v>
      </c>
      <c r="I47" s="29" t="s">
        <v>271</v>
      </c>
      <c r="J47" s="30">
        <v>7837.5</v>
      </c>
      <c r="K47" s="31">
        <f>9587.5+9212.5</f>
        <v>18800</v>
      </c>
      <c r="L47" s="31">
        <v>9212.5</v>
      </c>
      <c r="M47" s="32">
        <v>9405</v>
      </c>
      <c r="N47" s="32">
        <v>9515</v>
      </c>
      <c r="O47" s="32">
        <v>8780</v>
      </c>
      <c r="P47" s="32">
        <v>10037.5</v>
      </c>
      <c r="Q47" s="32">
        <v>10250</v>
      </c>
      <c r="R47" s="32">
        <v>9240</v>
      </c>
      <c r="S47" s="32">
        <v>10670</v>
      </c>
      <c r="T47" s="32">
        <v>8992.5</v>
      </c>
      <c r="U47" s="32">
        <v>7562.5</v>
      </c>
      <c r="V47" s="43">
        <f t="shared" si="5"/>
        <v>120302.5</v>
      </c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</row>
    <row r="48" spans="1:159" s="2" customFormat="1" ht="45" x14ac:dyDescent="0.2">
      <c r="A48" s="28" t="s">
        <v>242</v>
      </c>
      <c r="B48" s="28" t="s">
        <v>167</v>
      </c>
      <c r="C48" s="98" t="s">
        <v>314</v>
      </c>
      <c r="D48" s="28" t="s">
        <v>145</v>
      </c>
      <c r="E48" s="51" t="s">
        <v>146</v>
      </c>
      <c r="F48" s="42" t="s">
        <v>233</v>
      </c>
      <c r="G48" s="29" t="s">
        <v>131</v>
      </c>
      <c r="H48" s="29" t="s">
        <v>315</v>
      </c>
      <c r="I48" s="29" t="s">
        <v>271</v>
      </c>
      <c r="J48" s="77"/>
      <c r="K48" s="31">
        <v>4800</v>
      </c>
      <c r="L48" s="31">
        <v>6930</v>
      </c>
      <c r="M48" s="74"/>
      <c r="N48" s="74"/>
      <c r="O48" s="74"/>
      <c r="P48" s="74"/>
      <c r="Q48" s="74"/>
      <c r="R48" s="74"/>
      <c r="S48" s="74"/>
      <c r="T48" s="74"/>
      <c r="U48" s="74"/>
      <c r="V48" s="43">
        <f t="shared" si="5"/>
        <v>11730</v>
      </c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</row>
    <row r="49" spans="1:159" s="2" customFormat="1" ht="45" x14ac:dyDescent="0.2">
      <c r="A49" s="28" t="s">
        <v>242</v>
      </c>
      <c r="B49" s="28" t="s">
        <v>167</v>
      </c>
      <c r="C49" s="98" t="s">
        <v>316</v>
      </c>
      <c r="D49" s="28" t="s">
        <v>156</v>
      </c>
      <c r="E49" s="51" t="s">
        <v>157</v>
      </c>
      <c r="F49" s="42" t="s">
        <v>234</v>
      </c>
      <c r="G49" s="29" t="s">
        <v>158</v>
      </c>
      <c r="H49" s="29" t="s">
        <v>317</v>
      </c>
      <c r="I49" s="29" t="s">
        <v>318</v>
      </c>
      <c r="J49" s="30">
        <v>4200</v>
      </c>
      <c r="K49" s="31">
        <f>4850+5000</f>
        <v>9850</v>
      </c>
      <c r="L49" s="31">
        <v>5350</v>
      </c>
      <c r="M49" s="32">
        <v>5300</v>
      </c>
      <c r="N49" s="32">
        <v>5000</v>
      </c>
      <c r="O49" s="74"/>
      <c r="P49" s="74"/>
      <c r="Q49" s="74"/>
      <c r="R49" s="74"/>
      <c r="S49" s="74"/>
      <c r="T49" s="74"/>
      <c r="U49" s="74"/>
      <c r="V49" s="43">
        <f t="shared" si="5"/>
        <v>29700</v>
      </c>
    </row>
    <row r="50" spans="1:159" s="2" customFormat="1" ht="45" x14ac:dyDescent="0.2">
      <c r="A50" s="28" t="s">
        <v>242</v>
      </c>
      <c r="B50" s="28" t="s">
        <v>167</v>
      </c>
      <c r="C50" s="98" t="s">
        <v>319</v>
      </c>
      <c r="D50" s="28" t="s">
        <v>159</v>
      </c>
      <c r="E50" s="51" t="s">
        <v>160</v>
      </c>
      <c r="F50" s="42" t="s">
        <v>235</v>
      </c>
      <c r="G50" s="29" t="s">
        <v>161</v>
      </c>
      <c r="H50" s="29" t="s">
        <v>320</v>
      </c>
      <c r="I50" s="29" t="s">
        <v>321</v>
      </c>
      <c r="J50" s="30">
        <v>600</v>
      </c>
      <c r="K50" s="31">
        <v>600</v>
      </c>
      <c r="L50" s="73"/>
      <c r="M50" s="74"/>
      <c r="N50" s="74"/>
      <c r="O50" s="74"/>
      <c r="P50" s="74"/>
      <c r="Q50" s="74"/>
      <c r="R50" s="74"/>
      <c r="S50" s="74"/>
      <c r="T50" s="74"/>
      <c r="U50" s="74"/>
      <c r="V50" s="43">
        <f t="shared" si="5"/>
        <v>1200</v>
      </c>
    </row>
    <row r="51" spans="1:159" s="2" customFormat="1" ht="45" customHeight="1" x14ac:dyDescent="0.2">
      <c r="A51" s="28" t="s">
        <v>242</v>
      </c>
      <c r="B51" s="28" t="s">
        <v>167</v>
      </c>
      <c r="C51" s="98" t="s">
        <v>322</v>
      </c>
      <c r="D51" s="28" t="s">
        <v>125</v>
      </c>
      <c r="E51" s="51" t="s">
        <v>132</v>
      </c>
      <c r="F51" s="42" t="s">
        <v>236</v>
      </c>
      <c r="G51" s="29" t="s">
        <v>131</v>
      </c>
      <c r="H51" s="29" t="s">
        <v>323</v>
      </c>
      <c r="I51" s="29" t="s">
        <v>271</v>
      </c>
      <c r="J51" s="77"/>
      <c r="K51" s="73"/>
      <c r="L51" s="31">
        <v>2070</v>
      </c>
      <c r="M51" s="32">
        <v>5450</v>
      </c>
      <c r="N51" s="32">
        <v>6073.33</v>
      </c>
      <c r="O51" s="32">
        <v>6550</v>
      </c>
      <c r="P51" s="32">
        <v>6550</v>
      </c>
      <c r="Q51" s="32">
        <v>5240</v>
      </c>
      <c r="R51" s="32">
        <v>6550</v>
      </c>
      <c r="S51" s="32">
        <v>6550</v>
      </c>
      <c r="T51" s="32">
        <v>6550</v>
      </c>
      <c r="U51" s="32">
        <v>3930</v>
      </c>
      <c r="V51" s="43">
        <f t="shared" si="5"/>
        <v>55513.33</v>
      </c>
    </row>
    <row r="52" spans="1:159" s="2" customFormat="1" ht="60.75" customHeight="1" x14ac:dyDescent="0.2">
      <c r="A52" s="28" t="s">
        <v>248</v>
      </c>
      <c r="B52" s="28" t="s">
        <v>167</v>
      </c>
      <c r="C52" s="98" t="s">
        <v>324</v>
      </c>
      <c r="D52" s="28" t="s">
        <v>25</v>
      </c>
      <c r="E52" s="26" t="s">
        <v>123</v>
      </c>
      <c r="F52" s="42" t="s">
        <v>238</v>
      </c>
      <c r="G52" s="48" t="s">
        <v>108</v>
      </c>
      <c r="H52" s="48" t="s">
        <v>279</v>
      </c>
      <c r="I52" s="48" t="s">
        <v>325</v>
      </c>
      <c r="J52" s="30">
        <v>1200</v>
      </c>
      <c r="K52" s="31">
        <f>1200+1200</f>
        <v>2400</v>
      </c>
      <c r="L52" s="31">
        <v>3600</v>
      </c>
      <c r="M52" s="32">
        <v>1200</v>
      </c>
      <c r="N52" s="32">
        <v>1200</v>
      </c>
      <c r="O52" s="32">
        <v>0</v>
      </c>
      <c r="P52" s="32">
        <v>1200</v>
      </c>
      <c r="Q52" s="32">
        <v>1080</v>
      </c>
      <c r="R52" s="32">
        <v>1186.58</v>
      </c>
      <c r="S52" s="32">
        <v>1200</v>
      </c>
      <c r="T52" s="32">
        <v>1200</v>
      </c>
      <c r="U52" s="32">
        <v>1200</v>
      </c>
      <c r="V52" s="43">
        <f t="shared" si="5"/>
        <v>16666.580000000002</v>
      </c>
    </row>
    <row r="53" spans="1:159" s="2" customFormat="1" ht="54.75" customHeight="1" x14ac:dyDescent="0.2">
      <c r="A53" s="28" t="s">
        <v>242</v>
      </c>
      <c r="B53" s="28" t="s">
        <v>167</v>
      </c>
      <c r="C53" s="98" t="s">
        <v>324</v>
      </c>
      <c r="D53" s="28" t="s">
        <v>163</v>
      </c>
      <c r="E53" s="51" t="s">
        <v>164</v>
      </c>
      <c r="F53" s="42" t="s">
        <v>193</v>
      </c>
      <c r="G53" s="29" t="s">
        <v>165</v>
      </c>
      <c r="H53" s="29" t="s">
        <v>326</v>
      </c>
      <c r="I53" s="29" t="s">
        <v>294</v>
      </c>
      <c r="J53" s="77"/>
      <c r="K53" s="73"/>
      <c r="L53" s="73"/>
      <c r="M53" s="74"/>
      <c r="N53" s="32">
        <v>3080</v>
      </c>
      <c r="O53" s="32">
        <v>4400</v>
      </c>
      <c r="P53" s="32">
        <v>5300</v>
      </c>
      <c r="Q53" s="74"/>
      <c r="R53" s="74"/>
      <c r="S53" s="74"/>
      <c r="T53" s="74"/>
      <c r="U53" s="74"/>
      <c r="V53" s="43">
        <f t="shared" si="5"/>
        <v>12780</v>
      </c>
    </row>
    <row r="54" spans="1:159" s="2" customFormat="1" ht="43.5" customHeight="1" x14ac:dyDescent="0.2">
      <c r="A54" s="76" t="s">
        <v>248</v>
      </c>
      <c r="B54" s="27" t="s">
        <v>167</v>
      </c>
      <c r="C54" s="101" t="s">
        <v>266</v>
      </c>
      <c r="D54" s="27" t="s">
        <v>127</v>
      </c>
      <c r="E54" s="55" t="s">
        <v>130</v>
      </c>
      <c r="F54" s="42" t="s">
        <v>194</v>
      </c>
      <c r="G54" s="33" t="s">
        <v>131</v>
      </c>
      <c r="H54" s="33" t="s">
        <v>327</v>
      </c>
      <c r="I54" s="33" t="s">
        <v>271</v>
      </c>
      <c r="J54" s="87"/>
      <c r="K54" s="37">
        <v>2720</v>
      </c>
      <c r="L54" s="31">
        <v>7566.67</v>
      </c>
      <c r="M54" s="32">
        <v>4140</v>
      </c>
      <c r="N54" s="32">
        <v>3380</v>
      </c>
      <c r="O54" s="37">
        <v>4140</v>
      </c>
      <c r="P54" s="37">
        <v>3930</v>
      </c>
      <c r="Q54" s="37">
        <v>4140</v>
      </c>
      <c r="R54" s="37">
        <v>4140</v>
      </c>
      <c r="S54" s="32">
        <v>4173.25</v>
      </c>
      <c r="T54" s="32">
        <v>4140</v>
      </c>
      <c r="U54" s="37">
        <v>6210</v>
      </c>
      <c r="V54" s="43">
        <f t="shared" si="5"/>
        <v>48679.92</v>
      </c>
    </row>
    <row r="55" spans="1:159" s="2" customFormat="1" ht="56.25" x14ac:dyDescent="0.2">
      <c r="A55" s="76" t="s">
        <v>248</v>
      </c>
      <c r="B55" s="72" t="s">
        <v>303</v>
      </c>
      <c r="C55" s="100" t="s">
        <v>314</v>
      </c>
      <c r="D55" s="76" t="s">
        <v>71</v>
      </c>
      <c r="E55" s="51" t="s">
        <v>72</v>
      </c>
      <c r="F55" s="42" t="s">
        <v>195</v>
      </c>
      <c r="G55" s="29" t="s">
        <v>73</v>
      </c>
      <c r="H55" s="29" t="s">
        <v>328</v>
      </c>
      <c r="I55" s="29" t="s">
        <v>329</v>
      </c>
      <c r="J55" s="74"/>
      <c r="K55" s="74"/>
      <c r="L55" s="73"/>
      <c r="M55" s="32">
        <v>25702.44</v>
      </c>
      <c r="N55" s="32">
        <v>32042.78</v>
      </c>
      <c r="O55" s="32">
        <v>27555.3</v>
      </c>
      <c r="P55" s="32">
        <v>31582.75</v>
      </c>
      <c r="Q55" s="32">
        <v>34641.42</v>
      </c>
      <c r="R55" s="32">
        <v>24621.62</v>
      </c>
      <c r="S55" s="32">
        <v>26884.45</v>
      </c>
      <c r="T55" s="32">
        <v>26599.96</v>
      </c>
      <c r="U55" s="32">
        <v>22424.86</v>
      </c>
      <c r="V55" s="43">
        <f t="shared" si="5"/>
        <v>252055.58000000002</v>
      </c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</row>
    <row r="56" spans="1:159" s="2" customFormat="1" ht="62.25" customHeight="1" x14ac:dyDescent="0.2">
      <c r="A56" s="28" t="s">
        <v>248</v>
      </c>
      <c r="B56" s="28" t="s">
        <v>167</v>
      </c>
      <c r="C56" s="98" t="s">
        <v>330</v>
      </c>
      <c r="D56" s="28" t="s">
        <v>96</v>
      </c>
      <c r="E56" s="26" t="s">
        <v>124</v>
      </c>
      <c r="F56" s="42" t="s">
        <v>237</v>
      </c>
      <c r="G56" s="48" t="s">
        <v>109</v>
      </c>
      <c r="H56" s="48" t="s">
        <v>279</v>
      </c>
      <c r="I56" s="48" t="s">
        <v>280</v>
      </c>
      <c r="J56" s="30">
        <v>3826.47</v>
      </c>
      <c r="K56" s="31">
        <f>4674.52+5263.94</f>
        <v>9938.4599999999991</v>
      </c>
      <c r="L56" s="31">
        <v>4685.6400000000003</v>
      </c>
      <c r="M56" s="32">
        <v>5148.83</v>
      </c>
      <c r="N56" s="32">
        <v>5249.5</v>
      </c>
      <c r="O56" s="32">
        <v>4010.87</v>
      </c>
      <c r="P56" s="32">
        <v>5742.93</v>
      </c>
      <c r="Q56" s="32">
        <v>6025.77</v>
      </c>
      <c r="R56" s="32">
        <v>5826.12</v>
      </c>
      <c r="S56" s="32">
        <v>4952.8100000000004</v>
      </c>
      <c r="T56" s="32">
        <v>5601.67</v>
      </c>
      <c r="U56" s="32">
        <v>4640.09</v>
      </c>
      <c r="V56" s="43">
        <f t="shared" si="5"/>
        <v>65649.16</v>
      </c>
    </row>
    <row r="57" spans="1:159" s="2" customFormat="1" x14ac:dyDescent="0.2">
      <c r="A57" s="6" t="s">
        <v>0</v>
      </c>
      <c r="B57" s="6"/>
      <c r="C57" s="6"/>
      <c r="D57" s="6"/>
      <c r="E57" s="52"/>
      <c r="F57" s="7">
        <f>SUM(F20:F56)</f>
        <v>0</v>
      </c>
      <c r="G57" s="63"/>
      <c r="H57" s="63"/>
      <c r="I57" s="63"/>
      <c r="J57" s="7">
        <f t="shared" ref="J57:U57" si="7">SUM(J20:J56)</f>
        <v>162868.85</v>
      </c>
      <c r="K57" s="7">
        <f t="shared" si="7"/>
        <v>353293.59</v>
      </c>
      <c r="L57" s="7">
        <f t="shared" si="7"/>
        <v>178147.44000000003</v>
      </c>
      <c r="M57" s="7">
        <f t="shared" si="7"/>
        <v>175764.15</v>
      </c>
      <c r="N57" s="7">
        <f t="shared" si="7"/>
        <v>176423.18</v>
      </c>
      <c r="O57" s="7">
        <f t="shared" si="7"/>
        <v>173812.32999999996</v>
      </c>
      <c r="P57" s="7">
        <f t="shared" si="7"/>
        <v>187110.69</v>
      </c>
      <c r="Q57" s="7">
        <f t="shared" si="7"/>
        <v>184154.35999999996</v>
      </c>
      <c r="R57" s="7">
        <f t="shared" si="7"/>
        <v>175794.34999999998</v>
      </c>
      <c r="S57" s="7">
        <f t="shared" si="7"/>
        <v>182608.27000000002</v>
      </c>
      <c r="T57" s="7">
        <f t="shared" si="7"/>
        <v>180722.96</v>
      </c>
      <c r="U57" s="7">
        <f t="shared" si="7"/>
        <v>171247.46</v>
      </c>
      <c r="V57" s="46">
        <f t="shared" ref="V57" si="8">SUM(J57:U57)</f>
        <v>2301947.63</v>
      </c>
    </row>
    <row r="58" spans="1:159" s="3" customFormat="1" x14ac:dyDescent="0.2">
      <c r="A58" s="15"/>
      <c r="B58" s="15"/>
      <c r="C58" s="15"/>
      <c r="D58" s="15"/>
      <c r="E58" s="57"/>
      <c r="F58" s="20"/>
      <c r="G58" s="65"/>
      <c r="H58" s="65"/>
      <c r="I58" s="65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8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22"/>
    </row>
    <row r="59" spans="1:159" ht="11.25" customHeight="1" x14ac:dyDescent="0.2">
      <c r="A59" s="127" t="s">
        <v>168</v>
      </c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</row>
    <row r="60" spans="1:159" s="2" customFormat="1" ht="45" x14ac:dyDescent="0.2">
      <c r="A60" s="72" t="s">
        <v>242</v>
      </c>
      <c r="B60" s="72" t="s">
        <v>332</v>
      </c>
      <c r="C60" s="97" t="s">
        <v>316</v>
      </c>
      <c r="D60" s="72" t="s">
        <v>331</v>
      </c>
      <c r="E60" s="51" t="s">
        <v>22</v>
      </c>
      <c r="F60" s="30" t="s">
        <v>196</v>
      </c>
      <c r="G60" s="29" t="s">
        <v>7</v>
      </c>
      <c r="H60" s="29" t="s">
        <v>333</v>
      </c>
      <c r="I60" s="29" t="s">
        <v>334</v>
      </c>
      <c r="J60" s="30">
        <v>613.79999999999995</v>
      </c>
      <c r="K60" s="30">
        <v>613.79999999999995</v>
      </c>
      <c r="L60" s="30">
        <v>613.79999999999995</v>
      </c>
      <c r="M60" s="30">
        <v>613.79999999999995</v>
      </c>
      <c r="N60" s="30">
        <v>613.79999999999995</v>
      </c>
      <c r="O60" s="30">
        <v>613.79999999999995</v>
      </c>
      <c r="P60" s="30">
        <v>613.79999999999995</v>
      </c>
      <c r="Q60" s="30">
        <v>613.79999999999995</v>
      </c>
      <c r="R60" s="30">
        <v>613.79999999999995</v>
      </c>
      <c r="S60" s="30">
        <v>613.79999999999995</v>
      </c>
      <c r="T60" s="32">
        <v>0</v>
      </c>
      <c r="U60" s="32"/>
      <c r="V60" s="43">
        <f>SUM(J60:U60)</f>
        <v>6138.0000000000009</v>
      </c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</row>
    <row r="61" spans="1:159" s="2" customFormat="1" x14ac:dyDescent="0.2">
      <c r="A61" s="6" t="s">
        <v>0</v>
      </c>
      <c r="B61" s="6"/>
      <c r="C61" s="6"/>
      <c r="D61" s="6"/>
      <c r="E61" s="52"/>
      <c r="F61" s="7">
        <f>SUM(F60)</f>
        <v>0</v>
      </c>
      <c r="G61" s="63"/>
      <c r="H61" s="63"/>
      <c r="I61" s="63"/>
      <c r="J61" s="7">
        <f>SUM(J60)</f>
        <v>613.79999999999995</v>
      </c>
      <c r="K61" s="7">
        <f>SUM(K60)</f>
        <v>613.79999999999995</v>
      </c>
      <c r="L61" s="7">
        <f t="shared" ref="L61:N61" si="9">SUM(L60)</f>
        <v>613.79999999999995</v>
      </c>
      <c r="M61" s="7">
        <f t="shared" si="9"/>
        <v>613.79999999999995</v>
      </c>
      <c r="N61" s="7">
        <f t="shared" si="9"/>
        <v>613.79999999999995</v>
      </c>
      <c r="O61" s="7">
        <f>SUM(O60)</f>
        <v>613.79999999999995</v>
      </c>
      <c r="P61" s="7">
        <f t="shared" ref="P61:U61" si="10">SUM(P60)</f>
        <v>613.79999999999995</v>
      </c>
      <c r="Q61" s="7">
        <f t="shared" si="10"/>
        <v>613.79999999999995</v>
      </c>
      <c r="R61" s="7">
        <f t="shared" si="10"/>
        <v>613.79999999999995</v>
      </c>
      <c r="S61" s="7">
        <f t="shared" si="10"/>
        <v>613.79999999999995</v>
      </c>
      <c r="T61" s="7">
        <f t="shared" si="10"/>
        <v>0</v>
      </c>
      <c r="U61" s="7">
        <f t="shared" si="10"/>
        <v>0</v>
      </c>
      <c r="V61" s="46">
        <f>SUM(J61:U61)</f>
        <v>6138.0000000000009</v>
      </c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</row>
    <row r="62" spans="1:159" s="3" customFormat="1" x14ac:dyDescent="0.2">
      <c r="A62" s="15"/>
      <c r="B62" s="15"/>
      <c r="C62" s="15"/>
      <c r="D62" s="15"/>
      <c r="E62" s="57"/>
      <c r="F62" s="20"/>
      <c r="G62" s="65"/>
      <c r="H62" s="65"/>
      <c r="I62" s="65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18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22"/>
    </row>
    <row r="63" spans="1:159" ht="11.25" customHeight="1" x14ac:dyDescent="0.2">
      <c r="A63" s="127" t="s">
        <v>169</v>
      </c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</row>
    <row r="64" spans="1:159" s="2" customFormat="1" ht="91.5" customHeight="1" x14ac:dyDescent="0.2">
      <c r="A64" s="72" t="s">
        <v>242</v>
      </c>
      <c r="B64" s="72" t="s">
        <v>249</v>
      </c>
      <c r="C64" s="97" t="s">
        <v>324</v>
      </c>
      <c r="D64" s="72" t="s">
        <v>78</v>
      </c>
      <c r="E64" s="51" t="s">
        <v>79</v>
      </c>
      <c r="F64" s="42" t="s">
        <v>197</v>
      </c>
      <c r="G64" s="29" t="s">
        <v>80</v>
      </c>
      <c r="H64" s="29" t="s">
        <v>335</v>
      </c>
      <c r="I64" s="29" t="s">
        <v>336</v>
      </c>
      <c r="J64" s="30">
        <v>530</v>
      </c>
      <c r="K64" s="30">
        <f>530+300</f>
        <v>830</v>
      </c>
      <c r="L64" s="30">
        <f>530+545</f>
        <v>1075</v>
      </c>
      <c r="M64" s="30">
        <v>530</v>
      </c>
      <c r="N64" s="30">
        <f>530+760</f>
        <v>1290</v>
      </c>
      <c r="O64" s="30">
        <v>530</v>
      </c>
      <c r="P64" s="30">
        <v>530</v>
      </c>
      <c r="Q64" s="30">
        <f>530+540</f>
        <v>1070</v>
      </c>
      <c r="R64" s="30">
        <v>530</v>
      </c>
      <c r="S64" s="30">
        <v>530</v>
      </c>
      <c r="T64" s="30">
        <v>530</v>
      </c>
      <c r="U64" s="30">
        <v>530</v>
      </c>
      <c r="V64" s="43">
        <f>SUM(J64:U64)</f>
        <v>8505</v>
      </c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</row>
    <row r="65" spans="1:73" s="2" customFormat="1" x14ac:dyDescent="0.2">
      <c r="A65" s="6" t="s">
        <v>0</v>
      </c>
      <c r="B65" s="6"/>
      <c r="C65" s="6"/>
      <c r="D65" s="6"/>
      <c r="E65" s="52"/>
      <c r="F65" s="7">
        <f>SUM(F64)</f>
        <v>0</v>
      </c>
      <c r="G65" s="63"/>
      <c r="H65" s="63"/>
      <c r="I65" s="63"/>
      <c r="J65" s="7">
        <f>SUM(J64)</f>
        <v>530</v>
      </c>
      <c r="K65" s="7">
        <f>SUM(K64)</f>
        <v>830</v>
      </c>
      <c r="L65" s="7">
        <f t="shared" ref="L65:N65" si="11">SUM(L64)</f>
        <v>1075</v>
      </c>
      <c r="M65" s="7">
        <f t="shared" si="11"/>
        <v>530</v>
      </c>
      <c r="N65" s="7">
        <f t="shared" si="11"/>
        <v>1290</v>
      </c>
      <c r="O65" s="7">
        <f>SUM(O64)</f>
        <v>530</v>
      </c>
      <c r="P65" s="7">
        <f t="shared" ref="P65:U65" si="12">SUM(P64)</f>
        <v>530</v>
      </c>
      <c r="Q65" s="7">
        <f t="shared" si="12"/>
        <v>1070</v>
      </c>
      <c r="R65" s="7">
        <f t="shared" si="12"/>
        <v>530</v>
      </c>
      <c r="S65" s="7">
        <f t="shared" si="12"/>
        <v>530</v>
      </c>
      <c r="T65" s="7">
        <f t="shared" si="12"/>
        <v>530</v>
      </c>
      <c r="U65" s="7">
        <f t="shared" si="12"/>
        <v>530</v>
      </c>
      <c r="V65" s="46">
        <f>SUM(J65:U65)</f>
        <v>8505</v>
      </c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</row>
    <row r="66" spans="1:73" s="3" customFormat="1" x14ac:dyDescent="0.2">
      <c r="A66" s="15"/>
      <c r="B66" s="15"/>
      <c r="C66" s="15"/>
      <c r="D66" s="15"/>
      <c r="E66" s="57"/>
      <c r="F66" s="20"/>
      <c r="G66" s="65"/>
      <c r="H66" s="65"/>
      <c r="I66" s="65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18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22"/>
    </row>
    <row r="67" spans="1:73" ht="11.25" customHeight="1" x14ac:dyDescent="0.2">
      <c r="A67" s="127" t="s">
        <v>170</v>
      </c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</row>
    <row r="68" spans="1:73" s="2" customFormat="1" ht="90.75" customHeight="1" x14ac:dyDescent="0.2">
      <c r="A68" s="72" t="s">
        <v>248</v>
      </c>
      <c r="B68" s="72" t="s">
        <v>249</v>
      </c>
      <c r="C68" s="97" t="s">
        <v>288</v>
      </c>
      <c r="D68" s="72" t="s">
        <v>81</v>
      </c>
      <c r="E68" s="51" t="s">
        <v>82</v>
      </c>
      <c r="F68" s="42" t="s">
        <v>198</v>
      </c>
      <c r="G68" s="29" t="s">
        <v>83</v>
      </c>
      <c r="H68" s="29" t="s">
        <v>337</v>
      </c>
      <c r="I68" s="29" t="s">
        <v>338</v>
      </c>
      <c r="J68" s="30">
        <v>200</v>
      </c>
      <c r="K68" s="30">
        <v>200</v>
      </c>
      <c r="L68" s="30">
        <v>200</v>
      </c>
      <c r="M68" s="30">
        <v>200</v>
      </c>
      <c r="N68" s="30">
        <v>200</v>
      </c>
      <c r="O68" s="30">
        <v>200</v>
      </c>
      <c r="P68" s="30">
        <v>200</v>
      </c>
      <c r="Q68" s="30">
        <v>200</v>
      </c>
      <c r="R68" s="30">
        <v>200</v>
      </c>
      <c r="S68" s="30">
        <v>200</v>
      </c>
      <c r="T68" s="30">
        <v>200</v>
      </c>
      <c r="U68" s="30">
        <v>200</v>
      </c>
      <c r="V68" s="43">
        <f>SUM(J68:U68)</f>
        <v>2400</v>
      </c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</row>
    <row r="69" spans="1:73" s="2" customFormat="1" x14ac:dyDescent="0.2">
      <c r="A69" s="6" t="s">
        <v>0</v>
      </c>
      <c r="B69" s="6"/>
      <c r="C69" s="6"/>
      <c r="D69" s="6"/>
      <c r="E69" s="52"/>
      <c r="F69" s="7">
        <f>SUM(F68)</f>
        <v>0</v>
      </c>
      <c r="G69" s="63"/>
      <c r="H69" s="63"/>
      <c r="I69" s="63"/>
      <c r="J69" s="7">
        <f>SUM(J68)</f>
        <v>200</v>
      </c>
      <c r="K69" s="7">
        <f>SUM(K68)</f>
        <v>200</v>
      </c>
      <c r="L69" s="7">
        <f t="shared" ref="L69:U69" si="13">SUM(L68)</f>
        <v>200</v>
      </c>
      <c r="M69" s="7">
        <f t="shared" si="13"/>
        <v>200</v>
      </c>
      <c r="N69" s="7">
        <f t="shared" si="13"/>
        <v>200</v>
      </c>
      <c r="O69" s="7">
        <f>SUM(O68)</f>
        <v>200</v>
      </c>
      <c r="P69" s="7">
        <f t="shared" si="13"/>
        <v>200</v>
      </c>
      <c r="Q69" s="7">
        <f t="shared" si="13"/>
        <v>200</v>
      </c>
      <c r="R69" s="7">
        <f t="shared" si="13"/>
        <v>200</v>
      </c>
      <c r="S69" s="7">
        <f t="shared" si="13"/>
        <v>200</v>
      </c>
      <c r="T69" s="7">
        <f t="shared" si="13"/>
        <v>200</v>
      </c>
      <c r="U69" s="7">
        <f t="shared" si="13"/>
        <v>200</v>
      </c>
      <c r="V69" s="46">
        <f>SUM(J69:U69)</f>
        <v>2400</v>
      </c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</row>
    <row r="70" spans="1:73" s="3" customFormat="1" x14ac:dyDescent="0.2">
      <c r="A70" s="15"/>
      <c r="B70" s="15"/>
      <c r="C70" s="15"/>
      <c r="D70" s="15"/>
      <c r="E70" s="57"/>
      <c r="F70" s="20"/>
      <c r="G70" s="65"/>
      <c r="H70" s="65"/>
      <c r="I70" s="65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18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22"/>
    </row>
    <row r="71" spans="1:73" ht="11.25" customHeight="1" x14ac:dyDescent="0.2">
      <c r="A71" s="127" t="s">
        <v>171</v>
      </c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</row>
    <row r="72" spans="1:73" s="2" customFormat="1" ht="99" customHeight="1" x14ac:dyDescent="0.2">
      <c r="A72" s="28" t="s">
        <v>248</v>
      </c>
      <c r="B72" s="28" t="s">
        <v>249</v>
      </c>
      <c r="C72" s="98" t="s">
        <v>378</v>
      </c>
      <c r="D72" s="28" t="s">
        <v>58</v>
      </c>
      <c r="E72" s="51" t="s">
        <v>59</v>
      </c>
      <c r="F72" s="42" t="s">
        <v>239</v>
      </c>
      <c r="G72" s="29" t="s">
        <v>60</v>
      </c>
      <c r="H72" s="29" t="s">
        <v>380</v>
      </c>
      <c r="I72" s="29" t="s">
        <v>379</v>
      </c>
      <c r="J72" s="30">
        <v>374.23</v>
      </c>
      <c r="K72" s="30">
        <v>374.23</v>
      </c>
      <c r="L72" s="30">
        <v>374.23</v>
      </c>
      <c r="M72" s="30">
        <v>374.23</v>
      </c>
      <c r="N72" s="30">
        <v>374.23</v>
      </c>
      <c r="O72" s="30">
        <v>374.23</v>
      </c>
      <c r="P72" s="30">
        <v>374.23</v>
      </c>
      <c r="Q72" s="30">
        <v>374.23</v>
      </c>
      <c r="R72" s="30">
        <v>374.23</v>
      </c>
      <c r="S72" s="30">
        <v>374.23</v>
      </c>
      <c r="T72" s="30">
        <v>374.23</v>
      </c>
      <c r="U72" s="30">
        <v>374.23</v>
      </c>
      <c r="V72" s="43">
        <f>SUM(J72:U72)</f>
        <v>4490.76</v>
      </c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</row>
    <row r="73" spans="1:73" s="2" customFormat="1" ht="78.75" x14ac:dyDescent="0.2">
      <c r="A73" s="28" t="s">
        <v>248</v>
      </c>
      <c r="B73" s="28" t="s">
        <v>249</v>
      </c>
      <c r="C73" s="98" t="s">
        <v>287</v>
      </c>
      <c r="D73" s="28" t="s">
        <v>58</v>
      </c>
      <c r="E73" s="51" t="s">
        <v>59</v>
      </c>
      <c r="F73" s="42" t="s">
        <v>239</v>
      </c>
      <c r="G73" s="29" t="s">
        <v>61</v>
      </c>
      <c r="H73" s="29" t="s">
        <v>376</v>
      </c>
      <c r="I73" s="29" t="s">
        <v>377</v>
      </c>
      <c r="J73" s="30">
        <v>73.23</v>
      </c>
      <c r="K73" s="30">
        <v>73.23</v>
      </c>
      <c r="L73" s="30">
        <v>73.23</v>
      </c>
      <c r="M73" s="30">
        <v>73.23</v>
      </c>
      <c r="N73" s="30">
        <v>73.23</v>
      </c>
      <c r="O73" s="30">
        <v>73.23</v>
      </c>
      <c r="P73" s="30">
        <v>73.23</v>
      </c>
      <c r="Q73" s="30">
        <v>73.23</v>
      </c>
      <c r="R73" s="30">
        <v>73.23</v>
      </c>
      <c r="S73" s="30">
        <v>73.23</v>
      </c>
      <c r="T73" s="30">
        <v>73.23</v>
      </c>
      <c r="U73" s="30">
        <v>73.23</v>
      </c>
      <c r="V73" s="43">
        <f>SUM(J73:U73)</f>
        <v>878.7600000000001</v>
      </c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</row>
    <row r="74" spans="1:73" s="2" customFormat="1" x14ac:dyDescent="0.2">
      <c r="A74" s="6" t="s">
        <v>0</v>
      </c>
      <c r="B74" s="6"/>
      <c r="C74" s="6"/>
      <c r="D74" s="6"/>
      <c r="E74" s="52"/>
      <c r="F74" s="7">
        <f t="shared" ref="F74" si="14">SUM(F72:F73)</f>
        <v>0</v>
      </c>
      <c r="G74" s="63"/>
      <c r="H74" s="63"/>
      <c r="I74" s="63"/>
      <c r="J74" s="7">
        <f t="shared" ref="J74:U74" si="15">SUM(J72:J73)</f>
        <v>447.46000000000004</v>
      </c>
      <c r="K74" s="7">
        <f t="shared" si="15"/>
        <v>447.46000000000004</v>
      </c>
      <c r="L74" s="7">
        <f t="shared" si="15"/>
        <v>447.46000000000004</v>
      </c>
      <c r="M74" s="7">
        <f t="shared" si="15"/>
        <v>447.46000000000004</v>
      </c>
      <c r="N74" s="7">
        <f t="shared" si="15"/>
        <v>447.46000000000004</v>
      </c>
      <c r="O74" s="7">
        <f t="shared" si="15"/>
        <v>447.46000000000004</v>
      </c>
      <c r="P74" s="7">
        <f t="shared" si="15"/>
        <v>447.46000000000004</v>
      </c>
      <c r="Q74" s="7">
        <f t="shared" si="15"/>
        <v>447.46000000000004</v>
      </c>
      <c r="R74" s="7">
        <f t="shared" si="15"/>
        <v>447.46000000000004</v>
      </c>
      <c r="S74" s="7">
        <f t="shared" si="15"/>
        <v>447.46000000000004</v>
      </c>
      <c r="T74" s="7">
        <f t="shared" si="15"/>
        <v>447.46000000000004</v>
      </c>
      <c r="U74" s="7">
        <f t="shared" si="15"/>
        <v>447.46000000000004</v>
      </c>
      <c r="V74" s="46">
        <f>SUM(J74:U74)</f>
        <v>5369.52</v>
      </c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</row>
    <row r="75" spans="1:73" s="3" customFormat="1" x14ac:dyDescent="0.2">
      <c r="A75" s="15"/>
      <c r="B75" s="15"/>
      <c r="C75" s="15"/>
      <c r="D75" s="15"/>
      <c r="E75" s="57"/>
      <c r="F75" s="20"/>
      <c r="G75" s="65"/>
      <c r="H75" s="65"/>
      <c r="I75" s="6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18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22"/>
    </row>
    <row r="76" spans="1:73" ht="11.25" customHeight="1" x14ac:dyDescent="0.2">
      <c r="A76" s="127" t="s">
        <v>172</v>
      </c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</row>
    <row r="77" spans="1:73" s="2" customFormat="1" ht="81.75" customHeight="1" x14ac:dyDescent="0.2">
      <c r="A77" s="28" t="s">
        <v>248</v>
      </c>
      <c r="B77" s="28" t="s">
        <v>339</v>
      </c>
      <c r="C77" s="98" t="s">
        <v>330</v>
      </c>
      <c r="D77" s="28" t="s">
        <v>340</v>
      </c>
      <c r="E77" s="51" t="s">
        <v>85</v>
      </c>
      <c r="F77" s="30" t="s">
        <v>199</v>
      </c>
      <c r="G77" s="29" t="s">
        <v>87</v>
      </c>
      <c r="H77" s="29" t="s">
        <v>341</v>
      </c>
      <c r="I77" s="29" t="s">
        <v>342</v>
      </c>
      <c r="J77" s="30">
        <v>582</v>
      </c>
      <c r="K77" s="31">
        <v>582</v>
      </c>
      <c r="L77" s="31">
        <v>582</v>
      </c>
      <c r="M77" s="32">
        <v>582</v>
      </c>
      <c r="N77" s="32">
        <v>582</v>
      </c>
      <c r="O77" s="32">
        <v>582</v>
      </c>
      <c r="P77" s="32">
        <v>776</v>
      </c>
      <c r="Q77" s="32">
        <v>0</v>
      </c>
      <c r="R77" s="32">
        <v>776</v>
      </c>
      <c r="S77" s="32">
        <v>560</v>
      </c>
      <c r="T77" s="32">
        <v>560</v>
      </c>
      <c r="U77" s="32">
        <v>0</v>
      </c>
      <c r="V77" s="43">
        <f>SUM(J77:U77)</f>
        <v>6164</v>
      </c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</row>
    <row r="78" spans="1:73" s="2" customFormat="1" ht="146.25" x14ac:dyDescent="0.2">
      <c r="A78" s="28" t="s">
        <v>248</v>
      </c>
      <c r="B78" s="28" t="s">
        <v>339</v>
      </c>
      <c r="C78" s="98" t="s">
        <v>256</v>
      </c>
      <c r="D78" s="28" t="s">
        <v>84</v>
      </c>
      <c r="E78" s="51" t="s">
        <v>86</v>
      </c>
      <c r="F78" s="42" t="s">
        <v>200</v>
      </c>
      <c r="G78" s="29" t="s">
        <v>88</v>
      </c>
      <c r="H78" s="29" t="s">
        <v>343</v>
      </c>
      <c r="I78" s="29" t="s">
        <v>344</v>
      </c>
      <c r="J78" s="30">
        <v>0</v>
      </c>
      <c r="K78" s="31">
        <v>2190</v>
      </c>
      <c r="L78" s="31">
        <v>0</v>
      </c>
      <c r="M78" s="32">
        <v>2950</v>
      </c>
      <c r="N78" s="32">
        <v>0</v>
      </c>
      <c r="O78" s="32">
        <v>680</v>
      </c>
      <c r="P78" s="32">
        <v>2100</v>
      </c>
      <c r="Q78" s="32">
        <v>2100</v>
      </c>
      <c r="R78" s="32">
        <v>0</v>
      </c>
      <c r="S78" s="32">
        <f>2100+2440</f>
        <v>4540</v>
      </c>
      <c r="T78" s="32">
        <v>0</v>
      </c>
      <c r="U78" s="32">
        <v>0</v>
      </c>
      <c r="V78" s="43">
        <f>SUM(J78:U78)</f>
        <v>14560</v>
      </c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</row>
    <row r="79" spans="1:73" s="2" customFormat="1" x14ac:dyDescent="0.2">
      <c r="A79" s="6" t="s">
        <v>0</v>
      </c>
      <c r="B79" s="6"/>
      <c r="C79" s="6"/>
      <c r="D79" s="6"/>
      <c r="E79" s="52"/>
      <c r="F79" s="7">
        <f t="shared" ref="F79" si="16">SUM(F77:F78)</f>
        <v>0</v>
      </c>
      <c r="G79" s="63"/>
      <c r="H79" s="63"/>
      <c r="I79" s="63"/>
      <c r="J79" s="7">
        <f t="shared" ref="J79:U79" si="17">SUM(J77:J78)</f>
        <v>582</v>
      </c>
      <c r="K79" s="7">
        <f t="shared" si="17"/>
        <v>2772</v>
      </c>
      <c r="L79" s="7">
        <f t="shared" si="17"/>
        <v>582</v>
      </c>
      <c r="M79" s="7">
        <f t="shared" si="17"/>
        <v>3532</v>
      </c>
      <c r="N79" s="7">
        <f t="shared" si="17"/>
        <v>582</v>
      </c>
      <c r="O79" s="7">
        <f t="shared" si="17"/>
        <v>1262</v>
      </c>
      <c r="P79" s="7">
        <f t="shared" si="17"/>
        <v>2876</v>
      </c>
      <c r="Q79" s="7">
        <f t="shared" si="17"/>
        <v>2100</v>
      </c>
      <c r="R79" s="7">
        <f t="shared" si="17"/>
        <v>776</v>
      </c>
      <c r="S79" s="7">
        <f t="shared" si="17"/>
        <v>5100</v>
      </c>
      <c r="T79" s="7">
        <f t="shared" si="17"/>
        <v>560</v>
      </c>
      <c r="U79" s="7">
        <f t="shared" si="17"/>
        <v>0</v>
      </c>
      <c r="V79" s="46">
        <f>SUM(J79:U79)</f>
        <v>20724</v>
      </c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</row>
    <row r="80" spans="1:73" s="3" customFormat="1" x14ac:dyDescent="0.2">
      <c r="A80" s="15"/>
      <c r="B80" s="15"/>
      <c r="C80" s="15"/>
      <c r="D80" s="15"/>
      <c r="E80" s="57"/>
      <c r="F80" s="20"/>
      <c r="G80" s="65"/>
      <c r="H80" s="65"/>
      <c r="I80" s="65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18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22"/>
    </row>
    <row r="81" spans="1:111" x14ac:dyDescent="0.2">
      <c r="A81" s="127" t="s">
        <v>3</v>
      </c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</row>
    <row r="82" spans="1:111" s="2" customFormat="1" ht="45" x14ac:dyDescent="0.2">
      <c r="A82" s="72" t="s">
        <v>248</v>
      </c>
      <c r="B82" s="72" t="s">
        <v>345</v>
      </c>
      <c r="C82" s="72">
        <v>221792</v>
      </c>
      <c r="D82" s="72" t="s">
        <v>29</v>
      </c>
      <c r="E82" s="51" t="s">
        <v>8</v>
      </c>
      <c r="F82" s="42" t="s">
        <v>201</v>
      </c>
      <c r="G82" s="33" t="s">
        <v>48</v>
      </c>
      <c r="H82" s="33" t="s">
        <v>346</v>
      </c>
      <c r="I82" s="33" t="s">
        <v>347</v>
      </c>
      <c r="J82" s="79"/>
      <c r="K82" s="80"/>
      <c r="L82" s="81"/>
      <c r="M82" s="81"/>
      <c r="N82" s="74"/>
      <c r="O82" s="74"/>
      <c r="P82" s="74"/>
      <c r="Q82" s="74"/>
      <c r="R82" s="74"/>
      <c r="S82" s="74"/>
      <c r="T82" s="32">
        <v>324</v>
      </c>
      <c r="U82" s="32">
        <v>0</v>
      </c>
      <c r="V82" s="43">
        <f>SUM(J82:U82)</f>
        <v>324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</row>
    <row r="83" spans="1:111" s="2" customFormat="1" x14ac:dyDescent="0.2">
      <c r="A83" s="6" t="s">
        <v>0</v>
      </c>
      <c r="B83" s="6"/>
      <c r="C83" s="6"/>
      <c r="D83" s="6"/>
      <c r="E83" s="52"/>
      <c r="F83" s="8">
        <f>SUM(F82:F82)</f>
        <v>0</v>
      </c>
      <c r="G83" s="63"/>
      <c r="H83" s="63"/>
      <c r="I83" s="63"/>
      <c r="J83" s="8">
        <f>SUM(J82:J82)</f>
        <v>0</v>
      </c>
      <c r="K83" s="8">
        <f t="shared" ref="K83:U83" si="18">SUM(K82:K82)</f>
        <v>0</v>
      </c>
      <c r="L83" s="8">
        <f t="shared" si="18"/>
        <v>0</v>
      </c>
      <c r="M83" s="8">
        <f t="shared" si="18"/>
        <v>0</v>
      </c>
      <c r="N83" s="8">
        <f t="shared" si="18"/>
        <v>0</v>
      </c>
      <c r="O83" s="8">
        <f t="shared" si="18"/>
        <v>0</v>
      </c>
      <c r="P83" s="8">
        <f>SUM(P82:P82)</f>
        <v>0</v>
      </c>
      <c r="Q83" s="8">
        <f t="shared" si="18"/>
        <v>0</v>
      </c>
      <c r="R83" s="8">
        <f t="shared" si="18"/>
        <v>0</v>
      </c>
      <c r="S83" s="8">
        <f t="shared" si="18"/>
        <v>0</v>
      </c>
      <c r="T83" s="8">
        <f t="shared" si="18"/>
        <v>324</v>
      </c>
      <c r="U83" s="8">
        <f t="shared" si="18"/>
        <v>0</v>
      </c>
      <c r="V83" s="46">
        <f>SUM(J83:U83)</f>
        <v>324</v>
      </c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</row>
    <row r="84" spans="1:111" x14ac:dyDescent="0.2">
      <c r="A84" s="17"/>
      <c r="B84" s="17"/>
      <c r="C84" s="17"/>
      <c r="D84" s="17"/>
      <c r="E84" s="53"/>
      <c r="F84" s="19"/>
      <c r="G84" s="64"/>
      <c r="H84" s="64"/>
      <c r="I84" s="6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</row>
    <row r="85" spans="1:111" x14ac:dyDescent="0.2">
      <c r="A85" s="127" t="s">
        <v>4</v>
      </c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</row>
    <row r="86" spans="1:111" s="2" customFormat="1" ht="78.75" x14ac:dyDescent="0.2">
      <c r="A86" s="28" t="s">
        <v>248</v>
      </c>
      <c r="B86" s="28" t="s">
        <v>348</v>
      </c>
      <c r="C86" s="98" t="s">
        <v>290</v>
      </c>
      <c r="D86" s="28" t="s">
        <v>62</v>
      </c>
      <c r="E86" s="51" t="s">
        <v>63</v>
      </c>
      <c r="F86" s="42" t="s">
        <v>202</v>
      </c>
      <c r="G86" s="28" t="s">
        <v>24</v>
      </c>
      <c r="H86" s="28" t="s">
        <v>350</v>
      </c>
      <c r="I86" s="28" t="s">
        <v>349</v>
      </c>
      <c r="J86" s="30">
        <v>318</v>
      </c>
      <c r="K86" s="32">
        <v>337.8</v>
      </c>
      <c r="L86" s="31">
        <v>327</v>
      </c>
      <c r="M86" s="32">
        <v>381.4</v>
      </c>
      <c r="N86" s="32">
        <v>404.4</v>
      </c>
      <c r="O86" s="32">
        <v>403.4</v>
      </c>
      <c r="P86" s="32">
        <v>393.8</v>
      </c>
      <c r="Q86" s="32">
        <v>345.6</v>
      </c>
      <c r="R86" s="32">
        <v>310</v>
      </c>
      <c r="S86" s="32">
        <v>317</v>
      </c>
      <c r="T86" s="32">
        <v>351.4</v>
      </c>
      <c r="U86" s="32">
        <v>401.6</v>
      </c>
      <c r="V86" s="43">
        <f>SUM(J86:U86)</f>
        <v>4291.4000000000005</v>
      </c>
    </row>
    <row r="87" spans="1:111" s="2" customFormat="1" x14ac:dyDescent="0.2">
      <c r="A87" s="6" t="s">
        <v>0</v>
      </c>
      <c r="B87" s="6"/>
      <c r="C87" s="6"/>
      <c r="D87" s="6"/>
      <c r="E87" s="52"/>
      <c r="F87" s="7">
        <f>SUM(F86)</f>
        <v>0</v>
      </c>
      <c r="G87" s="63"/>
      <c r="H87" s="63"/>
      <c r="I87" s="63"/>
      <c r="J87" s="7">
        <f>SUM(J86)</f>
        <v>318</v>
      </c>
      <c r="K87" s="7">
        <f>SUM(K86)</f>
        <v>337.8</v>
      </c>
      <c r="L87" s="7">
        <f t="shared" ref="L87:U87" si="19">SUM(L86)</f>
        <v>327</v>
      </c>
      <c r="M87" s="7">
        <f t="shared" si="19"/>
        <v>381.4</v>
      </c>
      <c r="N87" s="7">
        <f t="shared" si="19"/>
        <v>404.4</v>
      </c>
      <c r="O87" s="7">
        <f>SUM(O86)</f>
        <v>403.4</v>
      </c>
      <c r="P87" s="7">
        <f>SUM(P86)</f>
        <v>393.8</v>
      </c>
      <c r="Q87" s="7">
        <f t="shared" si="19"/>
        <v>345.6</v>
      </c>
      <c r="R87" s="7">
        <f t="shared" si="19"/>
        <v>310</v>
      </c>
      <c r="S87" s="7">
        <f t="shared" si="19"/>
        <v>317</v>
      </c>
      <c r="T87" s="7">
        <f t="shared" si="19"/>
        <v>351.4</v>
      </c>
      <c r="U87" s="7">
        <f t="shared" si="19"/>
        <v>401.6</v>
      </c>
      <c r="V87" s="46">
        <f>SUM(J87:U87)</f>
        <v>4291.4000000000005</v>
      </c>
    </row>
    <row r="88" spans="1:111" x14ac:dyDescent="0.2">
      <c r="A88" s="17"/>
      <c r="B88" s="17"/>
      <c r="C88" s="17"/>
      <c r="D88" s="17"/>
      <c r="E88" s="53"/>
      <c r="F88" s="19"/>
      <c r="G88" s="64"/>
      <c r="H88" s="64"/>
      <c r="I88" s="64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</row>
    <row r="89" spans="1:111" x14ac:dyDescent="0.2">
      <c r="A89" s="127" t="s">
        <v>147</v>
      </c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</row>
    <row r="90" spans="1:111" s="2" customFormat="1" ht="90" x14ac:dyDescent="0.2">
      <c r="A90" s="28" t="s">
        <v>242</v>
      </c>
      <c r="B90" s="28" t="s">
        <v>249</v>
      </c>
      <c r="C90" s="98" t="s">
        <v>252</v>
      </c>
      <c r="D90" s="28" t="s">
        <v>148</v>
      </c>
      <c r="E90" s="51" t="s">
        <v>149</v>
      </c>
      <c r="F90" s="30" t="s">
        <v>203</v>
      </c>
      <c r="G90" s="28" t="s">
        <v>150</v>
      </c>
      <c r="H90" s="28" t="s">
        <v>351</v>
      </c>
      <c r="I90" s="28" t="s">
        <v>352</v>
      </c>
      <c r="J90" s="30">
        <v>584.79999999999995</v>
      </c>
      <c r="K90" s="32">
        <v>593.4</v>
      </c>
      <c r="L90" s="31">
        <v>584.79999999999995</v>
      </c>
      <c r="M90" s="32">
        <v>593.4</v>
      </c>
      <c r="N90" s="32">
        <v>593.4</v>
      </c>
      <c r="O90" s="32">
        <v>593.4</v>
      </c>
      <c r="P90" s="32">
        <f>593.4+640</f>
        <v>1233.4000000000001</v>
      </c>
      <c r="Q90" s="32">
        <v>593.4</v>
      </c>
      <c r="R90" s="32">
        <v>602</v>
      </c>
      <c r="S90" s="74"/>
      <c r="T90" s="74"/>
      <c r="U90" s="74"/>
      <c r="V90" s="43">
        <f>SUM(J90:U90)</f>
        <v>5972</v>
      </c>
    </row>
    <row r="91" spans="1:111" s="2" customFormat="1" x14ac:dyDescent="0.2">
      <c r="A91" s="6" t="s">
        <v>0</v>
      </c>
      <c r="B91" s="6"/>
      <c r="C91" s="6"/>
      <c r="D91" s="6"/>
      <c r="E91" s="52"/>
      <c r="F91" s="7">
        <f>SUM(F90)</f>
        <v>0</v>
      </c>
      <c r="G91" s="63"/>
      <c r="H91" s="63"/>
      <c r="I91" s="63"/>
      <c r="J91" s="7">
        <f>SUM(J90)</f>
        <v>584.79999999999995</v>
      </c>
      <c r="K91" s="7">
        <f>SUM(K90)</f>
        <v>593.4</v>
      </c>
      <c r="L91" s="7">
        <f t="shared" ref="L91:N91" si="20">SUM(L90)</f>
        <v>584.79999999999995</v>
      </c>
      <c r="M91" s="7">
        <f t="shared" si="20"/>
        <v>593.4</v>
      </c>
      <c r="N91" s="7">
        <f t="shared" si="20"/>
        <v>593.4</v>
      </c>
      <c r="O91" s="7">
        <f>SUM(O90)</f>
        <v>593.4</v>
      </c>
      <c r="P91" s="7">
        <f>SUM(P90)</f>
        <v>1233.4000000000001</v>
      </c>
      <c r="Q91" s="7">
        <f t="shared" ref="Q91:U91" si="21">SUM(Q90)</f>
        <v>593.4</v>
      </c>
      <c r="R91" s="7">
        <f t="shared" si="21"/>
        <v>602</v>
      </c>
      <c r="S91" s="7">
        <f t="shared" si="21"/>
        <v>0</v>
      </c>
      <c r="T91" s="7">
        <f t="shared" si="21"/>
        <v>0</v>
      </c>
      <c r="U91" s="7">
        <f t="shared" si="21"/>
        <v>0</v>
      </c>
      <c r="V91" s="46">
        <f>SUM(J91:U91)</f>
        <v>5972</v>
      </c>
    </row>
    <row r="92" spans="1:111" s="4" customFormat="1" ht="11.25" customHeight="1" x14ac:dyDescent="0.2">
      <c r="A92" s="16"/>
      <c r="B92" s="16"/>
      <c r="C92" s="16"/>
      <c r="D92" s="16"/>
      <c r="E92" s="58"/>
      <c r="F92" s="20"/>
      <c r="G92" s="66"/>
      <c r="H92" s="66"/>
      <c r="I92" s="66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18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</row>
    <row r="93" spans="1:111" x14ac:dyDescent="0.2">
      <c r="A93" s="140" t="s">
        <v>5</v>
      </c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</row>
    <row r="94" spans="1:111" ht="45" x14ac:dyDescent="0.2">
      <c r="A94" s="28" t="s">
        <v>248</v>
      </c>
      <c r="B94" s="28" t="s">
        <v>353</v>
      </c>
      <c r="C94" s="28"/>
      <c r="D94" s="28" t="s">
        <v>42</v>
      </c>
      <c r="E94" s="51" t="s">
        <v>43</v>
      </c>
      <c r="F94" s="42" t="s">
        <v>204</v>
      </c>
      <c r="G94" s="28" t="s">
        <v>64</v>
      </c>
      <c r="H94" s="28" t="s">
        <v>354</v>
      </c>
      <c r="I94" s="28" t="s">
        <v>355</v>
      </c>
      <c r="J94" s="75"/>
      <c r="K94" s="74"/>
      <c r="L94" s="74"/>
      <c r="M94" s="74"/>
      <c r="N94" s="32">
        <v>3635.97</v>
      </c>
      <c r="O94" s="32">
        <v>3597.73</v>
      </c>
      <c r="P94" s="32">
        <v>2666.67</v>
      </c>
      <c r="Q94" s="32">
        <v>2666.67</v>
      </c>
      <c r="R94" s="32">
        <v>4957.53</v>
      </c>
      <c r="S94" s="32">
        <v>2666.67</v>
      </c>
      <c r="T94" s="32">
        <v>2666.67</v>
      </c>
      <c r="U94" s="32">
        <v>2666.67</v>
      </c>
      <c r="V94" s="43">
        <f>SUM(J94:U94)</f>
        <v>25524.579999999994</v>
      </c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</row>
    <row r="95" spans="1:111" s="2" customFormat="1" x14ac:dyDescent="0.2">
      <c r="A95" s="6" t="s">
        <v>0</v>
      </c>
      <c r="B95" s="6"/>
      <c r="C95" s="6"/>
      <c r="D95" s="6"/>
      <c r="E95" s="52"/>
      <c r="F95" s="7"/>
      <c r="G95" s="63"/>
      <c r="H95" s="63"/>
      <c r="I95" s="63"/>
      <c r="J95" s="7">
        <f>J94</f>
        <v>0</v>
      </c>
      <c r="K95" s="7">
        <f t="shared" ref="K95:U95" si="22">K94</f>
        <v>0</v>
      </c>
      <c r="L95" s="7">
        <f t="shared" si="22"/>
        <v>0</v>
      </c>
      <c r="M95" s="7">
        <f t="shared" si="22"/>
        <v>0</v>
      </c>
      <c r="N95" s="7">
        <f t="shared" si="22"/>
        <v>3635.97</v>
      </c>
      <c r="O95" s="7">
        <f t="shared" si="22"/>
        <v>3597.73</v>
      </c>
      <c r="P95" s="7">
        <f t="shared" si="22"/>
        <v>2666.67</v>
      </c>
      <c r="Q95" s="7">
        <f t="shared" si="22"/>
        <v>2666.67</v>
      </c>
      <c r="R95" s="7">
        <f t="shared" si="22"/>
        <v>4957.53</v>
      </c>
      <c r="S95" s="7">
        <f t="shared" si="22"/>
        <v>2666.67</v>
      </c>
      <c r="T95" s="7">
        <f t="shared" si="22"/>
        <v>2666.67</v>
      </c>
      <c r="U95" s="7">
        <f t="shared" si="22"/>
        <v>2666.67</v>
      </c>
      <c r="V95" s="46">
        <f>SUM(J95:U95)</f>
        <v>25524.579999999994</v>
      </c>
    </row>
    <row r="96" spans="1:111" ht="12.75" customHeight="1" x14ac:dyDescent="0.2">
      <c r="A96" s="40"/>
      <c r="B96" s="104"/>
      <c r="C96" s="40"/>
      <c r="D96" s="40"/>
      <c r="E96" s="41"/>
      <c r="F96" s="9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4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</row>
    <row r="97" spans="1:111" s="34" customFormat="1" ht="11.25" customHeight="1" x14ac:dyDescent="0.2">
      <c r="A97" s="132" t="s">
        <v>41</v>
      </c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</row>
    <row r="98" spans="1:111" ht="45" x14ac:dyDescent="0.2">
      <c r="A98" s="28" t="s">
        <v>242</v>
      </c>
      <c r="B98" s="28" t="s">
        <v>249</v>
      </c>
      <c r="C98" s="98" t="s">
        <v>300</v>
      </c>
      <c r="D98" s="28" t="s">
        <v>151</v>
      </c>
      <c r="E98" s="51" t="s">
        <v>152</v>
      </c>
      <c r="F98" s="90" t="s">
        <v>205</v>
      </c>
      <c r="G98" s="28" t="s">
        <v>49</v>
      </c>
      <c r="H98" s="28" t="s">
        <v>356</v>
      </c>
      <c r="I98" s="28" t="s">
        <v>357</v>
      </c>
      <c r="J98" s="32">
        <v>235</v>
      </c>
      <c r="K98" s="32">
        <v>235</v>
      </c>
      <c r="L98" s="32">
        <v>235</v>
      </c>
      <c r="M98" s="32">
        <v>235</v>
      </c>
      <c r="N98" s="32">
        <v>235</v>
      </c>
      <c r="O98" s="74"/>
      <c r="P98" s="74"/>
      <c r="Q98" s="74"/>
      <c r="R98" s="74"/>
      <c r="S98" s="74"/>
      <c r="T98" s="74"/>
      <c r="U98" s="74"/>
      <c r="V98" s="43">
        <f>SUM(J98:U98)</f>
        <v>1175</v>
      </c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</row>
    <row r="99" spans="1:111" ht="45" x14ac:dyDescent="0.2">
      <c r="A99" s="28" t="s">
        <v>248</v>
      </c>
      <c r="B99" s="28" t="s">
        <v>249</v>
      </c>
      <c r="C99" s="98" t="s">
        <v>299</v>
      </c>
      <c r="D99" s="28" t="s">
        <v>39</v>
      </c>
      <c r="E99" s="51" t="s">
        <v>40</v>
      </c>
      <c r="F99" s="90" t="s">
        <v>206</v>
      </c>
      <c r="G99" s="28" t="s">
        <v>49</v>
      </c>
      <c r="H99" s="28" t="s">
        <v>358</v>
      </c>
      <c r="I99" s="28" t="s">
        <v>359</v>
      </c>
      <c r="J99" s="75"/>
      <c r="K99" s="74"/>
      <c r="L99" s="74"/>
      <c r="M99" s="74"/>
      <c r="N99" s="32">
        <v>700</v>
      </c>
      <c r="O99" s="32">
        <v>700</v>
      </c>
      <c r="P99" s="32">
        <v>700</v>
      </c>
      <c r="Q99" s="32">
        <v>700</v>
      </c>
      <c r="R99" s="32">
        <v>700</v>
      </c>
      <c r="S99" s="32">
        <v>700</v>
      </c>
      <c r="T99" s="32">
        <v>700</v>
      </c>
      <c r="U99" s="32">
        <v>700</v>
      </c>
      <c r="V99" s="43">
        <f>SUM(J99:U99)</f>
        <v>5600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</row>
    <row r="100" spans="1:111" s="2" customFormat="1" x14ac:dyDescent="0.2">
      <c r="A100" s="6" t="s">
        <v>0</v>
      </c>
      <c r="B100" s="6"/>
      <c r="C100" s="6"/>
      <c r="D100" s="6"/>
      <c r="E100" s="52"/>
      <c r="F100" s="7"/>
      <c r="G100" s="63"/>
      <c r="H100" s="63"/>
      <c r="I100" s="63"/>
      <c r="J100" s="7">
        <f>J99</f>
        <v>0</v>
      </c>
      <c r="K100" s="7">
        <f t="shared" ref="K100:U100" si="23">K99</f>
        <v>0</v>
      </c>
      <c r="L100" s="7">
        <f t="shared" si="23"/>
        <v>0</v>
      </c>
      <c r="M100" s="7">
        <f t="shared" si="23"/>
        <v>0</v>
      </c>
      <c r="N100" s="7">
        <f t="shared" si="23"/>
        <v>700</v>
      </c>
      <c r="O100" s="7">
        <f t="shared" si="23"/>
        <v>700</v>
      </c>
      <c r="P100" s="7">
        <f t="shared" si="23"/>
        <v>700</v>
      </c>
      <c r="Q100" s="7">
        <f t="shared" si="23"/>
        <v>700</v>
      </c>
      <c r="R100" s="7">
        <f t="shared" si="23"/>
        <v>700</v>
      </c>
      <c r="S100" s="7">
        <f t="shared" si="23"/>
        <v>700</v>
      </c>
      <c r="T100" s="7">
        <f t="shared" si="23"/>
        <v>700</v>
      </c>
      <c r="U100" s="7">
        <f t="shared" si="23"/>
        <v>700</v>
      </c>
      <c r="V100" s="46">
        <f>SUM(J100:U100)</f>
        <v>5600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</row>
    <row r="101" spans="1:111" s="3" customFormat="1" x14ac:dyDescent="0.2">
      <c r="A101" s="15"/>
      <c r="B101" s="15"/>
      <c r="C101" s="15"/>
      <c r="D101" s="15"/>
      <c r="E101" s="57"/>
      <c r="F101" s="20"/>
      <c r="G101" s="65"/>
      <c r="H101" s="65"/>
      <c r="I101" s="65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18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</row>
    <row r="102" spans="1:111" x14ac:dyDescent="0.2">
      <c r="A102" s="127" t="s">
        <v>26</v>
      </c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</row>
    <row r="103" spans="1:111" x14ac:dyDescent="0.2">
      <c r="A103" s="88"/>
      <c r="B103" s="105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</row>
    <row r="104" spans="1:111" x14ac:dyDescent="0.2">
      <c r="A104" s="117" t="s">
        <v>248</v>
      </c>
      <c r="B104" s="120" t="s">
        <v>360</v>
      </c>
      <c r="C104" s="123" t="s">
        <v>297</v>
      </c>
      <c r="D104" s="133" t="s">
        <v>65</v>
      </c>
      <c r="E104" s="124" t="s">
        <v>66</v>
      </c>
      <c r="F104" s="42" t="s">
        <v>218</v>
      </c>
      <c r="G104" s="136" t="s">
        <v>67</v>
      </c>
      <c r="H104" s="136" t="s">
        <v>361</v>
      </c>
      <c r="I104" s="114" t="s">
        <v>362</v>
      </c>
      <c r="J104" s="108">
        <v>2700</v>
      </c>
      <c r="K104" s="108">
        <v>2700</v>
      </c>
      <c r="L104" s="108">
        <v>2700</v>
      </c>
      <c r="M104" s="108">
        <v>2700</v>
      </c>
      <c r="N104" s="108">
        <v>2700</v>
      </c>
      <c r="O104" s="108">
        <v>2700</v>
      </c>
      <c r="P104" s="108">
        <v>2700</v>
      </c>
      <c r="Q104" s="108">
        <v>2700</v>
      </c>
      <c r="R104" s="108">
        <v>2700</v>
      </c>
      <c r="S104" s="108">
        <v>2700</v>
      </c>
      <c r="T104" s="108">
        <v>2700</v>
      </c>
      <c r="U104" s="108">
        <v>2700</v>
      </c>
      <c r="V104" s="111">
        <f>SUM(J104:U104)</f>
        <v>32400</v>
      </c>
    </row>
    <row r="105" spans="1:111" x14ac:dyDescent="0.2">
      <c r="A105" s="118"/>
      <c r="B105" s="121"/>
      <c r="C105" s="118"/>
      <c r="D105" s="134"/>
      <c r="E105" s="125"/>
      <c r="F105" s="42" t="s">
        <v>219</v>
      </c>
      <c r="G105" s="137"/>
      <c r="H105" s="137"/>
      <c r="I105" s="115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12"/>
    </row>
    <row r="106" spans="1:111" x14ac:dyDescent="0.2">
      <c r="A106" s="118"/>
      <c r="B106" s="121"/>
      <c r="C106" s="118"/>
      <c r="D106" s="134"/>
      <c r="E106" s="125"/>
      <c r="F106" s="42" t="s">
        <v>220</v>
      </c>
      <c r="G106" s="137"/>
      <c r="H106" s="137"/>
      <c r="I106" s="115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12"/>
    </row>
    <row r="107" spans="1:111" x14ac:dyDescent="0.2">
      <c r="A107" s="118"/>
      <c r="B107" s="121"/>
      <c r="C107" s="118"/>
      <c r="D107" s="134"/>
      <c r="E107" s="125"/>
      <c r="F107" s="42" t="s">
        <v>221</v>
      </c>
      <c r="G107" s="137"/>
      <c r="H107" s="137"/>
      <c r="I107" s="115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12"/>
    </row>
    <row r="108" spans="1:111" x14ac:dyDescent="0.2">
      <c r="A108" s="118"/>
      <c r="B108" s="121"/>
      <c r="C108" s="118"/>
      <c r="D108" s="134"/>
      <c r="E108" s="125"/>
      <c r="F108" s="42" t="s">
        <v>222</v>
      </c>
      <c r="G108" s="137"/>
      <c r="H108" s="137"/>
      <c r="I108" s="115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12"/>
    </row>
    <row r="109" spans="1:111" x14ac:dyDescent="0.2">
      <c r="A109" s="118"/>
      <c r="B109" s="121"/>
      <c r="C109" s="118"/>
      <c r="D109" s="134"/>
      <c r="E109" s="125"/>
      <c r="F109" s="42" t="s">
        <v>223</v>
      </c>
      <c r="G109" s="137"/>
      <c r="H109" s="137"/>
      <c r="I109" s="115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12"/>
    </row>
    <row r="110" spans="1:111" x14ac:dyDescent="0.2">
      <c r="A110" s="118"/>
      <c r="B110" s="121"/>
      <c r="C110" s="118"/>
      <c r="D110" s="134"/>
      <c r="E110" s="125"/>
      <c r="F110" s="42" t="s">
        <v>224</v>
      </c>
      <c r="G110" s="137"/>
      <c r="H110" s="137"/>
      <c r="I110" s="115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12"/>
    </row>
    <row r="111" spans="1:111" ht="22.5" x14ac:dyDescent="0.2">
      <c r="A111" s="119"/>
      <c r="B111" s="122"/>
      <c r="C111" s="119"/>
      <c r="D111" s="135"/>
      <c r="E111" s="126"/>
      <c r="F111" s="42" t="s">
        <v>225</v>
      </c>
      <c r="G111" s="138"/>
      <c r="H111" s="138"/>
      <c r="I111" s="116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3"/>
    </row>
    <row r="112" spans="1:111" s="2" customFormat="1" x14ac:dyDescent="0.2">
      <c r="A112" s="6" t="s">
        <v>0</v>
      </c>
      <c r="B112" s="6"/>
      <c r="C112" s="6"/>
      <c r="D112" s="6"/>
      <c r="E112" s="52"/>
      <c r="F112" s="7" t="e">
        <f>SUM(#REF!)</f>
        <v>#REF!</v>
      </c>
      <c r="G112" s="63"/>
      <c r="H112" s="63"/>
      <c r="I112" s="63"/>
      <c r="J112" s="7">
        <f>J104</f>
        <v>2700</v>
      </c>
      <c r="K112" s="7">
        <f t="shared" ref="K112:V112" si="24">K104</f>
        <v>2700</v>
      </c>
      <c r="L112" s="7">
        <f t="shared" si="24"/>
        <v>2700</v>
      </c>
      <c r="M112" s="7">
        <f t="shared" si="24"/>
        <v>2700</v>
      </c>
      <c r="N112" s="7">
        <f t="shared" si="24"/>
        <v>2700</v>
      </c>
      <c r="O112" s="7">
        <f t="shared" si="24"/>
        <v>2700</v>
      </c>
      <c r="P112" s="7">
        <f t="shared" si="24"/>
        <v>2700</v>
      </c>
      <c r="Q112" s="7">
        <f t="shared" si="24"/>
        <v>2700</v>
      </c>
      <c r="R112" s="7">
        <f t="shared" si="24"/>
        <v>2700</v>
      </c>
      <c r="S112" s="7">
        <f t="shared" si="24"/>
        <v>2700</v>
      </c>
      <c r="T112" s="7">
        <f t="shared" si="24"/>
        <v>2700</v>
      </c>
      <c r="U112" s="7">
        <f t="shared" si="24"/>
        <v>2700</v>
      </c>
      <c r="V112" s="7">
        <f t="shared" si="24"/>
        <v>32400</v>
      </c>
    </row>
    <row r="113" spans="1:159" s="15" customFormat="1" x14ac:dyDescent="0.2">
      <c r="E113" s="57"/>
      <c r="F113" s="20"/>
      <c r="G113" s="65"/>
      <c r="H113" s="65"/>
      <c r="I113" s="65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18"/>
    </row>
    <row r="114" spans="1:159" ht="11.25" customHeight="1" x14ac:dyDescent="0.2">
      <c r="A114" s="127" t="s">
        <v>20</v>
      </c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</row>
    <row r="115" spans="1:159" s="2" customFormat="1" ht="85.5" customHeight="1" x14ac:dyDescent="0.2">
      <c r="A115" s="26" t="s">
        <v>248</v>
      </c>
      <c r="B115" s="28" t="s">
        <v>249</v>
      </c>
      <c r="C115" s="102" t="s">
        <v>299</v>
      </c>
      <c r="D115" s="26" t="s">
        <v>68</v>
      </c>
      <c r="E115" s="26" t="s">
        <v>69</v>
      </c>
      <c r="F115" s="30" t="s">
        <v>207</v>
      </c>
      <c r="G115" s="28" t="s">
        <v>50</v>
      </c>
      <c r="H115" s="28" t="s">
        <v>361</v>
      </c>
      <c r="I115" s="28" t="s">
        <v>363</v>
      </c>
      <c r="J115" s="36">
        <v>93.5</v>
      </c>
      <c r="K115" s="36">
        <v>88.36</v>
      </c>
      <c r="L115" s="36">
        <v>125.69</v>
      </c>
      <c r="M115" s="36">
        <v>78.7</v>
      </c>
      <c r="N115" s="36">
        <v>117.59</v>
      </c>
      <c r="O115" s="36">
        <v>67.709999999999994</v>
      </c>
      <c r="P115" s="36">
        <v>75.52</v>
      </c>
      <c r="Q115" s="36">
        <v>93.28</v>
      </c>
      <c r="R115" s="36">
        <v>78.510000000000005</v>
      </c>
      <c r="S115" s="39">
        <v>117.4</v>
      </c>
      <c r="T115" s="39">
        <v>81.069999999999993</v>
      </c>
      <c r="U115" s="39">
        <v>65.45</v>
      </c>
      <c r="V115" s="43">
        <f>SUM(J115:U115)</f>
        <v>1082.78</v>
      </c>
    </row>
    <row r="116" spans="1:159" s="2" customFormat="1" x14ac:dyDescent="0.2">
      <c r="A116" s="6" t="s">
        <v>0</v>
      </c>
      <c r="B116" s="6"/>
      <c r="C116" s="6"/>
      <c r="D116" s="6"/>
      <c r="E116" s="52"/>
      <c r="F116" s="7"/>
      <c r="G116" s="63"/>
      <c r="H116" s="63"/>
      <c r="I116" s="63"/>
      <c r="J116" s="7">
        <f>J115</f>
        <v>93.5</v>
      </c>
      <c r="K116" s="7">
        <f t="shared" ref="K116:U116" si="25">K115</f>
        <v>88.36</v>
      </c>
      <c r="L116" s="7">
        <f t="shared" si="25"/>
        <v>125.69</v>
      </c>
      <c r="M116" s="7">
        <f t="shared" si="25"/>
        <v>78.7</v>
      </c>
      <c r="N116" s="7">
        <f t="shared" si="25"/>
        <v>117.59</v>
      </c>
      <c r="O116" s="7">
        <f t="shared" si="25"/>
        <v>67.709999999999994</v>
      </c>
      <c r="P116" s="7">
        <f t="shared" si="25"/>
        <v>75.52</v>
      </c>
      <c r="Q116" s="7">
        <f t="shared" si="25"/>
        <v>93.28</v>
      </c>
      <c r="R116" s="7">
        <f t="shared" si="25"/>
        <v>78.510000000000005</v>
      </c>
      <c r="S116" s="7">
        <f t="shared" si="25"/>
        <v>117.4</v>
      </c>
      <c r="T116" s="7">
        <f t="shared" si="25"/>
        <v>81.069999999999993</v>
      </c>
      <c r="U116" s="7">
        <f t="shared" si="25"/>
        <v>65.45</v>
      </c>
      <c r="V116" s="46">
        <f>SUM(J116:U116)</f>
        <v>1082.78</v>
      </c>
    </row>
    <row r="117" spans="1:159" s="3" customFormat="1" x14ac:dyDescent="0.2">
      <c r="A117" s="15"/>
      <c r="B117" s="15"/>
      <c r="C117" s="15"/>
      <c r="D117" s="15"/>
      <c r="E117" s="57"/>
      <c r="F117" s="20"/>
      <c r="G117" s="65"/>
      <c r="H117" s="65"/>
      <c r="I117" s="65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18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</row>
    <row r="118" spans="1:159" x14ac:dyDescent="0.2">
      <c r="A118" s="128" t="s">
        <v>21</v>
      </c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</row>
    <row r="119" spans="1:159" ht="78.75" x14ac:dyDescent="0.2">
      <c r="A119" s="70" t="s">
        <v>248</v>
      </c>
      <c r="B119" s="72" t="s">
        <v>364</v>
      </c>
      <c r="C119" s="103" t="s">
        <v>319</v>
      </c>
      <c r="D119" s="70" t="s">
        <v>30</v>
      </c>
      <c r="E119" s="59" t="s">
        <v>27</v>
      </c>
      <c r="F119" s="42" t="s">
        <v>208</v>
      </c>
      <c r="G119" s="29" t="s">
        <v>70</v>
      </c>
      <c r="H119" s="29" t="s">
        <v>361</v>
      </c>
      <c r="I119" s="29" t="s">
        <v>365</v>
      </c>
      <c r="J119" s="36">
        <v>2739.64</v>
      </c>
      <c r="K119" s="37">
        <v>3903.8</v>
      </c>
      <c r="L119" s="38">
        <v>2937.84</v>
      </c>
      <c r="M119" s="37">
        <v>2888.82</v>
      </c>
      <c r="N119" s="37">
        <v>2348.42</v>
      </c>
      <c r="O119" s="37">
        <v>2838.11</v>
      </c>
      <c r="P119" s="37">
        <v>2459.09</v>
      </c>
      <c r="Q119" s="37">
        <v>2284.9699999999998</v>
      </c>
      <c r="R119" s="37">
        <v>2901.96</v>
      </c>
      <c r="S119" s="37">
        <v>4544.1400000000003</v>
      </c>
      <c r="T119" s="37">
        <v>2764.59</v>
      </c>
      <c r="U119" s="37">
        <v>3159.67</v>
      </c>
      <c r="V119" s="43">
        <f>SUM(J119:U119)</f>
        <v>35771.050000000003</v>
      </c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</row>
    <row r="120" spans="1:159" s="2" customFormat="1" x14ac:dyDescent="0.2">
      <c r="A120" s="9" t="s">
        <v>0</v>
      </c>
      <c r="B120" s="9"/>
      <c r="C120" s="9"/>
      <c r="D120" s="9"/>
      <c r="E120" s="60"/>
      <c r="F120" s="10"/>
      <c r="G120" s="67"/>
      <c r="H120" s="67"/>
      <c r="I120" s="67"/>
      <c r="J120" s="10">
        <f>SUM(J119:J119)</f>
        <v>2739.64</v>
      </c>
      <c r="K120" s="10">
        <f>SUM(K119:K119)</f>
        <v>3903.8</v>
      </c>
      <c r="L120" s="10">
        <f>SUM(L119:L119)</f>
        <v>2937.84</v>
      </c>
      <c r="M120" s="10">
        <f>SUM(M119:M119)</f>
        <v>2888.82</v>
      </c>
      <c r="N120" s="10">
        <f t="shared" ref="N120:U120" si="26">SUM(N119:N119)</f>
        <v>2348.42</v>
      </c>
      <c r="O120" s="10">
        <f t="shared" si="26"/>
        <v>2838.11</v>
      </c>
      <c r="P120" s="10">
        <f t="shared" si="26"/>
        <v>2459.09</v>
      </c>
      <c r="Q120" s="10">
        <f t="shared" si="26"/>
        <v>2284.9699999999998</v>
      </c>
      <c r="R120" s="10">
        <f t="shared" si="26"/>
        <v>2901.96</v>
      </c>
      <c r="S120" s="10">
        <f t="shared" si="26"/>
        <v>4544.1400000000003</v>
      </c>
      <c r="T120" s="10">
        <f t="shared" si="26"/>
        <v>2764.59</v>
      </c>
      <c r="U120" s="10">
        <f t="shared" si="26"/>
        <v>3159.67</v>
      </c>
      <c r="V120" s="46">
        <f>SUM(J120:U120)</f>
        <v>35771.050000000003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</row>
    <row r="121" spans="1:159" s="3" customFormat="1" x14ac:dyDescent="0.2">
      <c r="A121" s="15"/>
      <c r="B121" s="15"/>
      <c r="C121" s="15"/>
      <c r="D121" s="15"/>
      <c r="E121" s="57"/>
      <c r="F121" s="20"/>
      <c r="G121" s="65"/>
      <c r="H121" s="65"/>
      <c r="I121" s="65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18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</row>
    <row r="122" spans="1:159" x14ac:dyDescent="0.2">
      <c r="A122" s="128" t="s">
        <v>175</v>
      </c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</row>
    <row r="123" spans="1:159" ht="56.25" x14ac:dyDescent="0.2">
      <c r="A123" s="70" t="s">
        <v>242</v>
      </c>
      <c r="B123" s="72" t="s">
        <v>366</v>
      </c>
      <c r="C123" s="103" t="s">
        <v>266</v>
      </c>
      <c r="D123" s="70" t="s">
        <v>176</v>
      </c>
      <c r="E123" s="93" t="s">
        <v>216</v>
      </c>
      <c r="F123" s="42" t="s">
        <v>217</v>
      </c>
      <c r="G123" s="29" t="s">
        <v>177</v>
      </c>
      <c r="H123" s="29" t="s">
        <v>367</v>
      </c>
      <c r="I123" s="29" t="s">
        <v>368</v>
      </c>
      <c r="J123" s="75"/>
      <c r="K123" s="84"/>
      <c r="L123" s="38">
        <v>2735.42</v>
      </c>
      <c r="M123" s="37">
        <v>883.55</v>
      </c>
      <c r="N123" s="37">
        <v>3313.32</v>
      </c>
      <c r="O123" s="84"/>
      <c r="P123" s="84"/>
      <c r="Q123" s="84"/>
      <c r="R123" s="84"/>
      <c r="S123" s="84"/>
      <c r="T123" s="84"/>
      <c r="U123" s="84"/>
      <c r="V123" s="43">
        <f>SUM(J123:U123)</f>
        <v>6932.2900000000009</v>
      </c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</row>
    <row r="124" spans="1:159" s="2" customFormat="1" x14ac:dyDescent="0.2">
      <c r="A124" s="9" t="s">
        <v>0</v>
      </c>
      <c r="B124" s="9"/>
      <c r="C124" s="9"/>
      <c r="D124" s="9"/>
      <c r="E124" s="60"/>
      <c r="F124" s="10">
        <f>SUM(F123:F123)</f>
        <v>0</v>
      </c>
      <c r="G124" s="67"/>
      <c r="H124" s="67"/>
      <c r="I124" s="67"/>
      <c r="J124" s="10">
        <f>SUM(J123:J123)</f>
        <v>0</v>
      </c>
      <c r="K124" s="10">
        <f>SUM(K123:K123)</f>
        <v>0</v>
      </c>
      <c r="L124" s="10">
        <f>SUM(L123:L123)</f>
        <v>2735.42</v>
      </c>
      <c r="M124" s="10">
        <f>SUM(M123:M123)</f>
        <v>883.55</v>
      </c>
      <c r="N124" s="10">
        <f t="shared" ref="N124:U124" si="27">SUM(N123:N123)</f>
        <v>3313.32</v>
      </c>
      <c r="O124" s="10">
        <f t="shared" si="27"/>
        <v>0</v>
      </c>
      <c r="P124" s="10">
        <f t="shared" si="27"/>
        <v>0</v>
      </c>
      <c r="Q124" s="10">
        <f t="shared" si="27"/>
        <v>0</v>
      </c>
      <c r="R124" s="10">
        <f t="shared" si="27"/>
        <v>0</v>
      </c>
      <c r="S124" s="10">
        <f t="shared" si="27"/>
        <v>0</v>
      </c>
      <c r="T124" s="10">
        <f t="shared" si="27"/>
        <v>0</v>
      </c>
      <c r="U124" s="10">
        <f t="shared" si="27"/>
        <v>0</v>
      </c>
      <c r="V124" s="46">
        <f>SUM(J124:U124)</f>
        <v>6932.2900000000009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</row>
    <row r="125" spans="1:159" s="3" customFormat="1" x14ac:dyDescent="0.2">
      <c r="A125" s="15"/>
      <c r="B125" s="15"/>
      <c r="C125" s="15"/>
      <c r="D125" s="15"/>
      <c r="E125" s="57"/>
      <c r="F125" s="20"/>
      <c r="G125" s="65"/>
      <c r="H125" s="65"/>
      <c r="I125" s="65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18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</row>
    <row r="126" spans="1:159" x14ac:dyDescent="0.2">
      <c r="A126" s="128" t="s">
        <v>31</v>
      </c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</row>
    <row r="127" spans="1:159" ht="33.75" x14ac:dyDescent="0.2">
      <c r="A127" s="27" t="s">
        <v>242</v>
      </c>
      <c r="B127" s="27" t="s">
        <v>32</v>
      </c>
      <c r="C127" s="27" t="s">
        <v>369</v>
      </c>
      <c r="D127" s="27" t="s">
        <v>370</v>
      </c>
      <c r="E127" s="56" t="s">
        <v>36</v>
      </c>
      <c r="F127" s="42" t="s">
        <v>209</v>
      </c>
      <c r="G127" s="49" t="s">
        <v>32</v>
      </c>
      <c r="H127" s="33" t="s">
        <v>371</v>
      </c>
      <c r="I127" s="33" t="s">
        <v>372</v>
      </c>
      <c r="J127" s="85"/>
      <c r="K127" s="84"/>
      <c r="L127" s="86"/>
      <c r="M127" s="38">
        <v>488.75</v>
      </c>
      <c r="N127" s="38">
        <v>488.75</v>
      </c>
      <c r="O127" s="38">
        <v>488.75</v>
      </c>
      <c r="P127" s="38">
        <v>488.75</v>
      </c>
      <c r="Q127" s="38">
        <v>488.75</v>
      </c>
      <c r="R127" s="38">
        <v>488.75</v>
      </c>
      <c r="S127" s="84"/>
      <c r="T127" s="84"/>
      <c r="U127" s="84"/>
      <c r="V127" s="43">
        <f>SUM(J127:U127)</f>
        <v>2932.5</v>
      </c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</row>
    <row r="128" spans="1:159" ht="33.75" x14ac:dyDescent="0.2">
      <c r="A128" s="27" t="s">
        <v>248</v>
      </c>
      <c r="B128" s="27" t="s">
        <v>373</v>
      </c>
      <c r="C128" s="106">
        <v>124721918</v>
      </c>
      <c r="D128" s="27" t="s">
        <v>76</v>
      </c>
      <c r="E128" s="56" t="s">
        <v>77</v>
      </c>
      <c r="F128" s="42" t="s">
        <v>209</v>
      </c>
      <c r="G128" s="49" t="s">
        <v>33</v>
      </c>
      <c r="H128" s="33" t="s">
        <v>374</v>
      </c>
      <c r="I128" s="33" t="s">
        <v>375</v>
      </c>
      <c r="J128" s="85"/>
      <c r="K128" s="84"/>
      <c r="L128" s="86"/>
      <c r="M128" s="38">
        <v>0</v>
      </c>
      <c r="N128" s="38">
        <v>0</v>
      </c>
      <c r="O128" s="38">
        <v>502.02</v>
      </c>
      <c r="P128" s="38">
        <v>502.07</v>
      </c>
      <c r="Q128" s="37">
        <v>502.06</v>
      </c>
      <c r="R128" s="38">
        <v>502.06</v>
      </c>
      <c r="S128" s="84"/>
      <c r="T128" s="84"/>
      <c r="U128" s="84"/>
      <c r="V128" s="43">
        <f>SUM(J128:U128)</f>
        <v>2008.2099999999998</v>
      </c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</row>
    <row r="129" spans="1:159" s="2" customFormat="1" x14ac:dyDescent="0.2">
      <c r="A129" s="5"/>
      <c r="B129" s="5"/>
      <c r="C129" s="5"/>
      <c r="D129" s="5"/>
      <c r="E129" s="61"/>
      <c r="F129" s="14">
        <f>SUM(F127:F128)</f>
        <v>0</v>
      </c>
      <c r="G129" s="68"/>
      <c r="H129" s="68"/>
      <c r="I129" s="68"/>
      <c r="J129" s="14">
        <f>SUM(J127:J128)</f>
        <v>0</v>
      </c>
      <c r="K129" s="14">
        <f t="shared" ref="K129:U129" si="28">SUM(K127:K128)</f>
        <v>0</v>
      </c>
      <c r="L129" s="14">
        <f t="shared" si="28"/>
        <v>0</v>
      </c>
      <c r="M129" s="14">
        <f t="shared" si="28"/>
        <v>488.75</v>
      </c>
      <c r="N129" s="14">
        <f t="shared" si="28"/>
        <v>488.75</v>
      </c>
      <c r="O129" s="14">
        <f>SUM(O127:O128)</f>
        <v>990.77</v>
      </c>
      <c r="P129" s="14">
        <f>SUM(P127:P128)</f>
        <v>990.81999999999994</v>
      </c>
      <c r="Q129" s="14">
        <f t="shared" si="28"/>
        <v>990.81</v>
      </c>
      <c r="R129" s="14">
        <f t="shared" si="28"/>
        <v>990.81</v>
      </c>
      <c r="S129" s="14">
        <f t="shared" si="28"/>
        <v>0</v>
      </c>
      <c r="T129" s="14">
        <f>SUM(T127:T128)</f>
        <v>0</v>
      </c>
      <c r="U129" s="14">
        <f t="shared" si="28"/>
        <v>0</v>
      </c>
      <c r="V129" s="46">
        <f>SUM(J129:U129)</f>
        <v>4940.71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</row>
    <row r="130" spans="1:159" s="3" customFormat="1" x14ac:dyDescent="0.2">
      <c r="A130" s="15"/>
      <c r="B130" s="15"/>
      <c r="C130" s="15"/>
      <c r="D130" s="15"/>
      <c r="E130" s="57"/>
      <c r="F130" s="20"/>
      <c r="G130" s="65"/>
      <c r="H130" s="65"/>
      <c r="I130" s="65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18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</row>
    <row r="131" spans="1:159" x14ac:dyDescent="0.2">
      <c r="A131" s="129" t="s">
        <v>35</v>
      </c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1"/>
    </row>
    <row r="132" spans="1:159" ht="33.75" x14ac:dyDescent="0.2">
      <c r="A132" s="27" t="s">
        <v>248</v>
      </c>
      <c r="B132" s="72" t="s">
        <v>35</v>
      </c>
      <c r="C132" s="107" t="s">
        <v>273</v>
      </c>
      <c r="D132" s="72" t="s">
        <v>51</v>
      </c>
      <c r="E132" s="59" t="s">
        <v>34</v>
      </c>
      <c r="F132" s="42" t="s">
        <v>210</v>
      </c>
      <c r="G132" s="29" t="s">
        <v>37</v>
      </c>
      <c r="H132" s="33" t="s">
        <v>385</v>
      </c>
      <c r="I132" s="29" t="s">
        <v>386</v>
      </c>
      <c r="J132" s="82"/>
      <c r="K132" s="83"/>
      <c r="L132" s="82"/>
      <c r="M132" s="82"/>
      <c r="N132" s="84"/>
      <c r="O132" s="84"/>
      <c r="P132" s="84"/>
      <c r="Q132" s="84"/>
      <c r="R132" s="84"/>
      <c r="S132" s="84"/>
      <c r="T132" s="37">
        <v>11023</v>
      </c>
      <c r="U132" s="37">
        <v>0</v>
      </c>
      <c r="V132" s="43">
        <f>SUM(J132:U132)</f>
        <v>11023</v>
      </c>
    </row>
    <row r="133" spans="1:159" s="2" customFormat="1" x14ac:dyDescent="0.2">
      <c r="A133" s="9" t="s">
        <v>0</v>
      </c>
      <c r="B133" s="9"/>
      <c r="C133" s="9"/>
      <c r="D133" s="9"/>
      <c r="E133" s="60"/>
      <c r="F133" s="60"/>
      <c r="G133" s="67"/>
      <c r="H133" s="67"/>
      <c r="I133" s="67"/>
      <c r="J133" s="10">
        <f>SUM(J132)</f>
        <v>0</v>
      </c>
      <c r="K133" s="10">
        <f>SUM(K132)</f>
        <v>0</v>
      </c>
      <c r="L133" s="10">
        <f t="shared" ref="L133:U133" si="29">SUM(L132)</f>
        <v>0</v>
      </c>
      <c r="M133" s="10">
        <f t="shared" si="29"/>
        <v>0</v>
      </c>
      <c r="N133" s="10">
        <f t="shared" si="29"/>
        <v>0</v>
      </c>
      <c r="O133" s="10">
        <f>SUM(O132)</f>
        <v>0</v>
      </c>
      <c r="P133" s="10">
        <f>P132</f>
        <v>0</v>
      </c>
      <c r="Q133" s="10">
        <f t="shared" si="29"/>
        <v>0</v>
      </c>
      <c r="R133" s="10">
        <f t="shared" si="29"/>
        <v>0</v>
      </c>
      <c r="S133" s="10">
        <f t="shared" si="29"/>
        <v>0</v>
      </c>
      <c r="T133" s="10">
        <f t="shared" si="29"/>
        <v>11023</v>
      </c>
      <c r="U133" s="10">
        <f t="shared" si="29"/>
        <v>0</v>
      </c>
      <c r="V133" s="46">
        <f>SUM(J133:U133)</f>
        <v>11023</v>
      </c>
    </row>
  </sheetData>
  <sortState xmlns:xlrd2="http://schemas.microsoft.com/office/spreadsheetml/2017/richdata2" ref="A20:V56">
    <sortCondition ref="A20:A56"/>
  </sortState>
  <mergeCells count="62">
    <mergeCell ref="A2:V2"/>
    <mergeCell ref="A93:V93"/>
    <mergeCell ref="A4:V4"/>
    <mergeCell ref="A59:V59"/>
    <mergeCell ref="A19:V19"/>
    <mergeCell ref="A76:V76"/>
    <mergeCell ref="A7:V7"/>
    <mergeCell ref="A85:V85"/>
    <mergeCell ref="A63:V63"/>
    <mergeCell ref="A67:V67"/>
    <mergeCell ref="A71:V71"/>
    <mergeCell ref="A81:V81"/>
    <mergeCell ref="P23:P30"/>
    <mergeCell ref="Q23:Q30"/>
    <mergeCell ref="R23:R30"/>
    <mergeCell ref="S23:S30"/>
    <mergeCell ref="A102:V102"/>
    <mergeCell ref="A114:V114"/>
    <mergeCell ref="A118:V118"/>
    <mergeCell ref="A89:V89"/>
    <mergeCell ref="A131:V131"/>
    <mergeCell ref="A97:V97"/>
    <mergeCell ref="A126:V126"/>
    <mergeCell ref="A122:V122"/>
    <mergeCell ref="A104:A111"/>
    <mergeCell ref="B104:B111"/>
    <mergeCell ref="C104:C111"/>
    <mergeCell ref="D104:D111"/>
    <mergeCell ref="E104:E111"/>
    <mergeCell ref="G104:G111"/>
    <mergeCell ref="H104:H111"/>
    <mergeCell ref="J104:J111"/>
    <mergeCell ref="K104:K111"/>
    <mergeCell ref="L104:L111"/>
    <mergeCell ref="M104:M111"/>
    <mergeCell ref="N104:N111"/>
    <mergeCell ref="G23:G30"/>
    <mergeCell ref="H23:H30"/>
    <mergeCell ref="J23:J30"/>
    <mergeCell ref="K23:K30"/>
    <mergeCell ref="L23:L30"/>
    <mergeCell ref="A23:A30"/>
    <mergeCell ref="B23:B30"/>
    <mergeCell ref="C23:C30"/>
    <mergeCell ref="D23:D30"/>
    <mergeCell ref="E23:E30"/>
    <mergeCell ref="T23:T30"/>
    <mergeCell ref="U23:U30"/>
    <mergeCell ref="V23:V30"/>
    <mergeCell ref="I23:I30"/>
    <mergeCell ref="I104:I111"/>
    <mergeCell ref="T104:T111"/>
    <mergeCell ref="U104:U111"/>
    <mergeCell ref="V104:V111"/>
    <mergeCell ref="M23:M30"/>
    <mergeCell ref="N23:N30"/>
    <mergeCell ref="O23:O30"/>
    <mergeCell ref="O104:O111"/>
    <mergeCell ref="P104:P111"/>
    <mergeCell ref="Q104:Q111"/>
    <mergeCell ref="R104:R111"/>
    <mergeCell ref="S104:S11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2019</vt:lpstr>
      <vt:lpstr>'2019'!Area_de_impressao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GERENTE SRLM</cp:lastModifiedBy>
  <cp:lastPrinted>2020-08-07T18:24:02Z</cp:lastPrinted>
  <dcterms:created xsi:type="dcterms:W3CDTF">2011-09-02T13:51:41Z</dcterms:created>
  <dcterms:modified xsi:type="dcterms:W3CDTF">2020-08-07T20:53:57Z</dcterms:modified>
</cp:coreProperties>
</file>