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60" yWindow="-60" windowWidth="20610" windowHeight="11040"/>
  </bookViews>
  <sheets>
    <sheet name="CONTRATOS" sheetId="1" r:id="rId1"/>
  </sheets>
  <definedNames>
    <definedName name="_xlnm._FilterDatabase" localSheetId="0" hidden="1">CONTRATOS!$A$1:$O$94</definedName>
    <definedName name="_xlnm.Print_Area" localSheetId="0">CONTRATOS!$B$1:$B$92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I2" i="1"/>
  <c r="P2" i="1" s="1"/>
  <c r="P92" i="1" l="1"/>
  <c r="P91" i="1"/>
  <c r="P89" i="1"/>
  <c r="P88" i="1"/>
  <c r="P87" i="1"/>
  <c r="P86" i="1"/>
  <c r="P84" i="1"/>
  <c r="P83" i="1"/>
  <c r="P82" i="1"/>
  <c r="P81" i="1"/>
  <c r="P80" i="1"/>
  <c r="P79" i="1"/>
  <c r="P76" i="1"/>
  <c r="P75" i="1"/>
  <c r="P73" i="1"/>
  <c r="P72" i="1"/>
  <c r="P71" i="1"/>
  <c r="P70" i="1"/>
  <c r="P69" i="1"/>
  <c r="P68" i="1"/>
  <c r="P65" i="1"/>
  <c r="P64" i="1"/>
  <c r="P63" i="1"/>
  <c r="P60" i="1"/>
  <c r="P59" i="1"/>
  <c r="P58" i="1"/>
  <c r="P57" i="1"/>
  <c r="P56" i="1"/>
  <c r="P55" i="1"/>
  <c r="P53" i="1"/>
  <c r="P52" i="1"/>
  <c r="P50" i="1"/>
  <c r="P48" i="1"/>
  <c r="P47" i="1"/>
  <c r="P46" i="1"/>
  <c r="P45" i="1"/>
  <c r="P44" i="1"/>
  <c r="P43" i="1"/>
  <c r="P42" i="1"/>
  <c r="P39" i="1"/>
  <c r="P38" i="1"/>
  <c r="P37" i="1"/>
  <c r="P30" i="1"/>
  <c r="P28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8" i="1"/>
  <c r="P7" i="1"/>
  <c r="P4" i="1"/>
  <c r="I6" i="1"/>
  <c r="H6" i="1"/>
  <c r="H54" i="1"/>
  <c r="P54" i="1" s="1"/>
  <c r="H93" i="1"/>
  <c r="P93" i="1" s="1"/>
  <c r="H90" i="1"/>
  <c r="P90" i="1" s="1"/>
  <c r="H85" i="1"/>
  <c r="P85" i="1" s="1"/>
  <c r="H77" i="1"/>
  <c r="P77" i="1" s="1"/>
  <c r="H62" i="1"/>
  <c r="P62" i="1" s="1"/>
  <c r="H61" i="1"/>
  <c r="P61" i="1" s="1"/>
  <c r="H51" i="1"/>
  <c r="P51" i="1" s="1"/>
  <c r="H49" i="1"/>
  <c r="P49" i="1" s="1"/>
  <c r="P6" i="1" l="1"/>
  <c r="H66" i="1"/>
  <c r="P66" i="1" s="1"/>
  <c r="H41" i="1"/>
  <c r="P41" i="1" s="1"/>
  <c r="J40" i="1"/>
  <c r="I40" i="1"/>
  <c r="H40" i="1"/>
  <c r="H32" i="1"/>
  <c r="P32" i="1" s="1"/>
  <c r="H31" i="1"/>
  <c r="P31" i="1" s="1"/>
  <c r="H29" i="1"/>
  <c r="P29" i="1" s="1"/>
  <c r="H27" i="1"/>
  <c r="P27" i="1" s="1"/>
  <c r="H5" i="1"/>
  <c r="P5" i="1" s="1"/>
  <c r="H26" i="1"/>
  <c r="P26" i="1" s="1"/>
  <c r="H9" i="1"/>
  <c r="P9" i="1" s="1"/>
  <c r="P40" i="1" l="1"/>
  <c r="H3" i="1"/>
  <c r="P3" i="1" s="1"/>
  <c r="O74" i="1" l="1"/>
  <c r="P74" i="1" s="1"/>
  <c r="O67" i="1" l="1"/>
  <c r="N67" i="1"/>
  <c r="P67" i="1" l="1"/>
  <c r="O78" i="1"/>
  <c r="P78" i="1" s="1"/>
</calcChain>
</file>

<file path=xl/sharedStrings.xml><?xml version="1.0" encoding="utf-8"?>
<sst xmlns="http://schemas.openxmlformats.org/spreadsheetml/2006/main" count="456" uniqueCount="320">
  <si>
    <t>TREVO IMPRESSORAS EIRELI</t>
  </si>
  <si>
    <t>CLINICA MEDICA MINIELLO &amp; CUNHA (SIATE TELEMEDICINA)</t>
  </si>
  <si>
    <t>APSMED ASSESSORIA PREST. SERV. MEDICOS LTDA - AG. TRANSFUSIONAL</t>
  </si>
  <si>
    <t>OBJETO DO CONTRATO</t>
  </si>
  <si>
    <t>Prestação de serviços especializados em Implantação, Desenvolvimento e Gestão de sistema integrado de atendimento em telemedicina (SIATE), através de fornecimento de sistema e mão de obra nas especialidades Neurologia, Cardiologia e Infectologista.</t>
  </si>
  <si>
    <t>CNPJ</t>
  </si>
  <si>
    <t>Quadro Societário</t>
  </si>
  <si>
    <t>Início Vigência</t>
  </si>
  <si>
    <t>07.237.073/0001-40</t>
  </si>
  <si>
    <t>Eladio Biancalana - CPF 241.178.707-34</t>
  </si>
  <si>
    <t>Prestação de serviço assistencial médico e técnico (Hemoterapia)</t>
  </si>
  <si>
    <t>23.527.019/0001-96</t>
  </si>
  <si>
    <t>José Luciano Monteiro Cunha - CPF 020.830.625-07</t>
  </si>
  <si>
    <t>Fim Vigência</t>
  </si>
  <si>
    <t>CROOKES INTERMEDIAÇÃO DE SERVIÇOS MÉDICOS LTDA</t>
  </si>
  <si>
    <t>33.443.316/0001-07</t>
  </si>
  <si>
    <t>Felipe Costa Moreira - CPF 307.732.328-18</t>
  </si>
  <si>
    <t>Serviço especializado na prestação assistencial de médico radiologista e ultrassonografista com responsabilidade técnica à operação e laudos.</t>
  </si>
  <si>
    <t>Prestação de serviços médicos na modalidade de telemedicina médico-médico para a especialidade de Ultrassonografia</t>
  </si>
  <si>
    <t>22.949.910/0001-58</t>
  </si>
  <si>
    <t>Gustavo Batista Vaz Luiz - CPF 317.426.528-24</t>
  </si>
  <si>
    <t>Prestação de serviços especializados em serviço assistencial médico na especialidade Anestesiologia</t>
  </si>
  <si>
    <t>EXCELÊNCIA CLÍNICA MÉDICA E SERVIÇOS MÉDICOS LTDA</t>
  </si>
  <si>
    <t>Prestação de serviços especializados em serviço assistencial médico na especialidade UTI Pediátrica</t>
  </si>
  <si>
    <t>HOPE SERVIÇOS EM FISIOTERAPIA LTDA</t>
  </si>
  <si>
    <t>36.206.846/0001-20</t>
  </si>
  <si>
    <t>Rodrigo Reis Silva - CPF 365.312.038-11</t>
  </si>
  <si>
    <t>Prestação de serviços de Fisioterapia nas unidades: Intensiva Adulto, Semi-intensiva Adulto, Neonatal e Pediatria</t>
  </si>
  <si>
    <t>HORUS OFTALMOLOGIA ESPECIALIZADA S.S.</t>
  </si>
  <si>
    <t>05.318.428/0001-09</t>
  </si>
  <si>
    <t>Sandra Regina Francischini - CPF 052.919.458-93</t>
  </si>
  <si>
    <t>Prestação de serviços Médicos na especialidade de Médico Oftalmologista em Neonatologia</t>
  </si>
  <si>
    <t>IMON INSTITUTO MORATENSE DE NEFROLOGIA LTDA</t>
  </si>
  <si>
    <t>28.937.926/0001-27</t>
  </si>
  <si>
    <t>Nilson Moreira - CPF 033.829.198-93
Lucas Duccigne Moreira - CPF 369.182.588-50
Guilherme Duccigne Moreira - CPF: 341.248.518-71</t>
  </si>
  <si>
    <t>Prestação de serviços médicos de apoio diagnóstico terapêutico (Hemodiálise)</t>
  </si>
  <si>
    <t>INTEGRALIDADE MÉDICA SS LTDA</t>
  </si>
  <si>
    <t>25.254.114/0001-99</t>
  </si>
  <si>
    <t>Alcenir Félix da Silv - CPF 079.481.624-02</t>
  </si>
  <si>
    <t>Prestação de serviço assistencial Médico Clínico, Cirúrgico, e de apoio diagnóstico terapêutico (Ginecologia e Obstetrícia em Maternidade, Centro Obstétrico, Pronto Socorro e Ginecologia Eletiva)</t>
  </si>
  <si>
    <t>Prestação de serviço assistencial Médico Clínico, Cirúrgico, e de apoio diagnóstico terapêutico (Ortopedia)</t>
  </si>
  <si>
    <t>Prestação de serviço assistencial Médico de apoio diagnóstico (Ecocardiograma adulto, pediátrico, neonatal e fetal)</t>
  </si>
  <si>
    <t>MAIRA MARASCA DE OLIVEIRA CLÍNICA MÉDICA</t>
  </si>
  <si>
    <t>11.027.862/0001-24</t>
  </si>
  <si>
    <t>Maira Marásca de Oleiceira - CPF: 252.543.238-09</t>
  </si>
  <si>
    <t>NAM NEONATAL ASSISTÊNCIA MÉDICA LTDA</t>
  </si>
  <si>
    <t>06.157.799/0001-00</t>
  </si>
  <si>
    <t>Dorival Soares - CPF: 249.052.898-07
Paulo Henrique Ferreira - CPF: 558.630.195-49</t>
  </si>
  <si>
    <t>Prestação de serviço assistencial médico clínico e de apoio diagnóstico terapêutico (UTI Neonatal, Berçário, Alojamento Conjunto, Assistência do recém nascido em sala de parto)</t>
  </si>
  <si>
    <t>NBS CLÍNICA MÉDICA E SERVIÇOS MÉDICOS LTDA</t>
  </si>
  <si>
    <t>22.675.491/0001-03</t>
  </si>
  <si>
    <t>Pestação de serviços especializados em plantões assistencial médico clínico e de apoio diagnóstico terapêutico em UTI, semi intensiva, pronto socorro adulto e apoio interdisciplinar (Clínica médica)</t>
  </si>
  <si>
    <t>CLÍNICA MÉDICA PHDOCTOR LTDA</t>
  </si>
  <si>
    <t>10.458.002/0001-82</t>
  </si>
  <si>
    <t>Hassan Fahd El Malat - CPF: 250.515.428-75</t>
  </si>
  <si>
    <t>Prestação de serviço assistencial médico cirúrgico e de apoio diagnóstico terapêutico (Cirurgia Geral)</t>
  </si>
  <si>
    <t>RC SERVIÇOS MÉDICOS LTDA</t>
  </si>
  <si>
    <t>04.848.920/0001-15</t>
  </si>
  <si>
    <t>Ricardo Fajado Cury - CPF: 332.092.946-15</t>
  </si>
  <si>
    <t>Prestação de serviço de auditoria de prontuário médico (FAA's, AIH's e BE's)</t>
  </si>
  <si>
    <t>TOTOCIPE SERVIÇOS MÉDICOS LTDA</t>
  </si>
  <si>
    <t>07.799.845/0001-38</t>
  </si>
  <si>
    <t>Ivlacir Idihermano Vasques Silva - CPF: 056.301.262-53</t>
  </si>
  <si>
    <t>Prestação de serviço assistencial médico cirúrgico e de apoio diagnóstico terapêutico (Cirurgia Pediátrica)</t>
  </si>
  <si>
    <t>VIA ENDOSCÓPICA SS LTDA</t>
  </si>
  <si>
    <t>03.139.198/0001-87</t>
  </si>
  <si>
    <t>Eduardo Campos Campedelli - CPF: 178.314.548-02</t>
  </si>
  <si>
    <t>Prestação de serviços médicos de Endoscopia, Colonoscopia, Retossigmoidoscopia e CPRE</t>
  </si>
  <si>
    <t>WVS SILVA</t>
  </si>
  <si>
    <t>18.144.431/0001-97</t>
  </si>
  <si>
    <t>Wellison Vicente Santos da Silva - CPF: 283.244.088-60</t>
  </si>
  <si>
    <t>Prestação em serviços especializados em Segurança e Medicina do Trabalho</t>
  </si>
  <si>
    <t>A. DE G. R. RIBAS TRANSPORTE</t>
  </si>
  <si>
    <t>07.802.568/0001-75</t>
  </si>
  <si>
    <t>Adalberto de Guadalupe Rosa Ribas - CPF: 159.604.248-60</t>
  </si>
  <si>
    <t>Locação de espaço/containers para guarda de ativo imobilizado</t>
  </si>
  <si>
    <t>61.099.008/0001-41</t>
  </si>
  <si>
    <t>TAGUS TEC SERVIÇOS TECNOLOGICOS LTDA</t>
  </si>
  <si>
    <t>Fornecimento de software de gestão de ponto e de 3 relógios de ponto eletrônico</t>
  </si>
  <si>
    <t>00.331.788/0023-24</t>
  </si>
  <si>
    <t>Ricardo Fernandes da Mata - CPF: 182.865.918-52</t>
  </si>
  <si>
    <t>Prestação de serviços ininterrupto de gases medicinais, locação de tanques, cilindros e sistema de óxido nítrico medicinal, com manutenção preventiva e corretiva</t>
  </si>
  <si>
    <t>AIR LIQUIDE BRASIL LTDA</t>
  </si>
  <si>
    <t>ARK TEC GUARDA DE DOCUMENTOS S/A</t>
  </si>
  <si>
    <t>65.689.895/0001-69</t>
  </si>
  <si>
    <t>Sidney Rivetti - CPF: 006.753.768-58</t>
  </si>
  <si>
    <t>Locação de espaço e gerenciamento de documentos</t>
  </si>
  <si>
    <t>ASSISTHERM ASSISTÊNCIA TÉRMICA LTDA</t>
  </si>
  <si>
    <t>58.291.725/0001-66</t>
  </si>
  <si>
    <t>Walter Antonio Orti Biassi - CPF: 033.082.088-57</t>
  </si>
  <si>
    <t>Manutenção preventiva e corretiva de geradores de vapor e trocador de calor</t>
  </si>
  <si>
    <t>AUTOMOTIVO ESPERANÇA FRANCISCO MORATO LTDA</t>
  </si>
  <si>
    <t>05.608.610/0001-96</t>
  </si>
  <si>
    <t>Fornecimento de combustível</t>
  </si>
  <si>
    <t>BAZU PÃES E DOCES LTDA</t>
  </si>
  <si>
    <t>96.571.773/0001-05</t>
  </si>
  <si>
    <t>Paulo Sérgio Seleguim - CPF: 058.093.428-41</t>
  </si>
  <si>
    <t>Fornecimento de produtos alimentícios (panificação)</t>
  </si>
  <si>
    <t>BIONEXO DO BRASIL SOLUÇÕES DIGITAIS EIRELI</t>
  </si>
  <si>
    <t>04.069.709/0001-02</t>
  </si>
  <si>
    <t>Licenciamento de uso das soluções digitais Bionexo</t>
  </si>
  <si>
    <t>NEXCODE AUTOMAÇÃO EIRELI</t>
  </si>
  <si>
    <t>06.059.073/0001-35</t>
  </si>
  <si>
    <t>Newman Rezende da Costa - CPF: 832.588.686-20</t>
  </si>
  <si>
    <t>Locação de Hardware e Software para controle de acessos</t>
  </si>
  <si>
    <t>Locação de aparelhos telefônicos e sistema de PABX virtual</t>
  </si>
  <si>
    <t>Prestação de serviço de locação de microcomputadores e nobreaks com fornecimento de firewall</t>
  </si>
  <si>
    <t>07.148.853/0001-14</t>
  </si>
  <si>
    <t>Antonio Francisco Nascimeto - CPF: 066.449.668-70</t>
  </si>
  <si>
    <t>DOTCOM LOCAÇÃO DE EQUIPAMENTOS EIRELI</t>
  </si>
  <si>
    <t>Prestação de serviço de Central de Atendimento de Serviços</t>
  </si>
  <si>
    <t>CEI COMERCIO, EXPORTAÇÃO E IMPORTAÇÃO DE MATERIAIS MÉDICOS LTDA</t>
  </si>
  <si>
    <t>40.175.705/0001-64</t>
  </si>
  <si>
    <t>Fábio Machado Ferreira - CPF: 013.830.407-61</t>
  </si>
  <si>
    <t>Comodato aquecedor e fornecimento de mantas térmicas</t>
  </si>
  <si>
    <t>CONFIANCE MEDICAL PRODUTOS MÉDICOS S.A.</t>
  </si>
  <si>
    <t>05.209.279/0001-31</t>
  </si>
  <si>
    <t>Cristiano Mendes Braga - CPF: 030.297.466-07</t>
  </si>
  <si>
    <t>Locação de equipamentos de videolaparoscopia com disponibilização de instrumentador</t>
  </si>
  <si>
    <t>DIGITRO TECNOLOGIA S.A</t>
  </si>
  <si>
    <t>83.472.803/0001-76</t>
  </si>
  <si>
    <t>Milton João de Espíndola - CPF: 251.985.059-00</t>
  </si>
  <si>
    <t>E-PEOPLE SOLUÇÕES LTDA</t>
  </si>
  <si>
    <t>03.693.940/0001-00</t>
  </si>
  <si>
    <t>Alexandre Gonçalves Duarte - CPF: 146.933.148-97</t>
  </si>
  <si>
    <t>Licença de software de integração entre sistema de gestão hospitalar e sistema de exame de imagens</t>
  </si>
  <si>
    <t>EPPOLIX TRATAMENTO DE RESÍDUOS ESPECIAIS LTDA</t>
  </si>
  <si>
    <t>04.148.921/0001-57</t>
  </si>
  <si>
    <t>José Carlos Ventre - CPF: 560.811.118-49</t>
  </si>
  <si>
    <t>Prestação de serviço de coleta, transporte e destinação final de resíduos infectantes</t>
  </si>
  <si>
    <t>ESTERILAV COMÉRCIO E MANUTENÇÃO DE EQUIPAMENTOS HOSPITALARES LTDA</t>
  </si>
  <si>
    <t>52.119.963/0001-02</t>
  </si>
  <si>
    <t>José Roberto Iglesias - CPF: 991.061.918-00</t>
  </si>
  <si>
    <t>Serviço de manutenção de equipamentos de esterilização de materiais de uso hospitalar</t>
  </si>
  <si>
    <t>PRIOM TECNOLOGIA EM EQUIPAMENTOS EIRELI</t>
  </si>
  <si>
    <t>11.619.992/0001-56</t>
  </si>
  <si>
    <t>Rodrigo Benjamim Delgado - CPF: 298.098.228-80</t>
  </si>
  <si>
    <t>Locação de 4 Monitores Multiparamétricos e 2 Ventiladores Pulmonares</t>
  </si>
  <si>
    <t>Manutenção nas instalações de ar condicionado, câmaras frigoríficas, refrigeradores e freezers</t>
  </si>
  <si>
    <t>FANCOLD MANUTENÇÃO EIRELI</t>
  </si>
  <si>
    <t>14.819.514/0001-88</t>
  </si>
  <si>
    <t>Luiz Carlos Barbosa - CPF: 140.026.168-60</t>
  </si>
  <si>
    <t>GKS GERADORES LTDA</t>
  </si>
  <si>
    <t>29.120.445/0001-97</t>
  </si>
  <si>
    <t>Sidnei da Silva Nonato - CPF: 140.482.008-60</t>
  </si>
  <si>
    <t>Serviços gerais de manutenção preventiva e corretiva do gerador de energia</t>
  </si>
  <si>
    <t>HIDROLABOR LABORATÓRIO DE CONTROLE DE QUALIDADE LTDA</t>
  </si>
  <si>
    <t>00.352.894/0001-89</t>
  </si>
  <si>
    <t>Carlos Augusto Pauletti - CPF: 071.969.508-28</t>
  </si>
  <si>
    <t>Serviço de coleta e análise de água, alimentos e hemodiálise</t>
  </si>
  <si>
    <t>IVAN APARECIDA CACIATORE ALBERTO DE SOUSA CENTRO RADIOLÓGICO EPP</t>
  </si>
  <si>
    <t>19.795.492/0001-87</t>
  </si>
  <si>
    <t>Ivan Aparecida Caciatore Alberto de Sousa - CPF: 029.351.248-55</t>
  </si>
  <si>
    <t>Prestação de serviços especializados em Radiologia Geral, com fornecimento de mão de obra, insumos, equipamentos, manutenção preventiva e corretiva, nas modalidades de Raio-X, Tomografia Computadorizada e Ultrassonografia.</t>
  </si>
  <si>
    <t>JVA COMERCIO E ASSISTÊNCIA TÉCNICA DE MÁQUINAS E EQUIPAMENTOS</t>
  </si>
  <si>
    <t>06.100.384/0001-09</t>
  </si>
  <si>
    <t>Vera Lúcia Rodrigues Batista - CPF: 153.408.178-06</t>
  </si>
  <si>
    <t>Locação de máquinas e equipamentos da central de ar comprimido medicinal e central de vácuo com manutenção preventiva e corretiva</t>
  </si>
  <si>
    <t>LAVEBRÁS GESTÃO DE TÊXTEIS S.A.</t>
  </si>
  <si>
    <t>06.272.575/0028-60</t>
  </si>
  <si>
    <t>Locação de enxoval hospitalar</t>
  </si>
  <si>
    <t>Gilmar José Cadore - CPF: 017.027.179-09
Remi Michel Foouladoux - CPF: 215.825.398-39</t>
  </si>
  <si>
    <t>MARZAGÃO E BALARO ADVOGADOS</t>
  </si>
  <si>
    <t>57.864.936/0001-88</t>
  </si>
  <si>
    <t>Assessoria jurídica especializada em direito trabalhista</t>
  </si>
  <si>
    <t>METAMEDICAL COMÉRCIO E IMPORTAÇÃO EIRELI LTDA</t>
  </si>
  <si>
    <t>21.033.671/0001-29</t>
  </si>
  <si>
    <t>Erica Cristina Silva Borba Paes - CPF: 252.774.828-73</t>
  </si>
  <si>
    <t>Fornecimento de materiais de órteses e próteses com perfurador e instrumentador</t>
  </si>
  <si>
    <t>MOGAMI IMPORTAÇÃO E EXPORTAÇÃO LTDA</t>
  </si>
  <si>
    <t>50.247.071/0001-61</t>
  </si>
  <si>
    <t>Marcos Zamaioli - CPF: 043.937.588-62</t>
  </si>
  <si>
    <t>Fornecimento de grampeadores cirúrgicos e cargas para grampeadores</t>
  </si>
  <si>
    <t>NELMAR ASSISTÊNCIA TÉCNICA E COMÉRCIO DE APARELHOS MÉDICOS LTDA</t>
  </si>
  <si>
    <t>50.382.688/0001-90</t>
  </si>
  <si>
    <t>Nelson Ferreira - CPF: 058.105.588-87</t>
  </si>
  <si>
    <t>Locação de ventiladores pulmonar e monitor - COVID</t>
  </si>
  <si>
    <t>NESTLE BRASIL LTDA</t>
  </si>
  <si>
    <t>60.409.075/0001-52</t>
  </si>
  <si>
    <t>Leandro Moreno Fraile - CPF: 339.211.898-29</t>
  </si>
  <si>
    <t>Fornecimento de fórmulas lácteas infantis</t>
  </si>
  <si>
    <t>NS SYSTEM SERVIÇOS EM SOFTWARE LTDA</t>
  </si>
  <si>
    <t>34.481. 947/0001-83</t>
  </si>
  <si>
    <t>Suporte ao ERP Protheus 12 TOTVS</t>
  </si>
  <si>
    <t>OXY SYSTEM EQUIPAMENTOS MÉDICOS LTDA</t>
  </si>
  <si>
    <t>58.763.350/0001-90</t>
  </si>
  <si>
    <t>José do Pinho Braz - CPF: 046.711.228-20</t>
  </si>
  <si>
    <t>Locação de equipamentos médico hospitalares</t>
  </si>
  <si>
    <t>PICTURE INFORMÁTICA LTDA</t>
  </si>
  <si>
    <t>02.987.916/0001-02</t>
  </si>
  <si>
    <t>Prestação de serviço de recepção e envio de mensagens eletrônicas, através da internet, bem como tratamento e disponibilização de caixas postais</t>
  </si>
  <si>
    <t>PLANISA PLANEJAMENTO E ORGANIZAÇÃO DE INSTITUIÇÕES DE SAÚDE LTDA</t>
  </si>
  <si>
    <t>58.291.792/0001-17</t>
  </si>
  <si>
    <t>Renata Neves de Matos Antunes - CPF: 295.034.928-58</t>
  </si>
  <si>
    <t>Prestação de serviço de consultoria em custos hospitalares</t>
  </si>
  <si>
    <t>PRO-FÓRMULA QUIMIOTERÁPICA LTDA</t>
  </si>
  <si>
    <t>07.028.603/0004-93</t>
  </si>
  <si>
    <t>Gilberto Scharpira - CPF: 086.356.328-77</t>
  </si>
  <si>
    <t>Fornecimento de Nutrição Parenteral</t>
  </si>
  <si>
    <t>RANDMED EQUIPAMENTOS HOSPITALARES LTDA</t>
  </si>
  <si>
    <t>69.220.069/0001-27</t>
  </si>
  <si>
    <t>Sérgio Luiz Favareto - CPF: 059.439.858-40</t>
  </si>
  <si>
    <t>Prestação de serviços especializados em consertos, reparos e codificação em instrumentais cirúrgicos</t>
  </si>
  <si>
    <t>SAMIR SERVIÇOS  RADIOLOGICOS LTDA</t>
  </si>
  <si>
    <t>06.088.486/0002-29</t>
  </si>
  <si>
    <t>Ivânio Barreto da Silva - CPF: 142.265.988-73</t>
  </si>
  <si>
    <t>Fornecimento de equipamentos de Radiologia Digital, Tomografia Digital, Ultrassonografia, Ecocardiografia, sistemas para visualização de imagens e manutenção dos equipamentos.</t>
  </si>
  <si>
    <t>SAMTRONIC INDÚSTRIA E COMÉRCIO LTDA</t>
  </si>
  <si>
    <t>58.426.628/0001-33</t>
  </si>
  <si>
    <t>Edgar Félix Muller - CPF: 038.306.258-63</t>
  </si>
  <si>
    <t>Fornecimento de equipos e bombas de infusão em regime de comodato</t>
  </si>
  <si>
    <t>SECTOR SERVIÇOS E CONSERVAÇÃO LTDA</t>
  </si>
  <si>
    <t>09.128.618/0001-06</t>
  </si>
  <si>
    <t>Luiz Fernando Mompean Origuella - CPF: 032.455.388-98</t>
  </si>
  <si>
    <t>Prestação de serviço de controle de acesso e portarias nas dependências do HEFM</t>
  </si>
  <si>
    <t>Prestação de serviço de limpeza, jardinagem e limpeza de caixa d'água com fornecimento de insumos.</t>
  </si>
  <si>
    <t>STAREX REMOÇÕES E SERVIÇOS MÉDICOS LTDA</t>
  </si>
  <si>
    <t>10.718.875/0001-87</t>
  </si>
  <si>
    <t>Alexandre Tonicelli - CPF: 248.982.028-10</t>
  </si>
  <si>
    <t>Prestação de serviço de transporte com disponibilização de veículos com quilometragem livre, motorista, manutenção preventiva/corretiva com reposição de peças e seguro total.</t>
  </si>
  <si>
    <t>STERIUM SERVIÇOS DE ESTERILIZAÇÃO LTDA</t>
  </si>
  <si>
    <t>17.952.504/0001-04</t>
  </si>
  <si>
    <t>Jorge Antonio Barbosa - CPF: 714.207.208-30</t>
  </si>
  <si>
    <t>Prestação de serviços de esterilização por óxido etileno dos materiais hospitalares</t>
  </si>
  <si>
    <t>THYSSENKRUPP ELEVADORES S.A.</t>
  </si>
  <si>
    <t>90.347.840/0047-09</t>
  </si>
  <si>
    <t>Erivelton Denizar de Oliveira - CPF: 291.382.798-51</t>
  </si>
  <si>
    <t>Manutenção preventiva e corretiva de elevadores</t>
  </si>
  <si>
    <t>TRANSLIX LOGÍSTICA AMBIENTAL LTDA</t>
  </si>
  <si>
    <t>49.783.350/0001-60</t>
  </si>
  <si>
    <t>Alexandre Fernandes - CPF: 075.169.448-74</t>
  </si>
  <si>
    <t>Serviço de coleta, transporte e destinação final de resíduos infectantes</t>
  </si>
  <si>
    <t>13.442.045/0001-68</t>
  </si>
  <si>
    <t>Leonardo Gabriel de Souza - CPF: 300.022.238-30</t>
  </si>
  <si>
    <t>Fornecimeto de equipamentos, gerenciamento de impressões efetivamente realizadas, manutenção preventiva e corretiva dos equipamentos com substituição de peças, componentes e materiais utilizados na manutenção e fornecimento de insumos, exceto papel.</t>
  </si>
  <si>
    <t>WARELINE DO BRASIL DESENVOLVIMENTO DE SOFTWARE LTDA</t>
  </si>
  <si>
    <t>71.613.996/0001-59</t>
  </si>
  <si>
    <t>Paula Almeida Usier - CPF: 226.732.578-02</t>
  </si>
  <si>
    <t>Locação do software Conecte/W gestão hospitalar, desenvolvimento, implantação, instalação e suportepara direito de uso</t>
  </si>
  <si>
    <t>VISSA - VIGILÂNCIA E SEGURANÇA SERVIÇO DE ANESTESIA</t>
  </si>
  <si>
    <t>96.291.976/0001-30</t>
  </si>
  <si>
    <t>Rita de Cássia Rodirgues - CPF: 014.183.168-57</t>
  </si>
  <si>
    <t>Prestação de serviços especializados na área de Anestesia nos pacientes internados no HEFM</t>
  </si>
  <si>
    <t>TIPED - TERAPIA INTENSIVA E PEDIATRIA LTDA</t>
  </si>
  <si>
    <t>12.508.856/0001-51</t>
  </si>
  <si>
    <t>Fábio Siqueira Bueno - CPF: 216.153.178-64</t>
  </si>
  <si>
    <t>NUPESM NUCLEO DE PRESTAÇÃO DE SERVIÇOS MÉDICOS LTDA</t>
  </si>
  <si>
    <t>07.777.739/0001-53</t>
  </si>
  <si>
    <t>Prestação de serviço assistencial médico especializados nas áreas de Ortopedia</t>
  </si>
  <si>
    <t>GRV - PRESTADORA DE SERVIÇOS EM FISIOTERAPIA LTDA</t>
  </si>
  <si>
    <t>06.278.240/0001-39</t>
  </si>
  <si>
    <t>George Jerre Vieira - CPF: 748.520.606-06</t>
  </si>
  <si>
    <t>CLINICA O.C MEDICINA S.S.</t>
  </si>
  <si>
    <t>07.723.435/0001-03</t>
  </si>
  <si>
    <t>VALORESER - MEIO AMBIENTE SEGURANÇA DO TRABALHO EIRELI</t>
  </si>
  <si>
    <t>23.485.285/0001-01</t>
  </si>
  <si>
    <t>Bruna Fernandes Leonardi - CPF: 376.205.298-02</t>
  </si>
  <si>
    <t>Serviços especializados em assessoria ambiental e segurança do trabalho</t>
  </si>
  <si>
    <t>SINTESE LICENCIAMENTO DE PROGRAMA PARA COMPRAS ONLINE LTDA</t>
  </si>
  <si>
    <t>16.783.034/0001-30</t>
  </si>
  <si>
    <t>Bertrand Marc Gourgue - CPF: 706.445.861-68</t>
  </si>
  <si>
    <t>Licença de uso de portal de compras integrado e uma plataforma de comércio eletrônico.</t>
  </si>
  <si>
    <t>P. BPO DE IMPRESSÕES LTDA</t>
  </si>
  <si>
    <t>34.588.246/0001-48</t>
  </si>
  <si>
    <t>Leandro Moreno Rodrigues - CPF: 255.430.158-10
Tiago Mota Gan - CPF: 229.997.168-85</t>
  </si>
  <si>
    <t>GUIMA CONSECO CONSTRUÇÃO, SERVIÇOS E COMÉRCIO LTDA</t>
  </si>
  <si>
    <t>59.519.603/0001-47</t>
  </si>
  <si>
    <t>Tatiana Zunno Guimarães - CPF: 220.025.018-58</t>
  </si>
  <si>
    <t>Prestação de serviço de limpeza, asseio, conservação, capinagem, impermeabilização de piso, dedetização, desratização, desinsetização, com o fornecimento de materiais de limpeza, higiene, descartáveis e equipamentos</t>
  </si>
  <si>
    <t>INFOJOBS BRASIL ATIVIDADES DE INTERNET LTDA</t>
  </si>
  <si>
    <t>07.756.995/0001-64</t>
  </si>
  <si>
    <t>Publicidade dos processos seletivos e utilização da ferramenta do Produto Pack Platinum do site Infojobs</t>
  </si>
  <si>
    <t>COMÉRCIO E IMPORTAÇÃO ERECTA LTDA</t>
  </si>
  <si>
    <t>43.420.629/0001-01</t>
  </si>
  <si>
    <t>Paulo Roberto Alves Granja - CPF: 069.142.648-13</t>
  </si>
  <si>
    <t>Serviço especializado no fornecimento de materiais de órtese e prótese, constantes na tabela SUS, com disponibilização de perfurador e instrumentador.</t>
  </si>
  <si>
    <t>ENDOQUALITY ENDOSCOPIA GASTROINTESTINAL DIAGNÓSTICA E TERAPÊUTICA LTDA</t>
  </si>
  <si>
    <t>08.432.642/0001-71</t>
  </si>
  <si>
    <t>Thiago Ferreira de Souza - CPF: 213.285.318-56</t>
  </si>
  <si>
    <t>Prestação de serviços médicos na área de Endoscopia</t>
  </si>
  <si>
    <t>EMPRESA MINEIRA DE COMPUTADORES LTDA</t>
  </si>
  <si>
    <t>22.261.093/0001-40</t>
  </si>
  <si>
    <t>Locação de microcomputadores e nobreak</t>
  </si>
  <si>
    <t>DAYTEC E BIOTEC DO BRASIL PRODUTOS QUIMICOS E BIOLOGICOS LTDA</t>
  </si>
  <si>
    <t>08.883.863/0001-66</t>
  </si>
  <si>
    <t>Alonso Rodrigues Filho - CPF: 992.760.548-04</t>
  </si>
  <si>
    <t>Fornecimento de produtos biológicos e serviço de tratamento de efluentes</t>
  </si>
  <si>
    <t>CAMPTECNICA COMÉRCIO DE RELÓGIOS DE PONTO LTDA</t>
  </si>
  <si>
    <t>65.664.955/0001-99</t>
  </si>
  <si>
    <t>Eugenio Oliveira Toledo - CPF: 010.849.538-89</t>
  </si>
  <si>
    <t>Manutenção preventiva, corretiva, licenciamento de software e suporte de catracas e relógios de ponto</t>
  </si>
  <si>
    <t>ABC TECNOLOGIA COMÉRCIO E SERVIÇOS EM INFORMÁTICA LTDA</t>
  </si>
  <si>
    <t>01.025.462/0001-26</t>
  </si>
  <si>
    <t>Emerson José Beneton - CPF: 060.778.648-54</t>
  </si>
  <si>
    <t>BMB ABC SERVIÇOS MÉDICOS S.S.</t>
  </si>
  <si>
    <t>10.563.836/0001-58</t>
  </si>
  <si>
    <t>Prestação de serviços médicos de Nefrologia e Hemodiálise</t>
  </si>
  <si>
    <t>Erika Betti Mariani Burdelis - CPF: 272.992.308-01
Thiago Gomes Romano - CPF: 296.802.318-79</t>
  </si>
  <si>
    <t>Licença de Firewall e comodato de servidor Dell</t>
  </si>
  <si>
    <t>CRISTIANO DA SILVA VIANA - "CSV EXPRESS"</t>
  </si>
  <si>
    <t>22.400.504/0001-31</t>
  </si>
  <si>
    <t>Cristiano da Silva Viana - CPF: 327.709.188-00</t>
  </si>
  <si>
    <t>Transporte de documentos via motoboy</t>
  </si>
  <si>
    <t>BIONEXO INTERNACIONAL EMPREENDIMENTOS E PARTICIPACOES S.A - 17.310.057/0001-90
RAFAEL KELLERMANN BARBOSA
GUILLAUME ROCHY</t>
  </si>
  <si>
    <t>ASSERVO MULTISSERVIÇOS LTDA</t>
  </si>
  <si>
    <t>10.643.999/0001-40</t>
  </si>
  <si>
    <t>Luciana Silveira Lucio - CPF: 276.976.448-94</t>
  </si>
  <si>
    <t>Prestação de serviços de controle de acessos e portarias nas dependências do HEFM</t>
  </si>
  <si>
    <t>Roque Abdo RG: 3.493.634</t>
  </si>
  <si>
    <t>TOTAL PERÍODO</t>
  </si>
  <si>
    <t>CONTRATOS NÃO-MÉDICOS</t>
  </si>
  <si>
    <t>MUNICIPIO</t>
  </si>
  <si>
    <t>HEFM</t>
  </si>
  <si>
    <t>Marcos Nemeth - CPF 893.102.418-53</t>
  </si>
  <si>
    <t>Luis Gustavo Gomes de Oliveira - CPF 890.646.076-72</t>
  </si>
  <si>
    <t>Ana Paula Prado - CPF 287.727.778-00</t>
  </si>
  <si>
    <t>Carlos Carmelo Balaró - CPF 077.572.828-45</t>
  </si>
  <si>
    <t>Nilton Santos - CPF 091.355.488-00</t>
  </si>
  <si>
    <t>Ricardo Jose da Silva - CPF 096.443.648-56 / Dimas de Melo Pimenta- CPF 261.354.118-02</t>
  </si>
  <si>
    <t xml:space="preserve">Luis Renato Mancini de Castro - CPF: 180.063.048-40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</si>
</sst>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(* #,##0.00_);_(* \(#,##0.00\);_(* &quot;-&quot;??_);_(@_)"/>
  </numFmts>
  <fonts count="7" x14ac:knownFonts="1">
    <font>
      <sz val="11"/>
      <color theme="1"/>
      <name val="Arial"/>
    </font>
    <font>
      <sz val="11"/>
      <color theme="1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ajor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rgb="FFE7E6E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3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7" fontId="4" fillId="2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64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2" fillId="0" borderId="0" xfId="1" applyFont="1" applyAlignment="1">
      <alignment horizontal="left" vertical="center"/>
    </xf>
    <xf numFmtId="0" fontId="2" fillId="0" borderId="0" xfId="0" applyFont="1" applyAlignme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/>
    </xf>
    <xf numFmtId="44" fontId="3" fillId="0" borderId="1" xfId="2" applyFont="1" applyFill="1" applyBorder="1" applyAlignment="1">
      <alignment horizontal="left" vertical="center"/>
    </xf>
    <xf numFmtId="44" fontId="2" fillId="0" borderId="1" xfId="2" applyFont="1" applyFill="1" applyBorder="1" applyAlignment="1">
      <alignment horizontal="left" vertical="center"/>
    </xf>
    <xf numFmtId="0" fontId="3" fillId="0" borderId="0" xfId="0" applyFont="1" applyFill="1"/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14" fontId="3" fillId="0" borderId="2" xfId="0" applyNumberFormat="1" applyFont="1" applyFill="1" applyBorder="1" applyAlignment="1">
      <alignment horizontal="left" vertical="center"/>
    </xf>
    <xf numFmtId="44" fontId="3" fillId="0" borderId="2" xfId="2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 wrapText="1"/>
    </xf>
    <xf numFmtId="14" fontId="3" fillId="0" borderId="2" xfId="0" applyNumberFormat="1" applyFont="1" applyFill="1" applyBorder="1" applyAlignment="1">
      <alignment horizontal="left" vertical="center" wrapText="1"/>
    </xf>
    <xf numFmtId="44" fontId="3" fillId="0" borderId="1" xfId="2" applyFont="1" applyFill="1" applyBorder="1" applyAlignment="1">
      <alignment horizontal="left" vertical="center" wrapText="1"/>
    </xf>
    <xf numFmtId="44" fontId="3" fillId="0" borderId="2" xfId="2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164" fontId="3" fillId="0" borderId="0" xfId="1" applyFont="1" applyFill="1" applyAlignment="1">
      <alignment horizontal="left" vertical="center"/>
    </xf>
    <xf numFmtId="164" fontId="2" fillId="0" borderId="0" xfId="1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14" fontId="3" fillId="0" borderId="0" xfId="0" applyNumberFormat="1" applyFont="1" applyFill="1" applyBorder="1" applyAlignment="1">
      <alignment horizontal="left" vertical="center"/>
    </xf>
    <xf numFmtId="44" fontId="3" fillId="0" borderId="0" xfId="2" applyFont="1" applyFill="1" applyBorder="1" applyAlignment="1">
      <alignment horizontal="left" vertical="center"/>
    </xf>
    <xf numFmtId="44" fontId="2" fillId="0" borderId="0" xfId="2" applyFont="1" applyFill="1" applyBorder="1" applyAlignment="1">
      <alignment horizontal="left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4"/>
  <sheetViews>
    <sheetView showGridLines="0" tabSelected="1" workbookViewId="0">
      <selection activeCell="B33" sqref="B33"/>
    </sheetView>
  </sheetViews>
  <sheetFormatPr defaultColWidth="12.625" defaultRowHeight="15" customHeight="1" x14ac:dyDescent="0.2"/>
  <cols>
    <col min="1" max="1" width="15" style="12" bestFit="1" customWidth="1"/>
    <col min="2" max="2" width="48.5" style="8" bestFit="1" customWidth="1"/>
    <col min="3" max="3" width="13.375" style="3" bestFit="1" customWidth="1"/>
    <col min="4" max="4" width="41.375" style="3" customWidth="1"/>
    <col min="5" max="5" width="66.5" style="7" customWidth="1"/>
    <col min="6" max="6" width="19.25" style="4" bestFit="1" customWidth="1"/>
    <col min="7" max="7" width="10.25" style="4" bestFit="1" customWidth="1"/>
    <col min="8" max="15" width="10.125" style="3" bestFit="1" customWidth="1"/>
    <col min="16" max="16" width="11.25" style="16" bestFit="1" customWidth="1"/>
    <col min="17" max="21" width="7.625" style="3" customWidth="1"/>
    <col min="22" max="16384" width="12.625" style="3"/>
  </cols>
  <sheetData>
    <row r="1" spans="1:21" s="6" customFormat="1" ht="26.25" customHeight="1" x14ac:dyDescent="0.2">
      <c r="A1" s="5" t="s">
        <v>311</v>
      </c>
      <c r="B1" s="9" t="s">
        <v>310</v>
      </c>
      <c r="C1" s="9" t="s">
        <v>5</v>
      </c>
      <c r="D1" s="9" t="s">
        <v>6</v>
      </c>
      <c r="E1" s="9" t="s">
        <v>3</v>
      </c>
      <c r="F1" s="9" t="s">
        <v>7</v>
      </c>
      <c r="G1" s="9" t="s">
        <v>13</v>
      </c>
      <c r="H1" s="10">
        <v>43770</v>
      </c>
      <c r="I1" s="10">
        <v>43800</v>
      </c>
      <c r="J1" s="10">
        <v>43831</v>
      </c>
      <c r="K1" s="10">
        <v>43862</v>
      </c>
      <c r="L1" s="10">
        <v>43891</v>
      </c>
      <c r="M1" s="10">
        <v>43922</v>
      </c>
      <c r="N1" s="10">
        <v>43952</v>
      </c>
      <c r="O1" s="10">
        <v>43983</v>
      </c>
      <c r="P1" s="10" t="s">
        <v>309</v>
      </c>
    </row>
    <row r="2" spans="1:21" ht="11.25" x14ac:dyDescent="0.2">
      <c r="A2" s="17" t="s">
        <v>312</v>
      </c>
      <c r="B2" s="18" t="s">
        <v>2</v>
      </c>
      <c r="C2" s="18" t="s">
        <v>8</v>
      </c>
      <c r="D2" s="19" t="s">
        <v>9</v>
      </c>
      <c r="E2" s="19" t="s">
        <v>10</v>
      </c>
      <c r="F2" s="20">
        <v>43900</v>
      </c>
      <c r="G2" s="20">
        <v>44265</v>
      </c>
      <c r="H2" s="21">
        <f>18826.42+40986.17</f>
        <v>59812.59</v>
      </c>
      <c r="I2" s="21">
        <f>56479.25</f>
        <v>56479.25</v>
      </c>
      <c r="J2" s="21">
        <v>56479.25</v>
      </c>
      <c r="K2" s="21">
        <v>56479.25</v>
      </c>
      <c r="L2" s="21">
        <v>56479.25</v>
      </c>
      <c r="M2" s="21">
        <v>56479.25</v>
      </c>
      <c r="N2" s="21">
        <v>56479.25</v>
      </c>
      <c r="O2" s="21">
        <v>53000</v>
      </c>
      <c r="P2" s="22">
        <f>SUM(H2:O2)</f>
        <v>451688.08999999997</v>
      </c>
      <c r="Q2" s="23"/>
      <c r="R2" s="2"/>
      <c r="S2" s="2"/>
      <c r="T2" s="2"/>
      <c r="U2" s="2"/>
    </row>
    <row r="3" spans="1:21" s="2" customFormat="1" ht="22.5" x14ac:dyDescent="0.2">
      <c r="A3" s="17" t="s">
        <v>312</v>
      </c>
      <c r="B3" s="24" t="s">
        <v>294</v>
      </c>
      <c r="C3" s="24" t="s">
        <v>295</v>
      </c>
      <c r="D3" s="25" t="s">
        <v>297</v>
      </c>
      <c r="E3" s="19" t="s">
        <v>296</v>
      </c>
      <c r="F3" s="26">
        <v>43789</v>
      </c>
      <c r="G3" s="20">
        <v>43881</v>
      </c>
      <c r="H3" s="27">
        <f>14623.33+29246.67</f>
        <v>43870</v>
      </c>
      <c r="I3" s="27">
        <v>40000</v>
      </c>
      <c r="J3" s="27">
        <v>40000</v>
      </c>
      <c r="K3" s="27">
        <v>26666</v>
      </c>
      <c r="L3" s="27">
        <v>0</v>
      </c>
      <c r="M3" s="27">
        <v>0</v>
      </c>
      <c r="N3" s="27">
        <v>0</v>
      </c>
      <c r="O3" s="27">
        <v>0</v>
      </c>
      <c r="P3" s="22">
        <f t="shared" ref="P3:P32" si="0">SUM(H3:O3)</f>
        <v>150536</v>
      </c>
      <c r="Q3" s="23"/>
    </row>
    <row r="4" spans="1:21" ht="33.75" x14ac:dyDescent="0.2">
      <c r="A4" s="17" t="s">
        <v>312</v>
      </c>
      <c r="B4" s="19" t="s">
        <v>1</v>
      </c>
      <c r="C4" s="19" t="s">
        <v>11</v>
      </c>
      <c r="D4" s="19" t="s">
        <v>12</v>
      </c>
      <c r="E4" s="19" t="s">
        <v>4</v>
      </c>
      <c r="F4" s="28">
        <v>43937</v>
      </c>
      <c r="G4" s="20">
        <v>44027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11000</v>
      </c>
      <c r="N4" s="21">
        <v>22000</v>
      </c>
      <c r="O4" s="21">
        <v>22000</v>
      </c>
      <c r="P4" s="22">
        <f t="shared" si="0"/>
        <v>55000</v>
      </c>
      <c r="Q4" s="23"/>
      <c r="R4" s="2"/>
      <c r="S4" s="2"/>
      <c r="T4" s="2"/>
      <c r="U4" s="2"/>
    </row>
    <row r="5" spans="1:21" s="2" customFormat="1" ht="11.25" x14ac:dyDescent="0.2">
      <c r="A5" s="17" t="s">
        <v>312</v>
      </c>
      <c r="B5" s="24" t="s">
        <v>52</v>
      </c>
      <c r="C5" s="24" t="s">
        <v>53</v>
      </c>
      <c r="D5" s="25" t="s">
        <v>54</v>
      </c>
      <c r="E5" s="19" t="s">
        <v>55</v>
      </c>
      <c r="F5" s="26">
        <v>43906</v>
      </c>
      <c r="G5" s="20">
        <v>44271</v>
      </c>
      <c r="H5" s="27">
        <f>129598.4+62132.53</f>
        <v>191730.93</v>
      </c>
      <c r="I5" s="27">
        <v>186397.6</v>
      </c>
      <c r="J5" s="27">
        <v>186397.6</v>
      </c>
      <c r="K5" s="27">
        <v>186397.6</v>
      </c>
      <c r="L5" s="27">
        <v>194397.6</v>
      </c>
      <c r="M5" s="27">
        <v>194397.6</v>
      </c>
      <c r="N5" s="27">
        <v>194397.6</v>
      </c>
      <c r="O5" s="27">
        <v>194397.6</v>
      </c>
      <c r="P5" s="22">
        <f t="shared" si="0"/>
        <v>1528514.1300000001</v>
      </c>
      <c r="Q5" s="23"/>
    </row>
    <row r="6" spans="1:21" ht="22.5" x14ac:dyDescent="0.2">
      <c r="A6" s="17" t="s">
        <v>312</v>
      </c>
      <c r="B6" s="18" t="s">
        <v>252</v>
      </c>
      <c r="C6" s="18" t="s">
        <v>253</v>
      </c>
      <c r="D6" s="19" t="s">
        <v>319</v>
      </c>
      <c r="E6" s="19" t="s">
        <v>39</v>
      </c>
      <c r="F6" s="20">
        <v>43789</v>
      </c>
      <c r="G6" s="20">
        <v>43879</v>
      </c>
      <c r="H6" s="21">
        <f>(17176.28+8588.14)+280333.33</f>
        <v>306097.75</v>
      </c>
      <c r="I6" s="21">
        <f>(25764.42)+267000</f>
        <v>292764.42</v>
      </c>
      <c r="J6" s="21">
        <v>292764.42</v>
      </c>
      <c r="K6" s="21">
        <v>292764.42</v>
      </c>
      <c r="L6" s="21">
        <v>292764.42</v>
      </c>
      <c r="M6" s="21">
        <v>0</v>
      </c>
      <c r="N6" s="21">
        <v>0</v>
      </c>
      <c r="O6" s="21">
        <v>0</v>
      </c>
      <c r="P6" s="22">
        <f t="shared" si="0"/>
        <v>1477155.4299999997</v>
      </c>
      <c r="Q6" s="23"/>
      <c r="R6" s="2"/>
      <c r="S6" s="2"/>
      <c r="T6" s="2"/>
      <c r="U6" s="2"/>
    </row>
    <row r="7" spans="1:21" ht="22.5" x14ac:dyDescent="0.2">
      <c r="A7" s="17" t="s">
        <v>312</v>
      </c>
      <c r="B7" s="19" t="s">
        <v>14</v>
      </c>
      <c r="C7" s="19" t="s">
        <v>15</v>
      </c>
      <c r="D7" s="19" t="s">
        <v>16</v>
      </c>
      <c r="E7" s="19" t="s">
        <v>17</v>
      </c>
      <c r="F7" s="28">
        <v>43983</v>
      </c>
      <c r="G7" s="20">
        <v>44348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55800</v>
      </c>
      <c r="P7" s="22">
        <f t="shared" si="0"/>
        <v>55800</v>
      </c>
      <c r="Q7" s="23"/>
      <c r="R7" s="2"/>
      <c r="S7" s="2"/>
      <c r="T7" s="2"/>
      <c r="U7" s="2"/>
    </row>
    <row r="8" spans="1:21" s="2" customFormat="1" ht="22.5" x14ac:dyDescent="0.2">
      <c r="A8" s="17" t="s">
        <v>312</v>
      </c>
      <c r="B8" s="25" t="s">
        <v>14</v>
      </c>
      <c r="C8" s="25" t="s">
        <v>15</v>
      </c>
      <c r="D8" s="25" t="s">
        <v>16</v>
      </c>
      <c r="E8" s="19" t="s">
        <v>18</v>
      </c>
      <c r="F8" s="29">
        <v>43937</v>
      </c>
      <c r="G8" s="20">
        <v>44057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4240</v>
      </c>
      <c r="P8" s="22">
        <f t="shared" si="0"/>
        <v>4240</v>
      </c>
      <c r="Q8" s="23"/>
    </row>
    <row r="9" spans="1:21" ht="11.25" x14ac:dyDescent="0.2">
      <c r="A9" s="17" t="s">
        <v>312</v>
      </c>
      <c r="B9" s="18" t="s">
        <v>276</v>
      </c>
      <c r="C9" s="18" t="s">
        <v>277</v>
      </c>
      <c r="D9" s="19" t="s">
        <v>278</v>
      </c>
      <c r="E9" s="19" t="s">
        <v>279</v>
      </c>
      <c r="F9" s="20">
        <v>44155</v>
      </c>
      <c r="G9" s="20">
        <v>44245</v>
      </c>
      <c r="H9" s="21">
        <f>60633.33+30316.67</f>
        <v>90950</v>
      </c>
      <c r="I9" s="21">
        <v>89500</v>
      </c>
      <c r="J9" s="21">
        <v>89500</v>
      </c>
      <c r="K9" s="21">
        <v>89500</v>
      </c>
      <c r="L9" s="21">
        <v>0</v>
      </c>
      <c r="M9" s="21">
        <v>0</v>
      </c>
      <c r="N9" s="21">
        <v>0</v>
      </c>
      <c r="O9" s="21">
        <v>0</v>
      </c>
      <c r="P9" s="22">
        <f t="shared" si="0"/>
        <v>359450</v>
      </c>
      <c r="Q9" s="23"/>
      <c r="R9" s="2"/>
      <c r="S9" s="2"/>
      <c r="T9" s="2"/>
      <c r="U9" s="2"/>
    </row>
    <row r="10" spans="1:21" ht="11.25" x14ac:dyDescent="0.2">
      <c r="A10" s="17" t="s">
        <v>312</v>
      </c>
      <c r="B10" s="19" t="s">
        <v>22</v>
      </c>
      <c r="C10" s="19" t="s">
        <v>19</v>
      </c>
      <c r="D10" s="19" t="s">
        <v>20</v>
      </c>
      <c r="E10" s="19" t="s">
        <v>21</v>
      </c>
      <c r="F10" s="28">
        <v>43906</v>
      </c>
      <c r="G10" s="20">
        <v>44271</v>
      </c>
      <c r="H10" s="21">
        <v>0</v>
      </c>
      <c r="I10" s="21">
        <v>0</v>
      </c>
      <c r="J10" s="21">
        <v>0</v>
      </c>
      <c r="K10" s="21">
        <v>0</v>
      </c>
      <c r="L10" s="30">
        <v>116500</v>
      </c>
      <c r="M10" s="21">
        <v>233000</v>
      </c>
      <c r="N10" s="21">
        <v>233000</v>
      </c>
      <c r="O10" s="21">
        <v>233000</v>
      </c>
      <c r="P10" s="22">
        <f t="shared" si="0"/>
        <v>815500</v>
      </c>
      <c r="Q10" s="23"/>
      <c r="R10" s="2"/>
      <c r="S10" s="2"/>
      <c r="T10" s="2"/>
      <c r="U10" s="2"/>
    </row>
    <row r="11" spans="1:21" s="2" customFormat="1" ht="10.5" customHeight="1" x14ac:dyDescent="0.2">
      <c r="A11" s="17" t="s">
        <v>312</v>
      </c>
      <c r="B11" s="25" t="s">
        <v>22</v>
      </c>
      <c r="C11" s="25" t="s">
        <v>19</v>
      </c>
      <c r="D11" s="25" t="s">
        <v>20</v>
      </c>
      <c r="E11" s="19" t="s">
        <v>23</v>
      </c>
      <c r="F11" s="29">
        <v>43921</v>
      </c>
      <c r="G11" s="20">
        <v>44286</v>
      </c>
      <c r="H11" s="27">
        <v>0</v>
      </c>
      <c r="I11" s="27">
        <v>0</v>
      </c>
      <c r="J11" s="27">
        <v>0</v>
      </c>
      <c r="K11" s="27">
        <v>0</v>
      </c>
      <c r="L11" s="27">
        <v>4800</v>
      </c>
      <c r="M11" s="27">
        <v>147000</v>
      </c>
      <c r="N11" s="27">
        <v>147000</v>
      </c>
      <c r="O11" s="27">
        <v>147000</v>
      </c>
      <c r="P11" s="22">
        <f t="shared" si="0"/>
        <v>445800</v>
      </c>
      <c r="Q11" s="23"/>
    </row>
    <row r="12" spans="1:21" ht="22.5" x14ac:dyDescent="0.2">
      <c r="A12" s="17" t="s">
        <v>312</v>
      </c>
      <c r="B12" s="18" t="s">
        <v>249</v>
      </c>
      <c r="C12" s="18" t="s">
        <v>250</v>
      </c>
      <c r="D12" s="19" t="s">
        <v>251</v>
      </c>
      <c r="E12" s="19" t="s">
        <v>27</v>
      </c>
      <c r="F12" s="20">
        <v>43789</v>
      </c>
      <c r="G12" s="20">
        <v>43879</v>
      </c>
      <c r="H12" s="21">
        <v>61803.13</v>
      </c>
      <c r="I12" s="21">
        <v>57803.199999999997</v>
      </c>
      <c r="J12" s="21">
        <v>57803.199999999997</v>
      </c>
      <c r="K12" s="21">
        <v>57803.199999999997</v>
      </c>
      <c r="L12" s="21">
        <v>29463.52</v>
      </c>
      <c r="M12" s="21">
        <v>0</v>
      </c>
      <c r="N12" s="21">
        <v>0</v>
      </c>
      <c r="O12" s="21">
        <v>0</v>
      </c>
      <c r="P12" s="22">
        <f t="shared" si="0"/>
        <v>264676.25</v>
      </c>
      <c r="Q12" s="23"/>
      <c r="R12" s="2"/>
      <c r="S12" s="2"/>
      <c r="T12" s="2"/>
      <c r="U12" s="2"/>
    </row>
    <row r="13" spans="1:21" ht="22.5" x14ac:dyDescent="0.2">
      <c r="A13" s="17" t="s">
        <v>312</v>
      </c>
      <c r="B13" s="19" t="s">
        <v>24</v>
      </c>
      <c r="C13" s="19" t="s">
        <v>25</v>
      </c>
      <c r="D13" s="19" t="s">
        <v>26</v>
      </c>
      <c r="E13" s="19" t="s">
        <v>27</v>
      </c>
      <c r="F13" s="28">
        <v>43906</v>
      </c>
      <c r="G13" s="20">
        <v>44271</v>
      </c>
      <c r="H13" s="21">
        <v>0</v>
      </c>
      <c r="I13" s="21">
        <v>0</v>
      </c>
      <c r="J13" s="21">
        <v>0</v>
      </c>
      <c r="K13" s="21">
        <v>0</v>
      </c>
      <c r="L13" s="21">
        <v>29982.560000000001</v>
      </c>
      <c r="M13" s="21">
        <v>57800</v>
      </c>
      <c r="N13" s="21">
        <v>57800</v>
      </c>
      <c r="O13" s="21">
        <v>57800</v>
      </c>
      <c r="P13" s="22">
        <f t="shared" si="0"/>
        <v>203382.56</v>
      </c>
      <c r="Q13" s="23"/>
      <c r="R13" s="2"/>
      <c r="S13" s="2"/>
      <c r="T13" s="2"/>
      <c r="U13" s="2"/>
    </row>
    <row r="14" spans="1:21" ht="22.5" x14ac:dyDescent="0.2">
      <c r="A14" s="17" t="s">
        <v>312</v>
      </c>
      <c r="B14" s="19" t="s">
        <v>24</v>
      </c>
      <c r="C14" s="19" t="s">
        <v>25</v>
      </c>
      <c r="D14" s="19" t="s">
        <v>26</v>
      </c>
      <c r="E14" s="19" t="s">
        <v>27</v>
      </c>
      <c r="F14" s="28">
        <v>43969</v>
      </c>
      <c r="G14" s="20">
        <v>44149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17220</v>
      </c>
      <c r="O14" s="21">
        <v>38130</v>
      </c>
      <c r="P14" s="22">
        <f t="shared" si="0"/>
        <v>55350</v>
      </c>
      <c r="Q14" s="23"/>
      <c r="R14" s="2"/>
      <c r="S14" s="2"/>
      <c r="T14" s="2"/>
      <c r="U14" s="2"/>
    </row>
    <row r="15" spans="1:21" ht="11.25" x14ac:dyDescent="0.2">
      <c r="A15" s="17" t="s">
        <v>312</v>
      </c>
      <c r="B15" s="18" t="s">
        <v>28</v>
      </c>
      <c r="C15" s="18" t="s">
        <v>29</v>
      </c>
      <c r="D15" s="19" t="s">
        <v>30</v>
      </c>
      <c r="E15" s="19" t="s">
        <v>31</v>
      </c>
      <c r="F15" s="20">
        <v>43922</v>
      </c>
      <c r="G15" s="20">
        <v>44287</v>
      </c>
      <c r="H15" s="21">
        <v>3545.3500000000004</v>
      </c>
      <c r="I15" s="21">
        <v>3545.35</v>
      </c>
      <c r="J15" s="21">
        <v>0</v>
      </c>
      <c r="K15" s="21">
        <v>0</v>
      </c>
      <c r="L15" s="21">
        <v>3545.45</v>
      </c>
      <c r="M15" s="21">
        <v>3545.45</v>
      </c>
      <c r="N15" s="21">
        <v>3545.45</v>
      </c>
      <c r="O15" s="21">
        <v>3545.45</v>
      </c>
      <c r="P15" s="22">
        <f t="shared" si="0"/>
        <v>21272.500000000004</v>
      </c>
      <c r="Q15" s="23"/>
      <c r="R15" s="2"/>
      <c r="S15" s="2"/>
      <c r="T15" s="2"/>
      <c r="U15" s="2"/>
    </row>
    <row r="16" spans="1:21" ht="33.75" x14ac:dyDescent="0.2">
      <c r="A16" s="17" t="s">
        <v>312</v>
      </c>
      <c r="B16" s="19" t="s">
        <v>32</v>
      </c>
      <c r="C16" s="19" t="s">
        <v>33</v>
      </c>
      <c r="D16" s="19" t="s">
        <v>34</v>
      </c>
      <c r="E16" s="19" t="s">
        <v>35</v>
      </c>
      <c r="F16" s="28">
        <v>43894</v>
      </c>
      <c r="G16" s="20">
        <v>44259</v>
      </c>
      <c r="H16" s="21">
        <v>0</v>
      </c>
      <c r="I16" s="21">
        <v>0</v>
      </c>
      <c r="J16" s="21">
        <v>0</v>
      </c>
      <c r="K16" s="21">
        <v>0</v>
      </c>
      <c r="L16" s="21">
        <v>33750</v>
      </c>
      <c r="M16" s="21">
        <v>37500</v>
      </c>
      <c r="N16" s="21">
        <v>37500</v>
      </c>
      <c r="O16" s="21">
        <v>37500</v>
      </c>
      <c r="P16" s="22">
        <f t="shared" si="0"/>
        <v>146250</v>
      </c>
      <c r="Q16" s="23"/>
      <c r="R16" s="2"/>
      <c r="S16" s="2"/>
      <c r="T16" s="2"/>
      <c r="U16" s="2"/>
    </row>
    <row r="17" spans="1:21" ht="33.75" x14ac:dyDescent="0.2">
      <c r="A17" s="17" t="s">
        <v>312</v>
      </c>
      <c r="B17" s="19" t="s">
        <v>32</v>
      </c>
      <c r="C17" s="19" t="s">
        <v>33</v>
      </c>
      <c r="D17" s="19" t="s">
        <v>34</v>
      </c>
      <c r="E17" s="19" t="s">
        <v>35</v>
      </c>
      <c r="F17" s="28">
        <v>43969</v>
      </c>
      <c r="G17" s="20">
        <v>44149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14000</v>
      </c>
      <c r="O17" s="21">
        <v>35000</v>
      </c>
      <c r="P17" s="22">
        <f t="shared" si="0"/>
        <v>49000</v>
      </c>
      <c r="Q17" s="23"/>
      <c r="R17" s="2"/>
      <c r="S17" s="2"/>
      <c r="T17" s="2"/>
      <c r="U17" s="2"/>
    </row>
    <row r="18" spans="1:21" ht="22.5" x14ac:dyDescent="0.2">
      <c r="A18" s="17" t="s">
        <v>312</v>
      </c>
      <c r="B18" s="19" t="s">
        <v>36</v>
      </c>
      <c r="C18" s="19" t="s">
        <v>37</v>
      </c>
      <c r="D18" s="19" t="s">
        <v>38</v>
      </c>
      <c r="E18" s="19" t="s">
        <v>39</v>
      </c>
      <c r="F18" s="28">
        <v>43922</v>
      </c>
      <c r="G18" s="20">
        <v>44287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264000</v>
      </c>
      <c r="N18" s="21">
        <v>264000</v>
      </c>
      <c r="O18" s="21">
        <v>264000</v>
      </c>
      <c r="P18" s="22">
        <f t="shared" si="0"/>
        <v>792000</v>
      </c>
      <c r="Q18" s="23"/>
      <c r="R18" s="2"/>
      <c r="S18" s="2"/>
      <c r="T18" s="2"/>
      <c r="U18" s="2"/>
    </row>
    <row r="19" spans="1:21" ht="11.25" x14ac:dyDescent="0.2">
      <c r="A19" s="17" t="s">
        <v>312</v>
      </c>
      <c r="B19" s="19" t="s">
        <v>36</v>
      </c>
      <c r="C19" s="19" t="s">
        <v>37</v>
      </c>
      <c r="D19" s="19" t="s">
        <v>38</v>
      </c>
      <c r="E19" s="19" t="s">
        <v>40</v>
      </c>
      <c r="F19" s="28">
        <v>43882</v>
      </c>
      <c r="G19" s="20">
        <v>44248</v>
      </c>
      <c r="H19" s="21">
        <v>0</v>
      </c>
      <c r="I19" s="21">
        <v>0</v>
      </c>
      <c r="J19" s="21">
        <v>0</v>
      </c>
      <c r="K19" s="21">
        <v>0</v>
      </c>
      <c r="L19" s="21">
        <v>58320</v>
      </c>
      <c r="M19" s="21">
        <v>200880</v>
      </c>
      <c r="N19" s="21">
        <v>197089.58</v>
      </c>
      <c r="O19" s="21">
        <v>197089.58</v>
      </c>
      <c r="P19" s="22">
        <f t="shared" si="0"/>
        <v>653379.15999999992</v>
      </c>
      <c r="Q19" s="23"/>
      <c r="R19" s="2"/>
      <c r="S19" s="2"/>
      <c r="T19" s="2"/>
      <c r="U19" s="2"/>
    </row>
    <row r="20" spans="1:21" s="2" customFormat="1" ht="22.5" x14ac:dyDescent="0.2">
      <c r="A20" s="17" t="s">
        <v>312</v>
      </c>
      <c r="B20" s="25" t="s">
        <v>36</v>
      </c>
      <c r="C20" s="25" t="s">
        <v>37</v>
      </c>
      <c r="D20" s="25" t="s">
        <v>38</v>
      </c>
      <c r="E20" s="19" t="s">
        <v>41</v>
      </c>
      <c r="F20" s="29">
        <v>44005</v>
      </c>
      <c r="G20" s="20">
        <v>44370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4715</v>
      </c>
      <c r="P20" s="22">
        <f t="shared" si="0"/>
        <v>4715</v>
      </c>
      <c r="Q20" s="23"/>
    </row>
    <row r="21" spans="1:21" ht="22.5" x14ac:dyDescent="0.2">
      <c r="A21" s="17" t="s">
        <v>312</v>
      </c>
      <c r="B21" s="18" t="s">
        <v>42</v>
      </c>
      <c r="C21" s="18" t="s">
        <v>43</v>
      </c>
      <c r="D21" s="19" t="s">
        <v>44</v>
      </c>
      <c r="E21" s="19" t="s">
        <v>41</v>
      </c>
      <c r="F21" s="20">
        <v>43891</v>
      </c>
      <c r="G21" s="20">
        <v>44256</v>
      </c>
      <c r="H21" s="21">
        <v>6000</v>
      </c>
      <c r="I21" s="21">
        <v>15000</v>
      </c>
      <c r="J21" s="21">
        <v>15000</v>
      </c>
      <c r="K21" s="21">
        <v>15000</v>
      </c>
      <c r="L21" s="21">
        <v>14950</v>
      </c>
      <c r="M21" s="21">
        <v>6670</v>
      </c>
      <c r="N21" s="21">
        <v>10005</v>
      </c>
      <c r="O21" s="21">
        <v>0</v>
      </c>
      <c r="P21" s="22">
        <f t="shared" si="0"/>
        <v>82625</v>
      </c>
      <c r="Q21" s="23"/>
      <c r="R21" s="2"/>
      <c r="S21" s="2"/>
      <c r="T21" s="2"/>
      <c r="U21" s="2"/>
    </row>
    <row r="22" spans="1:21" ht="22.5" x14ac:dyDescent="0.2">
      <c r="A22" s="17" t="s">
        <v>312</v>
      </c>
      <c r="B22" s="18" t="s">
        <v>45</v>
      </c>
      <c r="C22" s="18" t="s">
        <v>46</v>
      </c>
      <c r="D22" s="19" t="s">
        <v>47</v>
      </c>
      <c r="E22" s="19" t="s">
        <v>48</v>
      </c>
      <c r="F22" s="20">
        <v>43906</v>
      </c>
      <c r="G22" s="20">
        <v>44271</v>
      </c>
      <c r="H22" s="21">
        <v>280556.14</v>
      </c>
      <c r="I22" s="21">
        <v>280556.14</v>
      </c>
      <c r="J22" s="21">
        <v>280556.14</v>
      </c>
      <c r="K22" s="21">
        <v>280556.14</v>
      </c>
      <c r="L22" s="21">
        <v>280556.14</v>
      </c>
      <c r="M22" s="21">
        <v>280556.14</v>
      </c>
      <c r="N22" s="21">
        <v>280556.14</v>
      </c>
      <c r="O22" s="21">
        <v>280556.14</v>
      </c>
      <c r="P22" s="22">
        <f t="shared" si="0"/>
        <v>2244449.1200000006</v>
      </c>
      <c r="Q22" s="23"/>
      <c r="R22" s="2"/>
      <c r="S22" s="2"/>
      <c r="T22" s="2"/>
      <c r="U22" s="2"/>
    </row>
    <row r="23" spans="1:21" ht="22.5" x14ac:dyDescent="0.2">
      <c r="A23" s="17" t="s">
        <v>312</v>
      </c>
      <c r="B23" s="18" t="s">
        <v>49</v>
      </c>
      <c r="C23" s="18" t="s">
        <v>50</v>
      </c>
      <c r="D23" s="19" t="s">
        <v>20</v>
      </c>
      <c r="E23" s="19" t="s">
        <v>51</v>
      </c>
      <c r="F23" s="20">
        <v>43906</v>
      </c>
      <c r="G23" s="20">
        <v>44271</v>
      </c>
      <c r="H23" s="21">
        <v>200000</v>
      </c>
      <c r="I23" s="21">
        <v>200000</v>
      </c>
      <c r="J23" s="21">
        <v>200000</v>
      </c>
      <c r="K23" s="21">
        <v>200000</v>
      </c>
      <c r="L23" s="21">
        <v>222500</v>
      </c>
      <c r="M23" s="21">
        <v>245000</v>
      </c>
      <c r="N23" s="21">
        <v>245000</v>
      </c>
      <c r="O23" s="21">
        <v>245000</v>
      </c>
      <c r="P23" s="22">
        <f t="shared" si="0"/>
        <v>1757500</v>
      </c>
      <c r="Q23" s="23"/>
      <c r="R23" s="2"/>
      <c r="S23" s="2"/>
      <c r="T23" s="2"/>
      <c r="U23" s="2"/>
    </row>
    <row r="24" spans="1:21" ht="22.5" x14ac:dyDescent="0.2">
      <c r="A24" s="17" t="s">
        <v>312</v>
      </c>
      <c r="B24" s="18" t="s">
        <v>49</v>
      </c>
      <c r="C24" s="18" t="s">
        <v>50</v>
      </c>
      <c r="D24" s="19" t="s">
        <v>20</v>
      </c>
      <c r="E24" s="19" t="s">
        <v>51</v>
      </c>
      <c r="F24" s="20">
        <v>43969</v>
      </c>
      <c r="G24" s="20">
        <v>44149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25498.98</v>
      </c>
      <c r="O24" s="21">
        <v>60805.26</v>
      </c>
      <c r="P24" s="22">
        <f t="shared" si="0"/>
        <v>86304.24</v>
      </c>
      <c r="Q24" s="23"/>
      <c r="R24" s="2"/>
      <c r="S24" s="2"/>
      <c r="T24" s="2"/>
      <c r="U24" s="2"/>
    </row>
    <row r="25" spans="1:21" s="2" customFormat="1" ht="22.5" x14ac:dyDescent="0.2">
      <c r="A25" s="17" t="s">
        <v>312</v>
      </c>
      <c r="B25" s="24" t="s">
        <v>49</v>
      </c>
      <c r="C25" s="24" t="s">
        <v>50</v>
      </c>
      <c r="D25" s="25" t="s">
        <v>20</v>
      </c>
      <c r="E25" s="19" t="s">
        <v>51</v>
      </c>
      <c r="F25" s="26">
        <v>43997</v>
      </c>
      <c r="G25" s="20">
        <v>44177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22947.200000000001</v>
      </c>
      <c r="P25" s="22">
        <f t="shared" si="0"/>
        <v>22947.200000000001</v>
      </c>
      <c r="Q25" s="23"/>
    </row>
    <row r="26" spans="1:21" ht="11.25" x14ac:dyDescent="0.2">
      <c r="A26" s="17" t="s">
        <v>312</v>
      </c>
      <c r="B26" s="18" t="s">
        <v>246</v>
      </c>
      <c r="C26" s="18" t="s">
        <v>247</v>
      </c>
      <c r="D26" s="19" t="s">
        <v>58</v>
      </c>
      <c r="E26" s="19" t="s">
        <v>248</v>
      </c>
      <c r="F26" s="20">
        <v>44155</v>
      </c>
      <c r="G26" s="20">
        <v>44245</v>
      </c>
      <c r="H26" s="21">
        <f>67766.67+135533.33</f>
        <v>203300</v>
      </c>
      <c r="I26" s="21">
        <v>203300</v>
      </c>
      <c r="J26" s="21">
        <v>203300</v>
      </c>
      <c r="K26" s="21">
        <v>135533.32999999999</v>
      </c>
      <c r="L26" s="21">
        <v>1976.52</v>
      </c>
      <c r="M26" s="21">
        <v>0</v>
      </c>
      <c r="N26" s="21">
        <v>0</v>
      </c>
      <c r="O26" s="21">
        <v>0</v>
      </c>
      <c r="P26" s="22">
        <f t="shared" si="0"/>
        <v>747409.85</v>
      </c>
      <c r="Q26" s="23"/>
      <c r="R26" s="2"/>
      <c r="S26" s="2"/>
      <c r="T26" s="2"/>
      <c r="U26" s="2"/>
    </row>
    <row r="27" spans="1:21" ht="11.25" x14ac:dyDescent="0.2">
      <c r="A27" s="17" t="s">
        <v>312</v>
      </c>
      <c r="B27" s="18" t="s">
        <v>56</v>
      </c>
      <c r="C27" s="18" t="s">
        <v>57</v>
      </c>
      <c r="D27" s="19" t="s">
        <v>58</v>
      </c>
      <c r="E27" s="19" t="s">
        <v>59</v>
      </c>
      <c r="F27" s="20">
        <v>43891</v>
      </c>
      <c r="G27" s="20">
        <v>44256</v>
      </c>
      <c r="H27" s="21">
        <f>4055.46+2027.73</f>
        <v>6083.1900000000005</v>
      </c>
      <c r="I27" s="21">
        <v>5474.88</v>
      </c>
      <c r="J27" s="21">
        <v>5474.88</v>
      </c>
      <c r="K27" s="21">
        <v>5474.88</v>
      </c>
      <c r="L27" s="21">
        <v>5474.88</v>
      </c>
      <c r="M27" s="21">
        <v>5300</v>
      </c>
      <c r="N27" s="21">
        <v>5300</v>
      </c>
      <c r="O27" s="21">
        <v>5300</v>
      </c>
      <c r="P27" s="22">
        <f t="shared" si="0"/>
        <v>43882.710000000006</v>
      </c>
      <c r="Q27" s="23"/>
      <c r="R27" s="2"/>
      <c r="S27" s="2"/>
      <c r="T27" s="2"/>
      <c r="U27" s="2"/>
    </row>
    <row r="28" spans="1:21" s="2" customFormat="1" ht="11.25" x14ac:dyDescent="0.2">
      <c r="A28" s="17" t="s">
        <v>312</v>
      </c>
      <c r="B28" s="24" t="s">
        <v>243</v>
      </c>
      <c r="C28" s="24" t="s">
        <v>244</v>
      </c>
      <c r="D28" s="25" t="s">
        <v>245</v>
      </c>
      <c r="E28" s="19" t="s">
        <v>23</v>
      </c>
      <c r="F28" s="26">
        <v>43831</v>
      </c>
      <c r="G28" s="20">
        <v>43921</v>
      </c>
      <c r="H28" s="27">
        <v>0</v>
      </c>
      <c r="I28" s="27">
        <v>0</v>
      </c>
      <c r="J28" s="27">
        <v>158475</v>
      </c>
      <c r="K28" s="27">
        <v>158475</v>
      </c>
      <c r="L28" s="27">
        <v>158475</v>
      </c>
      <c r="M28" s="27">
        <v>0</v>
      </c>
      <c r="N28" s="27">
        <v>0</v>
      </c>
      <c r="O28" s="27">
        <v>0</v>
      </c>
      <c r="P28" s="22">
        <f t="shared" si="0"/>
        <v>475425</v>
      </c>
      <c r="Q28" s="23"/>
    </row>
    <row r="29" spans="1:21" ht="11.25" x14ac:dyDescent="0.2">
      <c r="A29" s="17" t="s">
        <v>312</v>
      </c>
      <c r="B29" s="18" t="s">
        <v>60</v>
      </c>
      <c r="C29" s="18" t="s">
        <v>61</v>
      </c>
      <c r="D29" s="19" t="s">
        <v>62</v>
      </c>
      <c r="E29" s="19" t="s">
        <v>63</v>
      </c>
      <c r="F29" s="20">
        <v>43906</v>
      </c>
      <c r="G29" s="20">
        <v>44271</v>
      </c>
      <c r="H29" s="21">
        <f>72544.95+36272.47</f>
        <v>108817.42</v>
      </c>
      <c r="I29" s="21">
        <v>108817.42</v>
      </c>
      <c r="J29" s="21">
        <v>108817.42</v>
      </c>
      <c r="K29" s="21">
        <v>108817.42</v>
      </c>
      <c r="L29" s="21">
        <v>101408.55</v>
      </c>
      <c r="M29" s="21">
        <v>94000</v>
      </c>
      <c r="N29" s="21">
        <v>94000</v>
      </c>
      <c r="O29" s="21">
        <v>94000</v>
      </c>
      <c r="P29" s="22">
        <f t="shared" si="0"/>
        <v>818678.23</v>
      </c>
      <c r="Q29" s="23"/>
      <c r="R29" s="2"/>
      <c r="S29" s="2"/>
      <c r="T29" s="2"/>
      <c r="U29" s="2"/>
    </row>
    <row r="30" spans="1:21" ht="11.25" x14ac:dyDescent="0.2">
      <c r="A30" s="17" t="s">
        <v>312</v>
      </c>
      <c r="B30" s="19" t="s">
        <v>64</v>
      </c>
      <c r="C30" s="19" t="s">
        <v>65</v>
      </c>
      <c r="D30" s="19" t="s">
        <v>66</v>
      </c>
      <c r="E30" s="19" t="s">
        <v>67</v>
      </c>
      <c r="F30" s="28">
        <v>43891</v>
      </c>
      <c r="G30" s="20">
        <v>44256</v>
      </c>
      <c r="H30" s="21">
        <v>0</v>
      </c>
      <c r="I30" s="21">
        <v>0</v>
      </c>
      <c r="J30" s="21">
        <v>0</v>
      </c>
      <c r="K30" s="21">
        <v>0</v>
      </c>
      <c r="L30" s="21">
        <v>65000</v>
      </c>
      <c r="M30" s="21">
        <v>65000</v>
      </c>
      <c r="N30" s="21">
        <v>65000</v>
      </c>
      <c r="O30" s="21">
        <v>65000</v>
      </c>
      <c r="P30" s="22">
        <f t="shared" si="0"/>
        <v>260000</v>
      </c>
      <c r="Q30" s="23"/>
      <c r="R30" s="2"/>
      <c r="S30" s="2"/>
      <c r="T30" s="2"/>
      <c r="U30" s="2"/>
    </row>
    <row r="31" spans="1:21" s="2" customFormat="1" ht="11.25" x14ac:dyDescent="0.2">
      <c r="A31" s="17" t="s">
        <v>312</v>
      </c>
      <c r="B31" s="24" t="s">
        <v>239</v>
      </c>
      <c r="C31" s="24" t="s">
        <v>240</v>
      </c>
      <c r="D31" s="25" t="s">
        <v>241</v>
      </c>
      <c r="E31" s="25" t="s">
        <v>242</v>
      </c>
      <c r="F31" s="26">
        <v>43789</v>
      </c>
      <c r="G31" s="20">
        <v>43879</v>
      </c>
      <c r="H31" s="27">
        <f>157794.38+78897.2</f>
        <v>236691.58000000002</v>
      </c>
      <c r="I31" s="27">
        <v>236673.72</v>
      </c>
      <c r="J31" s="27">
        <v>236673.72</v>
      </c>
      <c r="K31" s="27">
        <v>236673.72</v>
      </c>
      <c r="L31" s="27">
        <v>118336.86</v>
      </c>
      <c r="M31" s="27">
        <v>0</v>
      </c>
      <c r="N31" s="27">
        <v>0</v>
      </c>
      <c r="O31" s="27">
        <v>0</v>
      </c>
      <c r="P31" s="22">
        <f t="shared" si="0"/>
        <v>1065049.6000000001</v>
      </c>
      <c r="Q31" s="23"/>
    </row>
    <row r="32" spans="1:21" ht="11.25" x14ac:dyDescent="0.2">
      <c r="A32" s="17" t="s">
        <v>312</v>
      </c>
      <c r="B32" s="18" t="s">
        <v>68</v>
      </c>
      <c r="C32" s="18" t="s">
        <v>69</v>
      </c>
      <c r="D32" s="19" t="s">
        <v>70</v>
      </c>
      <c r="E32" s="19" t="s">
        <v>71</v>
      </c>
      <c r="F32" s="20">
        <v>43789</v>
      </c>
      <c r="G32" s="20">
        <v>43789</v>
      </c>
      <c r="H32" s="21">
        <f>11960+4313.33</f>
        <v>16273.33</v>
      </c>
      <c r="I32" s="21">
        <v>12940</v>
      </c>
      <c r="J32" s="21">
        <v>12940</v>
      </c>
      <c r="K32" s="21">
        <v>12940</v>
      </c>
      <c r="L32" s="21">
        <v>12940</v>
      </c>
      <c r="M32" s="21">
        <v>12940</v>
      </c>
      <c r="N32" s="21">
        <v>12940</v>
      </c>
      <c r="O32" s="21">
        <v>12940</v>
      </c>
      <c r="P32" s="22">
        <f t="shared" si="0"/>
        <v>106853.33</v>
      </c>
      <c r="Q32" s="23"/>
      <c r="R32" s="2"/>
      <c r="S32" s="2"/>
      <c r="T32" s="2"/>
      <c r="U32" s="2"/>
    </row>
    <row r="33" spans="1:21" ht="11.25" x14ac:dyDescent="0.2">
      <c r="A33" s="37"/>
      <c r="B33" s="38"/>
      <c r="C33" s="38"/>
      <c r="D33" s="39"/>
      <c r="E33" s="39"/>
      <c r="F33" s="40"/>
      <c r="G33" s="40"/>
      <c r="H33" s="41"/>
      <c r="I33" s="41"/>
      <c r="J33" s="41"/>
      <c r="K33" s="41"/>
      <c r="L33" s="41"/>
      <c r="M33" s="41"/>
      <c r="N33" s="41"/>
      <c r="O33" s="41"/>
      <c r="P33" s="42"/>
      <c r="Q33" s="23"/>
      <c r="R33" s="2"/>
      <c r="S33" s="2"/>
      <c r="T33" s="2"/>
      <c r="U33" s="2"/>
    </row>
    <row r="34" spans="1:21" ht="11.25" x14ac:dyDescent="0.2">
      <c r="A34" s="37"/>
      <c r="B34" s="38"/>
      <c r="C34" s="38"/>
      <c r="D34" s="39"/>
      <c r="E34" s="39"/>
      <c r="F34" s="40"/>
      <c r="G34" s="40"/>
      <c r="H34" s="41"/>
      <c r="I34" s="41"/>
      <c r="J34" s="41"/>
      <c r="K34" s="41"/>
      <c r="L34" s="41"/>
      <c r="M34" s="41"/>
      <c r="N34" s="41"/>
      <c r="O34" s="41"/>
      <c r="P34" s="42"/>
      <c r="Q34" s="23"/>
      <c r="R34" s="2"/>
      <c r="S34" s="2"/>
      <c r="T34" s="2"/>
      <c r="U34" s="2"/>
    </row>
    <row r="35" spans="1:21" ht="11.25" customHeight="1" x14ac:dyDescent="0.2">
      <c r="B35" s="11"/>
      <c r="C35" s="11"/>
      <c r="D35" s="14"/>
      <c r="E35" s="11"/>
      <c r="F35" s="11"/>
      <c r="G35" s="11"/>
      <c r="H35" s="13"/>
      <c r="I35" s="13"/>
      <c r="J35" s="13"/>
      <c r="K35" s="13"/>
      <c r="L35" s="13"/>
      <c r="M35" s="13"/>
      <c r="N35" s="13"/>
      <c r="O35" s="13"/>
      <c r="P35" s="15"/>
      <c r="Q35" s="2"/>
      <c r="R35" s="2"/>
      <c r="S35" s="2"/>
      <c r="T35" s="2"/>
      <c r="U35" s="2"/>
    </row>
    <row r="36" spans="1:21" s="1" customFormat="1" ht="11.25" x14ac:dyDescent="0.2">
      <c r="A36" s="5" t="s">
        <v>311</v>
      </c>
      <c r="B36" s="9" t="s">
        <v>310</v>
      </c>
      <c r="C36" s="9" t="s">
        <v>5</v>
      </c>
      <c r="D36" s="9" t="s">
        <v>6</v>
      </c>
      <c r="E36" s="9" t="s">
        <v>3</v>
      </c>
      <c r="F36" s="9" t="s">
        <v>7</v>
      </c>
      <c r="G36" s="9" t="s">
        <v>13</v>
      </c>
      <c r="H36" s="10">
        <v>43770</v>
      </c>
      <c r="I36" s="10">
        <v>43800</v>
      </c>
      <c r="J36" s="10">
        <v>43831</v>
      </c>
      <c r="K36" s="10">
        <v>43862</v>
      </c>
      <c r="L36" s="10">
        <v>43891</v>
      </c>
      <c r="M36" s="10">
        <v>43922</v>
      </c>
      <c r="N36" s="10">
        <v>43952</v>
      </c>
      <c r="O36" s="10">
        <v>43983</v>
      </c>
      <c r="P36" s="10" t="s">
        <v>309</v>
      </c>
    </row>
    <row r="37" spans="1:21" ht="11.25" x14ac:dyDescent="0.2">
      <c r="A37" s="17" t="s">
        <v>312</v>
      </c>
      <c r="B37" s="18" t="s">
        <v>72</v>
      </c>
      <c r="C37" s="18" t="s">
        <v>73</v>
      </c>
      <c r="D37" s="19" t="s">
        <v>74</v>
      </c>
      <c r="E37" s="19" t="s">
        <v>75</v>
      </c>
      <c r="F37" s="20">
        <v>43970</v>
      </c>
      <c r="G37" s="20">
        <v>44335</v>
      </c>
      <c r="H37" s="21">
        <v>2700</v>
      </c>
      <c r="I37" s="21">
        <v>1800</v>
      </c>
      <c r="J37" s="21">
        <v>1800</v>
      </c>
      <c r="K37" s="21">
        <v>2400</v>
      </c>
      <c r="L37" s="21">
        <v>1800</v>
      </c>
      <c r="M37" s="21">
        <v>2440</v>
      </c>
      <c r="N37" s="21">
        <v>2440</v>
      </c>
      <c r="O37" s="21">
        <v>2400</v>
      </c>
      <c r="P37" s="22">
        <f t="shared" ref="P37:P93" si="1">SUM(H37:O37)</f>
        <v>17780</v>
      </c>
      <c r="Q37" s="23"/>
      <c r="R37" s="2"/>
      <c r="S37" s="2"/>
      <c r="T37" s="2"/>
      <c r="U37" s="2"/>
    </row>
    <row r="38" spans="1:21" s="2" customFormat="1" ht="11.25" x14ac:dyDescent="0.2">
      <c r="A38" s="17" t="s">
        <v>312</v>
      </c>
      <c r="B38" s="24" t="s">
        <v>291</v>
      </c>
      <c r="C38" s="24" t="s">
        <v>292</v>
      </c>
      <c r="D38" s="25" t="s">
        <v>293</v>
      </c>
      <c r="E38" s="25" t="s">
        <v>298</v>
      </c>
      <c r="F38" s="26">
        <v>43789</v>
      </c>
      <c r="G38" s="20">
        <v>43879</v>
      </c>
      <c r="H38" s="27">
        <v>651.22</v>
      </c>
      <c r="I38" s="27">
        <v>1953.65</v>
      </c>
      <c r="J38" s="27">
        <v>1953.65</v>
      </c>
      <c r="K38" s="27">
        <v>1953.65</v>
      </c>
      <c r="L38" s="27">
        <v>1953.65</v>
      </c>
      <c r="M38" s="27">
        <v>1562.92</v>
      </c>
      <c r="N38" s="27">
        <v>0</v>
      </c>
      <c r="O38" s="27">
        <v>0</v>
      </c>
      <c r="P38" s="22">
        <f t="shared" si="1"/>
        <v>10028.74</v>
      </c>
      <c r="Q38" s="23"/>
    </row>
    <row r="39" spans="1:21" ht="22.5" x14ac:dyDescent="0.2">
      <c r="A39" s="17" t="s">
        <v>312</v>
      </c>
      <c r="B39" s="18" t="s">
        <v>82</v>
      </c>
      <c r="C39" s="18" t="s">
        <v>79</v>
      </c>
      <c r="D39" s="19" t="s">
        <v>80</v>
      </c>
      <c r="E39" s="19" t="s">
        <v>81</v>
      </c>
      <c r="F39" s="20">
        <v>43987</v>
      </c>
      <c r="G39" s="20">
        <v>44352</v>
      </c>
      <c r="H39" s="21">
        <v>6570.39</v>
      </c>
      <c r="I39" s="21">
        <v>14167.72</v>
      </c>
      <c r="J39" s="21">
        <v>24112.85</v>
      </c>
      <c r="K39" s="21">
        <v>13572.69</v>
      </c>
      <c r="L39" s="21">
        <v>37106.32</v>
      </c>
      <c r="M39" s="21">
        <v>28292.29</v>
      </c>
      <c r="N39" s="21">
        <v>32408.38</v>
      </c>
      <c r="O39" s="21">
        <v>26668.36</v>
      </c>
      <c r="P39" s="22">
        <f t="shared" si="1"/>
        <v>182899</v>
      </c>
      <c r="Q39" s="23"/>
      <c r="R39" s="2"/>
      <c r="S39" s="2"/>
      <c r="T39" s="2"/>
      <c r="U39" s="2"/>
    </row>
    <row r="40" spans="1:21" ht="11.25" x14ac:dyDescent="0.2">
      <c r="A40" s="17" t="s">
        <v>312</v>
      </c>
      <c r="B40" s="18" t="s">
        <v>83</v>
      </c>
      <c r="C40" s="18" t="s">
        <v>84</v>
      </c>
      <c r="D40" s="19" t="s">
        <v>85</v>
      </c>
      <c r="E40" s="19" t="s">
        <v>86</v>
      </c>
      <c r="F40" s="20">
        <v>43970</v>
      </c>
      <c r="G40" s="20">
        <v>44335</v>
      </c>
      <c r="H40" s="21">
        <f>3092.06+1542.61</f>
        <v>4634.67</v>
      </c>
      <c r="I40" s="21">
        <f>3043.08+1324.24</f>
        <v>4367.32</v>
      </c>
      <c r="J40" s="21">
        <f>6136.72+2872.17</f>
        <v>9008.89</v>
      </c>
      <c r="K40" s="21">
        <v>9008.89</v>
      </c>
      <c r="L40" s="21">
        <v>3451.2000000000003</v>
      </c>
      <c r="M40" s="21">
        <v>4144.6900000000005</v>
      </c>
      <c r="N40" s="21">
        <v>4125.51</v>
      </c>
      <c r="O40" s="21">
        <v>4760.7299999999996</v>
      </c>
      <c r="P40" s="22">
        <f t="shared" si="1"/>
        <v>43501.899999999994</v>
      </c>
      <c r="Q40" s="23"/>
      <c r="R40" s="2"/>
      <c r="S40" s="2"/>
      <c r="T40" s="2"/>
      <c r="U40" s="2"/>
    </row>
    <row r="41" spans="1:21" ht="11.25" x14ac:dyDescent="0.2">
      <c r="A41" s="17" t="s">
        <v>312</v>
      </c>
      <c r="B41" s="18" t="s">
        <v>304</v>
      </c>
      <c r="C41" s="18" t="s">
        <v>305</v>
      </c>
      <c r="D41" s="19" t="s">
        <v>306</v>
      </c>
      <c r="E41" s="19" t="s">
        <v>307</v>
      </c>
      <c r="F41" s="20">
        <v>43789</v>
      </c>
      <c r="G41" s="20">
        <v>43993</v>
      </c>
      <c r="H41" s="21">
        <f>70858.87+35429.46</f>
        <v>106288.32999999999</v>
      </c>
      <c r="I41" s="21">
        <v>106288.3</v>
      </c>
      <c r="J41" s="21">
        <v>99192.24</v>
      </c>
      <c r="K41" s="21">
        <v>92983.18</v>
      </c>
      <c r="L41" s="21">
        <v>92983.18</v>
      </c>
      <c r="M41" s="21">
        <v>92983.18</v>
      </c>
      <c r="N41" s="21">
        <v>92983.18</v>
      </c>
      <c r="O41" s="21">
        <v>34093.83</v>
      </c>
      <c r="P41" s="22">
        <f t="shared" si="1"/>
        <v>717795.41999999981</v>
      </c>
      <c r="Q41" s="23"/>
      <c r="R41" s="2"/>
      <c r="S41" s="2"/>
      <c r="T41" s="2"/>
      <c r="U41" s="2"/>
    </row>
    <row r="42" spans="1:21" ht="11.25" x14ac:dyDescent="0.2">
      <c r="A42" s="17" t="s">
        <v>312</v>
      </c>
      <c r="B42" s="18" t="s">
        <v>87</v>
      </c>
      <c r="C42" s="18" t="s">
        <v>88</v>
      </c>
      <c r="D42" s="19" t="s">
        <v>89</v>
      </c>
      <c r="E42" s="19" t="s">
        <v>90</v>
      </c>
      <c r="F42" s="20">
        <v>43970</v>
      </c>
      <c r="G42" s="20">
        <v>44335</v>
      </c>
      <c r="H42" s="21">
        <v>415.88</v>
      </c>
      <c r="I42" s="21">
        <v>1134.21</v>
      </c>
      <c r="J42" s="21">
        <v>1134.21</v>
      </c>
      <c r="K42" s="30">
        <v>1134.21</v>
      </c>
      <c r="L42" s="21">
        <v>1134.21</v>
      </c>
      <c r="M42" s="21">
        <v>1134.21</v>
      </c>
      <c r="N42" s="21">
        <v>1134.21</v>
      </c>
      <c r="O42" s="21">
        <v>1134.21</v>
      </c>
      <c r="P42" s="22">
        <f t="shared" si="1"/>
        <v>8355.35</v>
      </c>
      <c r="Q42" s="23"/>
      <c r="R42" s="2"/>
      <c r="S42" s="2"/>
      <c r="T42" s="2"/>
      <c r="U42" s="2"/>
    </row>
    <row r="43" spans="1:21" ht="11.25" x14ac:dyDescent="0.2">
      <c r="A43" s="17" t="s">
        <v>312</v>
      </c>
      <c r="B43" s="18" t="s">
        <v>91</v>
      </c>
      <c r="C43" s="18" t="s">
        <v>92</v>
      </c>
      <c r="D43" s="19" t="s">
        <v>313</v>
      </c>
      <c r="E43" s="19" t="s">
        <v>93</v>
      </c>
      <c r="F43" s="20">
        <v>43969</v>
      </c>
      <c r="G43" s="20">
        <v>44149</v>
      </c>
      <c r="H43" s="21">
        <v>1071.99</v>
      </c>
      <c r="I43" s="21">
        <v>3016.14</v>
      </c>
      <c r="J43" s="21">
        <v>1400.33</v>
      </c>
      <c r="K43" s="21">
        <v>1179.24</v>
      </c>
      <c r="L43" s="21">
        <v>1900.57</v>
      </c>
      <c r="M43" s="21">
        <v>2118.13</v>
      </c>
      <c r="N43" s="21">
        <v>1847.59</v>
      </c>
      <c r="O43" s="21">
        <v>2009.13</v>
      </c>
      <c r="P43" s="22">
        <f t="shared" si="1"/>
        <v>14543.120000000003</v>
      </c>
      <c r="Q43" s="23"/>
      <c r="R43" s="2"/>
      <c r="S43" s="2"/>
      <c r="T43" s="2"/>
      <c r="U43" s="2"/>
    </row>
    <row r="44" spans="1:21" ht="11.25" x14ac:dyDescent="0.2">
      <c r="A44" s="17" t="s">
        <v>312</v>
      </c>
      <c r="B44" s="18" t="s">
        <v>94</v>
      </c>
      <c r="C44" s="18" t="s">
        <v>95</v>
      </c>
      <c r="D44" s="19" t="s">
        <v>96</v>
      </c>
      <c r="E44" s="19" t="s">
        <v>97</v>
      </c>
      <c r="F44" s="20">
        <v>43970</v>
      </c>
      <c r="G44" s="20">
        <v>44335</v>
      </c>
      <c r="H44" s="21">
        <v>1703.4</v>
      </c>
      <c r="I44" s="21">
        <v>2258.1999999999998</v>
      </c>
      <c r="J44" s="21">
        <v>6745.55</v>
      </c>
      <c r="K44" s="21">
        <v>4308.5</v>
      </c>
      <c r="L44" s="21">
        <v>4288.2</v>
      </c>
      <c r="M44" s="21">
        <v>3929.3</v>
      </c>
      <c r="N44" s="21">
        <v>3557.953</v>
      </c>
      <c r="O44" s="21">
        <v>2463.98</v>
      </c>
      <c r="P44" s="22">
        <f t="shared" si="1"/>
        <v>29255.082999999999</v>
      </c>
      <c r="Q44" s="23"/>
      <c r="R44" s="2"/>
      <c r="S44" s="2"/>
      <c r="T44" s="2"/>
      <c r="U44" s="2"/>
    </row>
    <row r="45" spans="1:21" ht="63.75" customHeight="1" x14ac:dyDescent="0.2">
      <c r="A45" s="17" t="s">
        <v>312</v>
      </c>
      <c r="B45" s="18" t="s">
        <v>98</v>
      </c>
      <c r="C45" s="18" t="s">
        <v>99</v>
      </c>
      <c r="D45" s="19" t="s">
        <v>303</v>
      </c>
      <c r="E45" s="19" t="s">
        <v>100</v>
      </c>
      <c r="F45" s="20">
        <v>43978</v>
      </c>
      <c r="G45" s="20">
        <v>44343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1900</v>
      </c>
      <c r="P45" s="22">
        <f t="shared" si="1"/>
        <v>1900</v>
      </c>
      <c r="Q45" s="23"/>
      <c r="R45" s="2"/>
      <c r="S45" s="2"/>
      <c r="T45" s="2"/>
      <c r="U45" s="2"/>
    </row>
    <row r="46" spans="1:21" s="2" customFormat="1" ht="11.25" x14ac:dyDescent="0.2">
      <c r="A46" s="17" t="s">
        <v>312</v>
      </c>
      <c r="B46" s="24" t="s">
        <v>287</v>
      </c>
      <c r="C46" s="24" t="s">
        <v>288</v>
      </c>
      <c r="D46" s="25" t="s">
        <v>289</v>
      </c>
      <c r="E46" s="25" t="s">
        <v>290</v>
      </c>
      <c r="F46" s="26">
        <v>43789</v>
      </c>
      <c r="G46" s="20">
        <v>43996</v>
      </c>
      <c r="H46" s="27">
        <v>0</v>
      </c>
      <c r="I46" s="27">
        <v>0</v>
      </c>
      <c r="J46" s="27">
        <v>0</v>
      </c>
      <c r="K46" s="27">
        <v>0</v>
      </c>
      <c r="L46" s="27">
        <v>1070</v>
      </c>
      <c r="M46" s="27">
        <v>1070</v>
      </c>
      <c r="N46" s="27">
        <v>1070</v>
      </c>
      <c r="O46" s="27">
        <v>0</v>
      </c>
      <c r="P46" s="22">
        <f t="shared" si="1"/>
        <v>3210</v>
      </c>
      <c r="Q46" s="23"/>
    </row>
    <row r="47" spans="1:21" ht="11.25" x14ac:dyDescent="0.2">
      <c r="A47" s="17" t="s">
        <v>312</v>
      </c>
      <c r="B47" s="18" t="s">
        <v>111</v>
      </c>
      <c r="C47" s="18" t="s">
        <v>112</v>
      </c>
      <c r="D47" s="19" t="s">
        <v>113</v>
      </c>
      <c r="E47" s="19" t="s">
        <v>114</v>
      </c>
      <c r="F47" s="20">
        <v>43970</v>
      </c>
      <c r="G47" s="20">
        <v>44335</v>
      </c>
      <c r="H47" s="21">
        <v>1785</v>
      </c>
      <c r="I47" s="21">
        <v>0</v>
      </c>
      <c r="J47" s="21">
        <v>892.5</v>
      </c>
      <c r="K47" s="21">
        <v>1785</v>
      </c>
      <c r="L47" s="21">
        <v>2650</v>
      </c>
      <c r="M47" s="21">
        <v>1785</v>
      </c>
      <c r="N47" s="21">
        <v>1785</v>
      </c>
      <c r="O47" s="21">
        <v>950</v>
      </c>
      <c r="P47" s="22">
        <f t="shared" si="1"/>
        <v>11632.5</v>
      </c>
      <c r="Q47" s="23"/>
      <c r="R47" s="2"/>
      <c r="S47" s="2"/>
      <c r="T47" s="2"/>
      <c r="U47" s="2"/>
    </row>
    <row r="48" spans="1:21" ht="11.25" x14ac:dyDescent="0.2">
      <c r="A48" s="17" t="s">
        <v>312</v>
      </c>
      <c r="B48" s="18" t="s">
        <v>115</v>
      </c>
      <c r="C48" s="18" t="s">
        <v>116</v>
      </c>
      <c r="D48" s="19" t="s">
        <v>117</v>
      </c>
      <c r="E48" s="19" t="s">
        <v>118</v>
      </c>
      <c r="F48" s="20">
        <v>43970</v>
      </c>
      <c r="G48" s="20">
        <v>44335</v>
      </c>
      <c r="H48" s="21">
        <v>6883.34</v>
      </c>
      <c r="I48" s="21">
        <v>20650</v>
      </c>
      <c r="J48" s="21">
        <v>20650</v>
      </c>
      <c r="K48" s="21">
        <v>20650</v>
      </c>
      <c r="L48" s="21">
        <v>20650</v>
      </c>
      <c r="M48" s="21">
        <v>20650</v>
      </c>
      <c r="N48" s="30">
        <v>20650</v>
      </c>
      <c r="O48" s="21">
        <v>20650</v>
      </c>
      <c r="P48" s="22">
        <f t="shared" si="1"/>
        <v>151433.34</v>
      </c>
      <c r="Q48" s="23"/>
      <c r="R48" s="2"/>
      <c r="S48" s="2"/>
      <c r="T48" s="2"/>
      <c r="U48" s="2"/>
    </row>
    <row r="49" spans="1:21" s="2" customFormat="1" ht="11.25" x14ac:dyDescent="0.2">
      <c r="A49" s="17" t="s">
        <v>312</v>
      </c>
      <c r="B49" s="24" t="s">
        <v>299</v>
      </c>
      <c r="C49" s="24" t="s">
        <v>300</v>
      </c>
      <c r="D49" s="25" t="s">
        <v>301</v>
      </c>
      <c r="E49" s="25" t="s">
        <v>302</v>
      </c>
      <c r="F49" s="26">
        <v>44155</v>
      </c>
      <c r="G49" s="20">
        <v>44245</v>
      </c>
      <c r="H49" s="27">
        <f>3100+1408.75</f>
        <v>4508.75</v>
      </c>
      <c r="I49" s="27">
        <v>4071.36</v>
      </c>
      <c r="J49" s="27">
        <v>3975.08</v>
      </c>
      <c r="K49" s="27">
        <v>3963.48</v>
      </c>
      <c r="L49" s="27">
        <v>4483.16</v>
      </c>
      <c r="M49" s="27">
        <v>2496.1</v>
      </c>
      <c r="N49" s="27">
        <v>0</v>
      </c>
      <c r="O49" s="27">
        <v>0</v>
      </c>
      <c r="P49" s="22">
        <f t="shared" si="1"/>
        <v>23497.93</v>
      </c>
      <c r="Q49" s="23"/>
    </row>
    <row r="50" spans="1:21" ht="11.25" x14ac:dyDescent="0.2">
      <c r="A50" s="17" t="s">
        <v>312</v>
      </c>
      <c r="B50" s="18" t="s">
        <v>283</v>
      </c>
      <c r="C50" s="18" t="s">
        <v>284</v>
      </c>
      <c r="D50" s="19" t="s">
        <v>285</v>
      </c>
      <c r="E50" s="19" t="s">
        <v>286</v>
      </c>
      <c r="F50" s="20">
        <v>43789</v>
      </c>
      <c r="G50" s="20">
        <v>43970</v>
      </c>
      <c r="H50" s="21">
        <v>341.11</v>
      </c>
      <c r="I50" s="21">
        <v>1023.34</v>
      </c>
      <c r="J50" s="21">
        <v>1023.34</v>
      </c>
      <c r="K50" s="21">
        <v>1023.34</v>
      </c>
      <c r="L50" s="21">
        <v>1023.34</v>
      </c>
      <c r="M50" s="21">
        <v>1023.34</v>
      </c>
      <c r="N50" s="21">
        <v>0</v>
      </c>
      <c r="O50" s="21">
        <v>0</v>
      </c>
      <c r="P50" s="22">
        <f t="shared" si="1"/>
        <v>5457.81</v>
      </c>
      <c r="Q50" s="23"/>
      <c r="R50" s="2"/>
      <c r="S50" s="2"/>
      <c r="T50" s="2"/>
      <c r="U50" s="2"/>
    </row>
    <row r="51" spans="1:21" s="2" customFormat="1" ht="11.25" x14ac:dyDescent="0.2">
      <c r="A51" s="17" t="s">
        <v>312</v>
      </c>
      <c r="B51" s="24" t="s">
        <v>119</v>
      </c>
      <c r="C51" s="24" t="s">
        <v>120</v>
      </c>
      <c r="D51" s="25" t="s">
        <v>121</v>
      </c>
      <c r="E51" s="19" t="s">
        <v>105</v>
      </c>
      <c r="F51" s="26">
        <v>43789</v>
      </c>
      <c r="G51" s="20">
        <v>43879</v>
      </c>
      <c r="H51" s="27">
        <f>913.21+1043.67</f>
        <v>1956.88</v>
      </c>
      <c r="I51" s="27">
        <v>1956.88</v>
      </c>
      <c r="J51" s="27">
        <v>1956.88</v>
      </c>
      <c r="K51" s="27">
        <v>1956.88</v>
      </c>
      <c r="L51" s="31">
        <v>1956.88</v>
      </c>
      <c r="M51" s="27">
        <v>1956.88</v>
      </c>
      <c r="N51" s="27">
        <v>1956.88</v>
      </c>
      <c r="O51" s="27">
        <v>0</v>
      </c>
      <c r="P51" s="22">
        <f t="shared" si="1"/>
        <v>13698.160000000003</v>
      </c>
      <c r="Q51" s="23"/>
    </row>
    <row r="52" spans="1:21" ht="11.25" x14ac:dyDescent="0.2">
      <c r="A52" s="17" t="s">
        <v>312</v>
      </c>
      <c r="B52" s="18" t="s">
        <v>109</v>
      </c>
      <c r="C52" s="18" t="s">
        <v>107</v>
      </c>
      <c r="D52" s="19" t="s">
        <v>108</v>
      </c>
      <c r="E52" s="19" t="s">
        <v>110</v>
      </c>
      <c r="F52" s="20">
        <v>43862</v>
      </c>
      <c r="G52" s="20">
        <v>44228</v>
      </c>
      <c r="H52" s="21">
        <v>0</v>
      </c>
      <c r="I52" s="21">
        <v>0</v>
      </c>
      <c r="J52" s="21">
        <v>0</v>
      </c>
      <c r="K52" s="21">
        <v>933.33</v>
      </c>
      <c r="L52" s="21">
        <v>1000</v>
      </c>
      <c r="M52" s="21">
        <v>1000</v>
      </c>
      <c r="N52" s="21">
        <v>1000</v>
      </c>
      <c r="O52" s="21">
        <v>1000</v>
      </c>
      <c r="P52" s="22">
        <f t="shared" si="1"/>
        <v>4933.33</v>
      </c>
      <c r="Q52" s="23"/>
      <c r="R52" s="2"/>
      <c r="S52" s="2"/>
      <c r="T52" s="2"/>
      <c r="U52" s="2"/>
    </row>
    <row r="53" spans="1:21" ht="11.25" x14ac:dyDescent="0.2">
      <c r="A53" s="17" t="s">
        <v>312</v>
      </c>
      <c r="B53" s="18" t="s">
        <v>109</v>
      </c>
      <c r="C53" s="18" t="s">
        <v>107</v>
      </c>
      <c r="D53" s="19" t="s">
        <v>108</v>
      </c>
      <c r="E53" s="19" t="s">
        <v>106</v>
      </c>
      <c r="F53" s="20">
        <v>43897</v>
      </c>
      <c r="G53" s="20">
        <v>44262</v>
      </c>
      <c r="H53" s="21">
        <v>0</v>
      </c>
      <c r="I53" s="21">
        <v>0</v>
      </c>
      <c r="J53" s="21">
        <v>0</v>
      </c>
      <c r="K53" s="21">
        <v>0</v>
      </c>
      <c r="L53" s="21">
        <v>11790.41</v>
      </c>
      <c r="M53" s="21">
        <v>18632.11</v>
      </c>
      <c r="N53" s="21">
        <v>19516.11</v>
      </c>
      <c r="O53" s="21">
        <v>19958.13</v>
      </c>
      <c r="P53" s="22">
        <f t="shared" si="1"/>
        <v>69896.760000000009</v>
      </c>
      <c r="Q53" s="23"/>
      <c r="R53" s="2"/>
      <c r="S53" s="2"/>
      <c r="T53" s="2"/>
      <c r="U53" s="2"/>
    </row>
    <row r="54" spans="1:21" s="2" customFormat="1" ht="11.25" x14ac:dyDescent="0.2">
      <c r="A54" s="17" t="s">
        <v>312</v>
      </c>
      <c r="B54" s="24" t="s">
        <v>280</v>
      </c>
      <c r="C54" s="24" t="s">
        <v>281</v>
      </c>
      <c r="D54" s="25" t="s">
        <v>314</v>
      </c>
      <c r="E54" s="25" t="s">
        <v>282</v>
      </c>
      <c r="F54" s="26">
        <v>43789</v>
      </c>
      <c r="G54" s="20">
        <v>43879</v>
      </c>
      <c r="H54" s="31">
        <f>11125.4+6031.9</f>
        <v>17157.3</v>
      </c>
      <c r="I54" s="31">
        <v>16696.46</v>
      </c>
      <c r="J54" s="31">
        <v>16696.46</v>
      </c>
      <c r="K54" s="27">
        <v>16696.46</v>
      </c>
      <c r="L54" s="27">
        <v>0</v>
      </c>
      <c r="M54" s="27">
        <v>0</v>
      </c>
      <c r="N54" s="27">
        <v>0</v>
      </c>
      <c r="O54" s="27">
        <v>0</v>
      </c>
      <c r="P54" s="22">
        <f t="shared" si="1"/>
        <v>67246.679999999993</v>
      </c>
      <c r="Q54" s="23"/>
    </row>
    <row r="55" spans="1:21" ht="11.25" x14ac:dyDescent="0.2">
      <c r="A55" s="17" t="s">
        <v>312</v>
      </c>
      <c r="B55" s="18" t="s">
        <v>122</v>
      </c>
      <c r="C55" s="18" t="s">
        <v>123</v>
      </c>
      <c r="D55" s="19" t="s">
        <v>124</v>
      </c>
      <c r="E55" s="19" t="s">
        <v>125</v>
      </c>
      <c r="F55" s="20">
        <v>43789</v>
      </c>
      <c r="G55" s="20">
        <v>43982</v>
      </c>
      <c r="H55" s="21">
        <v>0</v>
      </c>
      <c r="I55" s="21">
        <v>2000</v>
      </c>
      <c r="J55" s="21">
        <v>2000</v>
      </c>
      <c r="K55" s="21">
        <v>2000</v>
      </c>
      <c r="L55" s="21">
        <v>2000</v>
      </c>
      <c r="M55" s="21">
        <v>2000</v>
      </c>
      <c r="N55" s="21">
        <v>2000</v>
      </c>
      <c r="O55" s="21">
        <v>0</v>
      </c>
      <c r="P55" s="22">
        <f t="shared" si="1"/>
        <v>12000</v>
      </c>
      <c r="Q55" s="23"/>
      <c r="R55" s="2"/>
      <c r="S55" s="2"/>
      <c r="T55" s="2"/>
      <c r="U55" s="2"/>
    </row>
    <row r="56" spans="1:21" ht="11.25" x14ac:dyDescent="0.2">
      <c r="A56" s="17" t="s">
        <v>312</v>
      </c>
      <c r="B56" s="18" t="s">
        <v>126</v>
      </c>
      <c r="C56" s="18" t="s">
        <v>127</v>
      </c>
      <c r="D56" s="19" t="s">
        <v>128</v>
      </c>
      <c r="E56" s="19" t="s">
        <v>129</v>
      </c>
      <c r="F56" s="20">
        <v>43970</v>
      </c>
      <c r="G56" s="20">
        <v>44335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31150.720000000001</v>
      </c>
      <c r="P56" s="22">
        <f t="shared" si="1"/>
        <v>31150.720000000001</v>
      </c>
      <c r="Q56" s="23"/>
      <c r="R56" s="2"/>
      <c r="S56" s="2"/>
      <c r="T56" s="2"/>
      <c r="U56" s="2"/>
    </row>
    <row r="57" spans="1:21" ht="22.5" x14ac:dyDescent="0.2">
      <c r="A57" s="17" t="s">
        <v>312</v>
      </c>
      <c r="B57" s="18" t="s">
        <v>272</v>
      </c>
      <c r="C57" s="18" t="s">
        <v>273</v>
      </c>
      <c r="D57" s="19" t="s">
        <v>274</v>
      </c>
      <c r="E57" s="19" t="s">
        <v>275</v>
      </c>
      <c r="F57" s="20">
        <v>43789</v>
      </c>
      <c r="G57" s="20">
        <v>44012</v>
      </c>
      <c r="H57" s="21">
        <v>0</v>
      </c>
      <c r="I57" s="21">
        <v>1078.53</v>
      </c>
      <c r="J57" s="21">
        <v>7552.52</v>
      </c>
      <c r="K57" s="21">
        <v>2768.37</v>
      </c>
      <c r="L57" s="21">
        <v>9848.15</v>
      </c>
      <c r="M57" s="21">
        <v>3269.32</v>
      </c>
      <c r="N57" s="21">
        <v>6045.32</v>
      </c>
      <c r="O57" s="21">
        <v>12553.37</v>
      </c>
      <c r="P57" s="22">
        <f t="shared" si="1"/>
        <v>43115.58</v>
      </c>
      <c r="Q57" s="23"/>
      <c r="R57" s="2"/>
      <c r="S57" s="2"/>
      <c r="T57" s="2"/>
      <c r="U57" s="2"/>
    </row>
    <row r="58" spans="1:21" ht="11.25" x14ac:dyDescent="0.2">
      <c r="A58" s="17" t="s">
        <v>312</v>
      </c>
      <c r="B58" s="18" t="s">
        <v>130</v>
      </c>
      <c r="C58" s="18" t="s">
        <v>131</v>
      </c>
      <c r="D58" s="19" t="s">
        <v>132</v>
      </c>
      <c r="E58" s="19" t="s">
        <v>133</v>
      </c>
      <c r="F58" s="20">
        <v>43970</v>
      </c>
      <c r="G58" s="20">
        <v>44335</v>
      </c>
      <c r="H58" s="21">
        <v>2901</v>
      </c>
      <c r="I58" s="21">
        <v>4381.78</v>
      </c>
      <c r="J58" s="21">
        <v>4351.78</v>
      </c>
      <c r="K58" s="21">
        <v>4351.78</v>
      </c>
      <c r="L58" s="21">
        <v>4351.78</v>
      </c>
      <c r="M58" s="21">
        <v>4351.78</v>
      </c>
      <c r="N58" s="21">
        <v>4351.78</v>
      </c>
      <c r="O58" s="21">
        <v>4351.78</v>
      </c>
      <c r="P58" s="22">
        <f t="shared" si="1"/>
        <v>33393.46</v>
      </c>
      <c r="Q58" s="23"/>
      <c r="R58" s="2"/>
      <c r="S58" s="2"/>
      <c r="T58" s="2"/>
      <c r="U58" s="2"/>
    </row>
    <row r="59" spans="1:21" ht="11.25" x14ac:dyDescent="0.2">
      <c r="A59" s="17" t="s">
        <v>312</v>
      </c>
      <c r="B59" s="18" t="s">
        <v>139</v>
      </c>
      <c r="C59" s="18" t="s">
        <v>140</v>
      </c>
      <c r="D59" s="19" t="s">
        <v>141</v>
      </c>
      <c r="E59" s="19" t="s">
        <v>138</v>
      </c>
      <c r="F59" s="20">
        <v>43850</v>
      </c>
      <c r="G59" s="20">
        <v>44015</v>
      </c>
      <c r="H59" s="21">
        <v>0</v>
      </c>
      <c r="I59" s="21">
        <v>0</v>
      </c>
      <c r="J59" s="21">
        <v>0</v>
      </c>
      <c r="K59" s="21">
        <v>7750</v>
      </c>
      <c r="L59" s="21">
        <v>7750</v>
      </c>
      <c r="M59" s="21">
        <v>7750</v>
      </c>
      <c r="N59" s="21">
        <v>7750</v>
      </c>
      <c r="O59" s="21">
        <v>7750</v>
      </c>
      <c r="P59" s="22">
        <f t="shared" si="1"/>
        <v>38750</v>
      </c>
      <c r="Q59" s="23"/>
      <c r="R59" s="2"/>
      <c r="S59" s="2"/>
      <c r="T59" s="2"/>
      <c r="U59" s="2"/>
    </row>
    <row r="60" spans="1:21" ht="11.25" x14ac:dyDescent="0.2">
      <c r="A60" s="17" t="s">
        <v>312</v>
      </c>
      <c r="B60" s="18" t="s">
        <v>142</v>
      </c>
      <c r="C60" s="18" t="s">
        <v>143</v>
      </c>
      <c r="D60" s="19" t="s">
        <v>144</v>
      </c>
      <c r="E60" s="19" t="s">
        <v>145</v>
      </c>
      <c r="F60" s="20">
        <v>43895</v>
      </c>
      <c r="G60" s="20">
        <v>44260</v>
      </c>
      <c r="H60" s="21">
        <v>0</v>
      </c>
      <c r="I60" s="21">
        <v>0</v>
      </c>
      <c r="J60" s="21">
        <v>0</v>
      </c>
      <c r="K60" s="21">
        <v>0</v>
      </c>
      <c r="L60" s="21">
        <v>360</v>
      </c>
      <c r="M60" s="21">
        <v>360</v>
      </c>
      <c r="N60" s="21">
        <v>360</v>
      </c>
      <c r="O60" s="21">
        <v>360</v>
      </c>
      <c r="P60" s="22">
        <f t="shared" si="1"/>
        <v>1440</v>
      </c>
      <c r="Q60" s="23"/>
      <c r="R60" s="2"/>
      <c r="S60" s="2"/>
      <c r="T60" s="2"/>
      <c r="U60" s="2"/>
    </row>
    <row r="61" spans="1:21" ht="33.75" x14ac:dyDescent="0.2">
      <c r="A61" s="17" t="s">
        <v>312</v>
      </c>
      <c r="B61" s="18" t="s">
        <v>265</v>
      </c>
      <c r="C61" s="18" t="s">
        <v>266</v>
      </c>
      <c r="D61" s="19" t="s">
        <v>267</v>
      </c>
      <c r="E61" s="19" t="s">
        <v>268</v>
      </c>
      <c r="F61" s="20">
        <v>44155</v>
      </c>
      <c r="G61" s="20">
        <v>43993</v>
      </c>
      <c r="H61" s="21">
        <f>67622.97+122950.85+61475.42</f>
        <v>252049.24</v>
      </c>
      <c r="I61" s="21">
        <v>173360.69</v>
      </c>
      <c r="J61" s="21">
        <v>173360.69</v>
      </c>
      <c r="K61" s="21">
        <v>173360.69</v>
      </c>
      <c r="L61" s="21">
        <v>173360.69</v>
      </c>
      <c r="M61" s="30">
        <v>173360.69</v>
      </c>
      <c r="N61" s="30">
        <v>173360.69</v>
      </c>
      <c r="O61" s="21">
        <v>63565.59</v>
      </c>
      <c r="P61" s="22">
        <f t="shared" si="1"/>
        <v>1355778.97</v>
      </c>
      <c r="Q61" s="23"/>
      <c r="R61" s="2"/>
      <c r="S61" s="2"/>
      <c r="T61" s="2"/>
      <c r="U61" s="2"/>
    </row>
    <row r="62" spans="1:21" ht="11.25" x14ac:dyDescent="0.2">
      <c r="A62" s="17" t="s">
        <v>312</v>
      </c>
      <c r="B62" s="18" t="s">
        <v>146</v>
      </c>
      <c r="C62" s="18" t="s">
        <v>147</v>
      </c>
      <c r="D62" s="19" t="s">
        <v>148</v>
      </c>
      <c r="E62" s="19" t="s">
        <v>149</v>
      </c>
      <c r="F62" s="20">
        <v>43970</v>
      </c>
      <c r="G62" s="20">
        <v>44335</v>
      </c>
      <c r="H62" s="21">
        <f>1631.54+869.22</f>
        <v>2500.7600000000002</v>
      </c>
      <c r="I62" s="21">
        <v>2351.7399999999998</v>
      </c>
      <c r="J62" s="21">
        <v>2351.7399999999998</v>
      </c>
      <c r="K62" s="21">
        <v>2351.7399999999998</v>
      </c>
      <c r="L62" s="21">
        <v>2351.7399999999998</v>
      </c>
      <c r="M62" s="21">
        <v>2351.7399999999998</v>
      </c>
      <c r="N62" s="21">
        <v>2351.7399999999998</v>
      </c>
      <c r="O62" s="21">
        <v>1928</v>
      </c>
      <c r="P62" s="22">
        <f t="shared" si="1"/>
        <v>18539.199999999997</v>
      </c>
      <c r="Q62" s="23"/>
      <c r="R62" s="2"/>
      <c r="S62" s="2"/>
      <c r="T62" s="2"/>
      <c r="U62" s="2"/>
    </row>
    <row r="63" spans="1:21" s="2" customFormat="1" ht="11.25" customHeight="1" x14ac:dyDescent="0.2">
      <c r="A63" s="17" t="s">
        <v>312</v>
      </c>
      <c r="B63" s="24" t="s">
        <v>269</v>
      </c>
      <c r="C63" s="24" t="s">
        <v>270</v>
      </c>
      <c r="D63" s="25" t="s">
        <v>315</v>
      </c>
      <c r="E63" s="25" t="s">
        <v>271</v>
      </c>
      <c r="F63" s="26">
        <v>43788</v>
      </c>
      <c r="G63" s="20">
        <v>43878</v>
      </c>
      <c r="H63" s="27">
        <v>570.15</v>
      </c>
      <c r="I63" s="27">
        <v>570.15</v>
      </c>
      <c r="J63" s="27">
        <v>570.15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2">
        <f t="shared" si="1"/>
        <v>1710.4499999999998</v>
      </c>
      <c r="Q63" s="23"/>
    </row>
    <row r="64" spans="1:21" s="2" customFormat="1" ht="11.25" customHeight="1" x14ac:dyDescent="0.2">
      <c r="A64" s="17" t="s">
        <v>312</v>
      </c>
      <c r="B64" s="24" t="s">
        <v>150</v>
      </c>
      <c r="C64" s="24" t="s">
        <v>151</v>
      </c>
      <c r="D64" s="25" t="s">
        <v>152</v>
      </c>
      <c r="E64" s="25" t="s">
        <v>153</v>
      </c>
      <c r="F64" s="26">
        <v>43789</v>
      </c>
      <c r="G64" s="20">
        <v>43879</v>
      </c>
      <c r="H64" s="27">
        <v>244119.83999999997</v>
      </c>
      <c r="I64" s="27">
        <v>219119.85</v>
      </c>
      <c r="J64" s="27">
        <v>219119.85</v>
      </c>
      <c r="K64" s="27">
        <v>219119.85</v>
      </c>
      <c r="L64" s="27">
        <v>219119.85</v>
      </c>
      <c r="M64" s="27">
        <v>219119.85</v>
      </c>
      <c r="N64" s="27">
        <v>219119.85</v>
      </c>
      <c r="O64" s="27">
        <v>0</v>
      </c>
      <c r="P64" s="22">
        <f t="shared" si="1"/>
        <v>1558838.9400000002</v>
      </c>
      <c r="Q64" s="23"/>
    </row>
    <row r="65" spans="1:21" ht="11.25" customHeight="1" x14ac:dyDescent="0.2">
      <c r="A65" s="17" t="s">
        <v>312</v>
      </c>
      <c r="B65" s="18" t="s">
        <v>154</v>
      </c>
      <c r="C65" s="18" t="s">
        <v>155</v>
      </c>
      <c r="D65" s="19" t="s">
        <v>156</v>
      </c>
      <c r="E65" s="19" t="s">
        <v>157</v>
      </c>
      <c r="F65" s="20">
        <v>43970</v>
      </c>
      <c r="G65" s="20">
        <v>44335</v>
      </c>
      <c r="H65" s="21">
        <v>7000</v>
      </c>
      <c r="I65" s="21">
        <v>7000</v>
      </c>
      <c r="J65" s="21">
        <v>7000</v>
      </c>
      <c r="K65" s="21">
        <v>7000</v>
      </c>
      <c r="L65" s="21">
        <v>7000</v>
      </c>
      <c r="M65" s="21">
        <v>7000</v>
      </c>
      <c r="N65" s="21">
        <v>7000</v>
      </c>
      <c r="O65" s="21">
        <v>7000</v>
      </c>
      <c r="P65" s="22">
        <f t="shared" si="1"/>
        <v>56000</v>
      </c>
      <c r="Q65" s="23"/>
      <c r="R65" s="2"/>
      <c r="S65" s="2"/>
      <c r="T65" s="2"/>
      <c r="U65" s="2"/>
    </row>
    <row r="66" spans="1:21" ht="11.25" customHeight="1" x14ac:dyDescent="0.2">
      <c r="A66" s="17" t="s">
        <v>312</v>
      </c>
      <c r="B66" s="18" t="s">
        <v>158</v>
      </c>
      <c r="C66" s="18" t="s">
        <v>159</v>
      </c>
      <c r="D66" s="19" t="s">
        <v>161</v>
      </c>
      <c r="E66" s="19" t="s">
        <v>160</v>
      </c>
      <c r="F66" s="20">
        <v>43983</v>
      </c>
      <c r="G66" s="20">
        <v>44348</v>
      </c>
      <c r="H66" s="30">
        <f>30403.84+67836.29</f>
        <v>98240.12999999999</v>
      </c>
      <c r="I66" s="30">
        <v>83556.3</v>
      </c>
      <c r="J66" s="30">
        <v>88054.79</v>
      </c>
      <c r="K66" s="30">
        <v>82876.55</v>
      </c>
      <c r="L66" s="21">
        <v>84655.08</v>
      </c>
      <c r="M66" s="21">
        <v>83723.539999999994</v>
      </c>
      <c r="N66" s="21">
        <v>78836.639999999999</v>
      </c>
      <c r="O66" s="21">
        <v>80129.95</v>
      </c>
      <c r="P66" s="22">
        <f t="shared" si="1"/>
        <v>680072.97999999986</v>
      </c>
      <c r="Q66" s="23"/>
      <c r="R66" s="2"/>
      <c r="S66" s="2"/>
      <c r="T66" s="2"/>
      <c r="U66" s="2"/>
    </row>
    <row r="67" spans="1:21" ht="11.25" customHeight="1" x14ac:dyDescent="0.2">
      <c r="A67" s="17" t="s">
        <v>312</v>
      </c>
      <c r="B67" s="18" t="s">
        <v>162</v>
      </c>
      <c r="C67" s="18" t="s">
        <v>163</v>
      </c>
      <c r="D67" s="19" t="s">
        <v>316</v>
      </c>
      <c r="E67" s="19" t="s">
        <v>164</v>
      </c>
      <c r="F67" s="20">
        <v>43831</v>
      </c>
      <c r="G67" s="20">
        <v>44197</v>
      </c>
      <c r="H67" s="30">
        <v>0</v>
      </c>
      <c r="I67" s="30">
        <v>0</v>
      </c>
      <c r="J67" s="30">
        <v>0</v>
      </c>
      <c r="K67" s="30">
        <v>0</v>
      </c>
      <c r="L67" s="21">
        <v>0</v>
      </c>
      <c r="M67" s="21">
        <v>0</v>
      </c>
      <c r="N67" s="21">
        <f>2876.92+1278.61</f>
        <v>4155.53</v>
      </c>
      <c r="O67" s="21">
        <f>2131.06+4049.02+5007.98</f>
        <v>11188.06</v>
      </c>
      <c r="P67" s="22">
        <f t="shared" si="1"/>
        <v>15343.59</v>
      </c>
      <c r="Q67" s="23"/>
      <c r="R67" s="2"/>
      <c r="S67" s="2"/>
      <c r="T67" s="2"/>
      <c r="U67" s="2"/>
    </row>
    <row r="68" spans="1:21" ht="11.25" customHeight="1" x14ac:dyDescent="0.2">
      <c r="A68" s="17" t="s">
        <v>312</v>
      </c>
      <c r="B68" s="18" t="s">
        <v>165</v>
      </c>
      <c r="C68" s="18" t="s">
        <v>166</v>
      </c>
      <c r="D68" s="19" t="s">
        <v>167</v>
      </c>
      <c r="E68" s="19" t="s">
        <v>168</v>
      </c>
      <c r="F68" s="20">
        <v>43789</v>
      </c>
      <c r="G68" s="20">
        <v>43982</v>
      </c>
      <c r="H68" s="21">
        <v>10696.11</v>
      </c>
      <c r="I68" s="21">
        <v>19592.78</v>
      </c>
      <c r="J68" s="21">
        <v>22101.18</v>
      </c>
      <c r="K68" s="21">
        <v>19560.650000000001</v>
      </c>
      <c r="L68" s="21">
        <v>34482.160000000003</v>
      </c>
      <c r="M68" s="21">
        <v>21716.32</v>
      </c>
      <c r="N68" s="21">
        <v>25761.64</v>
      </c>
      <c r="O68" s="21">
        <v>16730.38</v>
      </c>
      <c r="P68" s="22">
        <f t="shared" si="1"/>
        <v>170641.22000000003</v>
      </c>
      <c r="Q68" s="23"/>
      <c r="R68" s="2"/>
      <c r="S68" s="2"/>
      <c r="T68" s="2"/>
      <c r="U68" s="2"/>
    </row>
    <row r="69" spans="1:21" ht="11.25" customHeight="1" x14ac:dyDescent="0.2">
      <c r="A69" s="17" t="s">
        <v>312</v>
      </c>
      <c r="B69" s="18" t="s">
        <v>169</v>
      </c>
      <c r="C69" s="18" t="s">
        <v>170</v>
      </c>
      <c r="D69" s="19" t="s">
        <v>171</v>
      </c>
      <c r="E69" s="19" t="s">
        <v>172</v>
      </c>
      <c r="F69" s="20">
        <v>43970</v>
      </c>
      <c r="G69" s="20">
        <v>44335</v>
      </c>
      <c r="H69" s="21">
        <v>3861</v>
      </c>
      <c r="I69" s="21">
        <v>16054.14</v>
      </c>
      <c r="J69" s="21">
        <v>12992.22</v>
      </c>
      <c r="K69" s="21">
        <v>9789.1</v>
      </c>
      <c r="L69" s="21">
        <v>2500.4</v>
      </c>
      <c r="M69" s="21">
        <v>8484</v>
      </c>
      <c r="N69" s="21">
        <v>1033</v>
      </c>
      <c r="O69" s="21">
        <v>1773.34</v>
      </c>
      <c r="P69" s="22">
        <f t="shared" si="1"/>
        <v>56487.199999999997</v>
      </c>
      <c r="Q69" s="23"/>
      <c r="R69" s="2"/>
      <c r="S69" s="2"/>
      <c r="T69" s="2"/>
      <c r="U69" s="2"/>
    </row>
    <row r="70" spans="1:21" ht="11.25" customHeight="1" x14ac:dyDescent="0.2">
      <c r="A70" s="17" t="s">
        <v>312</v>
      </c>
      <c r="B70" s="18" t="s">
        <v>173</v>
      </c>
      <c r="C70" s="18" t="s">
        <v>174</v>
      </c>
      <c r="D70" s="19" t="s">
        <v>175</v>
      </c>
      <c r="E70" s="19" t="s">
        <v>176</v>
      </c>
      <c r="F70" s="20">
        <v>43963</v>
      </c>
      <c r="G70" s="20">
        <v>44143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6301.67</v>
      </c>
      <c r="O70" s="21">
        <v>8921.84</v>
      </c>
      <c r="P70" s="22">
        <f t="shared" si="1"/>
        <v>15223.51</v>
      </c>
      <c r="Q70" s="23"/>
      <c r="R70" s="2"/>
      <c r="S70" s="2"/>
      <c r="T70" s="2"/>
      <c r="U70" s="2"/>
    </row>
    <row r="71" spans="1:21" ht="11.25" customHeight="1" x14ac:dyDescent="0.2">
      <c r="A71" s="17" t="s">
        <v>312</v>
      </c>
      <c r="B71" s="18" t="s">
        <v>177</v>
      </c>
      <c r="C71" s="18" t="s">
        <v>178</v>
      </c>
      <c r="D71" s="19" t="s">
        <v>179</v>
      </c>
      <c r="E71" s="19" t="s">
        <v>180</v>
      </c>
      <c r="F71" s="20">
        <v>43969</v>
      </c>
      <c r="G71" s="20">
        <v>44334</v>
      </c>
      <c r="H71" s="21"/>
      <c r="I71" s="21"/>
      <c r="J71" s="21">
        <v>1763.59</v>
      </c>
      <c r="K71" s="21">
        <v>1370.18</v>
      </c>
      <c r="L71" s="21">
        <v>3378.84</v>
      </c>
      <c r="M71" s="21">
        <v>2542.19</v>
      </c>
      <c r="N71" s="21">
        <v>1235.95</v>
      </c>
      <c r="O71" s="21">
        <v>1462.19</v>
      </c>
      <c r="P71" s="22">
        <f t="shared" si="1"/>
        <v>11752.940000000002</v>
      </c>
      <c r="Q71" s="23"/>
      <c r="R71" s="2"/>
      <c r="S71" s="2"/>
      <c r="T71" s="2"/>
      <c r="U71" s="2"/>
    </row>
    <row r="72" spans="1:21" ht="11.25" customHeight="1" x14ac:dyDescent="0.2">
      <c r="A72" s="17" t="s">
        <v>312</v>
      </c>
      <c r="B72" s="18" t="s">
        <v>101</v>
      </c>
      <c r="C72" s="18" t="s">
        <v>102</v>
      </c>
      <c r="D72" s="19" t="s">
        <v>103</v>
      </c>
      <c r="E72" s="19" t="s">
        <v>104</v>
      </c>
      <c r="F72" s="20">
        <v>43966</v>
      </c>
      <c r="G72" s="20">
        <v>44331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4281.7</v>
      </c>
      <c r="O72" s="21">
        <v>4281.7</v>
      </c>
      <c r="P72" s="22">
        <f t="shared" si="1"/>
        <v>8563.4</v>
      </c>
      <c r="Q72" s="23"/>
      <c r="R72" s="2"/>
      <c r="S72" s="2"/>
      <c r="T72" s="2"/>
      <c r="U72" s="2"/>
    </row>
    <row r="73" spans="1:21" ht="11.25" x14ac:dyDescent="0.2">
      <c r="A73" s="17" t="s">
        <v>312</v>
      </c>
      <c r="B73" s="18" t="s">
        <v>181</v>
      </c>
      <c r="C73" s="18" t="s">
        <v>182</v>
      </c>
      <c r="D73" s="19" t="s">
        <v>317</v>
      </c>
      <c r="E73" s="19" t="s">
        <v>183</v>
      </c>
      <c r="F73" s="20">
        <v>43789</v>
      </c>
      <c r="G73" s="20">
        <v>43789</v>
      </c>
      <c r="H73" s="21">
        <v>3680</v>
      </c>
      <c r="I73" s="21">
        <v>3007.25</v>
      </c>
      <c r="J73" s="21">
        <v>23948.75</v>
      </c>
      <c r="K73" s="21">
        <v>28554.5</v>
      </c>
      <c r="L73" s="21">
        <v>27157.25</v>
      </c>
      <c r="M73" s="21">
        <v>21735</v>
      </c>
      <c r="N73" s="21">
        <v>10580</v>
      </c>
      <c r="O73" s="21">
        <v>12065.5</v>
      </c>
      <c r="P73" s="22">
        <f t="shared" si="1"/>
        <v>130728.25</v>
      </c>
      <c r="Q73" s="23"/>
      <c r="R73" s="2"/>
      <c r="S73" s="2"/>
      <c r="T73" s="2"/>
      <c r="U73" s="2"/>
    </row>
    <row r="74" spans="1:21" ht="11.25" x14ac:dyDescent="0.2">
      <c r="A74" s="17" t="s">
        <v>312</v>
      </c>
      <c r="B74" s="18" t="s">
        <v>184</v>
      </c>
      <c r="C74" s="18" t="s">
        <v>185</v>
      </c>
      <c r="D74" s="19" t="s">
        <v>186</v>
      </c>
      <c r="E74" s="19" t="s">
        <v>187</v>
      </c>
      <c r="F74" s="20">
        <v>43970</v>
      </c>
      <c r="G74" s="20">
        <v>44150</v>
      </c>
      <c r="H74" s="21">
        <v>3368.56</v>
      </c>
      <c r="I74" s="21">
        <v>9187</v>
      </c>
      <c r="J74" s="21">
        <v>9187</v>
      </c>
      <c r="K74" s="21">
        <v>9187</v>
      </c>
      <c r="L74" s="21">
        <v>8920.33</v>
      </c>
      <c r="M74" s="21">
        <v>7460.33</v>
      </c>
      <c r="N74" s="21">
        <v>5687</v>
      </c>
      <c r="O74" s="21">
        <f>5687+950</f>
        <v>6637</v>
      </c>
      <c r="P74" s="22">
        <f t="shared" si="1"/>
        <v>59634.22</v>
      </c>
      <c r="Q74" s="23"/>
      <c r="R74" s="2"/>
      <c r="S74" s="2"/>
      <c r="T74" s="2"/>
      <c r="U74" s="2"/>
    </row>
    <row r="75" spans="1:21" ht="22.5" x14ac:dyDescent="0.2">
      <c r="A75" s="17" t="s">
        <v>312</v>
      </c>
      <c r="B75" s="18" t="s">
        <v>188</v>
      </c>
      <c r="C75" s="18" t="s">
        <v>189</v>
      </c>
      <c r="D75" s="19" t="s">
        <v>308</v>
      </c>
      <c r="E75" s="19" t="s">
        <v>190</v>
      </c>
      <c r="F75" s="20">
        <v>43983</v>
      </c>
      <c r="G75" s="20">
        <v>44348</v>
      </c>
      <c r="H75" s="21">
        <v>220</v>
      </c>
      <c r="I75" s="21">
        <v>220</v>
      </c>
      <c r="J75" s="21">
        <v>220</v>
      </c>
      <c r="K75" s="21">
        <v>220</v>
      </c>
      <c r="L75" s="21">
        <v>220</v>
      </c>
      <c r="M75" s="21">
        <v>220</v>
      </c>
      <c r="N75" s="21">
        <v>220</v>
      </c>
      <c r="O75" s="21">
        <v>255</v>
      </c>
      <c r="P75" s="22">
        <f t="shared" si="1"/>
        <v>1795</v>
      </c>
      <c r="Q75" s="23"/>
      <c r="R75" s="2"/>
      <c r="S75" s="2"/>
      <c r="T75" s="2"/>
      <c r="U75" s="2"/>
    </row>
    <row r="76" spans="1:21" ht="11.25" x14ac:dyDescent="0.2">
      <c r="A76" s="17" t="s">
        <v>312</v>
      </c>
      <c r="B76" s="18" t="s">
        <v>191</v>
      </c>
      <c r="C76" s="18" t="s">
        <v>192</v>
      </c>
      <c r="D76" s="19" t="s">
        <v>193</v>
      </c>
      <c r="E76" s="19" t="s">
        <v>194</v>
      </c>
      <c r="F76" s="20">
        <v>43970</v>
      </c>
      <c r="G76" s="20">
        <v>44335</v>
      </c>
      <c r="H76" s="21">
        <v>1306.7</v>
      </c>
      <c r="I76" s="21">
        <v>3920.3</v>
      </c>
      <c r="J76" s="21">
        <v>3920.3</v>
      </c>
      <c r="K76" s="21">
        <v>3920.3</v>
      </c>
      <c r="L76" s="21">
        <v>3920.3</v>
      </c>
      <c r="M76" s="21">
        <v>3920.3</v>
      </c>
      <c r="N76" s="21">
        <v>3920.3</v>
      </c>
      <c r="O76" s="21">
        <v>3920.3</v>
      </c>
      <c r="P76" s="22">
        <f t="shared" si="1"/>
        <v>28748.799999999996</v>
      </c>
      <c r="Q76" s="23"/>
      <c r="R76" s="2"/>
      <c r="S76" s="2"/>
      <c r="T76" s="2"/>
      <c r="U76" s="2"/>
    </row>
    <row r="77" spans="1:21" s="2" customFormat="1" ht="33.75" x14ac:dyDescent="0.2">
      <c r="A77" s="17" t="s">
        <v>312</v>
      </c>
      <c r="B77" s="24" t="s">
        <v>262</v>
      </c>
      <c r="C77" s="24" t="s">
        <v>263</v>
      </c>
      <c r="D77" s="25" t="s">
        <v>264</v>
      </c>
      <c r="E77" s="19" t="s">
        <v>234</v>
      </c>
      <c r="F77" s="26">
        <v>43789</v>
      </c>
      <c r="G77" s="20">
        <v>43879</v>
      </c>
      <c r="H77" s="27">
        <f>3563.61+1781.81</f>
        <v>5345.42</v>
      </c>
      <c r="I77" s="27">
        <v>13899.56</v>
      </c>
      <c r="J77" s="27">
        <v>3679.46</v>
      </c>
      <c r="K77" s="27">
        <v>12308.4</v>
      </c>
      <c r="L77" s="27">
        <v>8571.99</v>
      </c>
      <c r="M77" s="27">
        <v>7304.68</v>
      </c>
      <c r="N77" s="27">
        <v>0</v>
      </c>
      <c r="O77" s="27">
        <v>0</v>
      </c>
      <c r="P77" s="22">
        <f t="shared" si="1"/>
        <v>51109.509999999995</v>
      </c>
      <c r="Q77" s="23"/>
    </row>
    <row r="78" spans="1:21" ht="11.25" x14ac:dyDescent="0.2">
      <c r="A78" s="17" t="s">
        <v>312</v>
      </c>
      <c r="B78" s="18" t="s">
        <v>134</v>
      </c>
      <c r="C78" s="18" t="s">
        <v>135</v>
      </c>
      <c r="D78" s="19" t="s">
        <v>136</v>
      </c>
      <c r="E78" s="19" t="s">
        <v>137</v>
      </c>
      <c r="F78" s="20">
        <v>43929</v>
      </c>
      <c r="G78" s="20">
        <v>44111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18800</v>
      </c>
      <c r="N78" s="21">
        <v>18800</v>
      </c>
      <c r="O78" s="21">
        <f>10800+2933.32</f>
        <v>13733.32</v>
      </c>
      <c r="P78" s="22">
        <f t="shared" si="1"/>
        <v>51333.32</v>
      </c>
      <c r="Q78" s="23"/>
      <c r="R78" s="2"/>
      <c r="S78" s="2"/>
      <c r="T78" s="2"/>
      <c r="U78" s="2"/>
    </row>
    <row r="79" spans="1:21" ht="11.25" x14ac:dyDescent="0.2">
      <c r="A79" s="17" t="s">
        <v>312</v>
      </c>
      <c r="B79" s="18" t="s">
        <v>195</v>
      </c>
      <c r="C79" s="18" t="s">
        <v>196</v>
      </c>
      <c r="D79" s="19" t="s">
        <v>197</v>
      </c>
      <c r="E79" s="19" t="s">
        <v>198</v>
      </c>
      <c r="F79" s="20">
        <v>43970</v>
      </c>
      <c r="G79" s="20">
        <v>44335</v>
      </c>
      <c r="H79" s="21">
        <v>6800</v>
      </c>
      <c r="I79" s="21">
        <v>19366.39</v>
      </c>
      <c r="J79" s="21">
        <v>41759.56</v>
      </c>
      <c r="K79" s="21">
        <v>11601.04</v>
      </c>
      <c r="L79" s="21">
        <v>10253.700000000001</v>
      </c>
      <c r="M79" s="21">
        <v>11755.27</v>
      </c>
      <c r="N79" s="21">
        <v>11031.15</v>
      </c>
      <c r="O79" s="21">
        <v>8137.36</v>
      </c>
      <c r="P79" s="22">
        <f t="shared" si="1"/>
        <v>120704.46999999999</v>
      </c>
      <c r="Q79" s="23"/>
      <c r="R79" s="2"/>
      <c r="S79" s="2"/>
      <c r="T79" s="2"/>
      <c r="U79" s="2"/>
    </row>
    <row r="80" spans="1:21" ht="11.25" x14ac:dyDescent="0.2">
      <c r="A80" s="17" t="s">
        <v>312</v>
      </c>
      <c r="B80" s="18" t="s">
        <v>199</v>
      </c>
      <c r="C80" s="18" t="s">
        <v>200</v>
      </c>
      <c r="D80" s="19" t="s">
        <v>201</v>
      </c>
      <c r="E80" s="19" t="s">
        <v>202</v>
      </c>
      <c r="F80" s="20">
        <v>43970</v>
      </c>
      <c r="G80" s="20">
        <v>44335</v>
      </c>
      <c r="H80" s="21">
        <v>1583.33</v>
      </c>
      <c r="I80" s="21">
        <v>4750</v>
      </c>
      <c r="J80" s="21">
        <v>4750</v>
      </c>
      <c r="K80" s="21">
        <v>6333.33</v>
      </c>
      <c r="L80" s="21">
        <v>4750</v>
      </c>
      <c r="M80" s="21">
        <v>4750</v>
      </c>
      <c r="N80" s="21">
        <v>5500</v>
      </c>
      <c r="O80" s="21">
        <v>5500</v>
      </c>
      <c r="P80" s="22">
        <f t="shared" si="1"/>
        <v>37916.660000000003</v>
      </c>
      <c r="Q80" s="23"/>
      <c r="R80" s="2"/>
      <c r="S80" s="2"/>
      <c r="T80" s="2"/>
      <c r="U80" s="2"/>
    </row>
    <row r="81" spans="1:21" ht="11.25" customHeight="1" x14ac:dyDescent="0.2">
      <c r="A81" s="17" t="s">
        <v>312</v>
      </c>
      <c r="B81" s="18" t="s">
        <v>203</v>
      </c>
      <c r="C81" s="18" t="s">
        <v>204</v>
      </c>
      <c r="D81" s="19" t="s">
        <v>205</v>
      </c>
      <c r="E81" s="19" t="s">
        <v>206</v>
      </c>
      <c r="F81" s="20">
        <v>43983</v>
      </c>
      <c r="G81" s="20">
        <v>44348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88000</v>
      </c>
      <c r="P81" s="22">
        <f t="shared" si="1"/>
        <v>88000</v>
      </c>
      <c r="Q81" s="23"/>
      <c r="R81" s="2"/>
      <c r="S81" s="2"/>
      <c r="T81" s="2"/>
      <c r="U81" s="2"/>
    </row>
    <row r="82" spans="1:21" ht="11.25" x14ac:dyDescent="0.2">
      <c r="A82" s="17" t="s">
        <v>312</v>
      </c>
      <c r="B82" s="18" t="s">
        <v>207</v>
      </c>
      <c r="C82" s="18" t="s">
        <v>208</v>
      </c>
      <c r="D82" s="19" t="s">
        <v>209</v>
      </c>
      <c r="E82" s="19" t="s">
        <v>210</v>
      </c>
      <c r="F82" s="20">
        <v>43970</v>
      </c>
      <c r="G82" s="20">
        <v>44335</v>
      </c>
      <c r="H82" s="21">
        <v>29914</v>
      </c>
      <c r="I82" s="21">
        <v>30467</v>
      </c>
      <c r="J82" s="21">
        <v>45653</v>
      </c>
      <c r="K82" s="21">
        <v>11706</v>
      </c>
      <c r="L82" s="21">
        <v>36115</v>
      </c>
      <c r="M82" s="21">
        <v>18718</v>
      </c>
      <c r="N82" s="21">
        <v>28183</v>
      </c>
      <c r="O82" s="21">
        <v>30750</v>
      </c>
      <c r="P82" s="22">
        <f t="shared" si="1"/>
        <v>231506</v>
      </c>
      <c r="Q82" s="23"/>
      <c r="R82" s="2"/>
      <c r="S82" s="2"/>
      <c r="T82" s="2"/>
      <c r="U82" s="2"/>
    </row>
    <row r="83" spans="1:21" ht="11.25" x14ac:dyDescent="0.2">
      <c r="A83" s="17" t="s">
        <v>312</v>
      </c>
      <c r="B83" s="19" t="s">
        <v>211</v>
      </c>
      <c r="C83" s="19" t="s">
        <v>212</v>
      </c>
      <c r="D83" s="19" t="s">
        <v>213</v>
      </c>
      <c r="E83" s="19" t="s">
        <v>215</v>
      </c>
      <c r="F83" s="28">
        <v>43994</v>
      </c>
      <c r="G83" s="20">
        <v>44359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93088.68</v>
      </c>
      <c r="P83" s="22">
        <f t="shared" si="1"/>
        <v>93088.68</v>
      </c>
      <c r="Q83" s="23"/>
      <c r="R83" s="2"/>
      <c r="S83" s="2"/>
      <c r="T83" s="2"/>
      <c r="U83" s="2"/>
    </row>
    <row r="84" spans="1:21" ht="11.25" x14ac:dyDescent="0.2">
      <c r="A84" s="17" t="s">
        <v>312</v>
      </c>
      <c r="B84" s="19" t="s">
        <v>211</v>
      </c>
      <c r="C84" s="19" t="s">
        <v>212</v>
      </c>
      <c r="D84" s="19" t="s">
        <v>213</v>
      </c>
      <c r="E84" s="19" t="s">
        <v>214</v>
      </c>
      <c r="F84" s="28">
        <v>43994</v>
      </c>
      <c r="G84" s="20">
        <v>44359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52503.33</v>
      </c>
      <c r="P84" s="22">
        <f t="shared" si="1"/>
        <v>52503.33</v>
      </c>
      <c r="Q84" s="23"/>
      <c r="R84" s="2"/>
      <c r="S84" s="2"/>
      <c r="T84" s="2"/>
      <c r="U84" s="2"/>
    </row>
    <row r="85" spans="1:21" ht="11.25" x14ac:dyDescent="0.2">
      <c r="A85" s="17" t="s">
        <v>312</v>
      </c>
      <c r="B85" s="18" t="s">
        <v>258</v>
      </c>
      <c r="C85" s="18" t="s">
        <v>259</v>
      </c>
      <c r="D85" s="19" t="s">
        <v>260</v>
      </c>
      <c r="E85" s="19" t="s">
        <v>261</v>
      </c>
      <c r="F85" s="20">
        <v>43789</v>
      </c>
      <c r="G85" s="20">
        <v>44043</v>
      </c>
      <c r="H85" s="21">
        <f>396.66+793.34</f>
        <v>1190</v>
      </c>
      <c r="I85" s="21">
        <v>1190</v>
      </c>
      <c r="J85" s="21">
        <v>1190</v>
      </c>
      <c r="K85" s="21">
        <v>1190</v>
      </c>
      <c r="L85" s="21">
        <v>1190</v>
      </c>
      <c r="M85" s="21">
        <v>1190</v>
      </c>
      <c r="N85" s="21">
        <v>1190</v>
      </c>
      <c r="O85" s="21">
        <v>1190</v>
      </c>
      <c r="P85" s="22">
        <f t="shared" si="1"/>
        <v>9520</v>
      </c>
      <c r="Q85" s="23"/>
      <c r="R85" s="2"/>
      <c r="S85" s="2"/>
      <c r="T85" s="2"/>
      <c r="U85" s="2"/>
    </row>
    <row r="86" spans="1:21" ht="22.5" x14ac:dyDescent="0.2">
      <c r="A86" s="17" t="s">
        <v>312</v>
      </c>
      <c r="B86" s="18" t="s">
        <v>216</v>
      </c>
      <c r="C86" s="18" t="s">
        <v>217</v>
      </c>
      <c r="D86" s="19" t="s">
        <v>218</v>
      </c>
      <c r="E86" s="19" t="s">
        <v>219</v>
      </c>
      <c r="F86" s="20">
        <v>43934</v>
      </c>
      <c r="G86" s="20">
        <v>44299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3489.23</v>
      </c>
      <c r="N86" s="21">
        <v>0</v>
      </c>
      <c r="O86" s="21">
        <v>5815.38</v>
      </c>
      <c r="P86" s="22">
        <f t="shared" si="1"/>
        <v>9304.61</v>
      </c>
      <c r="Q86" s="23"/>
      <c r="R86" s="2"/>
      <c r="S86" s="2"/>
      <c r="T86" s="2"/>
      <c r="U86" s="2"/>
    </row>
    <row r="87" spans="1:21" ht="11.25" x14ac:dyDescent="0.2">
      <c r="A87" s="17" t="s">
        <v>312</v>
      </c>
      <c r="B87" s="18" t="s">
        <v>220</v>
      </c>
      <c r="C87" s="18" t="s">
        <v>221</v>
      </c>
      <c r="D87" s="19" t="s">
        <v>222</v>
      </c>
      <c r="E87" s="19" t="s">
        <v>223</v>
      </c>
      <c r="F87" s="20">
        <v>43970</v>
      </c>
      <c r="G87" s="20">
        <v>44335</v>
      </c>
      <c r="H87" s="21">
        <v>0</v>
      </c>
      <c r="I87" s="21">
        <v>15638.54</v>
      </c>
      <c r="J87" s="21">
        <v>14914.67</v>
      </c>
      <c r="K87" s="21">
        <v>15887.88</v>
      </c>
      <c r="L87" s="21">
        <v>13985.14</v>
      </c>
      <c r="M87" s="21">
        <v>11744.85</v>
      </c>
      <c r="N87" s="21">
        <v>12092.1</v>
      </c>
      <c r="O87" s="21">
        <v>15420.7</v>
      </c>
      <c r="P87" s="22">
        <f t="shared" si="1"/>
        <v>99683.88</v>
      </c>
      <c r="Q87" s="23"/>
      <c r="R87" s="2"/>
      <c r="S87" s="2"/>
      <c r="T87" s="2"/>
      <c r="U87" s="2"/>
    </row>
    <row r="88" spans="1:21" ht="22.5" x14ac:dyDescent="0.2">
      <c r="A88" s="17" t="s">
        <v>312</v>
      </c>
      <c r="B88" s="18" t="s">
        <v>77</v>
      </c>
      <c r="C88" s="18" t="s">
        <v>76</v>
      </c>
      <c r="D88" s="19" t="s">
        <v>318</v>
      </c>
      <c r="E88" s="19" t="s">
        <v>78</v>
      </c>
      <c r="F88" s="20">
        <v>43882</v>
      </c>
      <c r="G88" s="20">
        <v>44248</v>
      </c>
      <c r="H88" s="21">
        <v>0</v>
      </c>
      <c r="I88" s="21">
        <v>0</v>
      </c>
      <c r="J88" s="21">
        <v>0</v>
      </c>
      <c r="K88" s="21">
        <v>0</v>
      </c>
      <c r="L88" s="21">
        <v>786</v>
      </c>
      <c r="M88" s="21">
        <v>426</v>
      </c>
      <c r="N88" s="21">
        <v>786</v>
      </c>
      <c r="O88" s="21">
        <v>426</v>
      </c>
      <c r="P88" s="22">
        <f t="shared" si="1"/>
        <v>2424</v>
      </c>
      <c r="Q88" s="23"/>
      <c r="R88" s="2"/>
      <c r="S88" s="2"/>
      <c r="T88" s="2"/>
      <c r="U88" s="2"/>
    </row>
    <row r="89" spans="1:21" ht="11.25" x14ac:dyDescent="0.2">
      <c r="A89" s="17" t="s">
        <v>312</v>
      </c>
      <c r="B89" s="18" t="s">
        <v>224</v>
      </c>
      <c r="C89" s="18" t="s">
        <v>225</v>
      </c>
      <c r="D89" s="19" t="s">
        <v>226</v>
      </c>
      <c r="E89" s="19" t="s">
        <v>227</v>
      </c>
      <c r="F89" s="20">
        <v>43913</v>
      </c>
      <c r="G89" s="20">
        <v>44309</v>
      </c>
      <c r="H89" s="21">
        <v>0</v>
      </c>
      <c r="I89" s="21">
        <v>2070.09</v>
      </c>
      <c r="J89" s="21">
        <v>2070.09</v>
      </c>
      <c r="K89" s="21">
        <v>2070.09</v>
      </c>
      <c r="L89" s="21">
        <v>2070.09</v>
      </c>
      <c r="M89" s="30">
        <v>2070.09</v>
      </c>
      <c r="N89" s="21">
        <v>2070.09</v>
      </c>
      <c r="O89" s="21">
        <v>2070.09</v>
      </c>
      <c r="P89" s="22">
        <f t="shared" si="1"/>
        <v>14490.630000000001</v>
      </c>
      <c r="Q89" s="23"/>
      <c r="R89" s="2"/>
      <c r="S89" s="2"/>
      <c r="T89" s="2"/>
      <c r="U89" s="2"/>
    </row>
    <row r="90" spans="1:21" s="2" customFormat="1" ht="11.25" x14ac:dyDescent="0.2">
      <c r="A90" s="17" t="s">
        <v>312</v>
      </c>
      <c r="B90" s="24" t="s">
        <v>228</v>
      </c>
      <c r="C90" s="24" t="s">
        <v>229</v>
      </c>
      <c r="D90" s="25" t="s">
        <v>230</v>
      </c>
      <c r="E90" s="25" t="s">
        <v>231</v>
      </c>
      <c r="F90" s="26">
        <v>43789</v>
      </c>
      <c r="G90" s="20">
        <v>43879</v>
      </c>
      <c r="H90" s="27">
        <f>6059+15950</f>
        <v>22009</v>
      </c>
      <c r="I90" s="27">
        <v>20476.5</v>
      </c>
      <c r="J90" s="27">
        <v>16169.5</v>
      </c>
      <c r="K90" s="27">
        <v>18432.5</v>
      </c>
      <c r="L90" s="27">
        <v>18907</v>
      </c>
      <c r="M90" s="27">
        <v>17739</v>
      </c>
      <c r="N90" s="27">
        <v>11096</v>
      </c>
      <c r="O90" s="27">
        <v>0</v>
      </c>
      <c r="P90" s="22">
        <f t="shared" si="1"/>
        <v>124829.5</v>
      </c>
      <c r="Q90" s="23"/>
    </row>
    <row r="91" spans="1:21" ht="33.75" x14ac:dyDescent="0.2">
      <c r="A91" s="17" t="s">
        <v>312</v>
      </c>
      <c r="B91" s="19" t="s">
        <v>0</v>
      </c>
      <c r="C91" s="19" t="s">
        <v>232</v>
      </c>
      <c r="D91" s="19" t="s">
        <v>233</v>
      </c>
      <c r="E91" s="19" t="s">
        <v>234</v>
      </c>
      <c r="F91" s="28">
        <v>43970</v>
      </c>
      <c r="G91" s="20">
        <v>44335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7346.58</v>
      </c>
      <c r="O91" s="21">
        <v>13955.28</v>
      </c>
      <c r="P91" s="22">
        <f t="shared" si="1"/>
        <v>21301.86</v>
      </c>
      <c r="Q91" s="23"/>
      <c r="R91" s="2"/>
      <c r="S91" s="2"/>
      <c r="T91" s="2"/>
      <c r="U91" s="2"/>
    </row>
    <row r="92" spans="1:21" s="2" customFormat="1" ht="11.25" x14ac:dyDescent="0.2">
      <c r="A92" s="17" t="s">
        <v>312</v>
      </c>
      <c r="B92" s="24" t="s">
        <v>254</v>
      </c>
      <c r="C92" s="24" t="s">
        <v>255</v>
      </c>
      <c r="D92" s="25" t="s">
        <v>256</v>
      </c>
      <c r="E92" s="25" t="s">
        <v>257</v>
      </c>
      <c r="F92" s="26">
        <v>43789</v>
      </c>
      <c r="G92" s="20">
        <v>43879</v>
      </c>
      <c r="H92" s="27">
        <v>2200</v>
      </c>
      <c r="I92" s="27">
        <v>6000</v>
      </c>
      <c r="J92" s="27">
        <v>6000</v>
      </c>
      <c r="K92" s="27">
        <v>3800</v>
      </c>
      <c r="L92" s="27">
        <v>0</v>
      </c>
      <c r="M92" s="27">
        <v>0</v>
      </c>
      <c r="N92" s="27">
        <v>0</v>
      </c>
      <c r="O92" s="27">
        <v>0</v>
      </c>
      <c r="P92" s="22">
        <f t="shared" si="1"/>
        <v>18000</v>
      </c>
      <c r="Q92" s="23"/>
    </row>
    <row r="93" spans="1:21" ht="22.5" x14ac:dyDescent="0.2">
      <c r="A93" s="17" t="s">
        <v>312</v>
      </c>
      <c r="B93" s="18" t="s">
        <v>235</v>
      </c>
      <c r="C93" s="18" t="s">
        <v>236</v>
      </c>
      <c r="D93" s="19" t="s">
        <v>237</v>
      </c>
      <c r="E93" s="19" t="s">
        <v>238</v>
      </c>
      <c r="F93" s="20">
        <v>43789</v>
      </c>
      <c r="G93" s="20">
        <v>44256</v>
      </c>
      <c r="H93" s="30">
        <f>3490.48+6029.02</f>
        <v>9519.5</v>
      </c>
      <c r="I93" s="30">
        <v>9519.5</v>
      </c>
      <c r="J93" s="30">
        <v>9519.5</v>
      </c>
      <c r="K93" s="21">
        <v>9519.5</v>
      </c>
      <c r="L93" s="21">
        <v>9519.5</v>
      </c>
      <c r="M93" s="21">
        <v>9519.5</v>
      </c>
      <c r="N93" s="21">
        <v>9519.5</v>
      </c>
      <c r="O93" s="21">
        <v>9519.5</v>
      </c>
      <c r="P93" s="22">
        <f t="shared" si="1"/>
        <v>76156</v>
      </c>
      <c r="Q93" s="23"/>
      <c r="R93" s="2"/>
      <c r="S93" s="2"/>
      <c r="T93" s="2"/>
      <c r="U93" s="2"/>
    </row>
    <row r="94" spans="1:21" ht="11.25" customHeight="1" x14ac:dyDescent="0.2">
      <c r="A94" s="32"/>
      <c r="B94" s="33"/>
      <c r="C94" s="33"/>
      <c r="D94" s="34"/>
      <c r="E94" s="33"/>
      <c r="F94" s="33"/>
      <c r="G94" s="33"/>
      <c r="H94" s="35"/>
      <c r="I94" s="35"/>
      <c r="J94" s="35"/>
      <c r="K94" s="35"/>
      <c r="L94" s="35"/>
      <c r="M94" s="35"/>
      <c r="N94" s="35"/>
      <c r="O94" s="35"/>
      <c r="P94" s="36"/>
      <c r="Q94" s="23"/>
      <c r="R94" s="2"/>
      <c r="S94" s="2"/>
      <c r="T94" s="2"/>
      <c r="U94" s="2"/>
    </row>
  </sheetData>
  <sortState ref="A2:O32">
    <sortCondition ref="B2:B32"/>
  </sortState>
  <pageMargins left="0.23622047244094491" right="0.23622047244094491" top="0.74803149606299213" bottom="0.74803149606299213" header="0.31496062992125984" footer="0.31496062992125984"/>
  <pageSetup paperSize="9" scale="72" orientation="portrait" r:id="rId1"/>
  <ignoredErrors>
    <ignoredError sqref="P37:P47 P4:P31 P63:P72 P73:P77 P81:P93 P49:P53 P54:P62 P48 P78:P8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CONTRATOS</vt:lpstr>
      <vt:lpstr>CONTRATOS!Area_de_impressao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contratos</dc:creator>
  <cp:lastModifiedBy>Sandra Checcucci de Bastos Ferreira</cp:lastModifiedBy>
  <cp:lastPrinted>2020-08-07T11:58:38Z</cp:lastPrinted>
  <dcterms:created xsi:type="dcterms:W3CDTF">2020-07-14T15:25:42Z</dcterms:created>
  <dcterms:modified xsi:type="dcterms:W3CDTF">2020-08-14T13:16:13Z</dcterms:modified>
</cp:coreProperties>
</file>