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9460" activeTab="2"/>
  </bookViews>
  <sheets>
    <sheet name="SKU明细表" sheetId="4" r:id="rId1"/>
    <sheet name="供货商品" sheetId="1" r:id="rId2"/>
    <sheet name="SKU对应提货数量" sheetId="2" r:id="rId3"/>
  </sheets>
  <calcPr calcId="144525"/>
</workbook>
</file>

<file path=xl/sharedStrings.xml><?xml version="1.0" encoding="utf-8"?>
<sst xmlns="http://schemas.openxmlformats.org/spreadsheetml/2006/main" count="103">
  <si>
    <t>品种</t>
  </si>
  <si>
    <t>银饰品</t>
  </si>
  <si>
    <t>铜</t>
  </si>
  <si>
    <t>镍</t>
  </si>
  <si>
    <t>锌合金</t>
  </si>
  <si>
    <t>大豆</t>
  </si>
  <si>
    <t>小麦</t>
  </si>
  <si>
    <t>铂金</t>
  </si>
  <si>
    <t>玉米</t>
  </si>
  <si>
    <t>上线日期</t>
  </si>
  <si>
    <t>产品规格</t>
  </si>
  <si>
    <t>0.2kg</t>
  </si>
  <si>
    <t>2kg</t>
  </si>
  <si>
    <t>4kg</t>
  </si>
  <si>
    <t>24kg</t>
  </si>
  <si>
    <t>12kg</t>
  </si>
  <si>
    <t>0.01T</t>
  </si>
  <si>
    <t>0.35T</t>
  </si>
  <si>
    <t>0.2T</t>
  </si>
  <si>
    <t>1.4T</t>
  </si>
  <si>
    <t>0.8T</t>
  </si>
  <si>
    <t>0.02T</t>
  </si>
  <si>
    <t>0.12T</t>
  </si>
  <si>
    <t>0.6T</t>
  </si>
  <si>
    <t>0.36T</t>
  </si>
  <si>
    <t>0.04T</t>
  </si>
  <si>
    <t>1T</t>
  </si>
  <si>
    <t>4T</t>
  </si>
  <si>
    <t>1.44T</t>
  </si>
  <si>
    <t>0.4T</t>
  </si>
  <si>
    <t>12T</t>
  </si>
  <si>
    <t>6T</t>
  </si>
  <si>
    <t>18T</t>
  </si>
  <si>
    <t>6g</t>
  </si>
  <si>
    <t>75g</t>
  </si>
  <si>
    <t>35g</t>
  </si>
  <si>
    <t>300g</t>
  </si>
  <si>
    <t>140g</t>
  </si>
  <si>
    <t>8T</t>
  </si>
  <si>
    <t>20T</t>
  </si>
  <si>
    <t>类型</t>
  </si>
  <si>
    <t>普通</t>
  </si>
  <si>
    <t>尊享</t>
  </si>
  <si>
    <t>规格(无单位)</t>
  </si>
  <si>
    <t>交易保证金</t>
  </si>
  <si>
    <t>份续费（单边/份）</t>
  </si>
  <si>
    <t>预定成本</t>
  </si>
  <si>
    <t>手续费/货值</t>
  </si>
  <si>
    <t>手续费/保证金</t>
  </si>
  <si>
    <t>延期费</t>
  </si>
  <si>
    <t>最大持仓天数</t>
  </si>
  <si>
    <t>延期费占比</t>
  </si>
  <si>
    <t>波动盈亏</t>
  </si>
  <si>
    <t>行情价</t>
  </si>
  <si>
    <t>杠杆</t>
  </si>
  <si>
    <t>爆仓</t>
  </si>
  <si>
    <t>过夜爆仓</t>
  </si>
  <si>
    <t>100%止盈点数</t>
  </si>
  <si>
    <t>回本点数</t>
  </si>
  <si>
    <t>最大止盈行情价(SKU)</t>
  </si>
  <si>
    <t>最大止损行情价(SKU)</t>
  </si>
  <si>
    <t>单笔最大交易</t>
  </si>
  <si>
    <t>SKUID</t>
  </si>
  <si>
    <t>511229112</t>
  </si>
  <si>
    <t>511236720</t>
  </si>
  <si>
    <t>商品类别</t>
  </si>
  <si>
    <t>铂金商品</t>
  </si>
  <si>
    <t>银商品</t>
  </si>
  <si>
    <t>铜商品</t>
  </si>
  <si>
    <t>镍商品</t>
  </si>
  <si>
    <t>锌商品</t>
  </si>
  <si>
    <t>小麦商品</t>
  </si>
  <si>
    <t>大豆商品</t>
  </si>
  <si>
    <t>玉米商品</t>
  </si>
  <si>
    <t>商品名称</t>
  </si>
  <si>
    <t>24K铂金项链</t>
  </si>
  <si>
    <t>吉祥平安</t>
  </si>
  <si>
    <t>铜葫芦</t>
  </si>
  <si>
    <t>超薄金属镍贴花</t>
  </si>
  <si>
    <t>锌合金情侣鹿</t>
  </si>
  <si>
    <t>有机燕麦</t>
  </si>
  <si>
    <t>有机大豆面</t>
  </si>
  <si>
    <t>有机玉米碴</t>
  </si>
  <si>
    <t>提货价格（元）</t>
  </si>
  <si>
    <t>重量</t>
  </si>
  <si>
    <t>3.69g</t>
  </si>
  <si>
    <t>3.4g</t>
  </si>
  <si>
    <t>50g</t>
  </si>
  <si>
    <t>2g</t>
  </si>
  <si>
    <t>1100g</t>
  </si>
  <si>
    <t>380g</t>
  </si>
  <si>
    <t>200g</t>
  </si>
  <si>
    <t>到货时间</t>
  </si>
  <si>
    <t>缺货</t>
  </si>
  <si>
    <t>5天后到货</t>
  </si>
  <si>
    <t>10天后</t>
  </si>
  <si>
    <t>商品原料</t>
  </si>
  <si>
    <t>SKU重量</t>
  </si>
  <si>
    <t>供货商品重量</t>
  </si>
  <si>
    <t>提货商品数量（全量提货）</t>
  </si>
  <si>
    <t>最少提货商品（减量提货）</t>
  </si>
  <si>
    <t>银</t>
  </si>
  <si>
    <t>锌</t>
  </si>
</sst>
</file>

<file path=xl/styles.xml><?xml version="1.0" encoding="utf-8"?>
<styleSheet xmlns="http://schemas.openxmlformats.org/spreadsheetml/2006/main">
  <numFmts count="6">
    <numFmt numFmtId="176" formatCode="0.0000%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b/>
      <sz val="12"/>
      <color theme="1"/>
      <name val="宋体"/>
      <charset val="134"/>
    </font>
    <font>
      <sz val="12"/>
      <color theme="1"/>
      <name val="Times New Roman"/>
      <charset val="134"/>
    </font>
    <font>
      <sz val="12"/>
      <color theme="1"/>
      <name val="宋体"/>
      <charset val="134"/>
      <scheme val="minor"/>
    </font>
    <font>
      <b/>
      <sz val="12"/>
      <color theme="1"/>
      <name val="SimSun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52">
    <xf numFmtId="0" fontId="0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5" fillId="32" borderId="16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12" borderId="16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15" borderId="14" applyNumberFormat="0" applyAlignment="0" applyProtection="0">
      <alignment vertical="center"/>
    </xf>
    <xf numFmtId="0" fontId="12" fillId="12" borderId="12" applyNumberForma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17" borderId="15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1" applyAlignment="1">
      <alignment horizontal="right" vertical="center"/>
    </xf>
    <xf numFmtId="43" fontId="0" fillId="3" borderId="0" xfId="27" applyFont="1" applyFill="1">
      <alignment vertical="center"/>
    </xf>
    <xf numFmtId="0" fontId="2" fillId="3" borderId="0" xfId="1" applyFill="1">
      <alignment vertical="center"/>
    </xf>
    <xf numFmtId="10" fontId="0" fillId="0" borderId="0" xfId="2" applyNumberFormat="1" applyFont="1">
      <alignment vertical="center"/>
    </xf>
    <xf numFmtId="0" fontId="2" fillId="0" borderId="0" xfId="1">
      <alignment vertical="center"/>
    </xf>
    <xf numFmtId="0" fontId="3" fillId="0" borderId="4" xfId="1" applyFont="1" applyBorder="1">
      <alignment vertical="center"/>
    </xf>
    <xf numFmtId="0" fontId="1" fillId="0" borderId="5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3" fillId="3" borderId="1" xfId="1" applyFont="1" applyFill="1" applyBorder="1" applyAlignment="1">
      <alignment horizontal="left" vertical="center"/>
    </xf>
    <xf numFmtId="0" fontId="4" fillId="3" borderId="1" xfId="1" applyFont="1" applyFill="1" applyBorder="1" applyAlignment="1">
      <alignment horizontal="right" vertical="center"/>
    </xf>
    <xf numFmtId="0" fontId="5" fillId="3" borderId="1" xfId="1" applyFont="1" applyFill="1" applyBorder="1" applyAlignment="1">
      <alignment horizontal="right" vertical="center"/>
    </xf>
    <xf numFmtId="0" fontId="3" fillId="4" borderId="1" xfId="1" applyFont="1" applyFill="1" applyBorder="1">
      <alignment vertical="center"/>
    </xf>
    <xf numFmtId="43" fontId="4" fillId="4" borderId="1" xfId="27" applyFont="1" applyFill="1" applyBorder="1" applyAlignment="1">
      <alignment horizontal="right" vertical="center"/>
    </xf>
    <xf numFmtId="0" fontId="3" fillId="3" borderId="1" xfId="1" applyFont="1" applyFill="1" applyBorder="1">
      <alignment vertical="center"/>
    </xf>
    <xf numFmtId="43" fontId="6" fillId="3" borderId="1" xfId="27" applyFont="1" applyFill="1" applyBorder="1" applyAlignment="1">
      <alignment horizontal="right" vertical="center"/>
    </xf>
    <xf numFmtId="43" fontId="7" fillId="3" borderId="1" xfId="27" applyFont="1" applyFill="1" applyBorder="1" applyAlignment="1">
      <alignment horizontal="right" vertical="center"/>
    </xf>
    <xf numFmtId="0" fontId="3" fillId="0" borderId="1" xfId="1" applyFont="1" applyBorder="1">
      <alignment vertical="center"/>
    </xf>
    <xf numFmtId="43" fontId="7" fillId="0" borderId="1" xfId="27" applyFont="1" applyBorder="1" applyAlignment="1">
      <alignment horizontal="right" vertical="center"/>
    </xf>
    <xf numFmtId="176" fontId="7" fillId="5" borderId="1" xfId="2" applyNumberFormat="1" applyFont="1" applyFill="1" applyBorder="1" applyAlignment="1">
      <alignment horizontal="right" vertical="center"/>
    </xf>
    <xf numFmtId="10" fontId="3" fillId="0" borderId="1" xfId="2" applyNumberFormat="1" applyFont="1" applyBorder="1">
      <alignment vertical="center"/>
    </xf>
    <xf numFmtId="10" fontId="6" fillId="5" borderId="1" xfId="2" applyNumberFormat="1" applyFont="1" applyFill="1" applyBorder="1" applyAlignment="1">
      <alignment horizontal="right" vertical="center"/>
    </xf>
    <xf numFmtId="43" fontId="6" fillId="0" borderId="1" xfId="27" applyFont="1" applyBorder="1" applyAlignment="1">
      <alignment horizontal="right" vertical="center"/>
    </xf>
    <xf numFmtId="10" fontId="6" fillId="0" borderId="1" xfId="2" applyNumberFormat="1" applyFont="1" applyBorder="1" applyAlignment="1">
      <alignment horizontal="right" vertical="center"/>
    </xf>
    <xf numFmtId="43" fontId="6" fillId="5" borderId="1" xfId="27" applyFont="1" applyFill="1" applyBorder="1" applyAlignment="1">
      <alignment horizontal="right" vertical="center"/>
    </xf>
    <xf numFmtId="0" fontId="2" fillId="3" borderId="1" xfId="1" applyFill="1" applyBorder="1">
      <alignment vertical="center"/>
    </xf>
    <xf numFmtId="0" fontId="1" fillId="0" borderId="7" xfId="1" applyFont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9" fontId="6" fillId="0" borderId="1" xfId="27" applyNumberFormat="1" applyFont="1" applyBorder="1" applyAlignment="1">
      <alignment horizontal="right" vertical="center"/>
    </xf>
    <xf numFmtId="49" fontId="6" fillId="3" borderId="1" xfId="27" applyNumberFormat="1" applyFont="1" applyFill="1" applyBorder="1" applyAlignment="1">
      <alignment horizontal="right" vertical="center"/>
    </xf>
    <xf numFmtId="0" fontId="1" fillId="0" borderId="10" xfId="1" applyFont="1" applyBorder="1" applyAlignment="1">
      <alignment horizontal="center" vertical="center"/>
    </xf>
    <xf numFmtId="0" fontId="8" fillId="3" borderId="1" xfId="1" applyFont="1" applyFill="1" applyBorder="1" applyAlignment="1">
      <alignment horizontal="right" vertical="center"/>
    </xf>
    <xf numFmtId="0" fontId="1" fillId="6" borderId="8" xfId="1" applyFont="1" applyFill="1" applyBorder="1" applyAlignment="1">
      <alignment horizontal="center" vertical="center"/>
    </xf>
    <xf numFmtId="0" fontId="1" fillId="6" borderId="9" xfId="1" applyFont="1" applyFill="1" applyBorder="1" applyAlignment="1">
      <alignment horizontal="center" vertical="center"/>
    </xf>
    <xf numFmtId="0" fontId="1" fillId="6" borderId="10" xfId="1" applyFont="1" applyFill="1" applyBorder="1" applyAlignment="1">
      <alignment horizontal="center" vertical="center"/>
    </xf>
    <xf numFmtId="14" fontId="2" fillId="0" borderId="8" xfId="1" applyNumberFormat="1" applyBorder="1">
      <alignment vertical="center"/>
    </xf>
  </cellXfs>
  <cellStyles count="52">
    <cellStyle name="常规" xfId="0" builtinId="0"/>
    <cellStyle name="常规 2" xfId="1"/>
    <cellStyle name="百分比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千位分隔 2" xfId="27"/>
    <cellStyle name="标题 1" xfId="28" builtinId="16"/>
    <cellStyle name="解释性文本" xfId="29" builtinId="53"/>
    <cellStyle name="20% - 强调文字颜色 2" xfId="30" builtinId="34"/>
    <cellStyle name="标题 4" xfId="31" builtinId="19"/>
    <cellStyle name="货币[0]" xfId="32" builtinId="7"/>
    <cellStyle name="40% - 强调文字颜色 4" xfId="33" builtinId="43"/>
    <cellStyle name="千位分隔" xfId="34" builtinId="3"/>
    <cellStyle name="已访问的超链接" xfId="35" builtinId="9"/>
    <cellStyle name="标题" xfId="36" builtinId="15"/>
    <cellStyle name="40% - 强调文字颜色 2" xfId="37" builtinId="35"/>
    <cellStyle name="警告文本" xfId="38" builtinId="11"/>
    <cellStyle name="60% - 强调文字颜色 3" xfId="39" builtinId="40"/>
    <cellStyle name="注释" xfId="40" builtinId="10"/>
    <cellStyle name="20% - 强调文字颜色 6" xfId="41" builtinId="50"/>
    <cellStyle name="强调文字颜色 5" xfId="42" builtinId="45"/>
    <cellStyle name="40% - 强调文字颜色 6" xfId="43" builtinId="51"/>
    <cellStyle name="超链接" xfId="44" builtinId="8"/>
    <cellStyle name="千位分隔[0]" xfId="45" builtinId="6"/>
    <cellStyle name="标题 2" xfId="46" builtinId="17"/>
    <cellStyle name="40% - 强调文字颜色 5" xfId="47" builtinId="47"/>
    <cellStyle name="标题 3" xfId="48" builtinId="18"/>
    <cellStyle name="强调文字颜色 6" xfId="49" builtinId="49"/>
    <cellStyle name="40% - 强调文字颜色 1" xfId="50" builtinId="31"/>
    <cellStyle name="链接单元格" xfId="51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9525</xdr:colOff>
      <xdr:row>5</xdr:row>
      <xdr:rowOff>0</xdr:rowOff>
    </xdr:from>
    <xdr:to>
      <xdr:col>2</xdr:col>
      <xdr:colOff>0</xdr:colOff>
      <xdr:row>13</xdr:row>
      <xdr:rowOff>19050</xdr:rowOff>
    </xdr:to>
    <xdr:pic>
      <xdr:nvPicPr>
        <xdr:cNvPr id="2" name="图片 1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185" y="1066800"/>
          <a:ext cx="1278255" cy="1725930"/>
        </a:xfrm>
        <a:prstGeom prst="rect">
          <a:avLst/>
        </a:prstGeom>
      </xdr:spPr>
    </xdr:pic>
    <xdr:clientData/>
  </xdr:twoCellAnchor>
  <xdr:twoCellAnchor editAs="oneCell">
    <xdr:from>
      <xdr:col>2</xdr:col>
      <xdr:colOff>1362075</xdr:colOff>
      <xdr:row>5</xdr:row>
      <xdr:rowOff>19051</xdr:rowOff>
    </xdr:from>
    <xdr:to>
      <xdr:col>4</xdr:col>
      <xdr:colOff>19050</xdr:colOff>
      <xdr:row>13</xdr:row>
      <xdr:rowOff>57150</xdr:rowOff>
    </xdr:to>
    <xdr:pic>
      <xdr:nvPicPr>
        <xdr:cNvPr id="4" name="图片 3"/>
        <xdr:cNvPicPr/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9515" y="1085850"/>
          <a:ext cx="1199515" cy="17449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1</xdr:rowOff>
    </xdr:from>
    <xdr:to>
      <xdr:col>5</xdr:col>
      <xdr:colOff>0</xdr:colOff>
      <xdr:row>13</xdr:row>
      <xdr:rowOff>38100</xdr:rowOff>
    </xdr:to>
    <xdr:pic>
      <xdr:nvPicPr>
        <xdr:cNvPr id="5" name="图片 4"/>
        <xdr:cNvPicPr/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9980" y="1066800"/>
          <a:ext cx="1238250" cy="174498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19051</xdr:colOff>
      <xdr:row>5</xdr:row>
      <xdr:rowOff>9525</xdr:rowOff>
    </xdr:from>
    <xdr:to>
      <xdr:col>6</xdr:col>
      <xdr:colOff>9525</xdr:colOff>
      <xdr:row>13</xdr:row>
      <xdr:rowOff>28575</xdr:rowOff>
    </xdr:to>
    <xdr:pic>
      <xdr:nvPicPr>
        <xdr:cNvPr id="6" name="图片 5"/>
        <xdr:cNvPicPr/>
      </xdr:nvPicPr>
      <xdr:blipFill>
        <a:blip r:embed="rId4"/>
        <a:stretch>
          <a:fillRect/>
        </a:stretch>
      </xdr:blipFill>
      <xdr:spPr>
        <a:xfrm>
          <a:off x="6177280" y="1076325"/>
          <a:ext cx="1360805" cy="1725930"/>
        </a:xfrm>
        <a:prstGeom prst="rect">
          <a:avLst/>
        </a:prstGeom>
      </xdr:spPr>
    </xdr:pic>
    <xdr:clientData/>
  </xdr:twoCellAnchor>
  <xdr:twoCellAnchor editAs="oneCell">
    <xdr:from>
      <xdr:col>1</xdr:col>
      <xdr:colOff>1287780</xdr:colOff>
      <xdr:row>5</xdr:row>
      <xdr:rowOff>9525</xdr:rowOff>
    </xdr:from>
    <xdr:to>
      <xdr:col>3</xdr:col>
      <xdr:colOff>0</xdr:colOff>
      <xdr:row>13</xdr:row>
      <xdr:rowOff>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377440" y="1076325"/>
          <a:ext cx="1362075" cy="1697355"/>
        </a:xfrm>
        <a:prstGeom prst="rect">
          <a:avLst/>
        </a:prstGeom>
      </xdr:spPr>
    </xdr:pic>
    <xdr:clientData/>
  </xdr:twoCellAnchor>
  <xdr:twoCellAnchor editAs="oneCell">
    <xdr:from>
      <xdr:col>5</xdr:col>
      <xdr:colOff>1370330</xdr:colOff>
      <xdr:row>5</xdr:row>
      <xdr:rowOff>28575</xdr:rowOff>
    </xdr:from>
    <xdr:to>
      <xdr:col>7</xdr:col>
      <xdr:colOff>19050</xdr:colOff>
      <xdr:row>13</xdr:row>
      <xdr:rowOff>38100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528560" y="1095375"/>
          <a:ext cx="1331595" cy="1716405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5</xdr:row>
      <xdr:rowOff>0</xdr:rowOff>
    </xdr:from>
    <xdr:to>
      <xdr:col>8</xdr:col>
      <xdr:colOff>0</xdr:colOff>
      <xdr:row>13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841105" y="1066800"/>
          <a:ext cx="1518920" cy="185928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9</xdr:col>
      <xdr:colOff>0</xdr:colOff>
      <xdr:row>13</xdr:row>
      <xdr:rowOff>19050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0360025" y="1066800"/>
          <a:ext cx="1527175" cy="17259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24"/>
  <sheetViews>
    <sheetView zoomScale="80" zoomScaleNormal="80" workbookViewId="0">
      <pane xSplit="1" ySplit="5" topLeftCell="T18" activePane="bottomRight" state="frozenSplit"/>
      <selection/>
      <selection pane="topRight"/>
      <selection pane="bottomLeft"/>
      <selection pane="bottomRight" activeCell="W27" sqref="W27"/>
    </sheetView>
  </sheetViews>
  <sheetFormatPr defaultColWidth="9" defaultRowHeight="16.8"/>
  <cols>
    <col min="1" max="1" width="19.875" style="15" customWidth="1"/>
    <col min="2" max="5" width="13.125" style="15" customWidth="1"/>
    <col min="6" max="16" width="11.125" style="15" customWidth="1"/>
    <col min="17" max="21" width="12.375" style="15" customWidth="1"/>
    <col min="22" max="24" width="10.625" style="15" customWidth="1"/>
    <col min="25" max="27" width="11.125" style="15" customWidth="1"/>
    <col min="28" max="32" width="10.625" style="15" customWidth="1"/>
    <col min="33" max="33" width="11.625" style="15" customWidth="1"/>
    <col min="34" max="35" width="10.75" style="15" customWidth="1"/>
    <col min="36" max="16384" width="9" style="15"/>
  </cols>
  <sheetData>
    <row r="1" ht="36" customHeight="1" spans="1:35">
      <c r="A1" s="16" t="s">
        <v>0</v>
      </c>
      <c r="B1" s="17" t="s">
        <v>1</v>
      </c>
      <c r="C1" s="18"/>
      <c r="D1" s="18"/>
      <c r="E1" s="18"/>
      <c r="F1" s="37"/>
      <c r="G1" s="18" t="s">
        <v>2</v>
      </c>
      <c r="H1" s="18"/>
      <c r="I1" s="18"/>
      <c r="J1" s="18"/>
      <c r="K1" s="18"/>
      <c r="L1" s="17" t="s">
        <v>3</v>
      </c>
      <c r="M1" s="18"/>
      <c r="N1" s="18"/>
      <c r="O1" s="18"/>
      <c r="P1" s="37"/>
      <c r="Q1" s="38" t="s">
        <v>4</v>
      </c>
      <c r="R1" s="39"/>
      <c r="S1" s="39"/>
      <c r="T1" s="39"/>
      <c r="U1" s="39"/>
      <c r="V1" s="17" t="s">
        <v>5</v>
      </c>
      <c r="W1" s="18"/>
      <c r="X1" s="18"/>
      <c r="Y1" s="17" t="s">
        <v>6</v>
      </c>
      <c r="Z1" s="18"/>
      <c r="AA1" s="37"/>
      <c r="AB1" s="39" t="s">
        <v>7</v>
      </c>
      <c r="AC1" s="39"/>
      <c r="AD1" s="39"/>
      <c r="AE1" s="39"/>
      <c r="AF1" s="42"/>
      <c r="AG1" s="44" t="s">
        <v>8</v>
      </c>
      <c r="AH1" s="45"/>
      <c r="AI1" s="46"/>
    </row>
    <row r="2" ht="30" customHeight="1" spans="1:35">
      <c r="A2" s="16" t="s">
        <v>9</v>
      </c>
      <c r="B2" s="19">
        <v>20190107</v>
      </c>
      <c r="C2" s="19">
        <v>20190222</v>
      </c>
      <c r="D2" s="19">
        <v>20190624</v>
      </c>
      <c r="E2" s="19"/>
      <c r="F2" s="19">
        <v>20190107</v>
      </c>
      <c r="G2" s="19">
        <v>20190107</v>
      </c>
      <c r="H2" s="19">
        <v>20190624</v>
      </c>
      <c r="I2" s="19">
        <v>20190222</v>
      </c>
      <c r="J2" s="19"/>
      <c r="K2" s="19">
        <v>20190107</v>
      </c>
      <c r="L2" s="19">
        <v>20190107</v>
      </c>
      <c r="M2" s="19">
        <v>20190222</v>
      </c>
      <c r="N2" s="19">
        <v>20190624</v>
      </c>
      <c r="O2" s="19"/>
      <c r="P2" s="19">
        <v>20190222</v>
      </c>
      <c r="Q2" s="19">
        <v>20190107</v>
      </c>
      <c r="R2" s="19">
        <v>20190624</v>
      </c>
      <c r="S2" s="19">
        <v>20190222</v>
      </c>
      <c r="T2" s="19"/>
      <c r="U2" s="19">
        <v>20190222</v>
      </c>
      <c r="V2" s="19">
        <v>20190107</v>
      </c>
      <c r="W2" s="19">
        <v>20190107</v>
      </c>
      <c r="X2" s="19">
        <v>20190107</v>
      </c>
      <c r="Y2" s="19">
        <v>20190107</v>
      </c>
      <c r="Z2" s="19">
        <v>20190107</v>
      </c>
      <c r="AA2" s="19">
        <v>20190107</v>
      </c>
      <c r="AB2" s="19">
        <v>20190222</v>
      </c>
      <c r="AC2" s="19">
        <v>20190624</v>
      </c>
      <c r="AD2" s="19">
        <v>20190222</v>
      </c>
      <c r="AE2" s="19"/>
      <c r="AF2" s="19">
        <v>20190222</v>
      </c>
      <c r="AG2" s="47">
        <v>43668</v>
      </c>
      <c r="AH2" s="47">
        <v>43668</v>
      </c>
      <c r="AI2" s="47">
        <v>43668</v>
      </c>
    </row>
    <row r="3" s="11" customFormat="1" ht="30" customHeight="1" spans="1:35">
      <c r="A3" s="20" t="s">
        <v>10</v>
      </c>
      <c r="B3" s="21" t="s">
        <v>11</v>
      </c>
      <c r="C3" s="21" t="s">
        <v>12</v>
      </c>
      <c r="D3" s="21" t="s">
        <v>13</v>
      </c>
      <c r="E3" s="21" t="s">
        <v>14</v>
      </c>
      <c r="F3" s="21" t="s">
        <v>15</v>
      </c>
      <c r="G3" s="21" t="s">
        <v>16</v>
      </c>
      <c r="H3" s="21" t="s">
        <v>17</v>
      </c>
      <c r="I3" s="21" t="s">
        <v>18</v>
      </c>
      <c r="J3" s="21" t="s">
        <v>19</v>
      </c>
      <c r="K3" s="21" t="s">
        <v>20</v>
      </c>
      <c r="L3" s="21" t="s">
        <v>21</v>
      </c>
      <c r="M3" s="21" t="s">
        <v>22</v>
      </c>
      <c r="N3" s="21" t="s">
        <v>18</v>
      </c>
      <c r="O3" s="21" t="s">
        <v>23</v>
      </c>
      <c r="P3" s="21" t="s">
        <v>24</v>
      </c>
      <c r="Q3" s="21" t="s">
        <v>25</v>
      </c>
      <c r="R3" s="21" t="s">
        <v>26</v>
      </c>
      <c r="S3" s="21" t="s">
        <v>24</v>
      </c>
      <c r="T3" s="21" t="s">
        <v>27</v>
      </c>
      <c r="U3" s="21" t="s">
        <v>28</v>
      </c>
      <c r="V3" s="21" t="s">
        <v>29</v>
      </c>
      <c r="W3" s="21" t="s">
        <v>27</v>
      </c>
      <c r="X3" s="21" t="s">
        <v>30</v>
      </c>
      <c r="Y3" s="21" t="s">
        <v>29</v>
      </c>
      <c r="Z3" s="21" t="s">
        <v>31</v>
      </c>
      <c r="AA3" s="21" t="s">
        <v>32</v>
      </c>
      <c r="AB3" s="21" t="s">
        <v>33</v>
      </c>
      <c r="AC3" s="21" t="s">
        <v>34</v>
      </c>
      <c r="AD3" s="21" t="s">
        <v>35</v>
      </c>
      <c r="AE3" s="21" t="s">
        <v>36</v>
      </c>
      <c r="AF3" s="21" t="s">
        <v>37</v>
      </c>
      <c r="AG3" s="21" t="s">
        <v>29</v>
      </c>
      <c r="AH3" s="21" t="s">
        <v>38</v>
      </c>
      <c r="AI3" s="21" t="s">
        <v>39</v>
      </c>
    </row>
    <row r="4" s="11" customFormat="1" ht="30" customHeight="1" spans="1:35">
      <c r="A4" s="20" t="s">
        <v>40</v>
      </c>
      <c r="B4" s="22" t="s">
        <v>41</v>
      </c>
      <c r="C4" s="22" t="s">
        <v>41</v>
      </c>
      <c r="D4" s="22" t="s">
        <v>42</v>
      </c>
      <c r="E4" s="22" t="s">
        <v>42</v>
      </c>
      <c r="F4" s="22" t="s">
        <v>41</v>
      </c>
      <c r="G4" s="22" t="s">
        <v>41</v>
      </c>
      <c r="H4" s="22" t="s">
        <v>42</v>
      </c>
      <c r="I4" s="22" t="s">
        <v>41</v>
      </c>
      <c r="J4" s="22" t="s">
        <v>42</v>
      </c>
      <c r="K4" s="22" t="s">
        <v>41</v>
      </c>
      <c r="L4" s="22" t="s">
        <v>41</v>
      </c>
      <c r="M4" s="22" t="s">
        <v>41</v>
      </c>
      <c r="N4" s="22" t="s">
        <v>42</v>
      </c>
      <c r="O4" s="22" t="s">
        <v>42</v>
      </c>
      <c r="P4" s="22" t="s">
        <v>41</v>
      </c>
      <c r="Q4" s="22" t="s">
        <v>41</v>
      </c>
      <c r="R4" s="22" t="s">
        <v>42</v>
      </c>
      <c r="S4" s="22" t="s">
        <v>41</v>
      </c>
      <c r="T4" s="22" t="s">
        <v>42</v>
      </c>
      <c r="U4" s="22" t="s">
        <v>41</v>
      </c>
      <c r="V4" s="21" t="s">
        <v>41</v>
      </c>
      <c r="W4" s="21" t="s">
        <v>41</v>
      </c>
      <c r="X4" s="21" t="s">
        <v>41</v>
      </c>
      <c r="Y4" s="21" t="s">
        <v>41</v>
      </c>
      <c r="Z4" s="21" t="s">
        <v>41</v>
      </c>
      <c r="AA4" s="21" t="s">
        <v>41</v>
      </c>
      <c r="AB4" s="21" t="s">
        <v>41</v>
      </c>
      <c r="AC4" s="21" t="s">
        <v>42</v>
      </c>
      <c r="AD4" s="21" t="s">
        <v>41</v>
      </c>
      <c r="AE4" s="43" t="s">
        <v>42</v>
      </c>
      <c r="AF4" s="43" t="s">
        <v>41</v>
      </c>
      <c r="AG4" s="21" t="s">
        <v>41</v>
      </c>
      <c r="AH4" s="21" t="s">
        <v>41</v>
      </c>
      <c r="AI4" s="21" t="s">
        <v>41</v>
      </c>
    </row>
    <row r="5" ht="30" customHeight="1" spans="1:35">
      <c r="A5" s="23" t="s">
        <v>43</v>
      </c>
      <c r="B5" s="24">
        <v>0.2</v>
      </c>
      <c r="C5" s="24">
        <v>2</v>
      </c>
      <c r="D5" s="24">
        <v>4</v>
      </c>
      <c r="E5" s="24">
        <v>24</v>
      </c>
      <c r="F5" s="24">
        <v>12</v>
      </c>
      <c r="G5" s="24">
        <v>0.01</v>
      </c>
      <c r="H5" s="24">
        <v>0.35</v>
      </c>
      <c r="I5" s="24">
        <v>0.2</v>
      </c>
      <c r="J5" s="24">
        <v>1.4</v>
      </c>
      <c r="K5" s="24">
        <v>0.8</v>
      </c>
      <c r="L5" s="24">
        <v>0.02</v>
      </c>
      <c r="M5" s="24">
        <v>0.12</v>
      </c>
      <c r="N5" s="24">
        <v>0.2</v>
      </c>
      <c r="O5" s="24">
        <v>0.6</v>
      </c>
      <c r="P5" s="24">
        <v>0.36</v>
      </c>
      <c r="Q5" s="24">
        <v>0.04</v>
      </c>
      <c r="R5" s="24">
        <v>1</v>
      </c>
      <c r="S5" s="24">
        <v>0.36</v>
      </c>
      <c r="T5" s="24">
        <v>4</v>
      </c>
      <c r="U5" s="24">
        <v>1.44</v>
      </c>
      <c r="V5" s="24">
        <v>0.4</v>
      </c>
      <c r="W5" s="24">
        <v>4</v>
      </c>
      <c r="X5" s="24">
        <v>12</v>
      </c>
      <c r="Y5" s="24">
        <v>0.4</v>
      </c>
      <c r="Z5" s="24">
        <v>6</v>
      </c>
      <c r="AA5" s="24">
        <v>18</v>
      </c>
      <c r="AB5" s="24">
        <v>6</v>
      </c>
      <c r="AC5" s="24">
        <v>75</v>
      </c>
      <c r="AD5" s="24">
        <v>35</v>
      </c>
      <c r="AE5" s="24">
        <v>300</v>
      </c>
      <c r="AF5" s="24">
        <v>140</v>
      </c>
      <c r="AG5" s="24">
        <v>0.4</v>
      </c>
      <c r="AH5" s="24">
        <v>8</v>
      </c>
      <c r="AI5" s="24">
        <v>20</v>
      </c>
    </row>
    <row r="6" s="12" customFormat="1" ht="30" customHeight="1" spans="1:35">
      <c r="A6" s="25" t="s">
        <v>44</v>
      </c>
      <c r="B6" s="26">
        <v>9</v>
      </c>
      <c r="C6" s="26">
        <v>70</v>
      </c>
      <c r="D6" s="26">
        <v>60</v>
      </c>
      <c r="E6" s="26">
        <v>360</v>
      </c>
      <c r="F6" s="26">
        <v>420</v>
      </c>
      <c r="G6" s="26">
        <v>5</v>
      </c>
      <c r="H6" s="26">
        <v>70</v>
      </c>
      <c r="I6" s="26">
        <v>80</v>
      </c>
      <c r="J6" s="26">
        <v>280</v>
      </c>
      <c r="K6" s="26">
        <v>320</v>
      </c>
      <c r="L6" s="26">
        <v>20</v>
      </c>
      <c r="M6" s="26">
        <v>120</v>
      </c>
      <c r="N6" s="26">
        <v>100</v>
      </c>
      <c r="O6" s="26">
        <v>300</v>
      </c>
      <c r="P6" s="26">
        <v>360</v>
      </c>
      <c r="Q6" s="26">
        <v>10</v>
      </c>
      <c r="R6" s="26">
        <v>75</v>
      </c>
      <c r="S6" s="26">
        <v>90</v>
      </c>
      <c r="T6" s="26">
        <v>300</v>
      </c>
      <c r="U6" s="26">
        <v>360</v>
      </c>
      <c r="V6" s="26">
        <v>9</v>
      </c>
      <c r="W6" s="26">
        <v>90</v>
      </c>
      <c r="X6" s="26">
        <v>270</v>
      </c>
      <c r="Y6" s="26">
        <v>8</v>
      </c>
      <c r="Z6" s="26">
        <v>120</v>
      </c>
      <c r="AA6" s="26">
        <v>360</v>
      </c>
      <c r="AB6" s="26">
        <v>15</v>
      </c>
      <c r="AC6" s="26">
        <v>60</v>
      </c>
      <c r="AD6" s="26">
        <v>70</v>
      </c>
      <c r="AE6" s="26">
        <v>240</v>
      </c>
      <c r="AF6" s="26">
        <v>280</v>
      </c>
      <c r="AG6" s="26">
        <v>6</v>
      </c>
      <c r="AH6" s="26">
        <v>120</v>
      </c>
      <c r="AI6" s="26">
        <v>300</v>
      </c>
    </row>
    <row r="7" s="13" customFormat="1" ht="30" customHeight="1" spans="1:35">
      <c r="A7" s="25" t="s">
        <v>45</v>
      </c>
      <c r="B7" s="27">
        <v>1</v>
      </c>
      <c r="C7" s="27">
        <v>10</v>
      </c>
      <c r="D7" s="27">
        <v>20</v>
      </c>
      <c r="E7" s="27">
        <v>120</v>
      </c>
      <c r="F7" s="27">
        <v>60</v>
      </c>
      <c r="G7" s="26">
        <v>1</v>
      </c>
      <c r="H7" s="26">
        <v>25</v>
      </c>
      <c r="I7" s="26">
        <v>15</v>
      </c>
      <c r="J7" s="26">
        <v>100</v>
      </c>
      <c r="K7" s="26">
        <v>60</v>
      </c>
      <c r="L7" s="26">
        <v>3</v>
      </c>
      <c r="M7" s="26">
        <v>15</v>
      </c>
      <c r="N7" s="26">
        <v>35</v>
      </c>
      <c r="O7" s="26">
        <v>110</v>
      </c>
      <c r="P7" s="26">
        <v>50</v>
      </c>
      <c r="Q7" s="26">
        <v>1</v>
      </c>
      <c r="R7" s="26">
        <v>30</v>
      </c>
      <c r="S7" s="26">
        <v>15</v>
      </c>
      <c r="T7" s="26">
        <v>120</v>
      </c>
      <c r="U7" s="26">
        <v>60</v>
      </c>
      <c r="V7" s="26">
        <v>1</v>
      </c>
      <c r="W7" s="26">
        <v>15</v>
      </c>
      <c r="X7" s="26">
        <v>35</v>
      </c>
      <c r="Y7" s="26">
        <v>1</v>
      </c>
      <c r="Z7" s="26">
        <v>15</v>
      </c>
      <c r="AA7" s="26">
        <v>45</v>
      </c>
      <c r="AB7" s="26">
        <v>2</v>
      </c>
      <c r="AC7" s="26">
        <v>20</v>
      </c>
      <c r="AD7" s="26">
        <v>10</v>
      </c>
      <c r="AE7" s="26">
        <v>85</v>
      </c>
      <c r="AF7" s="26">
        <v>45</v>
      </c>
      <c r="AG7" s="26">
        <v>0.8</v>
      </c>
      <c r="AH7" s="26">
        <v>16</v>
      </c>
      <c r="AI7" s="26">
        <v>38</v>
      </c>
    </row>
    <row r="8" ht="30" customHeight="1" spans="1:35">
      <c r="A8" s="28" t="s">
        <v>46</v>
      </c>
      <c r="B8" s="29">
        <f>B6+B7</f>
        <v>10</v>
      </c>
      <c r="C8" s="29">
        <f t="shared" ref="C8:AI8" si="0">C6+C7</f>
        <v>80</v>
      </c>
      <c r="D8" s="29">
        <f t="shared" si="0"/>
        <v>80</v>
      </c>
      <c r="E8" s="29">
        <f t="shared" si="0"/>
        <v>480</v>
      </c>
      <c r="F8" s="29">
        <f t="shared" si="0"/>
        <v>480</v>
      </c>
      <c r="G8" s="29">
        <f t="shared" si="0"/>
        <v>6</v>
      </c>
      <c r="H8" s="29">
        <f t="shared" si="0"/>
        <v>95</v>
      </c>
      <c r="I8" s="29">
        <f t="shared" si="0"/>
        <v>95</v>
      </c>
      <c r="J8" s="29">
        <f t="shared" si="0"/>
        <v>380</v>
      </c>
      <c r="K8" s="29">
        <f t="shared" si="0"/>
        <v>380</v>
      </c>
      <c r="L8" s="29">
        <f t="shared" si="0"/>
        <v>23</v>
      </c>
      <c r="M8" s="29">
        <f t="shared" si="0"/>
        <v>135</v>
      </c>
      <c r="N8" s="29">
        <f t="shared" si="0"/>
        <v>135</v>
      </c>
      <c r="O8" s="29">
        <f t="shared" si="0"/>
        <v>410</v>
      </c>
      <c r="P8" s="29">
        <f t="shared" si="0"/>
        <v>410</v>
      </c>
      <c r="Q8" s="29">
        <f t="shared" si="0"/>
        <v>11</v>
      </c>
      <c r="R8" s="29">
        <f t="shared" si="0"/>
        <v>105</v>
      </c>
      <c r="S8" s="29">
        <f t="shared" si="0"/>
        <v>105</v>
      </c>
      <c r="T8" s="29">
        <f t="shared" si="0"/>
        <v>420</v>
      </c>
      <c r="U8" s="29">
        <f t="shared" si="0"/>
        <v>420</v>
      </c>
      <c r="V8" s="29">
        <f t="shared" si="0"/>
        <v>10</v>
      </c>
      <c r="W8" s="29">
        <f t="shared" si="0"/>
        <v>105</v>
      </c>
      <c r="X8" s="29">
        <f t="shared" si="0"/>
        <v>305</v>
      </c>
      <c r="Y8" s="29">
        <f t="shared" si="0"/>
        <v>9</v>
      </c>
      <c r="Z8" s="29">
        <f t="shared" si="0"/>
        <v>135</v>
      </c>
      <c r="AA8" s="29">
        <f t="shared" si="0"/>
        <v>405</v>
      </c>
      <c r="AB8" s="29">
        <f t="shared" si="0"/>
        <v>17</v>
      </c>
      <c r="AC8" s="29">
        <f t="shared" si="0"/>
        <v>80</v>
      </c>
      <c r="AD8" s="29">
        <f t="shared" si="0"/>
        <v>80</v>
      </c>
      <c r="AE8" s="29">
        <f t="shared" si="0"/>
        <v>325</v>
      </c>
      <c r="AF8" s="29">
        <f t="shared" si="0"/>
        <v>325</v>
      </c>
      <c r="AG8" s="29">
        <f t="shared" si="0"/>
        <v>6.8</v>
      </c>
      <c r="AH8" s="29">
        <f t="shared" si="0"/>
        <v>136</v>
      </c>
      <c r="AI8" s="29">
        <f t="shared" si="0"/>
        <v>338</v>
      </c>
    </row>
    <row r="9" ht="30" customHeight="1" spans="1:35">
      <c r="A9" s="28" t="s">
        <v>47</v>
      </c>
      <c r="B9" s="30">
        <f>B7/B5/B15</f>
        <v>0.00158077774264938</v>
      </c>
      <c r="C9" s="30">
        <f>C7/C5/C15</f>
        <v>0.00158077774264938</v>
      </c>
      <c r="D9" s="30">
        <f>D7/D5/D15</f>
        <v>0.00158077774264938</v>
      </c>
      <c r="E9" s="30">
        <f t="shared" ref="E9:AI9" si="1">E7/E5/E15</f>
        <v>0.00158077774264938</v>
      </c>
      <c r="F9" s="30">
        <f t="shared" si="1"/>
        <v>0.00158077774264938</v>
      </c>
      <c r="G9" s="30">
        <f t="shared" si="1"/>
        <v>0.00240113333493409</v>
      </c>
      <c r="H9" s="30">
        <f t="shared" si="1"/>
        <v>0.00171509523923864</v>
      </c>
      <c r="I9" s="30">
        <f t="shared" si="1"/>
        <v>0.00180085000120057</v>
      </c>
      <c r="J9" s="30">
        <f t="shared" si="1"/>
        <v>0.00171509523923864</v>
      </c>
      <c r="K9" s="30">
        <f t="shared" si="1"/>
        <v>0.00180085000120057</v>
      </c>
      <c r="L9" s="30">
        <f t="shared" si="1"/>
        <v>0.00203103420261597</v>
      </c>
      <c r="M9" s="30">
        <f t="shared" si="1"/>
        <v>0.00169252850217998</v>
      </c>
      <c r="N9" s="30">
        <f t="shared" si="1"/>
        <v>0.00236953990305197</v>
      </c>
      <c r="O9" s="30">
        <f t="shared" si="1"/>
        <v>0.00248237513653063</v>
      </c>
      <c r="P9" s="30">
        <f t="shared" si="1"/>
        <v>0.00188058722464442</v>
      </c>
      <c r="Q9" s="30">
        <f t="shared" si="1"/>
        <v>0.00143182863416721</v>
      </c>
      <c r="R9" s="30">
        <f t="shared" si="1"/>
        <v>0.00171819436100065</v>
      </c>
      <c r="S9" s="30">
        <f t="shared" si="1"/>
        <v>0.00238638105694535</v>
      </c>
      <c r="T9" s="30">
        <f t="shared" si="1"/>
        <v>0.00171819436100065</v>
      </c>
      <c r="U9" s="30">
        <f t="shared" si="1"/>
        <v>0.00238638105694535</v>
      </c>
      <c r="V9" s="30">
        <f t="shared" si="1"/>
        <v>0.00113983495189896</v>
      </c>
      <c r="W9" s="30">
        <f t="shared" si="1"/>
        <v>0.00170975242784845</v>
      </c>
      <c r="X9" s="30">
        <f t="shared" si="1"/>
        <v>0.00132980744388213</v>
      </c>
      <c r="Y9" s="30">
        <f t="shared" si="1"/>
        <v>0.0019040365575019</v>
      </c>
      <c r="Z9" s="30">
        <f t="shared" si="1"/>
        <v>0.0019040365575019</v>
      </c>
      <c r="AA9" s="30">
        <f t="shared" si="1"/>
        <v>0.0019040365575019</v>
      </c>
      <c r="AB9" s="30">
        <f t="shared" si="1"/>
        <v>0.00178663950974612</v>
      </c>
      <c r="AC9" s="30">
        <f t="shared" si="1"/>
        <v>0.00142931160779689</v>
      </c>
      <c r="AD9" s="30">
        <f t="shared" si="1"/>
        <v>0.0015314052940681</v>
      </c>
      <c r="AE9" s="30">
        <f t="shared" si="1"/>
        <v>0.0015186435832842</v>
      </c>
      <c r="AF9" s="30">
        <f t="shared" si="1"/>
        <v>0.00172283095582661</v>
      </c>
      <c r="AG9" s="30">
        <f t="shared" si="1"/>
        <v>0.0016864828400371</v>
      </c>
      <c r="AH9" s="30">
        <f t="shared" si="1"/>
        <v>0.0016864828400371</v>
      </c>
      <c r="AI9" s="30">
        <f t="shared" si="1"/>
        <v>0.00160215869803525</v>
      </c>
    </row>
    <row r="10" s="14" customFormat="1" ht="30" customHeight="1" spans="1:35">
      <c r="A10" s="31" t="s">
        <v>48</v>
      </c>
      <c r="B10" s="32">
        <f t="shared" ref="B10:AI10" si="2">B7/B6</f>
        <v>0.111111111111111</v>
      </c>
      <c r="C10" s="32">
        <f t="shared" si="2"/>
        <v>0.142857142857143</v>
      </c>
      <c r="D10" s="32">
        <f t="shared" si="2"/>
        <v>0.333333333333333</v>
      </c>
      <c r="E10" s="32">
        <f t="shared" si="2"/>
        <v>0.333333333333333</v>
      </c>
      <c r="F10" s="32">
        <f t="shared" si="2"/>
        <v>0.142857142857143</v>
      </c>
      <c r="G10" s="32">
        <f t="shared" si="2"/>
        <v>0.2</v>
      </c>
      <c r="H10" s="32">
        <f t="shared" si="2"/>
        <v>0.357142857142857</v>
      </c>
      <c r="I10" s="32">
        <f t="shared" si="2"/>
        <v>0.1875</v>
      </c>
      <c r="J10" s="32">
        <f t="shared" si="2"/>
        <v>0.357142857142857</v>
      </c>
      <c r="K10" s="32">
        <f t="shared" si="2"/>
        <v>0.1875</v>
      </c>
      <c r="L10" s="32">
        <f t="shared" si="2"/>
        <v>0.15</v>
      </c>
      <c r="M10" s="32">
        <f t="shared" si="2"/>
        <v>0.125</v>
      </c>
      <c r="N10" s="32">
        <f t="shared" si="2"/>
        <v>0.35</v>
      </c>
      <c r="O10" s="32">
        <f t="shared" si="2"/>
        <v>0.366666666666667</v>
      </c>
      <c r="P10" s="32">
        <f t="shared" si="2"/>
        <v>0.138888888888889</v>
      </c>
      <c r="Q10" s="32">
        <f t="shared" si="2"/>
        <v>0.1</v>
      </c>
      <c r="R10" s="32">
        <f t="shared" si="2"/>
        <v>0.4</v>
      </c>
      <c r="S10" s="32">
        <f t="shared" si="2"/>
        <v>0.166666666666667</v>
      </c>
      <c r="T10" s="32">
        <f t="shared" si="2"/>
        <v>0.4</v>
      </c>
      <c r="U10" s="32">
        <f t="shared" si="2"/>
        <v>0.166666666666667</v>
      </c>
      <c r="V10" s="32">
        <f t="shared" si="2"/>
        <v>0.111111111111111</v>
      </c>
      <c r="W10" s="32">
        <f t="shared" si="2"/>
        <v>0.166666666666667</v>
      </c>
      <c r="X10" s="32">
        <f t="shared" si="2"/>
        <v>0.12962962962963</v>
      </c>
      <c r="Y10" s="32">
        <f t="shared" si="2"/>
        <v>0.125</v>
      </c>
      <c r="Z10" s="32">
        <f t="shared" si="2"/>
        <v>0.125</v>
      </c>
      <c r="AA10" s="32">
        <f t="shared" si="2"/>
        <v>0.125</v>
      </c>
      <c r="AB10" s="32">
        <f t="shared" si="2"/>
        <v>0.133333333333333</v>
      </c>
      <c r="AC10" s="32">
        <f t="shared" si="2"/>
        <v>0.333333333333333</v>
      </c>
      <c r="AD10" s="32">
        <f t="shared" si="2"/>
        <v>0.142857142857143</v>
      </c>
      <c r="AE10" s="32">
        <f t="shared" si="2"/>
        <v>0.354166666666667</v>
      </c>
      <c r="AF10" s="32">
        <f t="shared" si="2"/>
        <v>0.160714285714286</v>
      </c>
      <c r="AG10" s="32">
        <f t="shared" si="2"/>
        <v>0.133333333333333</v>
      </c>
      <c r="AH10" s="32">
        <f t="shared" si="2"/>
        <v>0.133333333333333</v>
      </c>
      <c r="AI10" s="32">
        <f t="shared" si="2"/>
        <v>0.126666666666667</v>
      </c>
    </row>
    <row r="11" s="13" customFormat="1" ht="30" customHeight="1" spans="1:35">
      <c r="A11" s="25" t="s">
        <v>49</v>
      </c>
      <c r="B11" s="26">
        <f>B6*B13</f>
        <v>0.36</v>
      </c>
      <c r="C11" s="26">
        <f>C6*C13</f>
        <v>2.8</v>
      </c>
      <c r="D11" s="26">
        <f>D6*D13</f>
        <v>2.4</v>
      </c>
      <c r="E11" s="26">
        <f t="shared" ref="E11:AI11" si="3">E6*E13</f>
        <v>14.4</v>
      </c>
      <c r="F11" s="26">
        <f t="shared" si="3"/>
        <v>16.8</v>
      </c>
      <c r="G11" s="26">
        <f t="shared" si="3"/>
        <v>0.2</v>
      </c>
      <c r="H11" s="26">
        <f t="shared" si="3"/>
        <v>2.8</v>
      </c>
      <c r="I11" s="26">
        <f t="shared" si="3"/>
        <v>3.2</v>
      </c>
      <c r="J11" s="26">
        <f t="shared" ref="J11" si="4">J6*J13</f>
        <v>11.2</v>
      </c>
      <c r="K11" s="26">
        <f t="shared" si="3"/>
        <v>12.8</v>
      </c>
      <c r="L11" s="26">
        <f t="shared" si="3"/>
        <v>0.8</v>
      </c>
      <c r="M11" s="26">
        <f t="shared" si="3"/>
        <v>4.8</v>
      </c>
      <c r="N11" s="26">
        <f t="shared" si="3"/>
        <v>4</v>
      </c>
      <c r="O11" s="26">
        <f t="shared" si="3"/>
        <v>12</v>
      </c>
      <c r="P11" s="26">
        <f t="shared" si="3"/>
        <v>14.4</v>
      </c>
      <c r="Q11" s="26">
        <f t="shared" si="3"/>
        <v>0.4</v>
      </c>
      <c r="R11" s="26">
        <f t="shared" si="3"/>
        <v>3</v>
      </c>
      <c r="S11" s="26">
        <f t="shared" si="3"/>
        <v>3.6</v>
      </c>
      <c r="T11" s="26">
        <f t="shared" si="3"/>
        <v>12</v>
      </c>
      <c r="U11" s="26">
        <f t="shared" si="3"/>
        <v>14.4</v>
      </c>
      <c r="V11" s="26">
        <f t="shared" si="3"/>
        <v>0.36</v>
      </c>
      <c r="W11" s="26">
        <f t="shared" si="3"/>
        <v>3.6</v>
      </c>
      <c r="X11" s="26">
        <f t="shared" si="3"/>
        <v>10.8</v>
      </c>
      <c r="Y11" s="26">
        <f t="shared" si="3"/>
        <v>0.32</v>
      </c>
      <c r="Z11" s="26">
        <f t="shared" si="3"/>
        <v>4.8</v>
      </c>
      <c r="AA11" s="26">
        <f t="shared" si="3"/>
        <v>14.4</v>
      </c>
      <c r="AB11" s="26">
        <f t="shared" si="3"/>
        <v>0.6</v>
      </c>
      <c r="AC11" s="26">
        <f t="shared" si="3"/>
        <v>2.4</v>
      </c>
      <c r="AD11" s="26">
        <f t="shared" si="3"/>
        <v>2.8</v>
      </c>
      <c r="AE11" s="26">
        <f t="shared" si="3"/>
        <v>9.6</v>
      </c>
      <c r="AF11" s="26">
        <f t="shared" si="3"/>
        <v>11.2</v>
      </c>
      <c r="AG11" s="26">
        <f t="shared" si="3"/>
        <v>0.24</v>
      </c>
      <c r="AH11" s="26">
        <f t="shared" si="3"/>
        <v>4.8</v>
      </c>
      <c r="AI11" s="26">
        <f t="shared" si="3"/>
        <v>12</v>
      </c>
    </row>
    <row r="12" ht="30" customHeight="1" spans="1:35">
      <c r="A12" s="28" t="s">
        <v>50</v>
      </c>
      <c r="B12" s="33">
        <f t="shared" ref="B12:AI12" si="5">B6*0.2/B11</f>
        <v>5</v>
      </c>
      <c r="C12" s="33">
        <f t="shared" si="5"/>
        <v>5</v>
      </c>
      <c r="D12" s="33">
        <f t="shared" si="5"/>
        <v>5</v>
      </c>
      <c r="E12" s="33">
        <f t="shared" si="5"/>
        <v>5</v>
      </c>
      <c r="F12" s="33">
        <f t="shared" si="5"/>
        <v>5</v>
      </c>
      <c r="G12" s="33">
        <f t="shared" si="5"/>
        <v>5</v>
      </c>
      <c r="H12" s="33">
        <f t="shared" si="5"/>
        <v>5</v>
      </c>
      <c r="I12" s="33">
        <f t="shared" si="5"/>
        <v>5</v>
      </c>
      <c r="J12" s="33">
        <f t="shared" si="5"/>
        <v>5</v>
      </c>
      <c r="K12" s="33">
        <f t="shared" si="5"/>
        <v>5</v>
      </c>
      <c r="L12" s="33">
        <f t="shared" si="5"/>
        <v>5</v>
      </c>
      <c r="M12" s="33">
        <f t="shared" si="5"/>
        <v>5</v>
      </c>
      <c r="N12" s="33">
        <f t="shared" si="5"/>
        <v>5</v>
      </c>
      <c r="O12" s="33">
        <f t="shared" si="5"/>
        <v>5</v>
      </c>
      <c r="P12" s="33">
        <f t="shared" si="5"/>
        <v>5</v>
      </c>
      <c r="Q12" s="33">
        <f t="shared" si="5"/>
        <v>5</v>
      </c>
      <c r="R12" s="33">
        <f t="shared" si="5"/>
        <v>5</v>
      </c>
      <c r="S12" s="33">
        <f t="shared" si="5"/>
        <v>5</v>
      </c>
      <c r="T12" s="33">
        <f t="shared" si="5"/>
        <v>5</v>
      </c>
      <c r="U12" s="33">
        <f t="shared" si="5"/>
        <v>5</v>
      </c>
      <c r="V12" s="33">
        <f t="shared" si="5"/>
        <v>5</v>
      </c>
      <c r="W12" s="33">
        <f t="shared" si="5"/>
        <v>5</v>
      </c>
      <c r="X12" s="33">
        <f t="shared" si="5"/>
        <v>5</v>
      </c>
      <c r="Y12" s="33">
        <f t="shared" si="5"/>
        <v>5</v>
      </c>
      <c r="Z12" s="33">
        <f t="shared" si="5"/>
        <v>5</v>
      </c>
      <c r="AA12" s="33">
        <f t="shared" si="5"/>
        <v>5</v>
      </c>
      <c r="AB12" s="33">
        <f t="shared" si="5"/>
        <v>5</v>
      </c>
      <c r="AC12" s="33">
        <f t="shared" si="5"/>
        <v>5</v>
      </c>
      <c r="AD12" s="33">
        <f t="shared" si="5"/>
        <v>5</v>
      </c>
      <c r="AE12" s="33">
        <f t="shared" si="5"/>
        <v>5</v>
      </c>
      <c r="AF12" s="33">
        <f t="shared" si="5"/>
        <v>5</v>
      </c>
      <c r="AG12" s="33">
        <f t="shared" si="5"/>
        <v>5</v>
      </c>
      <c r="AH12" s="33">
        <f t="shared" si="5"/>
        <v>5</v>
      </c>
      <c r="AI12" s="33">
        <f t="shared" si="5"/>
        <v>5</v>
      </c>
    </row>
    <row r="13" s="14" customFormat="1" ht="30" customHeight="1" spans="1:36">
      <c r="A13" s="31" t="s">
        <v>51</v>
      </c>
      <c r="B13" s="34">
        <v>0.04</v>
      </c>
      <c r="C13" s="34">
        <v>0.04</v>
      </c>
      <c r="D13" s="34">
        <v>0.04</v>
      </c>
      <c r="E13" s="34">
        <v>0.04</v>
      </c>
      <c r="F13" s="34">
        <v>0.04</v>
      </c>
      <c r="G13" s="34">
        <v>0.04</v>
      </c>
      <c r="H13" s="34">
        <v>0.04</v>
      </c>
      <c r="I13" s="34">
        <v>0.04</v>
      </c>
      <c r="J13" s="34">
        <v>0.04</v>
      </c>
      <c r="K13" s="34">
        <v>0.04</v>
      </c>
      <c r="L13" s="34">
        <v>0.04</v>
      </c>
      <c r="M13" s="34">
        <v>0.04</v>
      </c>
      <c r="N13" s="34">
        <v>0.04</v>
      </c>
      <c r="O13" s="34">
        <v>0.04</v>
      </c>
      <c r="P13" s="34">
        <v>0.04</v>
      </c>
      <c r="Q13" s="34">
        <v>0.04</v>
      </c>
      <c r="R13" s="34">
        <v>0.04</v>
      </c>
      <c r="S13" s="34">
        <v>0.04</v>
      </c>
      <c r="T13" s="34">
        <v>0.04</v>
      </c>
      <c r="U13" s="34">
        <v>0.04</v>
      </c>
      <c r="V13" s="40">
        <v>0.04</v>
      </c>
      <c r="W13" s="40">
        <v>0.04</v>
      </c>
      <c r="X13" s="40">
        <v>0.04</v>
      </c>
      <c r="Y13" s="40">
        <v>0.04</v>
      </c>
      <c r="Z13" s="40">
        <v>0.04</v>
      </c>
      <c r="AA13" s="40">
        <v>0.04</v>
      </c>
      <c r="AB13" s="40">
        <v>0.04</v>
      </c>
      <c r="AC13" s="34">
        <v>0.04</v>
      </c>
      <c r="AD13" s="40">
        <v>0.04</v>
      </c>
      <c r="AE13" s="34">
        <v>0.04</v>
      </c>
      <c r="AF13" s="34">
        <v>0.04</v>
      </c>
      <c r="AG13" s="34">
        <v>0.04</v>
      </c>
      <c r="AH13" s="34">
        <v>0.04</v>
      </c>
      <c r="AI13" s="34">
        <v>0.04</v>
      </c>
      <c r="AJ13" s="24"/>
    </row>
    <row r="14" ht="30" customHeight="1" spans="1:35">
      <c r="A14" s="28" t="s">
        <v>52</v>
      </c>
      <c r="B14" s="33">
        <f t="shared" ref="B14:T14" si="6">B5</f>
        <v>0.2</v>
      </c>
      <c r="C14" s="33">
        <f t="shared" si="6"/>
        <v>2</v>
      </c>
      <c r="D14" s="33">
        <f t="shared" si="6"/>
        <v>4</v>
      </c>
      <c r="E14" s="33">
        <f t="shared" si="6"/>
        <v>24</v>
      </c>
      <c r="F14" s="33">
        <f t="shared" si="6"/>
        <v>12</v>
      </c>
      <c r="G14" s="33">
        <f t="shared" si="6"/>
        <v>0.01</v>
      </c>
      <c r="H14" s="33">
        <f t="shared" si="6"/>
        <v>0.35</v>
      </c>
      <c r="I14" s="33">
        <f t="shared" si="6"/>
        <v>0.2</v>
      </c>
      <c r="J14" s="33">
        <f t="shared" si="6"/>
        <v>1.4</v>
      </c>
      <c r="K14" s="33">
        <f t="shared" si="6"/>
        <v>0.8</v>
      </c>
      <c r="L14" s="33">
        <f t="shared" si="6"/>
        <v>0.02</v>
      </c>
      <c r="M14" s="33">
        <f t="shared" si="6"/>
        <v>0.12</v>
      </c>
      <c r="N14" s="33">
        <f t="shared" si="6"/>
        <v>0.2</v>
      </c>
      <c r="O14" s="33">
        <f t="shared" si="6"/>
        <v>0.6</v>
      </c>
      <c r="P14" s="33">
        <f t="shared" si="6"/>
        <v>0.36</v>
      </c>
      <c r="Q14" s="33">
        <f t="shared" si="6"/>
        <v>0.04</v>
      </c>
      <c r="R14" s="33">
        <f t="shared" si="6"/>
        <v>1</v>
      </c>
      <c r="S14" s="33">
        <f t="shared" si="6"/>
        <v>0.36</v>
      </c>
      <c r="T14" s="33">
        <f t="shared" si="6"/>
        <v>4</v>
      </c>
      <c r="U14" s="33">
        <f t="shared" ref="U14" si="7">U5</f>
        <v>1.44</v>
      </c>
      <c r="V14" s="33">
        <f t="shared" ref="V14:AA14" si="8">V5/10</f>
        <v>0.04</v>
      </c>
      <c r="W14" s="33">
        <f t="shared" si="8"/>
        <v>0.4</v>
      </c>
      <c r="X14" s="33">
        <f t="shared" si="8"/>
        <v>1.2</v>
      </c>
      <c r="Y14" s="33">
        <f t="shared" si="8"/>
        <v>0.04</v>
      </c>
      <c r="Z14" s="33">
        <f t="shared" si="8"/>
        <v>0.6</v>
      </c>
      <c r="AA14" s="33">
        <f t="shared" si="8"/>
        <v>1.8</v>
      </c>
      <c r="AB14" s="33">
        <f t="shared" ref="AB14:AF14" si="9">AB5/100</f>
        <v>0.06</v>
      </c>
      <c r="AC14" s="33">
        <f t="shared" si="9"/>
        <v>0.75</v>
      </c>
      <c r="AD14" s="33">
        <f t="shared" si="9"/>
        <v>0.35</v>
      </c>
      <c r="AE14" s="33">
        <f t="shared" si="9"/>
        <v>3</v>
      </c>
      <c r="AF14" s="33">
        <f t="shared" si="9"/>
        <v>1.4</v>
      </c>
      <c r="AG14" s="33">
        <f t="shared" ref="AG14:AI14" si="10">AG5/10</f>
        <v>0.04</v>
      </c>
      <c r="AH14" s="33">
        <f t="shared" si="10"/>
        <v>0.8</v>
      </c>
      <c r="AI14" s="33">
        <f t="shared" si="10"/>
        <v>2</v>
      </c>
    </row>
    <row r="15" ht="30" customHeight="1" spans="1:35">
      <c r="A15" s="28" t="s">
        <v>53</v>
      </c>
      <c r="B15" s="33">
        <v>3163</v>
      </c>
      <c r="C15" s="33">
        <v>3163</v>
      </c>
      <c r="D15" s="33">
        <v>3163</v>
      </c>
      <c r="E15" s="33">
        <v>3163</v>
      </c>
      <c r="F15" s="33">
        <v>3163</v>
      </c>
      <c r="G15" s="33">
        <v>41647</v>
      </c>
      <c r="H15" s="33">
        <v>41647</v>
      </c>
      <c r="I15" s="33">
        <v>41647</v>
      </c>
      <c r="J15" s="33">
        <v>41647</v>
      </c>
      <c r="K15" s="33">
        <v>41647</v>
      </c>
      <c r="L15" s="33">
        <v>73854</v>
      </c>
      <c r="M15" s="33">
        <v>73854</v>
      </c>
      <c r="N15" s="33">
        <v>73854</v>
      </c>
      <c r="O15" s="33">
        <v>73854</v>
      </c>
      <c r="P15" s="33">
        <v>73854</v>
      </c>
      <c r="Q15" s="33">
        <v>17460.19</v>
      </c>
      <c r="R15" s="33">
        <v>17460.19</v>
      </c>
      <c r="S15" s="33">
        <v>17460.19</v>
      </c>
      <c r="T15" s="33">
        <v>17460.19</v>
      </c>
      <c r="U15" s="33">
        <v>17460.19</v>
      </c>
      <c r="V15" s="33">
        <v>2193.3</v>
      </c>
      <c r="W15" s="33">
        <v>2193.3</v>
      </c>
      <c r="X15" s="33">
        <v>2193.3</v>
      </c>
      <c r="Y15" s="33">
        <v>1313</v>
      </c>
      <c r="Z15" s="33">
        <v>1313</v>
      </c>
      <c r="AA15" s="33">
        <v>1313</v>
      </c>
      <c r="AB15" s="33">
        <v>186.57</v>
      </c>
      <c r="AC15" s="33">
        <v>186.57</v>
      </c>
      <c r="AD15" s="33">
        <v>186.57</v>
      </c>
      <c r="AE15" s="33">
        <v>186.57</v>
      </c>
      <c r="AF15" s="33">
        <v>186.57</v>
      </c>
      <c r="AG15" s="33">
        <v>1185.9</v>
      </c>
      <c r="AH15" s="33">
        <v>1185.9</v>
      </c>
      <c r="AI15" s="33">
        <v>1185.9</v>
      </c>
    </row>
    <row r="16" ht="30" customHeight="1" spans="1:35">
      <c r="A16" s="28" t="s">
        <v>54</v>
      </c>
      <c r="B16" s="33">
        <f t="shared" ref="B16:AI16" si="11">B15*B5/B6</f>
        <v>70.2888888888889</v>
      </c>
      <c r="C16" s="33">
        <f t="shared" si="11"/>
        <v>90.3714285714286</v>
      </c>
      <c r="D16" s="33">
        <f t="shared" si="11"/>
        <v>210.866666666667</v>
      </c>
      <c r="E16" s="33">
        <f t="shared" si="11"/>
        <v>210.866666666667</v>
      </c>
      <c r="F16" s="33">
        <f t="shared" si="11"/>
        <v>90.3714285714286</v>
      </c>
      <c r="G16" s="33">
        <f t="shared" si="11"/>
        <v>83.294</v>
      </c>
      <c r="H16" s="33">
        <f t="shared" si="11"/>
        <v>208.235</v>
      </c>
      <c r="I16" s="33">
        <f t="shared" si="11"/>
        <v>104.1175</v>
      </c>
      <c r="J16" s="33">
        <f t="shared" si="11"/>
        <v>208.235</v>
      </c>
      <c r="K16" s="33">
        <f t="shared" si="11"/>
        <v>104.1175</v>
      </c>
      <c r="L16" s="33">
        <f t="shared" si="11"/>
        <v>73.854</v>
      </c>
      <c r="M16" s="33">
        <f t="shared" si="11"/>
        <v>73.854</v>
      </c>
      <c r="N16" s="33">
        <f t="shared" si="11"/>
        <v>147.708</v>
      </c>
      <c r="O16" s="33">
        <f t="shared" si="11"/>
        <v>147.708</v>
      </c>
      <c r="P16" s="33">
        <f t="shared" si="11"/>
        <v>73.854</v>
      </c>
      <c r="Q16" s="33">
        <f t="shared" si="11"/>
        <v>69.84076</v>
      </c>
      <c r="R16" s="33">
        <f t="shared" si="11"/>
        <v>232.802533333333</v>
      </c>
      <c r="S16" s="33">
        <f t="shared" si="11"/>
        <v>69.84076</v>
      </c>
      <c r="T16" s="33">
        <f t="shared" si="11"/>
        <v>232.802533333333</v>
      </c>
      <c r="U16" s="33">
        <f t="shared" si="11"/>
        <v>69.84076</v>
      </c>
      <c r="V16" s="33">
        <f t="shared" si="11"/>
        <v>97.48</v>
      </c>
      <c r="W16" s="33">
        <f t="shared" si="11"/>
        <v>97.48</v>
      </c>
      <c r="X16" s="33">
        <f t="shared" si="11"/>
        <v>97.48</v>
      </c>
      <c r="Y16" s="33">
        <f t="shared" si="11"/>
        <v>65.65</v>
      </c>
      <c r="Z16" s="33">
        <f t="shared" si="11"/>
        <v>65.65</v>
      </c>
      <c r="AA16" s="33">
        <f t="shared" si="11"/>
        <v>65.65</v>
      </c>
      <c r="AB16" s="33">
        <f t="shared" si="11"/>
        <v>74.628</v>
      </c>
      <c r="AC16" s="33">
        <f t="shared" si="11"/>
        <v>233.2125</v>
      </c>
      <c r="AD16" s="33">
        <f t="shared" si="11"/>
        <v>93.285</v>
      </c>
      <c r="AE16" s="33">
        <f t="shared" si="11"/>
        <v>233.2125</v>
      </c>
      <c r="AF16" s="33">
        <f t="shared" si="11"/>
        <v>93.285</v>
      </c>
      <c r="AG16" s="33">
        <f t="shared" si="11"/>
        <v>79.06</v>
      </c>
      <c r="AH16" s="33">
        <f t="shared" si="11"/>
        <v>79.06</v>
      </c>
      <c r="AI16" s="33">
        <f t="shared" si="11"/>
        <v>79.06</v>
      </c>
    </row>
    <row r="17" ht="30" customHeight="1" spans="1:35">
      <c r="A17" s="28" t="s">
        <v>55</v>
      </c>
      <c r="B17" s="35">
        <f t="shared" ref="B17:AI17" si="12">B6/B14</f>
        <v>45</v>
      </c>
      <c r="C17" s="35">
        <f t="shared" si="12"/>
        <v>35</v>
      </c>
      <c r="D17" s="35">
        <f t="shared" si="12"/>
        <v>15</v>
      </c>
      <c r="E17" s="35">
        <f t="shared" si="12"/>
        <v>15</v>
      </c>
      <c r="F17" s="35">
        <f t="shared" si="12"/>
        <v>35</v>
      </c>
      <c r="G17" s="35">
        <f t="shared" si="12"/>
        <v>500</v>
      </c>
      <c r="H17" s="35">
        <f t="shared" si="12"/>
        <v>200</v>
      </c>
      <c r="I17" s="35">
        <f t="shared" si="12"/>
        <v>400</v>
      </c>
      <c r="J17" s="35">
        <f t="shared" si="12"/>
        <v>200</v>
      </c>
      <c r="K17" s="35">
        <f t="shared" si="12"/>
        <v>400</v>
      </c>
      <c r="L17" s="35">
        <f t="shared" si="12"/>
        <v>1000</v>
      </c>
      <c r="M17" s="35">
        <f t="shared" si="12"/>
        <v>1000</v>
      </c>
      <c r="N17" s="35">
        <f t="shared" si="12"/>
        <v>500</v>
      </c>
      <c r="O17" s="35">
        <f t="shared" si="12"/>
        <v>500</v>
      </c>
      <c r="P17" s="35">
        <f t="shared" si="12"/>
        <v>1000</v>
      </c>
      <c r="Q17" s="35">
        <f t="shared" si="12"/>
        <v>250</v>
      </c>
      <c r="R17" s="35">
        <f t="shared" si="12"/>
        <v>75</v>
      </c>
      <c r="S17" s="35">
        <f t="shared" si="12"/>
        <v>250</v>
      </c>
      <c r="T17" s="35">
        <f t="shared" si="12"/>
        <v>75</v>
      </c>
      <c r="U17" s="35">
        <f t="shared" si="12"/>
        <v>250</v>
      </c>
      <c r="V17" s="35">
        <f t="shared" si="12"/>
        <v>225</v>
      </c>
      <c r="W17" s="35">
        <f t="shared" si="12"/>
        <v>225</v>
      </c>
      <c r="X17" s="35">
        <f t="shared" si="12"/>
        <v>225</v>
      </c>
      <c r="Y17" s="35">
        <f t="shared" si="12"/>
        <v>200</v>
      </c>
      <c r="Z17" s="35">
        <f t="shared" si="12"/>
        <v>200</v>
      </c>
      <c r="AA17" s="35">
        <f t="shared" si="12"/>
        <v>200</v>
      </c>
      <c r="AB17" s="35">
        <f t="shared" si="12"/>
        <v>250</v>
      </c>
      <c r="AC17" s="35">
        <f t="shared" si="12"/>
        <v>80</v>
      </c>
      <c r="AD17" s="35">
        <f t="shared" si="12"/>
        <v>200</v>
      </c>
      <c r="AE17" s="35">
        <f t="shared" si="12"/>
        <v>80</v>
      </c>
      <c r="AF17" s="35">
        <f t="shared" si="12"/>
        <v>200</v>
      </c>
      <c r="AG17" s="35">
        <f t="shared" si="12"/>
        <v>150</v>
      </c>
      <c r="AH17" s="35">
        <f t="shared" si="12"/>
        <v>150</v>
      </c>
      <c r="AI17" s="35">
        <f t="shared" si="12"/>
        <v>150</v>
      </c>
    </row>
    <row r="18" ht="30" customHeight="1" spans="1:35">
      <c r="A18" s="28" t="s">
        <v>56</v>
      </c>
      <c r="B18" s="35">
        <f t="shared" ref="B18:F18" si="13">B6*0.8/B14</f>
        <v>36</v>
      </c>
      <c r="C18" s="35">
        <f t="shared" si="13"/>
        <v>28</v>
      </c>
      <c r="D18" s="35">
        <f t="shared" si="13"/>
        <v>12</v>
      </c>
      <c r="E18" s="35">
        <f t="shared" si="13"/>
        <v>12</v>
      </c>
      <c r="F18" s="35">
        <f t="shared" si="13"/>
        <v>28</v>
      </c>
      <c r="G18" s="35">
        <f t="shared" ref="G18:AI18" si="14">G6*80%/G14</f>
        <v>400</v>
      </c>
      <c r="H18" s="35">
        <f t="shared" si="14"/>
        <v>160</v>
      </c>
      <c r="I18" s="35">
        <f t="shared" si="14"/>
        <v>320</v>
      </c>
      <c r="J18" s="35">
        <f t="shared" si="14"/>
        <v>160</v>
      </c>
      <c r="K18" s="35">
        <f t="shared" si="14"/>
        <v>320</v>
      </c>
      <c r="L18" s="35">
        <f t="shared" si="14"/>
        <v>800</v>
      </c>
      <c r="M18" s="35">
        <f t="shared" si="14"/>
        <v>800</v>
      </c>
      <c r="N18" s="35">
        <f t="shared" si="14"/>
        <v>400</v>
      </c>
      <c r="O18" s="35">
        <f t="shared" si="14"/>
        <v>400</v>
      </c>
      <c r="P18" s="35">
        <f t="shared" si="14"/>
        <v>800</v>
      </c>
      <c r="Q18" s="35">
        <f t="shared" si="14"/>
        <v>200</v>
      </c>
      <c r="R18" s="35">
        <f t="shared" si="14"/>
        <v>60</v>
      </c>
      <c r="S18" s="35">
        <f t="shared" si="14"/>
        <v>200</v>
      </c>
      <c r="T18" s="35">
        <f t="shared" si="14"/>
        <v>60</v>
      </c>
      <c r="U18" s="35">
        <f t="shared" si="14"/>
        <v>200</v>
      </c>
      <c r="V18" s="35">
        <f t="shared" si="14"/>
        <v>180</v>
      </c>
      <c r="W18" s="35">
        <f t="shared" si="14"/>
        <v>180</v>
      </c>
      <c r="X18" s="35">
        <f t="shared" si="14"/>
        <v>180</v>
      </c>
      <c r="Y18" s="35">
        <f t="shared" si="14"/>
        <v>160</v>
      </c>
      <c r="Z18" s="35">
        <f t="shared" si="14"/>
        <v>160</v>
      </c>
      <c r="AA18" s="35">
        <f t="shared" si="14"/>
        <v>160</v>
      </c>
      <c r="AB18" s="35">
        <f t="shared" si="14"/>
        <v>200</v>
      </c>
      <c r="AC18" s="35">
        <f t="shared" si="14"/>
        <v>64</v>
      </c>
      <c r="AD18" s="35">
        <f t="shared" si="14"/>
        <v>160</v>
      </c>
      <c r="AE18" s="35">
        <f t="shared" si="14"/>
        <v>64</v>
      </c>
      <c r="AF18" s="35">
        <f t="shared" si="14"/>
        <v>160</v>
      </c>
      <c r="AG18" s="35">
        <f t="shared" si="14"/>
        <v>120</v>
      </c>
      <c r="AH18" s="35">
        <f t="shared" si="14"/>
        <v>120</v>
      </c>
      <c r="AI18" s="35">
        <f t="shared" si="14"/>
        <v>120</v>
      </c>
    </row>
    <row r="19" ht="30" customHeight="1" spans="1:35">
      <c r="A19" s="28" t="s">
        <v>57</v>
      </c>
      <c r="B19" s="35">
        <f t="shared" ref="B19:AI19" si="15">B6/B14</f>
        <v>45</v>
      </c>
      <c r="C19" s="35">
        <f t="shared" si="15"/>
        <v>35</v>
      </c>
      <c r="D19" s="35">
        <f t="shared" si="15"/>
        <v>15</v>
      </c>
      <c r="E19" s="35">
        <f t="shared" si="15"/>
        <v>15</v>
      </c>
      <c r="F19" s="35">
        <f t="shared" si="15"/>
        <v>35</v>
      </c>
      <c r="G19" s="35">
        <f t="shared" si="15"/>
        <v>500</v>
      </c>
      <c r="H19" s="35">
        <f t="shared" si="15"/>
        <v>200</v>
      </c>
      <c r="I19" s="35">
        <f t="shared" si="15"/>
        <v>400</v>
      </c>
      <c r="J19" s="35">
        <f t="shared" si="15"/>
        <v>200</v>
      </c>
      <c r="K19" s="35">
        <f t="shared" si="15"/>
        <v>400</v>
      </c>
      <c r="L19" s="35">
        <f t="shared" si="15"/>
        <v>1000</v>
      </c>
      <c r="M19" s="35">
        <f t="shared" si="15"/>
        <v>1000</v>
      </c>
      <c r="N19" s="35">
        <f t="shared" si="15"/>
        <v>500</v>
      </c>
      <c r="O19" s="35">
        <f t="shared" si="15"/>
        <v>500</v>
      </c>
      <c r="P19" s="35">
        <f t="shared" si="15"/>
        <v>1000</v>
      </c>
      <c r="Q19" s="35">
        <f t="shared" si="15"/>
        <v>250</v>
      </c>
      <c r="R19" s="35">
        <f t="shared" si="15"/>
        <v>75</v>
      </c>
      <c r="S19" s="35">
        <f t="shared" si="15"/>
        <v>250</v>
      </c>
      <c r="T19" s="35">
        <f t="shared" si="15"/>
        <v>75</v>
      </c>
      <c r="U19" s="35">
        <f t="shared" si="15"/>
        <v>250</v>
      </c>
      <c r="V19" s="35">
        <f t="shared" si="15"/>
        <v>225</v>
      </c>
      <c r="W19" s="35">
        <f t="shared" si="15"/>
        <v>225</v>
      </c>
      <c r="X19" s="35">
        <f t="shared" si="15"/>
        <v>225</v>
      </c>
      <c r="Y19" s="35">
        <f t="shared" si="15"/>
        <v>200</v>
      </c>
      <c r="Z19" s="35">
        <f t="shared" si="15"/>
        <v>200</v>
      </c>
      <c r="AA19" s="35">
        <f t="shared" si="15"/>
        <v>200</v>
      </c>
      <c r="AB19" s="35">
        <f t="shared" si="15"/>
        <v>250</v>
      </c>
      <c r="AC19" s="35">
        <f t="shared" si="15"/>
        <v>80</v>
      </c>
      <c r="AD19" s="35">
        <f t="shared" si="15"/>
        <v>200</v>
      </c>
      <c r="AE19" s="35">
        <f t="shared" si="15"/>
        <v>80</v>
      </c>
      <c r="AF19" s="35">
        <f t="shared" si="15"/>
        <v>200</v>
      </c>
      <c r="AG19" s="35">
        <f t="shared" si="15"/>
        <v>150</v>
      </c>
      <c r="AH19" s="35">
        <f t="shared" si="15"/>
        <v>150</v>
      </c>
      <c r="AI19" s="35">
        <f t="shared" si="15"/>
        <v>150</v>
      </c>
    </row>
    <row r="20" ht="30" customHeight="1" spans="1:35">
      <c r="A20" s="28" t="s">
        <v>58</v>
      </c>
      <c r="B20" s="35">
        <f t="shared" ref="B20:AI20" si="16">B7/B14</f>
        <v>5</v>
      </c>
      <c r="C20" s="35">
        <f t="shared" si="16"/>
        <v>5</v>
      </c>
      <c r="D20" s="35">
        <f t="shared" si="16"/>
        <v>5</v>
      </c>
      <c r="E20" s="35">
        <f t="shared" si="16"/>
        <v>5</v>
      </c>
      <c r="F20" s="35">
        <f t="shared" si="16"/>
        <v>5</v>
      </c>
      <c r="G20" s="35">
        <f t="shared" si="16"/>
        <v>100</v>
      </c>
      <c r="H20" s="35">
        <f t="shared" si="16"/>
        <v>71.4285714285714</v>
      </c>
      <c r="I20" s="35">
        <f t="shared" si="16"/>
        <v>75</v>
      </c>
      <c r="J20" s="35">
        <f t="shared" si="16"/>
        <v>71.4285714285714</v>
      </c>
      <c r="K20" s="35">
        <f t="shared" si="16"/>
        <v>75</v>
      </c>
      <c r="L20" s="35">
        <f t="shared" si="16"/>
        <v>150</v>
      </c>
      <c r="M20" s="35">
        <f t="shared" si="16"/>
        <v>125</v>
      </c>
      <c r="N20" s="35">
        <f t="shared" si="16"/>
        <v>175</v>
      </c>
      <c r="O20" s="35">
        <f t="shared" si="16"/>
        <v>183.333333333333</v>
      </c>
      <c r="P20" s="35">
        <f t="shared" si="16"/>
        <v>138.888888888889</v>
      </c>
      <c r="Q20" s="35">
        <f t="shared" si="16"/>
        <v>25</v>
      </c>
      <c r="R20" s="35">
        <f t="shared" si="16"/>
        <v>30</v>
      </c>
      <c r="S20" s="35">
        <f t="shared" si="16"/>
        <v>41.6666666666667</v>
      </c>
      <c r="T20" s="35">
        <f t="shared" si="16"/>
        <v>30</v>
      </c>
      <c r="U20" s="35">
        <f t="shared" si="16"/>
        <v>41.6666666666667</v>
      </c>
      <c r="V20" s="35">
        <f t="shared" si="16"/>
        <v>25</v>
      </c>
      <c r="W20" s="35">
        <f t="shared" si="16"/>
        <v>37.5</v>
      </c>
      <c r="X20" s="35">
        <f t="shared" si="16"/>
        <v>29.1666666666667</v>
      </c>
      <c r="Y20" s="35">
        <f t="shared" si="16"/>
        <v>25</v>
      </c>
      <c r="Z20" s="35">
        <f t="shared" si="16"/>
        <v>25</v>
      </c>
      <c r="AA20" s="35">
        <f t="shared" si="16"/>
        <v>25</v>
      </c>
      <c r="AB20" s="35">
        <f t="shared" si="16"/>
        <v>33.3333333333333</v>
      </c>
      <c r="AC20" s="35">
        <f t="shared" si="16"/>
        <v>26.6666666666667</v>
      </c>
      <c r="AD20" s="35">
        <f t="shared" si="16"/>
        <v>28.5714285714286</v>
      </c>
      <c r="AE20" s="35">
        <f t="shared" si="16"/>
        <v>28.3333333333333</v>
      </c>
      <c r="AF20" s="35">
        <f t="shared" si="16"/>
        <v>32.1428571428571</v>
      </c>
      <c r="AG20" s="35">
        <f t="shared" si="16"/>
        <v>20</v>
      </c>
      <c r="AH20" s="35">
        <f t="shared" si="16"/>
        <v>20</v>
      </c>
      <c r="AI20" s="35">
        <f t="shared" si="16"/>
        <v>19</v>
      </c>
    </row>
    <row r="21" s="13" customFormat="1" ht="30" customHeight="1" spans="1:35">
      <c r="A21" s="25" t="s">
        <v>59</v>
      </c>
      <c r="B21" s="26">
        <f>B6*0.8*10/B14</f>
        <v>360</v>
      </c>
      <c r="C21" s="26">
        <f>C6*0.8*10/C14</f>
        <v>280</v>
      </c>
      <c r="D21" s="26">
        <f>D6*0.8*10/D14</f>
        <v>120</v>
      </c>
      <c r="E21" s="26">
        <f t="shared" ref="E21:T21" si="17">E6*0.8*10/E14</f>
        <v>120</v>
      </c>
      <c r="F21" s="26">
        <f t="shared" si="17"/>
        <v>280</v>
      </c>
      <c r="G21" s="26">
        <f t="shared" si="17"/>
        <v>4000</v>
      </c>
      <c r="H21" s="26">
        <f t="shared" si="17"/>
        <v>1600</v>
      </c>
      <c r="I21" s="26">
        <f t="shared" si="17"/>
        <v>3200</v>
      </c>
      <c r="J21" s="26">
        <f t="shared" si="17"/>
        <v>1600</v>
      </c>
      <c r="K21" s="26">
        <f t="shared" si="17"/>
        <v>3200</v>
      </c>
      <c r="L21" s="26">
        <f t="shared" si="17"/>
        <v>8000</v>
      </c>
      <c r="M21" s="26">
        <f t="shared" si="17"/>
        <v>8000</v>
      </c>
      <c r="N21" s="26">
        <f t="shared" si="17"/>
        <v>4000</v>
      </c>
      <c r="O21" s="26">
        <f t="shared" si="17"/>
        <v>4000</v>
      </c>
      <c r="P21" s="26">
        <f t="shared" si="17"/>
        <v>8000</v>
      </c>
      <c r="Q21" s="26">
        <f t="shared" si="17"/>
        <v>2000</v>
      </c>
      <c r="R21" s="26">
        <f t="shared" si="17"/>
        <v>600</v>
      </c>
      <c r="S21" s="26">
        <f t="shared" si="17"/>
        <v>2000</v>
      </c>
      <c r="T21" s="26">
        <f t="shared" si="17"/>
        <v>600</v>
      </c>
      <c r="U21" s="26">
        <f t="shared" ref="U21" si="18">U6*0.8*10/U14</f>
        <v>2000</v>
      </c>
      <c r="V21" s="26">
        <f t="shared" ref="V21:AA21" si="19">V6*0.8*10/V14*0.1</f>
        <v>180</v>
      </c>
      <c r="W21" s="26">
        <f t="shared" si="19"/>
        <v>180</v>
      </c>
      <c r="X21" s="26">
        <f t="shared" si="19"/>
        <v>180</v>
      </c>
      <c r="Y21" s="26">
        <f t="shared" si="19"/>
        <v>160</v>
      </c>
      <c r="Z21" s="26">
        <f t="shared" si="19"/>
        <v>160</v>
      </c>
      <c r="AA21" s="26">
        <f t="shared" si="19"/>
        <v>160</v>
      </c>
      <c r="AB21" s="26">
        <f>AB6*0.8*10/AB14*0.01</f>
        <v>20</v>
      </c>
      <c r="AC21" s="26">
        <f>AC6*0.8*10/AC14*0.01</f>
        <v>6.4</v>
      </c>
      <c r="AD21" s="26">
        <f>AD6*0.8*10/AD14*0.01</f>
        <v>16</v>
      </c>
      <c r="AE21" s="26">
        <f>AE6*0.8*10/AE14*0.01</f>
        <v>6.4</v>
      </c>
      <c r="AF21" s="26">
        <f>AF6*0.8*10/AF14*0.01</f>
        <v>16</v>
      </c>
      <c r="AG21" s="26">
        <f t="shared" ref="AG21:AI21" si="20">AG6*0.8*10/AG14*0.1</f>
        <v>120</v>
      </c>
      <c r="AH21" s="26">
        <f t="shared" si="20"/>
        <v>120</v>
      </c>
      <c r="AI21" s="26">
        <f t="shared" si="20"/>
        <v>120</v>
      </c>
    </row>
    <row r="22" s="13" customFormat="1" ht="30" customHeight="1" spans="1:35">
      <c r="A22" s="25" t="s">
        <v>60</v>
      </c>
      <c r="B22" s="26">
        <f>B6*0.8/B14</f>
        <v>36</v>
      </c>
      <c r="C22" s="26">
        <f>C6*0.8/C14</f>
        <v>28</v>
      </c>
      <c r="D22" s="26">
        <f>D6*0.8/D14</f>
        <v>12</v>
      </c>
      <c r="E22" s="26">
        <f t="shared" ref="E22:T22" si="21">E6*0.8/E14</f>
        <v>12</v>
      </c>
      <c r="F22" s="26">
        <f t="shared" si="21"/>
        <v>28</v>
      </c>
      <c r="G22" s="26">
        <f t="shared" si="21"/>
        <v>400</v>
      </c>
      <c r="H22" s="26">
        <f t="shared" si="21"/>
        <v>160</v>
      </c>
      <c r="I22" s="26">
        <f t="shared" si="21"/>
        <v>320</v>
      </c>
      <c r="J22" s="26">
        <f t="shared" si="21"/>
        <v>160</v>
      </c>
      <c r="K22" s="26">
        <f t="shared" si="21"/>
        <v>320</v>
      </c>
      <c r="L22" s="26">
        <f t="shared" si="21"/>
        <v>800</v>
      </c>
      <c r="M22" s="26">
        <f t="shared" si="21"/>
        <v>800</v>
      </c>
      <c r="N22" s="26">
        <f t="shared" si="21"/>
        <v>400</v>
      </c>
      <c r="O22" s="26">
        <f t="shared" si="21"/>
        <v>400</v>
      </c>
      <c r="P22" s="26">
        <f t="shared" si="21"/>
        <v>800</v>
      </c>
      <c r="Q22" s="26">
        <f t="shared" si="21"/>
        <v>200</v>
      </c>
      <c r="R22" s="26">
        <f t="shared" si="21"/>
        <v>60</v>
      </c>
      <c r="S22" s="26">
        <f t="shared" si="21"/>
        <v>200</v>
      </c>
      <c r="T22" s="26">
        <f t="shared" si="21"/>
        <v>60</v>
      </c>
      <c r="U22" s="26">
        <f t="shared" ref="U22" si="22">U6*0.8/U14</f>
        <v>200</v>
      </c>
      <c r="V22" s="26">
        <f t="shared" ref="V22:AA22" si="23">V6*0.8/V14*0.1</f>
        <v>18</v>
      </c>
      <c r="W22" s="26">
        <f t="shared" si="23"/>
        <v>18</v>
      </c>
      <c r="X22" s="26">
        <f t="shared" si="23"/>
        <v>18</v>
      </c>
      <c r="Y22" s="26">
        <f t="shared" si="23"/>
        <v>16</v>
      </c>
      <c r="Z22" s="26">
        <f t="shared" si="23"/>
        <v>16</v>
      </c>
      <c r="AA22" s="26">
        <f t="shared" si="23"/>
        <v>16</v>
      </c>
      <c r="AB22" s="26">
        <f>AB6*0.8/AB14*0.01</f>
        <v>2</v>
      </c>
      <c r="AC22" s="26">
        <f>AC6*0.8/AC14*0.01</f>
        <v>0.64</v>
      </c>
      <c r="AD22" s="26">
        <f>AD6*0.8/AD14*0.01</f>
        <v>1.6</v>
      </c>
      <c r="AE22" s="26">
        <f>AE6*0.8/AE14*0.01</f>
        <v>0.64</v>
      </c>
      <c r="AF22" s="26">
        <f>AF6*0.8/AF14*0.01</f>
        <v>1.6</v>
      </c>
      <c r="AG22" s="26">
        <f t="shared" ref="AG22:AI22" si="24">AG6*0.8/AG14*0.1</f>
        <v>12</v>
      </c>
      <c r="AH22" s="26">
        <f t="shared" si="24"/>
        <v>12</v>
      </c>
      <c r="AI22" s="26">
        <f t="shared" si="24"/>
        <v>12</v>
      </c>
    </row>
    <row r="23" ht="30" customHeight="1" spans="1:35">
      <c r="A23" s="28" t="s">
        <v>61</v>
      </c>
      <c r="B23" s="33">
        <v>10</v>
      </c>
      <c r="C23" s="33">
        <v>10</v>
      </c>
      <c r="D23" s="33">
        <v>10</v>
      </c>
      <c r="E23" s="33">
        <v>10</v>
      </c>
      <c r="F23" s="33">
        <v>10</v>
      </c>
      <c r="G23" s="33">
        <v>10</v>
      </c>
      <c r="H23" s="33">
        <v>10</v>
      </c>
      <c r="I23" s="33">
        <v>10</v>
      </c>
      <c r="J23" s="33">
        <v>10</v>
      </c>
      <c r="K23" s="33">
        <v>10</v>
      </c>
      <c r="L23" s="33">
        <v>10</v>
      </c>
      <c r="M23" s="33">
        <v>10</v>
      </c>
      <c r="N23" s="33">
        <v>10</v>
      </c>
      <c r="O23" s="33">
        <v>10</v>
      </c>
      <c r="P23" s="33">
        <v>10</v>
      </c>
      <c r="Q23" s="33">
        <v>10</v>
      </c>
      <c r="R23" s="33">
        <v>10</v>
      </c>
      <c r="S23" s="33">
        <v>10</v>
      </c>
      <c r="T23" s="33">
        <v>10</v>
      </c>
      <c r="U23" s="33">
        <v>10</v>
      </c>
      <c r="V23" s="33">
        <v>10</v>
      </c>
      <c r="W23" s="33">
        <v>10</v>
      </c>
      <c r="X23" s="33">
        <v>10</v>
      </c>
      <c r="Y23" s="33">
        <v>10</v>
      </c>
      <c r="Z23" s="33">
        <v>10</v>
      </c>
      <c r="AA23" s="33">
        <v>10</v>
      </c>
      <c r="AB23" s="33">
        <v>10</v>
      </c>
      <c r="AC23" s="33">
        <v>10</v>
      </c>
      <c r="AD23" s="33">
        <v>10</v>
      </c>
      <c r="AE23" s="33">
        <v>10</v>
      </c>
      <c r="AF23" s="33">
        <v>10</v>
      </c>
      <c r="AG23" s="33">
        <v>10</v>
      </c>
      <c r="AH23" s="33">
        <v>10</v>
      </c>
      <c r="AI23" s="33">
        <v>10</v>
      </c>
    </row>
    <row r="24" ht="30" customHeight="1" spans="1:35">
      <c r="A24" s="25" t="s">
        <v>62</v>
      </c>
      <c r="B24" s="36">
        <v>543785912</v>
      </c>
      <c r="C24" s="36">
        <v>543789880</v>
      </c>
      <c r="D24" s="36">
        <v>544258744</v>
      </c>
      <c r="E24" s="36">
        <v>544259976</v>
      </c>
      <c r="F24" s="36">
        <v>544261936</v>
      </c>
      <c r="G24" s="36">
        <v>544265984</v>
      </c>
      <c r="H24" s="36">
        <v>544268312</v>
      </c>
      <c r="I24" s="36">
        <v>544270976</v>
      </c>
      <c r="J24" s="36">
        <v>544274832</v>
      </c>
      <c r="K24" s="36">
        <v>544946952</v>
      </c>
      <c r="L24" s="36">
        <v>544948216</v>
      </c>
      <c r="M24" s="36">
        <v>544958416</v>
      </c>
      <c r="N24" s="36">
        <v>544965408</v>
      </c>
      <c r="O24" s="36">
        <v>544966856</v>
      </c>
      <c r="P24" s="36">
        <v>544972104</v>
      </c>
      <c r="Q24" s="36">
        <v>544974120</v>
      </c>
      <c r="R24" s="36">
        <v>544977296</v>
      </c>
      <c r="S24" s="36">
        <v>544988616</v>
      </c>
      <c r="T24" s="36">
        <v>544990200</v>
      </c>
      <c r="U24" s="36">
        <v>544991584</v>
      </c>
      <c r="V24" s="36">
        <v>544994704</v>
      </c>
      <c r="W24" s="36">
        <v>544997304</v>
      </c>
      <c r="X24" s="36">
        <v>545002240</v>
      </c>
      <c r="Y24" s="41" t="s">
        <v>63</v>
      </c>
      <c r="Z24" s="41">
        <v>511232248</v>
      </c>
      <c r="AA24" s="41" t="s">
        <v>64</v>
      </c>
      <c r="AB24" s="36">
        <v>545003360</v>
      </c>
      <c r="AC24" s="36">
        <v>545004624</v>
      </c>
      <c r="AD24" s="36">
        <v>545078776</v>
      </c>
      <c r="AE24" s="36">
        <v>545080888</v>
      </c>
      <c r="AF24" s="36">
        <v>545081776</v>
      </c>
      <c r="AG24" s="36">
        <v>644643792</v>
      </c>
      <c r="AH24" s="36">
        <v>644646208</v>
      </c>
      <c r="AI24" s="36">
        <v>644647808</v>
      </c>
    </row>
  </sheetData>
  <mergeCells count="8">
    <mergeCell ref="B1:F1"/>
    <mergeCell ref="G1:K1"/>
    <mergeCell ref="L1:P1"/>
    <mergeCell ref="Q1:U1"/>
    <mergeCell ref="V1:X1"/>
    <mergeCell ref="Y1:AA1"/>
    <mergeCell ref="AB1:AF1"/>
    <mergeCell ref="AG1:AI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topLeftCell="D1" workbookViewId="0">
      <selection activeCell="G4" sqref="G4"/>
    </sheetView>
  </sheetViews>
  <sheetFormatPr defaultColWidth="9" defaultRowHeight="16.8" outlineLevelRow="4"/>
  <cols>
    <col min="1" max="1" width="16.5" customWidth="1"/>
    <col min="2" max="2" width="19.5" customWidth="1"/>
    <col min="3" max="3" width="20.625" customWidth="1"/>
    <col min="4" max="4" width="17.875" customWidth="1"/>
    <col min="5" max="5" width="18.75" customWidth="1"/>
    <col min="6" max="6" width="20.75" customWidth="1"/>
    <col min="7" max="7" width="19.875" customWidth="1"/>
    <col min="8" max="8" width="23" customWidth="1"/>
    <col min="9" max="9" width="23.125" customWidth="1"/>
  </cols>
  <sheetData>
    <row r="1" spans="1:9">
      <c r="A1" s="7" t="s">
        <v>65</v>
      </c>
      <c r="B1" s="7" t="s">
        <v>66</v>
      </c>
      <c r="C1" s="7" t="s">
        <v>67</v>
      </c>
      <c r="D1" s="7" t="s">
        <v>68</v>
      </c>
      <c r="E1" s="7" t="s">
        <v>69</v>
      </c>
      <c r="F1" s="7" t="s">
        <v>70</v>
      </c>
      <c r="G1" s="10" t="s">
        <v>71</v>
      </c>
      <c r="H1" s="10" t="s">
        <v>72</v>
      </c>
      <c r="I1" s="10" t="s">
        <v>73</v>
      </c>
    </row>
    <row r="2" spans="1:9">
      <c r="A2" s="3" t="s">
        <v>74</v>
      </c>
      <c r="B2" s="8" t="s">
        <v>75</v>
      </c>
      <c r="C2" s="8" t="s">
        <v>76</v>
      </c>
      <c r="D2" s="8" t="s">
        <v>77</v>
      </c>
      <c r="E2" s="8" t="s">
        <v>78</v>
      </c>
      <c r="F2" s="3" t="s">
        <v>79</v>
      </c>
      <c r="G2" s="3" t="s">
        <v>80</v>
      </c>
      <c r="H2" s="3" t="s">
        <v>81</v>
      </c>
      <c r="I2" s="3" t="s">
        <v>82</v>
      </c>
    </row>
    <row r="3" spans="1:9">
      <c r="A3" s="3" t="s">
        <v>83</v>
      </c>
      <c r="B3" s="3">
        <v>1314</v>
      </c>
      <c r="C3" s="3">
        <v>75</v>
      </c>
      <c r="D3" s="3">
        <v>70</v>
      </c>
      <c r="E3" s="3">
        <v>70</v>
      </c>
      <c r="F3" s="3">
        <v>800</v>
      </c>
      <c r="G3" s="3">
        <v>35</v>
      </c>
      <c r="H3" s="3">
        <v>35</v>
      </c>
      <c r="I3" s="3">
        <v>35</v>
      </c>
    </row>
    <row r="4" spans="1:9">
      <c r="A4" s="3" t="s">
        <v>84</v>
      </c>
      <c r="B4" s="3" t="s">
        <v>85</v>
      </c>
      <c r="C4" s="3" t="s">
        <v>86</v>
      </c>
      <c r="D4" s="3" t="s">
        <v>87</v>
      </c>
      <c r="E4" s="3" t="s">
        <v>88</v>
      </c>
      <c r="F4" s="3" t="s">
        <v>89</v>
      </c>
      <c r="G4" s="3" t="s">
        <v>90</v>
      </c>
      <c r="H4" s="3" t="s">
        <v>91</v>
      </c>
      <c r="I4" s="3" t="s">
        <v>90</v>
      </c>
    </row>
    <row r="5" spans="1:9">
      <c r="A5" s="9" t="s">
        <v>92</v>
      </c>
      <c r="B5" s="3" t="s">
        <v>93</v>
      </c>
      <c r="C5" s="3" t="s">
        <v>94</v>
      </c>
      <c r="D5" s="3" t="s">
        <v>93</v>
      </c>
      <c r="E5" s="3" t="s">
        <v>93</v>
      </c>
      <c r="F5" s="9" t="s">
        <v>93</v>
      </c>
      <c r="G5" s="3" t="s">
        <v>95</v>
      </c>
      <c r="H5" s="3" t="s">
        <v>95</v>
      </c>
      <c r="I5" s="3" t="s">
        <v>95</v>
      </c>
    </row>
  </sheetData>
  <pageMargins left="0.699305555555556" right="0.699305555555556" top="0.75" bottom="0.75" header="0.3" footer="0.3"/>
  <pageSetup paperSize="9" orientation="portrait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5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G30" sqref="G30"/>
    </sheetView>
  </sheetViews>
  <sheetFormatPr defaultColWidth="9" defaultRowHeight="16.8" outlineLevelCol="4"/>
  <cols>
    <col min="3" max="3" width="13" customWidth="1"/>
    <col min="4" max="5" width="25.5" customWidth="1"/>
  </cols>
  <sheetData>
    <row r="1" spans="1:5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</row>
    <row r="2" spans="1:5">
      <c r="A2" s="2" t="s">
        <v>101</v>
      </c>
      <c r="B2" s="3">
        <v>0.2</v>
      </c>
      <c r="C2" s="3">
        <v>0.0034</v>
      </c>
      <c r="D2" s="4">
        <v>58</v>
      </c>
      <c r="E2" s="3">
        <v>1</v>
      </c>
    </row>
    <row r="3" spans="1:5">
      <c r="A3" s="5"/>
      <c r="B3" s="3">
        <v>2</v>
      </c>
      <c r="C3" s="3">
        <v>0.0034</v>
      </c>
      <c r="D3" s="4">
        <v>588</v>
      </c>
      <c r="E3" s="3">
        <v>1</v>
      </c>
    </row>
    <row r="4" spans="1:5">
      <c r="A4" s="5"/>
      <c r="B4" s="3">
        <v>4</v>
      </c>
      <c r="C4" s="3">
        <v>0.0034</v>
      </c>
      <c r="D4" s="4">
        <v>1176</v>
      </c>
      <c r="E4" s="3">
        <v>1</v>
      </c>
    </row>
    <row r="5" spans="1:5">
      <c r="A5" s="5"/>
      <c r="B5" s="3">
        <v>24</v>
      </c>
      <c r="C5" s="3">
        <v>0.0034</v>
      </c>
      <c r="D5" s="4">
        <v>7058</v>
      </c>
      <c r="E5" s="3">
        <v>1</v>
      </c>
    </row>
    <row r="6" spans="1:5">
      <c r="A6" s="6"/>
      <c r="B6" s="3">
        <v>12</v>
      </c>
      <c r="C6" s="3">
        <v>0.0034</v>
      </c>
      <c r="D6" s="4">
        <v>3529</v>
      </c>
      <c r="E6" s="3">
        <v>1</v>
      </c>
    </row>
    <row r="7" spans="1:5">
      <c r="A7" s="2" t="s">
        <v>2</v>
      </c>
      <c r="B7" s="3">
        <v>0.01</v>
      </c>
      <c r="C7" s="3">
        <v>5e-5</v>
      </c>
      <c r="D7" s="3">
        <f>B7/C7</f>
        <v>200</v>
      </c>
      <c r="E7" s="3">
        <v>1</v>
      </c>
    </row>
    <row r="8" spans="1:5">
      <c r="A8" s="5"/>
      <c r="B8" s="3">
        <v>0.35</v>
      </c>
      <c r="C8" s="3">
        <v>5e-5</v>
      </c>
      <c r="D8" s="3">
        <f t="shared" ref="D8:D21" si="0">B8/C8</f>
        <v>7000</v>
      </c>
      <c r="E8" s="3">
        <v>1</v>
      </c>
    </row>
    <row r="9" spans="1:5">
      <c r="A9" s="5"/>
      <c r="B9" s="3">
        <v>0.2</v>
      </c>
      <c r="C9" s="3">
        <v>5e-5</v>
      </c>
      <c r="D9" s="3">
        <f t="shared" si="0"/>
        <v>4000</v>
      </c>
      <c r="E9" s="3">
        <v>1</v>
      </c>
    </row>
    <row r="10" spans="1:5">
      <c r="A10" s="5"/>
      <c r="B10" s="3">
        <v>1.4</v>
      </c>
      <c r="C10" s="3">
        <v>5e-5</v>
      </c>
      <c r="D10" s="3">
        <f t="shared" si="0"/>
        <v>28000</v>
      </c>
      <c r="E10" s="3">
        <v>1</v>
      </c>
    </row>
    <row r="11" spans="1:5">
      <c r="A11" s="6"/>
      <c r="B11" s="3">
        <v>0.8</v>
      </c>
      <c r="C11" s="3">
        <v>5e-5</v>
      </c>
      <c r="D11" s="3">
        <f t="shared" si="0"/>
        <v>16000</v>
      </c>
      <c r="E11" s="3">
        <v>1</v>
      </c>
    </row>
    <row r="12" spans="1:5">
      <c r="A12" s="2" t="s">
        <v>3</v>
      </c>
      <c r="B12" s="3">
        <v>0.02</v>
      </c>
      <c r="C12" s="3">
        <v>2e-6</v>
      </c>
      <c r="D12" s="3">
        <f t="shared" si="0"/>
        <v>10000</v>
      </c>
      <c r="E12" s="3">
        <v>1</v>
      </c>
    </row>
    <row r="13" spans="1:5">
      <c r="A13" s="5"/>
      <c r="B13" s="3">
        <v>0.12</v>
      </c>
      <c r="C13" s="3">
        <v>2e-6</v>
      </c>
      <c r="D13" s="3">
        <f t="shared" si="0"/>
        <v>60000</v>
      </c>
      <c r="E13" s="3">
        <v>1</v>
      </c>
    </row>
    <row r="14" spans="1:5">
      <c r="A14" s="5"/>
      <c r="B14" s="3">
        <v>0.2</v>
      </c>
      <c r="C14" s="3">
        <v>2e-6</v>
      </c>
      <c r="D14" s="3">
        <f t="shared" si="0"/>
        <v>100000</v>
      </c>
      <c r="E14" s="3">
        <v>1</v>
      </c>
    </row>
    <row r="15" spans="1:5">
      <c r="A15" s="5"/>
      <c r="B15" s="3">
        <v>0.6</v>
      </c>
      <c r="C15" s="3">
        <v>2e-6</v>
      </c>
      <c r="D15" s="3">
        <f t="shared" si="0"/>
        <v>300000</v>
      </c>
      <c r="E15" s="3">
        <v>1</v>
      </c>
    </row>
    <row r="16" spans="1:5">
      <c r="A16" s="6"/>
      <c r="B16" s="3">
        <v>0.36</v>
      </c>
      <c r="C16" s="3">
        <v>2e-6</v>
      </c>
      <c r="D16" s="3">
        <f t="shared" si="0"/>
        <v>180000</v>
      </c>
      <c r="E16" s="3">
        <v>1</v>
      </c>
    </row>
    <row r="17" spans="1:5">
      <c r="A17" s="2" t="s">
        <v>102</v>
      </c>
      <c r="B17" s="3">
        <v>0.04</v>
      </c>
      <c r="C17" s="3">
        <v>0.0011</v>
      </c>
      <c r="D17" s="3">
        <v>36</v>
      </c>
      <c r="E17" s="3">
        <v>1</v>
      </c>
    </row>
    <row r="18" spans="1:5">
      <c r="A18" s="5"/>
      <c r="B18" s="3">
        <v>1</v>
      </c>
      <c r="C18" s="3">
        <v>0.0011</v>
      </c>
      <c r="D18" s="3">
        <v>909</v>
      </c>
      <c r="E18" s="3">
        <v>1</v>
      </c>
    </row>
    <row r="19" spans="1:5">
      <c r="A19" s="5"/>
      <c r="B19" s="3">
        <v>0.36</v>
      </c>
      <c r="C19" s="3">
        <v>0.0011</v>
      </c>
      <c r="D19" s="3">
        <v>327</v>
      </c>
      <c r="E19" s="3">
        <v>1</v>
      </c>
    </row>
    <row r="20" spans="1:5">
      <c r="A20" s="5"/>
      <c r="B20" s="3">
        <v>4</v>
      </c>
      <c r="C20" s="3">
        <v>0.0011</v>
      </c>
      <c r="D20" s="3">
        <v>3636</v>
      </c>
      <c r="E20" s="3">
        <v>1</v>
      </c>
    </row>
    <row r="21" spans="1:5">
      <c r="A21" s="6"/>
      <c r="B21" s="3">
        <v>1.44</v>
      </c>
      <c r="C21" s="3">
        <v>0.0011</v>
      </c>
      <c r="D21" s="3">
        <v>1309</v>
      </c>
      <c r="E21" s="3">
        <v>1</v>
      </c>
    </row>
    <row r="22" spans="1:5">
      <c r="A22" s="2" t="s">
        <v>7</v>
      </c>
      <c r="B22" s="3">
        <v>6</v>
      </c>
      <c r="C22" s="3">
        <v>3.69</v>
      </c>
      <c r="D22" s="3">
        <v>1</v>
      </c>
      <c r="E22" s="3">
        <v>1</v>
      </c>
    </row>
    <row r="23" spans="1:5">
      <c r="A23" s="5"/>
      <c r="B23" s="3">
        <v>75</v>
      </c>
      <c r="C23" s="3">
        <v>3.69</v>
      </c>
      <c r="D23" s="3">
        <v>20</v>
      </c>
      <c r="E23" s="3">
        <v>1</v>
      </c>
    </row>
    <row r="24" spans="1:5">
      <c r="A24" s="5"/>
      <c r="B24" s="3">
        <v>35</v>
      </c>
      <c r="C24" s="3">
        <v>3.69</v>
      </c>
      <c r="D24" s="3">
        <v>9</v>
      </c>
      <c r="E24" s="3">
        <v>1</v>
      </c>
    </row>
    <row r="25" spans="1:5">
      <c r="A25" s="5"/>
      <c r="B25" s="3">
        <v>300</v>
      </c>
      <c r="C25" s="3">
        <v>3.69</v>
      </c>
      <c r="D25" s="3">
        <v>81</v>
      </c>
      <c r="E25" s="3">
        <v>1</v>
      </c>
    </row>
    <row r="26" spans="1:5">
      <c r="A26" s="6"/>
      <c r="B26" s="3">
        <v>140</v>
      </c>
      <c r="C26" s="3">
        <v>3.69</v>
      </c>
      <c r="D26" s="3">
        <v>37</v>
      </c>
      <c r="E26" s="3">
        <v>1</v>
      </c>
    </row>
    <row r="27" spans="1:5">
      <c r="A27" s="2" t="s">
        <v>5</v>
      </c>
      <c r="B27" s="3">
        <v>0.4</v>
      </c>
      <c r="C27" s="3">
        <v>0.0002</v>
      </c>
      <c r="D27" s="3">
        <f>B27/C27</f>
        <v>2000</v>
      </c>
      <c r="E27" s="3">
        <v>1</v>
      </c>
    </row>
    <row r="28" spans="1:5">
      <c r="A28" s="5"/>
      <c r="B28" s="3">
        <v>4</v>
      </c>
      <c r="C28" s="3">
        <v>0.0002</v>
      </c>
      <c r="D28" s="3">
        <f t="shared" ref="D28:D35" si="1">B28/C28</f>
        <v>20000</v>
      </c>
      <c r="E28" s="3">
        <v>1</v>
      </c>
    </row>
    <row r="29" spans="1:5">
      <c r="A29" s="6"/>
      <c r="B29" s="3">
        <v>12</v>
      </c>
      <c r="C29" s="3">
        <v>0.0002</v>
      </c>
      <c r="D29" s="3">
        <f t="shared" si="1"/>
        <v>60000</v>
      </c>
      <c r="E29" s="3">
        <v>1</v>
      </c>
    </row>
    <row r="30" spans="1:5">
      <c r="A30" s="2" t="s">
        <v>8</v>
      </c>
      <c r="B30" s="3">
        <v>0.4</v>
      </c>
      <c r="C30" s="3">
        <v>0.00038</v>
      </c>
      <c r="D30" s="3">
        <v>1052</v>
      </c>
      <c r="E30" s="3">
        <v>1</v>
      </c>
    </row>
    <row r="31" spans="1:5">
      <c r="A31" s="5"/>
      <c r="B31" s="3">
        <v>8</v>
      </c>
      <c r="C31" s="3">
        <v>0.00038</v>
      </c>
      <c r="D31" s="3">
        <v>21052</v>
      </c>
      <c r="E31" s="3">
        <v>1</v>
      </c>
    </row>
    <row r="32" spans="1:5">
      <c r="A32" s="6"/>
      <c r="B32" s="3">
        <v>20</v>
      </c>
      <c r="C32" s="3">
        <v>0.00038</v>
      </c>
      <c r="D32" s="3">
        <v>52631</v>
      </c>
      <c r="E32" s="3">
        <v>1</v>
      </c>
    </row>
    <row r="33" spans="1:5">
      <c r="A33" s="2" t="s">
        <v>6</v>
      </c>
      <c r="B33" s="3">
        <v>0.4</v>
      </c>
      <c r="C33" s="3">
        <v>0.00038</v>
      </c>
      <c r="D33" s="3">
        <v>1052</v>
      </c>
      <c r="E33" s="3">
        <v>1</v>
      </c>
    </row>
    <row r="34" spans="1:5">
      <c r="A34" s="5"/>
      <c r="B34" s="3">
        <v>6</v>
      </c>
      <c r="C34" s="3">
        <v>0.00038</v>
      </c>
      <c r="D34" s="3">
        <v>15789</v>
      </c>
      <c r="E34" s="3">
        <v>1</v>
      </c>
    </row>
    <row r="35" spans="1:5">
      <c r="A35" s="6"/>
      <c r="B35" s="3">
        <v>18</v>
      </c>
      <c r="C35" s="3">
        <v>0.00038</v>
      </c>
      <c r="D35" s="3">
        <v>47368</v>
      </c>
      <c r="E35" s="3">
        <v>1</v>
      </c>
    </row>
  </sheetData>
  <mergeCells count="8">
    <mergeCell ref="A2:A6"/>
    <mergeCell ref="A7:A11"/>
    <mergeCell ref="A12:A16"/>
    <mergeCell ref="A17:A21"/>
    <mergeCell ref="A22:A26"/>
    <mergeCell ref="A27:A29"/>
    <mergeCell ref="A30:A32"/>
    <mergeCell ref="A33:A35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SKU明细表</vt:lpstr>
      <vt:lpstr>供货商品</vt:lpstr>
      <vt:lpstr>SKU对应提货数量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weixuejun</dc:creator>
  <cp:lastModifiedBy>LiangJunjie</cp:lastModifiedBy>
  <dcterms:created xsi:type="dcterms:W3CDTF">2019-08-23T17:31:00Z</dcterms:created>
  <dcterms:modified xsi:type="dcterms:W3CDTF">2019-12-24T14:07:13Z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2052-1.8.2.2861</vt:lpwstr>
  </property>
</Properties>
</file>