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\Documents\FILE LATIHAN EXCEL PRAKERJA\"/>
    </mc:Choice>
  </mc:AlternateContent>
  <xr:revisionPtr revIDLastSave="0" documentId="13_ncr:1_{D14CA50D-003C-47DA-A4A1-7B9D47B7323E}" xr6:coauthVersionLast="47" xr6:coauthVersionMax="47" xr10:uidLastSave="{00000000-0000-0000-0000-000000000000}"/>
  <bookViews>
    <workbookView xWindow="-108" yWindow="-108" windowWidth="23256" windowHeight="12456" tabRatio="669" activeTab="4" xr2:uid="{6983BFA8-A369-4EAF-8D7C-47D0E66DC187}"/>
  </bookViews>
  <sheets>
    <sheet name="Instruksi" sheetId="2" r:id="rId1"/>
    <sheet name="Data Gaji Karyawan" sheetId="1" r:id="rId2"/>
    <sheet name="Table Syarat" sheetId="3" r:id="rId3"/>
    <sheet name="Pivot visual ( 1 )" sheetId="7" r:id="rId4"/>
    <sheet name="Pivot visual ( 2 )" sheetId="9" r:id="rId5"/>
  </sheets>
  <calcPr calcId="191029"/>
  <pivotCaches>
    <pivotCache cacheId="12" r:id="rId6"/>
    <pivotCache cacheId="1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N4" i="1" s="1"/>
  <c r="O4" i="1" s="1"/>
  <c r="D4" i="1" a="1"/>
  <c r="D4" i="1" s="1"/>
  <c r="Q5" i="1"/>
  <c r="Q6" i="1"/>
  <c r="Q7" i="1"/>
  <c r="Q8" i="1"/>
  <c r="Q9" i="1"/>
  <c r="Q10" i="1"/>
  <c r="Q11" i="1"/>
  <c r="Q12" i="1"/>
  <c r="Q13" i="1"/>
  <c r="L4" i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/>
  <c r="P13" i="1" a="1"/>
  <c r="P13" i="1" s="1"/>
  <c r="O5" i="1"/>
  <c r="O6" i="1"/>
  <c r="O7" i="1"/>
  <c r="O8" i="1"/>
  <c r="O9" i="1"/>
  <c r="O10" i="1"/>
  <c r="O11" i="1"/>
  <c r="O12" i="1"/>
  <c r="O13" i="1"/>
  <c r="N5" i="1"/>
  <c r="N6" i="1"/>
  <c r="N7" i="1"/>
  <c r="N8" i="1"/>
  <c r="N9" i="1"/>
  <c r="N10" i="1"/>
  <c r="N11" i="1"/>
  <c r="N12" i="1"/>
  <c r="N13" i="1"/>
  <c r="M5" i="1"/>
  <c r="M7" i="1"/>
  <c r="M8" i="1"/>
  <c r="M9" i="1"/>
  <c r="M10" i="1"/>
  <c r="M11" i="1"/>
  <c r="M12" i="1"/>
  <c r="M13" i="1"/>
  <c r="M6" i="1"/>
  <c r="M4" i="1"/>
  <c r="L5" i="1"/>
  <c r="L6" i="1"/>
  <c r="L7" i="1"/>
  <c r="L8" i="1"/>
  <c r="L9" i="1"/>
  <c r="L10" i="1"/>
  <c r="L11" i="1"/>
  <c r="L12" i="1"/>
  <c r="L13" i="1"/>
  <c r="K5" i="1"/>
  <c r="K6" i="1"/>
  <c r="K7" i="1"/>
  <c r="K8" i="1"/>
  <c r="K9" i="1"/>
  <c r="K10" i="1"/>
  <c r="K11" i="1"/>
  <c r="K12" i="1"/>
  <c r="K13" i="1"/>
  <c r="F5" i="1"/>
  <c r="F6" i="1"/>
  <c r="F7" i="1"/>
  <c r="F8" i="1"/>
  <c r="F9" i="1"/>
  <c r="F10" i="1"/>
  <c r="F11" i="1"/>
  <c r="F12" i="1"/>
  <c r="F13" i="1"/>
  <c r="F4" i="1"/>
  <c r="J32" i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4" i="1" a="1"/>
  <c r="E4" i="1" s="1"/>
  <c r="P4" i="1" l="1" a="1"/>
  <c r="P4" i="1" s="1"/>
  <c r="Q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<sst xmlns="http://schemas.openxmlformats.org/spreadsheetml/2006/main" count="190" uniqueCount="110">
  <si>
    <t>NIP</t>
  </si>
  <si>
    <t>Nama Pegawai</t>
  </si>
  <si>
    <t>Golongan</t>
  </si>
  <si>
    <t>Ruang</t>
  </si>
  <si>
    <t>Gaji Pokok</t>
  </si>
  <si>
    <t>Jenis Kelamin</t>
  </si>
  <si>
    <t>Status</t>
  </si>
  <si>
    <t>Jumlah Anak</t>
  </si>
  <si>
    <t>Mulai Masuk</t>
  </si>
  <si>
    <t>Tunj. Nikah</t>
  </si>
  <si>
    <t>Tunj. Anak</t>
  </si>
  <si>
    <t>Tunj. Kerja</t>
  </si>
  <si>
    <t xml:space="preserve">Penghasilan </t>
  </si>
  <si>
    <t>Pajak</t>
  </si>
  <si>
    <t>Total Pendapatan</t>
  </si>
  <si>
    <t>Nano Romansyah</t>
  </si>
  <si>
    <t>Nizar Luthfiansyah</t>
  </si>
  <si>
    <t>Anita W</t>
  </si>
  <si>
    <t>Andina</t>
  </si>
  <si>
    <t>Nanda Mufti</t>
  </si>
  <si>
    <t>Ardia</t>
  </si>
  <si>
    <t>Darsi</t>
  </si>
  <si>
    <t>Budi Susilo</t>
  </si>
  <si>
    <t>Bekti Ramadan</t>
  </si>
  <si>
    <t>Iga Mawarni</t>
  </si>
  <si>
    <t>L</t>
  </si>
  <si>
    <t>P</t>
  </si>
  <si>
    <t>B</t>
  </si>
  <si>
    <t>N</t>
  </si>
  <si>
    <t>Gol</t>
  </si>
  <si>
    <t>Gaji</t>
  </si>
  <si>
    <t>Tabel Syarat 1 :</t>
  </si>
  <si>
    <t>Tabel Syarat 2 :</t>
  </si>
  <si>
    <t>Honor</t>
  </si>
  <si>
    <t>A</t>
  </si>
  <si>
    <t>C</t>
  </si>
  <si>
    <t>Optimasi Pengerjaan</t>
  </si>
  <si>
    <t>1.</t>
  </si>
  <si>
    <t xml:space="preserve">Pastikan kolom GOLONGAN diisi dengan sesuai </t>
  </si>
  <si>
    <t>2.</t>
  </si>
  <si>
    <t>3.</t>
  </si>
  <si>
    <t xml:space="preserve">Pastikan menghitung jumlah GAJI POKOK dengan menggunakan fungsi HLOOKUP dan VLOOKUP </t>
  </si>
  <si>
    <t>4.</t>
  </si>
  <si>
    <t xml:space="preserve">Pastikan menghitung MASA KERJA dengan format tahun </t>
  </si>
  <si>
    <t>5.</t>
  </si>
  <si>
    <t xml:space="preserve">Pastikan menghitung jumlah TUNJ. NIKAH dengan menggunakan fungsi IF AND </t>
  </si>
  <si>
    <t>6.</t>
  </si>
  <si>
    <t>Pastikan menghitung jumlah TUNJ. ANAK dengan menggunakan fungsi IF</t>
  </si>
  <si>
    <t>7.</t>
  </si>
  <si>
    <t xml:space="preserve">Peserta mampu menghitung TUNJ. MASA KERJA dengan menggunakan IF bersarang </t>
  </si>
  <si>
    <t>8.</t>
  </si>
  <si>
    <t>9.</t>
  </si>
  <si>
    <t xml:space="preserve">Pastikan menghitung PAJAK dengan menggunakan IF bersarang </t>
  </si>
  <si>
    <t>10.</t>
  </si>
  <si>
    <t xml:space="preserve"> Pastikan menghitung Total pendapatan dengan cara pengurangan </t>
  </si>
  <si>
    <t>11.</t>
  </si>
  <si>
    <t xml:space="preserve"> Pastikan Ketepatan peletakan data:</t>
  </si>
  <si>
    <t>•</t>
  </si>
  <si>
    <t>Penempatan kolom benar</t>
  </si>
  <si>
    <t>Data dilengkapi sesuai petunjuk</t>
  </si>
  <si>
    <t>12.</t>
  </si>
  <si>
    <t xml:space="preserve"> Pastikan Kerapian format (infografis):</t>
  </si>
  <si>
    <t>Ukuran &amp; jenis font konsisten</t>
  </si>
  <si>
    <t>Desain tabel</t>
  </si>
  <si>
    <t>Desain chart</t>
  </si>
  <si>
    <t>13.</t>
  </si>
  <si>
    <t>Pastikan  Kemampuan menggunakan software:</t>
  </si>
  <si>
    <t>Fungsi aritmatika</t>
  </si>
  <si>
    <t>Fungsi statistik</t>
  </si>
  <si>
    <t>Fungsi logika</t>
  </si>
  <si>
    <t>Fungsi pembacaan tabel</t>
  </si>
  <si>
    <t>14.</t>
  </si>
  <si>
    <t>Pastikan  Kesesuaian penggunaan fungsi:</t>
  </si>
  <si>
    <t>Menghitung jumlah dengan formula yang benar</t>
  </si>
  <si>
    <t>Menghitung hasil kali dengan formula yang benar</t>
  </si>
  <si>
    <t>Mengelompokkan data dengan formula yang benar</t>
  </si>
  <si>
    <t xml:space="preserve">Pastikan  kolom RUANG dengan menggunakan fungsi IF bersarang atau ganda </t>
  </si>
  <si>
    <t xml:space="preserve">Pastikan menghitung PENGHASILAN dengan menggunakan penjumlahan </t>
  </si>
  <si>
    <t>Garis pembatas pada tabel Dimunculkan</t>
  </si>
  <si>
    <t>Instruksi.</t>
  </si>
  <si>
    <t>Isilah kolom golongan dengan melihat angka paling depan NIP</t>
  </si>
  <si>
    <t>Isilah kolom Ruang dengan melihat golongan bila golongan 1 maka A, Jika 2 maka B, Jika 3 maka C</t>
  </si>
  <si>
    <t>Isilah kolom gaji pokok dengan ketentuan Gaji pokok = Gaji + Honor</t>
  </si>
  <si>
    <t>MASA KERJA diisi dengan satuan tahun</t>
  </si>
  <si>
    <t>TUNJ.ANAK diisi dengan tiap anak mendapat 5% dari GAJI POKOK, namun dibatasi 2 anak</t>
  </si>
  <si>
    <t>TUNJ. MASA KERJA diberikan dengan ketentuan :</t>
  </si>
  <si>
    <t>a.</t>
  </si>
  <si>
    <t>15% dari GAJI POKOK bila MASA KERJA 10 tahun atau lebih</t>
  </si>
  <si>
    <t>b.</t>
  </si>
  <si>
    <t>10% dari GAJI POKOK bila MASA KERJA antara 5 sampai 10 tahun</t>
  </si>
  <si>
    <t>c.</t>
  </si>
  <si>
    <t>5% dari GAJI POKOK bila MASA KERJA kurang dari 5 tahun</t>
  </si>
  <si>
    <t>PENGHASILAN = GAJI POKOK + TUNJ. ANAK + TUNJ. NIKAH dan TUNJ.MASA KERJA</t>
  </si>
  <si>
    <t>PAJAK dikenakan pada :</t>
  </si>
  <si>
    <t>0,5% dari PENGHASILAN bila Penghasilannya &lt; 400000</t>
  </si>
  <si>
    <t xml:space="preserve"> TOTAL PENDAPATAN = PENGHASILAN – PAJAK</t>
  </si>
  <si>
    <t>v</t>
  </si>
  <si>
    <t>Tabel Syarat 3 :</t>
  </si>
  <si>
    <t>Daftar Golongan</t>
  </si>
  <si>
    <t>TUNJ.NIKAH diisi hanya untuk karyawan yang sudah menikah, jika laki-laki mendapat 15% dari GAJI POKOK tetapi bila perempuan mendapat 10% dari GajiPokok</t>
  </si>
  <si>
    <t>Daftar Ruang</t>
  </si>
  <si>
    <t>Masa Kerja</t>
  </si>
  <si>
    <t>2.5% dari PENGHASILAN bila penghasilannya &gt;= 700.000</t>
  </si>
  <si>
    <t>1% dari PENGHASILAN bila penghasilannya antara 400.000 dan 700.000</t>
  </si>
  <si>
    <t>Penghasilan</t>
  </si>
  <si>
    <t>Row Labels</t>
  </si>
  <si>
    <t>Sum of Gaji Pokok</t>
  </si>
  <si>
    <t>Grand Total</t>
  </si>
  <si>
    <t>Count of NIP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</si>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</sst>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p&quot;* #,##0_-;\-&quot;Rp&quot;* #,##0_-;_-&quot;Rp&quot;* &quot;-&quot;??_-;_-@_-"/>
    <numFmt numFmtId="168" formatCode="_-&quot;Rp&quot;* #,##0.0_-;\-&quot;Rp&quot;* #,##0.0_-;_-&quot;Rp&quot;* &quot;-&quot;??_-;_-@_-"/>
    <numFmt numFmtId="176" formatCode="_-&quot;Rp&quot;* #,##0_-;\-&quot;Rp&quot;* #,##0_-;_-&quot;Rp&quot;* &quot;-&quot;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1" fillId="2" borderId="2" xfId="0" applyFont="1" applyFill="1" applyBorder="1"/>
    <xf numFmtId="0" fontId="1" fillId="2" borderId="7" xfId="0" applyFont="1" applyFill="1" applyBorder="1"/>
    <xf numFmtId="0" fontId="2" fillId="2" borderId="4" xfId="0" applyFont="1" applyFill="1" applyBorder="1"/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2" fillId="0" borderId="6" xfId="0" applyNumberFormat="1" applyFont="1" applyBorder="1"/>
    <xf numFmtId="164" fontId="2" fillId="0" borderId="9" xfId="0" applyNumberFormat="1" applyFont="1" applyBorder="1"/>
    <xf numFmtId="164" fontId="0" fillId="0" borderId="11" xfId="0" applyNumberForma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0" xfId="0" applyNumberFormat="1"/>
    <xf numFmtId="12" fontId="0" fillId="0" borderId="11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76" fontId="0" fillId="0" borderId="11" xfId="0" applyNumberFormat="1" applyBorder="1"/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176" fontId="0" fillId="0" borderId="12" xfId="0" applyNumberFormat="1" applyBorder="1"/>
    <xf numFmtId="164" fontId="0" fillId="0" borderId="1" xfId="0" applyNumberFormat="1" applyBorder="1"/>
    <xf numFmtId="12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76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76" fontId="0" fillId="0" borderId="6" xfId="0" applyNumberFormat="1" applyBorder="1"/>
    <xf numFmtId="164" fontId="0" fillId="0" borderId="8" xfId="0" applyNumberFormat="1" applyBorder="1"/>
    <xf numFmtId="12" fontId="0" fillId="0" borderId="8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76" fontId="0" fillId="0" borderId="8" xfId="0" applyNumberFormat="1" applyBorder="1"/>
    <xf numFmtId="176" fontId="0" fillId="0" borderId="9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[TMUK.xlsx]Pivot visual ( 1 )!PivotTable4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Perbandingan Total Gaji yang dikeluarkan perusahaan ( Per Ruangan )</a:t>
            </a:r>
          </a:p>
        </c:rich>
      </c:tx>
      <c:layout>
        <c:manualLayout>
          <c:xMode val="edge"/>
          <c:yMode val="edge"/>
          <c:x val="0.11343196114737439"/>
          <c:y val="6.36552812311820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217642073737647"/>
          <c:y val="0.21740522018081074"/>
          <c:w val="0.73961382766025718"/>
          <c:h val="0.583623505395158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visual ( 1 )'!$B$3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visual ( 1 )'!$A$4:$A$7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'Pivot visual ( 1 )'!$B$4:$B$7</c:f>
              <c:numCache>
                <c:formatCode>General</c:formatCode>
                <c:ptCount val="3"/>
                <c:pt idx="0">
                  <c:v>900000</c:v>
                </c:pt>
                <c:pt idx="1">
                  <c:v>840000</c:v>
                </c:pt>
                <c:pt idx="2">
                  <c:v>1005000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4-4D7B-BD3F-10F95F4D9D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00586575"/>
        <c:axId val="100587823"/>
      </c:barChart>
      <c:catAx>
        <c:axId val="10058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7823"/>
        <c:crosses val="autoZero"/>
        <c:auto val="1"/>
        <c:lblAlgn val="ctr"/>
        <c:lblOffset val="100"/>
        <c:noMultiLvlLbl val="0"/>
      </c:catAx>
      <c:valAx>
        <c:axId val="100587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058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[TMUK.xlsx]Pivot visual ( 2 )!PivotTable6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Persentase</a:t>
            </a:r>
            <a:r>
              <a:rPr lang="en-ID" baseline="0"/>
              <a:t> Status pernikahan pada pekerja perusahaan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visual ( 2 )'!$B$3:$B$4</c:f>
              <c:strCache>
                <c:ptCount val="1"/>
                <c:pt idx="0">
                  <c:v>B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visual ( 2 )'!$A$5:$A$7</c:f>
              <c:strCache>
                <c:ptCount val="2"/>
                <c:pt idx="0">
                  <c:v>L</c:v>
                </c:pt>
                <c:pt idx="1">
                  <c:v>P</c:v>
                </c:pt>
              </c:strCache>
            </c:strRef>
          </c:cat>
          <c:val>
            <c:numRef>
              <c:f>'Pivot visual ( 2 )'!$B$5:$B$7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1-485D-B398-5933536A96E5}"/>
            </c:ext>
          </c:extLst>
        </c:ser>
        <c:ser>
          <c:idx val="1"/>
          <c:order val="1"/>
          <c:tx>
            <c:strRef>
              <c:f>'Pivot visual ( 2 )'!$C$3:$C$4</c:f>
              <c:strCache>
                <c:ptCount val="1"/>
                <c:pt idx="0">
                  <c:v>N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'Pivot visual ( 2 )'!$A$5:$A$7</c:f>
              <c:strCache>
                <c:ptCount val="2"/>
                <c:pt idx="0">
                  <c:v>L</c:v>
                </c:pt>
                <c:pt idx="1">
                  <c:v>P</c:v>
                </c:pt>
              </c:strCache>
            </c:strRef>
          </c:cat>
          <c:val>
            <c:numRef>
              <c:f>'Pivot visual ( 2 )'!$C$5:$C$7</c:f>
              <c:numCache>
                <c:formatCode>General</c:formatCode>
                <c:ptCount val="2"/>
                <c:pt idx="0">
                  <c:v>4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E1-485D-B398-5933536A96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94597071"/>
        <c:axId val="94593743"/>
      </c:barChart>
      <c:catAx>
        <c:axId val="94597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sz="1050"/>
                  <a:t>Jenis</a:t>
                </a:r>
                <a:r>
                  <a:rPr lang="en-ID" sz="1050" baseline="0"/>
                  <a:t> Kelamin</a:t>
                </a:r>
                <a:endParaRPr lang="en-ID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93743"/>
        <c:crosses val="autoZero"/>
        <c:auto val="1"/>
        <c:lblAlgn val="ctr"/>
        <c:lblOffset val="100"/>
        <c:noMultiLvlLbl val="0"/>
      </c:catAx>
      <c:valAx>
        <c:axId val="94593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sz="1000"/>
                  <a:t>Jumlah</a:t>
                </a:r>
                <a:r>
                  <a:rPr lang="en-ID" sz="1000" baseline="0"/>
                  <a:t> status</a:t>
                </a:r>
                <a:endParaRPr lang="en-ID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9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171450</xdr:rowOff>
    </xdr:from>
    <xdr:to>
      <xdr:col>13</xdr:col>
      <xdr:colOff>579120</xdr:colOff>
      <xdr:row>24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6D3E0D-0DD1-4DBF-ACB5-97EB17F1C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179070</xdr:rowOff>
    </xdr:from>
    <xdr:to>
      <xdr:col>15</xdr:col>
      <xdr:colOff>45720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68A89F-277F-4FB0-A93E-9F3A76733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Q" refreshedDate="45430.508462500002" createdVersion="7" refreshedVersion="7" minRefreshableVersion="3" recordCount="10" xr:uid="{B7CA30A5-2646-429A-AAA4-0AEB6952C3EE}">
  <cacheSource type="worksheet">
    <worksheetSource ref="B3:Q13" sheet="Data Gaji Karyawan"/>
  </cacheSource>
  <cacheFields count="16">
    <cacheField name="NIP" numFmtId="0">
      <sharedItems containsSemiMixedTypes="0" containsString="0" containsNumber="1" containsInteger="1" minValue="1102" maxValue="3305"/>
    </cacheField>
    <cacheField name="Nama Pegawai" numFmtId="0">
      <sharedItems count="10">
        <s v="Nano Romansyah"/>
        <s v="Nizar Luthfiansyah"/>
        <s v="Anita W"/>
        <s v="Andina"/>
        <s v="Nanda Mufti"/>
        <s v="Ardia"/>
        <s v="Darsi"/>
        <s v="Budi Susilo"/>
        <s v="Bekti Ramadan"/>
        <s v="Iga Mawarni"/>
      </sharedItems>
    </cacheField>
    <cacheField name="Golongan" numFmtId="0">
      <sharedItems/>
    </cacheField>
    <cacheField name="Ruang" numFmtId="0">
      <sharedItems count="3">
        <s v="A"/>
        <s v="C"/>
        <s v="B"/>
      </sharedItems>
    </cacheField>
    <cacheField name="Gaji Pokok" numFmtId="164">
      <sharedItems containsSemiMixedTypes="0" containsString="0" containsNumber="1" containsInteger="1" minValue="225000" maxValue="335000"/>
    </cacheField>
    <cacheField name="Jenis Kelamin" numFmtId="0">
      <sharedItems/>
    </cacheField>
    <cacheField name="Status" numFmtId="0">
      <sharedItems/>
    </cacheField>
    <cacheField name="Jumlah Anak" numFmtId="0">
      <sharedItems containsSemiMixedTypes="0" containsString="0" containsNumber="1" containsInteger="1" minValue="0" maxValue="5"/>
    </cacheField>
    <cacheField name="Mulai Masuk" numFmtId="14">
      <sharedItems containsSemiMixedTypes="0" containsNonDate="0" containsDate="1" containsString="0" minDate="1995-01-09T00:00:00" maxDate="2008-09-05T00:00:00"/>
    </cacheField>
    <cacheField name="Masa Kerja" numFmtId="12">
      <sharedItems containsSemiMixedTypes="0" containsString="0" containsNumber="1" containsInteger="1" minValue="16" maxValue="29"/>
    </cacheField>
    <cacheField name="Tunj. Nikah" numFmtId="0">
      <sharedItems containsMixedTypes="1" containsNumber="1" containsInteger="1" minValue="33500" maxValue="50250"/>
    </cacheField>
    <cacheField name="Tunj. Anak" numFmtId="164">
      <sharedItems containsSemiMixedTypes="0" containsString="0" containsNumber="1" minValue="0" maxValue="83750"/>
    </cacheField>
    <cacheField name="Tunj. Kerja" numFmtId="164">
      <sharedItems containsSemiMixedTypes="0" containsString="0" containsNumber="1" containsInteger="1" minValue="33750" maxValue="50250"/>
    </cacheField>
    <cacheField name="Penghasilan " numFmtId="176">
      <sharedItems containsSemiMixedTypes="0" containsString="0" containsNumber="1" containsInteger="1" minValue="258750" maxValue="519250"/>
    </cacheField>
    <cacheField name="Pajak" numFmtId="164">
      <sharedItems containsSemiMixedTypes="0" containsString="0" containsNumber="1" minValue="2587.5" maxValue="5192.5"/>
    </cacheField>
    <cacheField name="Total Pendapatan" numFmtId="176">
      <sharedItems containsSemiMixedTypes="0" containsString="0" containsNumber="1" minValue="256162.5" maxValue="51405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Q" refreshedDate="45430.536029050927" createdVersion="7" refreshedVersion="7" minRefreshableVersion="3" recordCount="10" xr:uid="{AF79BBE1-78EA-4C80-8C18-9A5E787974E2}">
  <cacheSource type="worksheet">
    <worksheetSource ref="B3:Q13" sheet="Data Gaji Karyawan"/>
  </cacheSource>
  <cacheFields count="16">
    <cacheField name="NIP" numFmtId="0">
      <sharedItems containsSemiMixedTypes="0" containsString="0" containsNumber="1" containsInteger="1" minValue="1102" maxValue="3305"/>
    </cacheField>
    <cacheField name="Nama Pegawai" numFmtId="0">
      <sharedItems count="10">
        <s v="Nano Romansyah"/>
        <s v="Nizar Luthfiansyah"/>
        <s v="Anita W"/>
        <s v="Andina"/>
        <s v="Nanda Mufti"/>
        <s v="Ardia"/>
        <s v="Darsi"/>
        <s v="Budi Susilo"/>
        <s v="Bekti Ramadan"/>
        <s v="Iga Mawarni"/>
      </sharedItems>
    </cacheField>
    <cacheField name="Golongan" numFmtId="0">
      <sharedItems/>
    </cacheField>
    <cacheField name="Ruang" numFmtId="0">
      <sharedItems/>
    </cacheField>
    <cacheField name="Gaji Pokok" numFmtId="164">
      <sharedItems containsSemiMixedTypes="0" containsString="0" containsNumber="1" containsInteger="1" minValue="225000" maxValue="335000"/>
    </cacheField>
    <cacheField name="Jenis Kelamin" numFmtId="0">
      <sharedItems count="2">
        <s v="L"/>
        <s v="P"/>
      </sharedItems>
    </cacheField>
    <cacheField name="Status" numFmtId="0">
      <sharedItems count="2">
        <s v="B"/>
        <s v="N"/>
      </sharedItems>
    </cacheField>
    <cacheField name="Jumlah Anak" numFmtId="0">
      <sharedItems containsSemiMixedTypes="0" containsString="0" containsNumber="1" containsInteger="1" minValue="0" maxValue="5"/>
    </cacheField>
    <cacheField name="Mulai Masuk" numFmtId="14">
      <sharedItems containsSemiMixedTypes="0" containsNonDate="0" containsDate="1" containsString="0" minDate="1995-01-09T00:00:00" maxDate="2008-09-05T00:00:00"/>
    </cacheField>
    <cacheField name="Masa Kerja" numFmtId="12">
      <sharedItems containsSemiMixedTypes="0" containsString="0" containsNumber="1" containsInteger="1" minValue="16" maxValue="29"/>
    </cacheField>
    <cacheField name="Tunj. Nikah" numFmtId="0">
      <sharedItems containsMixedTypes="1" containsNumber="1" containsInteger="1" minValue="33500" maxValue="50250"/>
    </cacheField>
    <cacheField name="Tunj. Anak" numFmtId="164">
      <sharedItems containsSemiMixedTypes="0" containsString="0" containsNumber="1" minValue="0" maxValue="83750"/>
    </cacheField>
    <cacheField name="Tunj. Kerja" numFmtId="164">
      <sharedItems containsSemiMixedTypes="0" containsString="0" containsNumber="1" containsInteger="1" minValue="33750" maxValue="50250"/>
    </cacheField>
    <cacheField name="Penghasilan " numFmtId="176">
      <sharedItems containsSemiMixedTypes="0" containsString="0" containsNumber="1" containsInteger="1" minValue="258750" maxValue="519250"/>
    </cacheField>
    <cacheField name="Pajak" numFmtId="164">
      <sharedItems containsSemiMixedTypes="0" containsString="0" containsNumber="1" minValue="2587.5" maxValue="5192.5"/>
    </cacheField>
    <cacheField name="Total Pendapatan" numFmtId="176">
      <sharedItems containsSemiMixedTypes="0" containsString="0" containsNumber="1" minValue="256162.5" maxValue="51405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102"/>
    <x v="0"/>
    <s v="1"/>
    <x v="0"/>
    <n v="225000"/>
    <s v="L"/>
    <s v="B"/>
    <n v="0"/>
    <d v="1995-01-09T00:00:00"/>
    <n v="29"/>
    <s v="0"/>
    <n v="0"/>
    <n v="33750"/>
    <n v="258750"/>
    <n v="2587.5"/>
    <n v="256162.5"/>
  </r>
  <r>
    <n v="3305"/>
    <x v="1"/>
    <s v="3"/>
    <x v="1"/>
    <n v="335000"/>
    <s v="L"/>
    <s v="N"/>
    <n v="5"/>
    <d v="1995-10-30T00:00:00"/>
    <n v="29"/>
    <n v="50250"/>
    <n v="83750"/>
    <n v="50250"/>
    <n v="519250"/>
    <n v="5192.5"/>
    <n v="514057.5"/>
  </r>
  <r>
    <n v="2102"/>
    <x v="2"/>
    <s v="2"/>
    <x v="2"/>
    <n v="280000"/>
    <s v="L"/>
    <s v="N"/>
    <n v="1"/>
    <d v="1995-01-20T00:00:00"/>
    <n v="29"/>
    <n v="42000"/>
    <n v="14000"/>
    <n v="42000"/>
    <n v="378000"/>
    <n v="3780"/>
    <n v="374220"/>
  </r>
  <r>
    <n v="1325"/>
    <x v="3"/>
    <s v="1"/>
    <x v="0"/>
    <n v="225000"/>
    <s v="P"/>
    <s v="B"/>
    <n v="0"/>
    <d v="1998-04-12T00:00:00"/>
    <n v="26"/>
    <s v="0"/>
    <n v="0"/>
    <n v="33750"/>
    <n v="258750"/>
    <n v="2587.5"/>
    <n v="256162.5"/>
  </r>
  <r>
    <n v="3214"/>
    <x v="4"/>
    <s v="3"/>
    <x v="1"/>
    <n v="335000"/>
    <s v="P"/>
    <s v="N"/>
    <n v="0"/>
    <d v="2005-05-13T00:00:00"/>
    <n v="19"/>
    <n v="33500"/>
    <n v="0"/>
    <n v="50250"/>
    <n v="418750"/>
    <n v="4187.5"/>
    <n v="414562.5"/>
  </r>
  <r>
    <n v="2345"/>
    <x v="5"/>
    <s v="2"/>
    <x v="2"/>
    <n v="280000"/>
    <s v="L"/>
    <s v="N"/>
    <n v="2"/>
    <d v="2005-07-19T00:00:00"/>
    <n v="19"/>
    <n v="42000"/>
    <n v="28000"/>
    <n v="42000"/>
    <n v="392000"/>
    <n v="3920"/>
    <n v="388080"/>
  </r>
  <r>
    <n v="3121"/>
    <x v="6"/>
    <s v="3"/>
    <x v="1"/>
    <n v="335000"/>
    <s v="L"/>
    <s v="N"/>
    <n v="3"/>
    <d v="2005-07-06T00:00:00"/>
    <n v="19"/>
    <n v="50250"/>
    <n v="50250.000000000007"/>
    <n v="50250"/>
    <n v="485750"/>
    <n v="4857.5"/>
    <n v="480892.5"/>
  </r>
  <r>
    <n v="2268"/>
    <x v="7"/>
    <s v="2"/>
    <x v="2"/>
    <n v="280000"/>
    <s v="L"/>
    <s v="B"/>
    <n v="0"/>
    <d v="2004-04-21T00:00:00"/>
    <n v="20"/>
    <s v="0"/>
    <n v="0"/>
    <n v="42000"/>
    <n v="322000"/>
    <n v="3220"/>
    <n v="318780"/>
  </r>
  <r>
    <n v="1132"/>
    <x v="8"/>
    <s v="1"/>
    <x v="0"/>
    <n v="225000"/>
    <s v="P"/>
    <s v="B"/>
    <n v="0"/>
    <d v="2007-08-18T00:00:00"/>
    <n v="17"/>
    <s v="0"/>
    <n v="0"/>
    <n v="33750"/>
    <n v="258750"/>
    <n v="2587.5"/>
    <n v="256162.5"/>
  </r>
  <r>
    <n v="1262"/>
    <x v="9"/>
    <s v="1"/>
    <x v="0"/>
    <n v="225000"/>
    <s v="P"/>
    <s v="B"/>
    <n v="0"/>
    <d v="2008-09-04T00:00:00"/>
    <n v="16"/>
    <s v="0"/>
    <n v="0"/>
    <n v="33750"/>
    <n v="258750"/>
    <n v="2587.5"/>
    <n v="256162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102"/>
    <x v="0"/>
    <s v="1"/>
    <s v="A"/>
    <n v="225000"/>
    <x v="0"/>
    <x v="0"/>
    <n v="0"/>
    <d v="1995-01-09T00:00:00"/>
    <n v="29"/>
    <s v="0"/>
    <n v="0"/>
    <n v="33750"/>
    <n v="258750"/>
    <n v="2587.5"/>
    <n v="256162.5"/>
  </r>
  <r>
    <n v="3305"/>
    <x v="1"/>
    <s v="3"/>
    <s v="C"/>
    <n v="335000"/>
    <x v="0"/>
    <x v="1"/>
    <n v="5"/>
    <d v="1995-10-30T00:00:00"/>
    <n v="29"/>
    <n v="50250"/>
    <n v="83750"/>
    <n v="50250"/>
    <n v="519250"/>
    <n v="5192.5"/>
    <n v="514057.5"/>
  </r>
  <r>
    <n v="2102"/>
    <x v="2"/>
    <s v="2"/>
    <s v="B"/>
    <n v="280000"/>
    <x v="0"/>
    <x v="1"/>
    <n v="1"/>
    <d v="1995-01-20T00:00:00"/>
    <n v="29"/>
    <n v="42000"/>
    <n v="14000"/>
    <n v="42000"/>
    <n v="378000"/>
    <n v="3780"/>
    <n v="374220"/>
  </r>
  <r>
    <n v="1325"/>
    <x v="3"/>
    <s v="1"/>
    <s v="A"/>
    <n v="225000"/>
    <x v="1"/>
    <x v="0"/>
    <n v="0"/>
    <d v="1998-04-12T00:00:00"/>
    <n v="26"/>
    <s v="0"/>
    <n v="0"/>
    <n v="33750"/>
    <n v="258750"/>
    <n v="2587.5"/>
    <n v="256162.5"/>
  </r>
  <r>
    <n v="3214"/>
    <x v="4"/>
    <s v="3"/>
    <s v="C"/>
    <n v="335000"/>
    <x v="1"/>
    <x v="1"/>
    <n v="0"/>
    <d v="2005-05-13T00:00:00"/>
    <n v="19"/>
    <n v="33500"/>
    <n v="0"/>
    <n v="50250"/>
    <n v="418750"/>
    <n v="4187.5"/>
    <n v="414562.5"/>
  </r>
  <r>
    <n v="2345"/>
    <x v="5"/>
    <s v="2"/>
    <s v="B"/>
    <n v="280000"/>
    <x v="0"/>
    <x v="1"/>
    <n v="2"/>
    <d v="2005-07-19T00:00:00"/>
    <n v="19"/>
    <n v="42000"/>
    <n v="28000"/>
    <n v="42000"/>
    <n v="392000"/>
    <n v="3920"/>
    <n v="388080"/>
  </r>
  <r>
    <n v="3121"/>
    <x v="6"/>
    <s v="3"/>
    <s v="C"/>
    <n v="335000"/>
    <x v="0"/>
    <x v="1"/>
    <n v="3"/>
    <d v="2005-07-06T00:00:00"/>
    <n v="19"/>
    <n v="50250"/>
    <n v="50250.000000000007"/>
    <n v="50250"/>
    <n v="485750"/>
    <n v="4857.5"/>
    <n v="480892.5"/>
  </r>
  <r>
    <n v="2268"/>
    <x v="7"/>
    <s v="2"/>
    <s v="B"/>
    <n v="280000"/>
    <x v="0"/>
    <x v="0"/>
    <n v="0"/>
    <d v="2004-04-21T00:00:00"/>
    <n v="20"/>
    <s v="0"/>
    <n v="0"/>
    <n v="42000"/>
    <n v="322000"/>
    <n v="3220"/>
    <n v="318780"/>
  </r>
  <r>
    <n v="1132"/>
    <x v="8"/>
    <s v="1"/>
    <s v="A"/>
    <n v="225000"/>
    <x v="1"/>
    <x v="0"/>
    <n v="0"/>
    <d v="2007-08-18T00:00:00"/>
    <n v="17"/>
    <s v="0"/>
    <n v="0"/>
    <n v="33750"/>
    <n v="258750"/>
    <n v="2587.5"/>
    <n v="256162.5"/>
  </r>
  <r>
    <n v="1262"/>
    <x v="9"/>
    <s v="1"/>
    <s v="A"/>
    <n v="225000"/>
    <x v="1"/>
    <x v="0"/>
    <n v="0"/>
    <d v="2008-09-04T00:00:00"/>
    <n v="16"/>
    <s v="0"/>
    <n v="0"/>
    <n v="33750"/>
    <n v="258750"/>
    <n v="2587.5"/>
    <n v="25616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C3E13A-5108-463E-A7C1-C023EDB0A23B}" name="PivotTable4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3:B7" firstHeaderRow="1" firstDataRow="1" firstDataCol="1"/>
  <pivotFields count="16">
    <pivotField showAll="0"/>
    <pivotField axis="axisRow" showAll="0">
      <items count="11">
        <item x="3"/>
        <item x="2"/>
        <item x="5"/>
        <item x="8"/>
        <item x="7"/>
        <item x="6"/>
        <item x="9"/>
        <item x="4"/>
        <item x="0"/>
        <item x="1"/>
        <item t="default"/>
      </items>
    </pivotField>
    <pivotField showAll="0"/>
    <pivotField axis="axisRow" showAll="0">
      <items count="4">
        <item sd="0" x="0"/>
        <item sd="0" x="2"/>
        <item sd="0" x="1"/>
        <item t="default" sd="0"/>
      </items>
    </pivotField>
    <pivotField dataField="1" numFmtId="164" showAll="0"/>
    <pivotField showAll="0"/>
    <pivotField showAll="0"/>
    <pivotField showAll="0"/>
    <pivotField numFmtId="14" showAll="0"/>
    <pivotField numFmtId="12" showAll="0"/>
    <pivotField showAll="0"/>
    <pivotField numFmtId="164" showAll="0"/>
    <pivotField numFmtId="164" showAll="0"/>
    <pivotField numFmtId="176" showAll="0"/>
    <pivotField numFmtId="164" showAll="0"/>
    <pivotField numFmtId="176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Gaji Pokok" fld="4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73AC75-A89F-43B9-9280-44B530C796EE}" name="PivotTable6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D7" firstHeaderRow="1" firstDataRow="2" firstDataCol="1"/>
  <pivotFields count="16">
    <pivotField dataField="1" showAll="0"/>
    <pivotField axis="axisRow" showAll="0">
      <items count="11">
        <item x="3"/>
        <item x="2"/>
        <item x="5"/>
        <item x="8"/>
        <item x="7"/>
        <item x="6"/>
        <item x="9"/>
        <item x="4"/>
        <item x="0"/>
        <item x="1"/>
        <item t="default"/>
      </items>
    </pivotField>
    <pivotField showAll="0"/>
    <pivotField showAll="0"/>
    <pivotField numFmtId="164" showAll="0"/>
    <pivotField axis="axisRow" showAll="0">
      <items count="3">
        <item sd="0" x="0"/>
        <item sd="0" x="1"/>
        <item t="default" sd="0"/>
      </items>
    </pivotField>
    <pivotField axis="axisCol" showAll="0">
      <items count="3">
        <item x="0"/>
        <item x="1"/>
        <item t="default"/>
      </items>
    </pivotField>
    <pivotField showAll="0"/>
    <pivotField numFmtId="14" showAll="0"/>
    <pivotField numFmtId="12" showAll="0"/>
    <pivotField showAll="0"/>
    <pivotField numFmtId="164" showAll="0"/>
    <pivotField numFmtId="164" showAll="0"/>
    <pivotField numFmtId="176" showAll="0"/>
    <pivotField numFmtId="164" showAll="0"/>
    <pivotField numFmtId="176" showAll="0"/>
  </pivotFields>
  <rowFields count="2">
    <field x="5"/>
    <field x="1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NIP" fld="0" subtotal="count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D1DF-9216-4E5A-AC70-826FB3160575}">
  <dimension ref="B3:L51"/>
  <sheetViews>
    <sheetView topLeftCell="A29" zoomScale="170" zoomScaleNormal="170" workbookViewId="0">
      <selection activeCell="C29" sqref="C29:K29"/>
    </sheetView>
  </sheetViews>
  <sheetFormatPr defaultRowHeight="14.4" x14ac:dyDescent="0.3"/>
  <cols>
    <col min="2" max="2" width="6.21875" customWidth="1"/>
  </cols>
  <sheetData>
    <row r="3" spans="2:12" x14ac:dyDescent="0.3">
      <c r="B3" t="s">
        <v>79</v>
      </c>
    </row>
    <row r="5" spans="2:12" ht="28.2" customHeight="1" x14ac:dyDescent="0.3">
      <c r="B5" t="s">
        <v>37</v>
      </c>
      <c r="C5" s="38" t="s">
        <v>80</v>
      </c>
      <c r="D5" s="38"/>
      <c r="E5" s="38"/>
      <c r="F5" s="38"/>
      <c r="G5" s="38"/>
      <c r="H5" s="38"/>
      <c r="I5" s="38"/>
      <c r="J5" s="38"/>
      <c r="K5" s="38"/>
      <c r="L5" t="s">
        <v>96</v>
      </c>
    </row>
    <row r="6" spans="2:12" ht="40.200000000000003" customHeight="1" x14ac:dyDescent="0.3">
      <c r="B6" t="s">
        <v>39</v>
      </c>
      <c r="C6" s="38" t="s">
        <v>81</v>
      </c>
      <c r="D6" s="38"/>
      <c r="E6" s="38"/>
      <c r="F6" s="38"/>
      <c r="G6" s="38"/>
      <c r="H6" s="38"/>
      <c r="I6" s="38"/>
      <c r="J6" s="38"/>
      <c r="K6" s="38"/>
      <c r="L6" t="s">
        <v>96</v>
      </c>
    </row>
    <row r="7" spans="2:12" x14ac:dyDescent="0.3">
      <c r="B7" t="s">
        <v>40</v>
      </c>
      <c r="C7" s="38" t="s">
        <v>82</v>
      </c>
      <c r="D7" s="38"/>
      <c r="E7" s="38"/>
      <c r="F7" s="38"/>
      <c r="G7" s="38"/>
      <c r="H7" s="38"/>
      <c r="I7" s="38"/>
      <c r="J7" s="38"/>
      <c r="K7" s="38"/>
      <c r="L7" t="s">
        <v>96</v>
      </c>
    </row>
    <row r="8" spans="2:12" ht="27.6" customHeight="1" x14ac:dyDescent="0.3">
      <c r="B8" t="s">
        <v>42</v>
      </c>
      <c r="C8" s="38" t="s">
        <v>83</v>
      </c>
      <c r="D8" s="38"/>
      <c r="E8" s="38"/>
      <c r="F8" s="38"/>
      <c r="G8" s="38"/>
      <c r="H8" s="38"/>
      <c r="I8" s="38"/>
      <c r="J8" s="38"/>
      <c r="K8" s="38"/>
      <c r="L8" t="s">
        <v>96</v>
      </c>
    </row>
    <row r="9" spans="2:12" ht="31.8" customHeight="1" x14ac:dyDescent="0.3">
      <c r="B9" t="s">
        <v>44</v>
      </c>
      <c r="C9" s="39" t="s">
        <v>99</v>
      </c>
      <c r="D9" s="39"/>
      <c r="E9" s="39"/>
      <c r="F9" s="39"/>
      <c r="G9" s="39"/>
      <c r="H9" s="39"/>
      <c r="I9" s="39"/>
      <c r="J9" s="39"/>
      <c r="K9" s="39"/>
      <c r="L9" t="s">
        <v>96</v>
      </c>
    </row>
    <row r="10" spans="2:12" ht="29.4" customHeight="1" x14ac:dyDescent="0.3">
      <c r="B10" t="s">
        <v>46</v>
      </c>
      <c r="C10" s="38" t="s">
        <v>84</v>
      </c>
      <c r="D10" s="38"/>
      <c r="E10" s="38"/>
      <c r="F10" s="38"/>
      <c r="G10" s="38"/>
      <c r="H10" s="38"/>
      <c r="I10" s="38"/>
      <c r="J10" s="38"/>
      <c r="K10" s="38"/>
    </row>
    <row r="11" spans="2:12" x14ac:dyDescent="0.3">
      <c r="B11" t="s">
        <v>48</v>
      </c>
      <c r="C11" s="38" t="s">
        <v>85</v>
      </c>
      <c r="D11" s="38"/>
      <c r="E11" s="38"/>
      <c r="F11" s="38"/>
      <c r="G11" s="38"/>
      <c r="H11" s="38"/>
      <c r="I11" s="38"/>
      <c r="J11" s="38"/>
      <c r="K11" s="38"/>
    </row>
    <row r="12" spans="2:12" x14ac:dyDescent="0.3">
      <c r="B12" t="s">
        <v>86</v>
      </c>
      <c r="C12" s="38" t="s">
        <v>87</v>
      </c>
      <c r="D12" s="38"/>
      <c r="E12" s="38"/>
      <c r="F12" s="38"/>
      <c r="G12" s="38"/>
      <c r="H12" s="38"/>
      <c r="I12" s="38"/>
      <c r="J12" s="38"/>
      <c r="K12" s="38"/>
    </row>
    <row r="13" spans="2:12" x14ac:dyDescent="0.3">
      <c r="B13" t="s">
        <v>88</v>
      </c>
      <c r="C13" s="38" t="s">
        <v>89</v>
      </c>
      <c r="D13" s="38"/>
      <c r="E13" s="38"/>
      <c r="F13" s="38"/>
      <c r="G13" s="38"/>
      <c r="H13" s="38"/>
      <c r="I13" s="38"/>
      <c r="J13" s="38"/>
      <c r="K13" s="38"/>
    </row>
    <row r="14" spans="2:12" x14ac:dyDescent="0.3">
      <c r="B14" t="s">
        <v>90</v>
      </c>
      <c r="C14" s="38" t="s">
        <v>91</v>
      </c>
      <c r="D14" s="38"/>
      <c r="E14" s="38"/>
      <c r="F14" s="38"/>
      <c r="G14" s="38"/>
      <c r="H14" s="38"/>
      <c r="I14" s="38"/>
      <c r="J14" s="38"/>
      <c r="K14" s="38"/>
    </row>
    <row r="15" spans="2:12" x14ac:dyDescent="0.3">
      <c r="B15" t="s">
        <v>50</v>
      </c>
      <c r="C15" s="38" t="s">
        <v>92</v>
      </c>
      <c r="D15" s="38"/>
      <c r="E15" s="38"/>
      <c r="F15" s="38"/>
      <c r="G15" s="38"/>
      <c r="H15" s="38"/>
      <c r="I15" s="38"/>
      <c r="J15" s="38"/>
      <c r="K15" s="38"/>
    </row>
    <row r="16" spans="2:12" x14ac:dyDescent="0.3">
      <c r="B16" t="s">
        <v>51</v>
      </c>
      <c r="C16" s="38" t="s">
        <v>93</v>
      </c>
      <c r="D16" s="38"/>
      <c r="E16" s="38"/>
      <c r="F16" s="38"/>
      <c r="G16" s="38"/>
      <c r="H16" s="38"/>
      <c r="I16" s="38"/>
      <c r="J16" s="38"/>
      <c r="K16" s="38"/>
    </row>
    <row r="17" spans="2:12" x14ac:dyDescent="0.3">
      <c r="B17" t="s">
        <v>86</v>
      </c>
      <c r="C17" s="38" t="s">
        <v>102</v>
      </c>
      <c r="D17" s="38"/>
      <c r="E17" s="38"/>
      <c r="F17" s="38"/>
      <c r="G17" s="38"/>
      <c r="H17" s="38"/>
      <c r="I17" s="38"/>
      <c r="J17" s="38"/>
      <c r="K17" s="38"/>
    </row>
    <row r="18" spans="2:12" x14ac:dyDescent="0.3">
      <c r="B18" t="s">
        <v>88</v>
      </c>
      <c r="C18" s="38" t="s">
        <v>103</v>
      </c>
      <c r="D18" s="38"/>
      <c r="E18" s="38"/>
      <c r="F18" s="38"/>
      <c r="G18" s="38"/>
      <c r="H18" s="38"/>
      <c r="I18" s="38"/>
      <c r="J18" s="38"/>
      <c r="K18" s="38"/>
    </row>
    <row r="19" spans="2:12" x14ac:dyDescent="0.3">
      <c r="B19" t="s">
        <v>90</v>
      </c>
      <c r="C19" s="38" t="s">
        <v>94</v>
      </c>
      <c r="D19" s="38"/>
      <c r="E19" s="38"/>
      <c r="F19" s="38"/>
      <c r="G19" s="38"/>
      <c r="H19" s="38"/>
      <c r="I19" s="38"/>
      <c r="J19" s="38"/>
      <c r="K19" s="38"/>
    </row>
    <row r="20" spans="2:12" x14ac:dyDescent="0.3">
      <c r="B20" t="s">
        <v>53</v>
      </c>
      <c r="C20" s="38" t="s">
        <v>95</v>
      </c>
      <c r="D20" s="38"/>
      <c r="E20" s="38"/>
      <c r="F20" s="38"/>
      <c r="G20" s="38"/>
      <c r="H20" s="38"/>
      <c r="I20" s="38"/>
      <c r="J20" s="38"/>
      <c r="K20" s="38"/>
    </row>
    <row r="23" spans="2:12" x14ac:dyDescent="0.3">
      <c r="B23" s="2" t="s">
        <v>36</v>
      </c>
      <c r="C23" s="2"/>
      <c r="D23" s="2"/>
      <c r="E23" s="2"/>
      <c r="F23" s="2"/>
      <c r="G23" s="2"/>
      <c r="H23" s="2"/>
      <c r="I23" s="2"/>
    </row>
    <row r="24" spans="2:12" x14ac:dyDescent="0.3">
      <c r="B24" s="2"/>
      <c r="C24" s="2"/>
      <c r="D24" s="2"/>
      <c r="E24" s="2"/>
      <c r="F24" s="2"/>
      <c r="G24" s="2"/>
      <c r="H24" s="2"/>
      <c r="I24" s="2"/>
    </row>
    <row r="25" spans="2:12" x14ac:dyDescent="0.3">
      <c r="B25" s="2" t="s">
        <v>37</v>
      </c>
      <c r="C25" s="38" t="s">
        <v>38</v>
      </c>
      <c r="D25" s="38"/>
      <c r="E25" s="38"/>
      <c r="F25" s="38"/>
      <c r="G25" s="38"/>
      <c r="H25" s="38"/>
      <c r="I25" s="38"/>
      <c r="J25" s="38"/>
      <c r="K25" s="38"/>
      <c r="L25" s="38"/>
    </row>
    <row r="26" spans="2:12" x14ac:dyDescent="0.3">
      <c r="B26" s="2" t="s">
        <v>39</v>
      </c>
      <c r="C26" s="38" t="s">
        <v>76</v>
      </c>
      <c r="D26" s="38"/>
      <c r="E26" s="38"/>
      <c r="F26" s="38"/>
      <c r="G26" s="38"/>
      <c r="H26" s="38"/>
      <c r="I26" s="38"/>
      <c r="J26" s="38"/>
      <c r="K26" s="38"/>
      <c r="L26" s="38"/>
    </row>
    <row r="27" spans="2:12" x14ac:dyDescent="0.3">
      <c r="B27" s="2" t="s">
        <v>40</v>
      </c>
      <c r="C27" s="38" t="s">
        <v>41</v>
      </c>
      <c r="D27" s="38"/>
      <c r="E27" s="38"/>
      <c r="F27" s="38"/>
      <c r="G27" s="38"/>
      <c r="H27" s="38"/>
      <c r="I27" s="38"/>
      <c r="J27" s="38"/>
      <c r="K27" s="38"/>
      <c r="L27" s="38"/>
    </row>
    <row r="28" spans="2:12" x14ac:dyDescent="0.3">
      <c r="B28" s="2" t="s">
        <v>42</v>
      </c>
      <c r="C28" s="38" t="s">
        <v>43</v>
      </c>
      <c r="D28" s="38"/>
      <c r="E28" s="38"/>
      <c r="F28" s="38"/>
      <c r="G28" s="38"/>
      <c r="H28" s="38"/>
      <c r="I28" s="38"/>
      <c r="J28" s="38"/>
      <c r="K28" s="38"/>
      <c r="L28" s="3"/>
    </row>
    <row r="29" spans="2:12" x14ac:dyDescent="0.3">
      <c r="B29" s="2" t="s">
        <v>44</v>
      </c>
      <c r="C29" s="38" t="s">
        <v>45</v>
      </c>
      <c r="D29" s="38"/>
      <c r="E29" s="38"/>
      <c r="F29" s="38"/>
      <c r="G29" s="38"/>
      <c r="H29" s="38"/>
      <c r="I29" s="38"/>
      <c r="J29" s="38"/>
      <c r="K29" s="38"/>
      <c r="L29" s="3"/>
    </row>
    <row r="30" spans="2:12" x14ac:dyDescent="0.3">
      <c r="B30" s="2" t="s">
        <v>46</v>
      </c>
      <c r="C30" s="38" t="s">
        <v>47</v>
      </c>
      <c r="D30" s="38"/>
      <c r="E30" s="38"/>
      <c r="F30" s="38"/>
      <c r="G30" s="38"/>
      <c r="H30" s="38"/>
      <c r="I30" s="38"/>
      <c r="J30" s="38"/>
      <c r="K30" s="38"/>
      <c r="L30" s="3"/>
    </row>
    <row r="31" spans="2:12" x14ac:dyDescent="0.3">
      <c r="B31" s="2" t="s">
        <v>48</v>
      </c>
      <c r="C31" s="38" t="s">
        <v>49</v>
      </c>
      <c r="D31" s="38"/>
      <c r="E31" s="38"/>
      <c r="F31" s="38"/>
      <c r="G31" s="38"/>
      <c r="H31" s="38"/>
      <c r="I31" s="38"/>
      <c r="J31" s="38"/>
      <c r="K31" s="38"/>
      <c r="L31" s="3"/>
    </row>
    <row r="32" spans="2:12" x14ac:dyDescent="0.3">
      <c r="B32" s="2" t="s">
        <v>50</v>
      </c>
      <c r="C32" s="38" t="s">
        <v>77</v>
      </c>
      <c r="D32" s="38"/>
      <c r="E32" s="38"/>
      <c r="F32" s="38"/>
      <c r="G32" s="38"/>
      <c r="H32" s="38"/>
      <c r="I32" s="38"/>
      <c r="J32" s="38"/>
      <c r="K32" s="38"/>
      <c r="L32" s="3"/>
    </row>
    <row r="33" spans="2:12" x14ac:dyDescent="0.3">
      <c r="B33" t="s">
        <v>51</v>
      </c>
      <c r="C33" s="38" t="s">
        <v>52</v>
      </c>
      <c r="D33" s="38"/>
      <c r="E33" s="38"/>
      <c r="F33" s="38"/>
      <c r="G33" s="38"/>
      <c r="H33" s="38"/>
      <c r="I33" s="38"/>
      <c r="J33" s="38"/>
      <c r="K33" s="38"/>
      <c r="L33" s="3"/>
    </row>
    <row r="34" spans="2:12" x14ac:dyDescent="0.3">
      <c r="B34" t="s">
        <v>53</v>
      </c>
      <c r="C34" s="38" t="s">
        <v>54</v>
      </c>
      <c r="D34" s="38"/>
      <c r="E34" s="38"/>
      <c r="F34" s="38"/>
      <c r="G34" s="38"/>
      <c r="H34" s="38"/>
      <c r="I34" s="38"/>
      <c r="J34" s="38"/>
      <c r="K34" s="38"/>
      <c r="L34" s="3"/>
    </row>
    <row r="35" spans="2:12" x14ac:dyDescent="0.3">
      <c r="B35" t="s">
        <v>55</v>
      </c>
      <c r="C35" s="38" t="s">
        <v>56</v>
      </c>
      <c r="D35" s="38"/>
      <c r="E35" s="38"/>
      <c r="F35" s="38"/>
      <c r="G35" s="38"/>
      <c r="H35" s="38"/>
      <c r="I35" s="38"/>
      <c r="J35" s="38"/>
      <c r="K35" s="38"/>
      <c r="L35" s="3"/>
    </row>
    <row r="36" spans="2:12" x14ac:dyDescent="0.3">
      <c r="B36" t="s">
        <v>57</v>
      </c>
      <c r="C36" s="38" t="s">
        <v>58</v>
      </c>
      <c r="D36" s="38"/>
      <c r="E36" s="38"/>
      <c r="F36" s="38"/>
      <c r="G36" s="38"/>
      <c r="H36" s="38"/>
      <c r="I36" s="38"/>
      <c r="J36" s="38"/>
      <c r="K36" s="38"/>
      <c r="L36" s="3"/>
    </row>
    <row r="37" spans="2:12" x14ac:dyDescent="0.3">
      <c r="B37" t="s">
        <v>57</v>
      </c>
      <c r="C37" s="38" t="s">
        <v>78</v>
      </c>
      <c r="D37" s="38"/>
      <c r="E37" s="38"/>
      <c r="F37" s="38"/>
      <c r="G37" s="38"/>
      <c r="H37" s="38"/>
      <c r="I37" s="38"/>
      <c r="J37" s="38"/>
      <c r="K37" s="38"/>
      <c r="L37" s="3"/>
    </row>
    <row r="38" spans="2:12" x14ac:dyDescent="0.3">
      <c r="B38" t="s">
        <v>57</v>
      </c>
      <c r="C38" s="38" t="s">
        <v>59</v>
      </c>
      <c r="D38" s="38"/>
      <c r="E38" s="38"/>
      <c r="F38" s="38"/>
      <c r="G38" s="38"/>
      <c r="H38" s="38"/>
      <c r="I38" s="38"/>
      <c r="J38" s="38"/>
      <c r="K38" s="38"/>
      <c r="L38" s="3"/>
    </row>
    <row r="39" spans="2:12" x14ac:dyDescent="0.3">
      <c r="B39" t="s">
        <v>60</v>
      </c>
      <c r="C39" s="38" t="s">
        <v>61</v>
      </c>
      <c r="D39" s="38"/>
      <c r="E39" s="38"/>
      <c r="F39" s="38"/>
      <c r="G39" s="38"/>
      <c r="H39" s="38"/>
      <c r="I39" s="38"/>
      <c r="J39" s="38"/>
      <c r="K39" s="38"/>
      <c r="L39" s="3"/>
    </row>
    <row r="40" spans="2:12" x14ac:dyDescent="0.3">
      <c r="B40" t="s">
        <v>57</v>
      </c>
      <c r="C40" s="38" t="s">
        <v>62</v>
      </c>
      <c r="D40" s="38"/>
      <c r="E40" s="38"/>
      <c r="F40" s="38"/>
      <c r="G40" s="38"/>
      <c r="H40" s="38"/>
      <c r="I40" s="38"/>
      <c r="J40" s="38"/>
      <c r="K40" s="38"/>
      <c r="L40" s="3"/>
    </row>
    <row r="41" spans="2:12" x14ac:dyDescent="0.3">
      <c r="B41" t="s">
        <v>57</v>
      </c>
      <c r="C41" s="38" t="s">
        <v>63</v>
      </c>
      <c r="D41" s="38"/>
      <c r="E41" s="38"/>
      <c r="F41" s="38"/>
      <c r="G41" s="38"/>
      <c r="H41" s="38"/>
      <c r="I41" s="38"/>
      <c r="J41" s="38"/>
      <c r="K41" s="38"/>
      <c r="L41" s="3"/>
    </row>
    <row r="42" spans="2:12" x14ac:dyDescent="0.3">
      <c r="B42" t="s">
        <v>57</v>
      </c>
      <c r="C42" s="38" t="s">
        <v>64</v>
      </c>
      <c r="D42" s="38"/>
      <c r="E42" s="38"/>
      <c r="F42" s="38"/>
      <c r="G42" s="38"/>
      <c r="H42" s="38"/>
      <c r="I42" s="38"/>
      <c r="J42" s="38"/>
      <c r="K42" s="38"/>
      <c r="L42" s="3"/>
    </row>
    <row r="43" spans="2:12" x14ac:dyDescent="0.3">
      <c r="B43" t="s">
        <v>65</v>
      </c>
      <c r="C43" s="38" t="s">
        <v>66</v>
      </c>
      <c r="D43" s="38"/>
      <c r="E43" s="38"/>
      <c r="F43" s="38"/>
      <c r="G43" s="38"/>
      <c r="H43" s="38"/>
      <c r="I43" s="38"/>
      <c r="J43" s="38"/>
      <c r="K43" s="38"/>
      <c r="L43" s="3"/>
    </row>
    <row r="44" spans="2:12" x14ac:dyDescent="0.3">
      <c r="B44" t="s">
        <v>57</v>
      </c>
      <c r="C44" s="38" t="s">
        <v>67</v>
      </c>
      <c r="D44" s="38"/>
      <c r="E44" s="38"/>
      <c r="F44" s="38"/>
      <c r="G44" s="38"/>
      <c r="H44" s="38"/>
      <c r="I44" s="38"/>
      <c r="J44" s="38"/>
      <c r="K44" s="38"/>
      <c r="L44" s="3"/>
    </row>
    <row r="45" spans="2:12" x14ac:dyDescent="0.3">
      <c r="B45" t="s">
        <v>57</v>
      </c>
      <c r="C45" s="38" t="s">
        <v>68</v>
      </c>
      <c r="D45" s="38"/>
      <c r="E45" s="38"/>
      <c r="F45" s="38"/>
      <c r="G45" s="38"/>
      <c r="H45" s="38"/>
      <c r="I45" s="38"/>
      <c r="J45" s="38"/>
      <c r="K45" s="38"/>
      <c r="L45" s="3"/>
    </row>
    <row r="46" spans="2:12" x14ac:dyDescent="0.3">
      <c r="B46" t="s">
        <v>57</v>
      </c>
      <c r="C46" s="38" t="s">
        <v>69</v>
      </c>
      <c r="D46" s="38"/>
      <c r="E46" s="38"/>
      <c r="F46" s="38"/>
      <c r="G46" s="38"/>
      <c r="H46" s="38"/>
      <c r="I46" s="38"/>
      <c r="J46" s="38"/>
      <c r="K46" s="38"/>
      <c r="L46" s="3"/>
    </row>
    <row r="47" spans="2:12" x14ac:dyDescent="0.3">
      <c r="B47" t="s">
        <v>57</v>
      </c>
      <c r="C47" s="38" t="s">
        <v>70</v>
      </c>
      <c r="D47" s="38"/>
      <c r="E47" s="38"/>
      <c r="F47" s="38"/>
      <c r="G47" s="38"/>
      <c r="H47" s="38"/>
      <c r="I47" s="38"/>
      <c r="J47" s="38"/>
      <c r="K47" s="38"/>
      <c r="L47" s="3"/>
    </row>
    <row r="48" spans="2:12" x14ac:dyDescent="0.3">
      <c r="B48" t="s">
        <v>71</v>
      </c>
      <c r="C48" s="38" t="s">
        <v>72</v>
      </c>
      <c r="D48" s="38"/>
      <c r="E48" s="38"/>
      <c r="F48" s="38"/>
      <c r="G48" s="38"/>
      <c r="H48" s="38"/>
      <c r="I48" s="38"/>
      <c r="J48" s="38"/>
      <c r="K48" s="38"/>
      <c r="L48" s="3"/>
    </row>
    <row r="49" spans="2:12" x14ac:dyDescent="0.3">
      <c r="B49" t="s">
        <v>57</v>
      </c>
      <c r="C49" s="38" t="s">
        <v>73</v>
      </c>
      <c r="D49" s="38"/>
      <c r="E49" s="38"/>
      <c r="F49" s="38"/>
      <c r="G49" s="38"/>
      <c r="H49" s="38"/>
      <c r="I49" s="38"/>
      <c r="J49" s="38"/>
      <c r="K49" s="38"/>
      <c r="L49" s="3"/>
    </row>
    <row r="50" spans="2:12" x14ac:dyDescent="0.3">
      <c r="B50" t="s">
        <v>57</v>
      </c>
      <c r="C50" s="38" t="s">
        <v>74</v>
      </c>
      <c r="D50" s="38"/>
      <c r="E50" s="38"/>
      <c r="F50" s="38"/>
      <c r="G50" s="38"/>
      <c r="H50" s="38"/>
      <c r="I50" s="38"/>
      <c r="J50" s="38"/>
      <c r="K50" s="38"/>
      <c r="L50" s="3"/>
    </row>
    <row r="51" spans="2:12" x14ac:dyDescent="0.3">
      <c r="B51" t="s">
        <v>57</v>
      </c>
      <c r="C51" s="38" t="s">
        <v>75</v>
      </c>
      <c r="D51" s="38"/>
      <c r="E51" s="38"/>
      <c r="F51" s="38"/>
      <c r="G51" s="38"/>
      <c r="H51" s="38"/>
      <c r="I51" s="38"/>
      <c r="J51" s="38"/>
      <c r="K51" s="38"/>
      <c r="L51" s="3"/>
    </row>
  </sheetData>
  <mergeCells count="43">
    <mergeCell ref="C51:K51"/>
    <mergeCell ref="C42:K42"/>
    <mergeCell ref="C43:K43"/>
    <mergeCell ref="C44:K44"/>
    <mergeCell ref="C45:K45"/>
    <mergeCell ref="C46:K46"/>
    <mergeCell ref="C47:K47"/>
    <mergeCell ref="C40:K40"/>
    <mergeCell ref="C41:K41"/>
    <mergeCell ref="C48:K48"/>
    <mergeCell ref="C49:K49"/>
    <mergeCell ref="C50:K50"/>
    <mergeCell ref="C35:K35"/>
    <mergeCell ref="C36:K36"/>
    <mergeCell ref="C37:K37"/>
    <mergeCell ref="C38:K38"/>
    <mergeCell ref="C39:K39"/>
    <mergeCell ref="C30:K30"/>
    <mergeCell ref="C31:K31"/>
    <mergeCell ref="C32:K32"/>
    <mergeCell ref="C33:K33"/>
    <mergeCell ref="C34:K34"/>
    <mergeCell ref="C29:K29"/>
    <mergeCell ref="C5:K5"/>
    <mergeCell ref="C6:K6"/>
    <mergeCell ref="C7:K7"/>
    <mergeCell ref="C8:K8"/>
    <mergeCell ref="C9:K9"/>
    <mergeCell ref="C15:K15"/>
    <mergeCell ref="C25:L25"/>
    <mergeCell ref="C26:L26"/>
    <mergeCell ref="C27:L27"/>
    <mergeCell ref="C28:K28"/>
    <mergeCell ref="C10:K10"/>
    <mergeCell ref="C11:K11"/>
    <mergeCell ref="C12:K12"/>
    <mergeCell ref="C13:K13"/>
    <mergeCell ref="C14:K14"/>
    <mergeCell ref="C16:K16"/>
    <mergeCell ref="C17:K17"/>
    <mergeCell ref="C18:K18"/>
    <mergeCell ref="C19:K19"/>
    <mergeCell ref="C20:K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D44C-2AB7-4E3F-8F93-5D086804EFED}">
  <dimension ref="B2:Q32"/>
  <sheetViews>
    <sheetView zoomScaleNormal="100" workbookViewId="0">
      <selection activeCell="B3" sqref="B3:Q13"/>
    </sheetView>
  </sheetViews>
  <sheetFormatPr defaultRowHeight="14.4" x14ac:dyDescent="0.3"/>
  <cols>
    <col min="2" max="2" width="5" bestFit="1" customWidth="1"/>
    <col min="3" max="3" width="16.33203125" bestFit="1" customWidth="1"/>
    <col min="4" max="4" width="15.33203125" bestFit="1" customWidth="1"/>
    <col min="5" max="5" width="9.109375" customWidth="1"/>
    <col min="6" max="6" width="14.5546875" bestFit="1" customWidth="1"/>
    <col min="7" max="7" width="13.44140625" bestFit="1" customWidth="1"/>
    <col min="8" max="8" width="6.6640625" bestFit="1" customWidth="1"/>
    <col min="9" max="9" width="9.77734375" customWidth="1"/>
    <col min="10" max="10" width="12.21875" bestFit="1" customWidth="1"/>
    <col min="11" max="11" width="9.5546875" customWidth="1"/>
    <col min="12" max="12" width="11.88671875" customWidth="1"/>
    <col min="13" max="13" width="13.5546875" bestFit="1" customWidth="1"/>
    <col min="14" max="14" width="13.21875" bestFit="1" customWidth="1"/>
    <col min="15" max="15" width="13.5546875" bestFit="1" customWidth="1"/>
    <col min="16" max="16" width="13.44140625" customWidth="1"/>
    <col min="17" max="17" width="17" customWidth="1"/>
  </cols>
  <sheetData>
    <row r="2" spans="2:17" ht="15" thickBot="1" x14ac:dyDescent="0.35"/>
    <row r="3" spans="2:17" ht="27.6" customHeight="1" thickBot="1" x14ac:dyDescent="0.35">
      <c r="B3" s="10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61" t="s">
        <v>7</v>
      </c>
      <c r="J3" s="11" t="s">
        <v>8</v>
      </c>
      <c r="K3" s="61" t="s">
        <v>101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2" t="s">
        <v>14</v>
      </c>
    </row>
    <row r="4" spans="2:17" x14ac:dyDescent="0.3">
      <c r="B4" s="8">
        <v>1102</v>
      </c>
      <c r="C4" s="9" t="s">
        <v>15</v>
      </c>
      <c r="D4" s="22" t="str" cm="1">
        <f t="array" ref="D4:D13">LEFT(B4:B13,1)</f>
        <v>1</v>
      </c>
      <c r="E4" s="22" t="str" cm="1">
        <f t="array" ref="E4">_xlfn.IFS('Table Syarat'!C43=1, "A",
'Table Syarat'!C43=2, "B",
'Table Syarat'!C43=3, "C")</f>
        <v>A</v>
      </c>
      <c r="F4" s="37">
        <f>IFERROR(HLOOKUP('Table Syarat'!C43,'Table Syarat'!$B$20:$F$21,2, FALSE), 0) + IFERROR(VLOOKUP('Table Syarat'!D43,'Table Syarat'!$B$26:$C$28,2,FALSE), 0)</f>
        <v>225000</v>
      </c>
      <c r="G4" s="22" t="s">
        <v>25</v>
      </c>
      <c r="H4" s="22" t="s">
        <v>27</v>
      </c>
      <c r="I4" s="22">
        <v>0</v>
      </c>
      <c r="J4" s="24">
        <v>34708</v>
      </c>
      <c r="K4" s="56">
        <f>ROUND(YEARFRAC(J4,'Table Syarat'!$G$32), 0)</f>
        <v>29</v>
      </c>
      <c r="L4" s="57" t="str">
        <f>IF(AND(H4="N", G4="L"), F4*15%,
IF(AND(H4="N", G4="P"), F4*10%, "0"))</f>
        <v>0</v>
      </c>
      <c r="M4" s="37">
        <f>IF(I4&gt;0,
IF(I4=2, 2*5%*F4, I4*5%*F4), 0)</f>
        <v>0</v>
      </c>
      <c r="N4" s="37">
        <f>IF(K4&gt;=10, 15%*F4,
IF(K4&gt;=5, 10%*F4, 5%*F4))</f>
        <v>33750</v>
      </c>
      <c r="O4" s="58">
        <f>SUM(F4+L4+M4+N4)</f>
        <v>258750</v>
      </c>
      <c r="P4" s="37" cm="1">
        <f t="array" ref="P4">IF(O4&gt;="700000",_FV( 2,"5")%*O4,
IF(O4&lt;="400000", 1%*O4,_FV( 0,"5")%*O4))</f>
        <v>2587.5</v>
      </c>
      <c r="Q4" s="62">
        <f>SUM(O4-P4)</f>
        <v>256162.5</v>
      </c>
    </row>
    <row r="5" spans="2:17" x14ac:dyDescent="0.3">
      <c r="B5" s="5">
        <v>3305</v>
      </c>
      <c r="C5" s="4" t="s">
        <v>16</v>
      </c>
      <c r="D5" s="14" t="str">
        <v>3</v>
      </c>
      <c r="E5" s="14" t="str" cm="1">
        <f t="array" ref="E5">_xlfn.IFS('Table Syarat'!C44=1, "A",
'Table Syarat'!C44=2, "B",
'Table Syarat'!C44=3, "C")</f>
        <v>C</v>
      </c>
      <c r="F5" s="63">
        <f>IFERROR(HLOOKUP('Table Syarat'!C44,'Table Syarat'!$B$20:$F$21,2, FALSE), 0) + IFERROR(VLOOKUP('Table Syarat'!D44,'Table Syarat'!$B$26:$C$28,2,FALSE), 0)</f>
        <v>335000</v>
      </c>
      <c r="G5" s="14" t="s">
        <v>25</v>
      </c>
      <c r="H5" s="14" t="s">
        <v>28</v>
      </c>
      <c r="I5" s="14">
        <v>5</v>
      </c>
      <c r="J5" s="25">
        <v>35002</v>
      </c>
      <c r="K5" s="64">
        <f>ROUND(YEARFRAC(J5,'Table Syarat'!$G$32), 0)</f>
        <v>29</v>
      </c>
      <c r="L5" s="67">
        <f t="shared" ref="L5:L13" si="0">IF(AND(H5="N", G5="L"), F5*15%,
IF(AND(H5="N", G5="P"), F5*10%, "0"))</f>
        <v>50250</v>
      </c>
      <c r="M5" s="63">
        <f t="shared" ref="M5:M13" si="1">IF(I5&gt;0,
IF(I5=2, 2*5%*F5, I5*5%*F5), 0)</f>
        <v>83750</v>
      </c>
      <c r="N5" s="63">
        <f t="shared" ref="N5:N13" si="2">IF(K5&gt;=10, 15%*F5,
IF(K5&gt;=5, 10%*F5, 5%*F5))</f>
        <v>50250</v>
      </c>
      <c r="O5" s="66">
        <f t="shared" ref="O5:O13" si="3">SUM(F5+L5+M5+N5)</f>
        <v>519250</v>
      </c>
      <c r="P5" s="63" cm="1">
        <f t="array" ref="P5">IF(O5&gt;="700000",_FV( 2,"5")%*O5,
IF(O5&lt;="400000", 1%*O5,_FV( 0,"5")%*O5))</f>
        <v>5192.5</v>
      </c>
      <c r="Q5" s="68">
        <f t="shared" ref="Q5:Q13" si="4">SUM(O5-P5)</f>
        <v>514057.5</v>
      </c>
    </row>
    <row r="6" spans="2:17" x14ac:dyDescent="0.3">
      <c r="B6" s="5">
        <v>2102</v>
      </c>
      <c r="C6" s="4" t="s">
        <v>17</v>
      </c>
      <c r="D6" s="14" t="str">
        <v>2</v>
      </c>
      <c r="E6" s="14" t="str" cm="1">
        <f t="array" ref="E6">_xlfn.IFS('Table Syarat'!C45=1, "A",
'Table Syarat'!C45=2, "B",
'Table Syarat'!C45=3, "C")</f>
        <v>B</v>
      </c>
      <c r="F6" s="63">
        <f>IFERROR(HLOOKUP('Table Syarat'!C45,'Table Syarat'!$B$20:$F$21,2, FALSE), 0) + IFERROR(VLOOKUP('Table Syarat'!D45,'Table Syarat'!$B$26:$C$28,2,FALSE), 0)</f>
        <v>280000</v>
      </c>
      <c r="G6" s="14" t="s">
        <v>25</v>
      </c>
      <c r="H6" s="14" t="s">
        <v>28</v>
      </c>
      <c r="I6" s="14">
        <v>1</v>
      </c>
      <c r="J6" s="25">
        <v>34719</v>
      </c>
      <c r="K6" s="64">
        <f>ROUND(YEARFRAC(J6,'Table Syarat'!$G$32), 0)</f>
        <v>29</v>
      </c>
      <c r="L6" s="67">
        <f t="shared" si="0"/>
        <v>42000</v>
      </c>
      <c r="M6" s="63">
        <f t="shared" si="1"/>
        <v>14000</v>
      </c>
      <c r="N6" s="63">
        <f t="shared" si="2"/>
        <v>42000</v>
      </c>
      <c r="O6" s="66">
        <f t="shared" si="3"/>
        <v>378000</v>
      </c>
      <c r="P6" s="63" cm="1">
        <f t="array" ref="P6">IF(O6&gt;="700000",_FV( 2,"5")%*O6,
IF(O6&lt;="400000", 1%*O6,_FV( 0,"5")%*O6))</f>
        <v>3780</v>
      </c>
      <c r="Q6" s="68">
        <f t="shared" si="4"/>
        <v>374220</v>
      </c>
    </row>
    <row r="7" spans="2:17" x14ac:dyDescent="0.3">
      <c r="B7" s="5">
        <v>1325</v>
      </c>
      <c r="C7" s="4" t="s">
        <v>18</v>
      </c>
      <c r="D7" s="14" t="str">
        <v>1</v>
      </c>
      <c r="E7" s="14" t="str" cm="1">
        <f t="array" ref="E7">_xlfn.IFS('Table Syarat'!C46=1, "A",
'Table Syarat'!C46=2, "B",
'Table Syarat'!C46=3, "C")</f>
        <v>A</v>
      </c>
      <c r="F7" s="63">
        <f>IFERROR(HLOOKUP('Table Syarat'!C46,'Table Syarat'!$B$20:$F$21,2, FALSE), 0) + IFERROR(VLOOKUP('Table Syarat'!D46,'Table Syarat'!$B$26:$C$28,2,FALSE), 0)</f>
        <v>225000</v>
      </c>
      <c r="G7" s="14" t="s">
        <v>26</v>
      </c>
      <c r="H7" s="14" t="s">
        <v>27</v>
      </c>
      <c r="I7" s="14">
        <v>0</v>
      </c>
      <c r="J7" s="25">
        <v>35897</v>
      </c>
      <c r="K7" s="64">
        <f>ROUND(YEARFRAC(J7,'Table Syarat'!$G$32), 0)</f>
        <v>26</v>
      </c>
      <c r="L7" s="67" t="str">
        <f t="shared" si="0"/>
        <v>0</v>
      </c>
      <c r="M7" s="63">
        <f t="shared" si="1"/>
        <v>0</v>
      </c>
      <c r="N7" s="63">
        <f t="shared" si="2"/>
        <v>33750</v>
      </c>
      <c r="O7" s="66">
        <f t="shared" si="3"/>
        <v>258750</v>
      </c>
      <c r="P7" s="63" cm="1">
        <f t="array" ref="P7">IF(O7&gt;="700000",_FV( 2,"5")%*O7,
IF(O7&lt;="400000", 1%*O7,_FV( 0,"5")%*O7))</f>
        <v>2587.5</v>
      </c>
      <c r="Q7" s="68">
        <f t="shared" si="4"/>
        <v>256162.5</v>
      </c>
    </row>
    <row r="8" spans="2:17" x14ac:dyDescent="0.3">
      <c r="B8" s="5">
        <v>3214</v>
      </c>
      <c r="C8" s="4" t="s">
        <v>19</v>
      </c>
      <c r="D8" s="14" t="str">
        <v>3</v>
      </c>
      <c r="E8" s="14" t="str" cm="1">
        <f t="array" ref="E8">_xlfn.IFS('Table Syarat'!C47=1, "A",
'Table Syarat'!C47=2, "B",
'Table Syarat'!C47=3, "C")</f>
        <v>C</v>
      </c>
      <c r="F8" s="63">
        <f>IFERROR(HLOOKUP('Table Syarat'!C47,'Table Syarat'!$B$20:$F$21,2, FALSE), 0) + IFERROR(VLOOKUP('Table Syarat'!D47,'Table Syarat'!$B$26:$C$28,2,FALSE), 0)</f>
        <v>335000</v>
      </c>
      <c r="G8" s="14" t="s">
        <v>26</v>
      </c>
      <c r="H8" s="14" t="s">
        <v>28</v>
      </c>
      <c r="I8" s="14">
        <v>0</v>
      </c>
      <c r="J8" s="25">
        <v>38485</v>
      </c>
      <c r="K8" s="64">
        <f>ROUND(YEARFRAC(J8,'Table Syarat'!$G$32), 0)</f>
        <v>19</v>
      </c>
      <c r="L8" s="67">
        <f t="shared" si="0"/>
        <v>33500</v>
      </c>
      <c r="M8" s="63">
        <f t="shared" si="1"/>
        <v>0</v>
      </c>
      <c r="N8" s="63">
        <f t="shared" si="2"/>
        <v>50250</v>
      </c>
      <c r="O8" s="66">
        <f t="shared" si="3"/>
        <v>418750</v>
      </c>
      <c r="P8" s="63" cm="1">
        <f t="array" ref="P8">IF(O8&gt;="700000",_FV( 2,"5")%*O8,
IF(O8&lt;="400000", 1%*O8,_FV( 0,"5")%*O8))</f>
        <v>4187.5</v>
      </c>
      <c r="Q8" s="68">
        <f t="shared" si="4"/>
        <v>414562.5</v>
      </c>
    </row>
    <row r="9" spans="2:17" x14ac:dyDescent="0.3">
      <c r="B9" s="5">
        <v>2345</v>
      </c>
      <c r="C9" s="4" t="s">
        <v>20</v>
      </c>
      <c r="D9" s="14" t="str">
        <v>2</v>
      </c>
      <c r="E9" s="14" t="str" cm="1">
        <f t="array" ref="E9">_xlfn.IFS('Table Syarat'!C48=1, "A",
'Table Syarat'!C48=2, "B",
'Table Syarat'!C48=3, "C")</f>
        <v>B</v>
      </c>
      <c r="F9" s="63">
        <f>IFERROR(HLOOKUP('Table Syarat'!C48,'Table Syarat'!$B$20:$F$21,2, FALSE), 0) + IFERROR(VLOOKUP('Table Syarat'!D48,'Table Syarat'!$B$26:$C$28,2,FALSE), 0)</f>
        <v>280000</v>
      </c>
      <c r="G9" s="14" t="s">
        <v>25</v>
      </c>
      <c r="H9" s="14" t="s">
        <v>28</v>
      </c>
      <c r="I9" s="14">
        <v>2</v>
      </c>
      <c r="J9" s="25">
        <v>38552</v>
      </c>
      <c r="K9" s="64">
        <f>ROUND(YEARFRAC(J9,'Table Syarat'!$G$32), 0)</f>
        <v>19</v>
      </c>
      <c r="L9" s="67">
        <f t="shared" si="0"/>
        <v>42000</v>
      </c>
      <c r="M9" s="63">
        <f t="shared" si="1"/>
        <v>28000</v>
      </c>
      <c r="N9" s="63">
        <f t="shared" si="2"/>
        <v>42000</v>
      </c>
      <c r="O9" s="66">
        <f t="shared" si="3"/>
        <v>392000</v>
      </c>
      <c r="P9" s="63" cm="1">
        <f t="array" ref="P9">IF(O9&gt;="700000",_FV( 2,"5")%*O9,
IF(O9&lt;="400000", 1%*O9,_FV( 0,"5")%*O9))</f>
        <v>3920</v>
      </c>
      <c r="Q9" s="68">
        <f t="shared" si="4"/>
        <v>388080</v>
      </c>
    </row>
    <row r="10" spans="2:17" x14ac:dyDescent="0.3">
      <c r="B10" s="5">
        <v>3121</v>
      </c>
      <c r="C10" s="4" t="s">
        <v>21</v>
      </c>
      <c r="D10" s="14" t="str">
        <v>3</v>
      </c>
      <c r="E10" s="14" t="str" cm="1">
        <f t="array" ref="E10">_xlfn.IFS('Table Syarat'!C49=1, "A",
'Table Syarat'!C49=2, "B",
'Table Syarat'!C49=3, "C")</f>
        <v>C</v>
      </c>
      <c r="F10" s="63">
        <f>IFERROR(HLOOKUP('Table Syarat'!C49,'Table Syarat'!$B$20:$F$21,2, FALSE), 0) + IFERROR(VLOOKUP('Table Syarat'!D49,'Table Syarat'!$B$26:$C$28,2,FALSE), 0)</f>
        <v>335000</v>
      </c>
      <c r="G10" s="14" t="s">
        <v>25</v>
      </c>
      <c r="H10" s="14" t="s">
        <v>28</v>
      </c>
      <c r="I10" s="14">
        <v>3</v>
      </c>
      <c r="J10" s="25">
        <v>38539</v>
      </c>
      <c r="K10" s="64">
        <f>ROUND(YEARFRAC(J10,'Table Syarat'!$G$32), 0)</f>
        <v>19</v>
      </c>
      <c r="L10" s="67">
        <f t="shared" si="0"/>
        <v>50250</v>
      </c>
      <c r="M10" s="63">
        <f t="shared" si="1"/>
        <v>50250.000000000007</v>
      </c>
      <c r="N10" s="63">
        <f t="shared" si="2"/>
        <v>50250</v>
      </c>
      <c r="O10" s="66">
        <f t="shared" si="3"/>
        <v>485750</v>
      </c>
      <c r="P10" s="63" cm="1">
        <f t="array" ref="P10">IF(O10&gt;="700000",_FV( 2,"5")%*O10,
IF(O10&lt;="400000", 1%*O10,_FV( 0,"5")%*O10))</f>
        <v>4857.5</v>
      </c>
      <c r="Q10" s="68">
        <f t="shared" si="4"/>
        <v>480892.5</v>
      </c>
    </row>
    <row r="11" spans="2:17" x14ac:dyDescent="0.3">
      <c r="B11" s="5">
        <v>2268</v>
      </c>
      <c r="C11" s="4" t="s">
        <v>22</v>
      </c>
      <c r="D11" s="14" t="str">
        <v>2</v>
      </c>
      <c r="E11" s="14" t="str" cm="1">
        <f t="array" ref="E11">_xlfn.IFS('Table Syarat'!C50=1, "A",
'Table Syarat'!C50=2, "B",
'Table Syarat'!C50=3, "C")</f>
        <v>B</v>
      </c>
      <c r="F11" s="63">
        <f>IFERROR(HLOOKUP('Table Syarat'!C50,'Table Syarat'!$B$20:$F$21,2, FALSE), 0) + IFERROR(VLOOKUP('Table Syarat'!D50,'Table Syarat'!$B$26:$C$28,2,FALSE), 0)</f>
        <v>280000</v>
      </c>
      <c r="G11" s="14" t="s">
        <v>25</v>
      </c>
      <c r="H11" s="14" t="s">
        <v>27</v>
      </c>
      <c r="I11" s="14">
        <v>0</v>
      </c>
      <c r="J11" s="25">
        <v>38098</v>
      </c>
      <c r="K11" s="64">
        <f>ROUND(YEARFRAC(J11,'Table Syarat'!$G$32), 0)</f>
        <v>20</v>
      </c>
      <c r="L11" s="65" t="str">
        <f t="shared" si="0"/>
        <v>0</v>
      </c>
      <c r="M11" s="63">
        <f t="shared" si="1"/>
        <v>0</v>
      </c>
      <c r="N11" s="63">
        <f t="shared" si="2"/>
        <v>42000</v>
      </c>
      <c r="O11" s="66">
        <f t="shared" si="3"/>
        <v>322000</v>
      </c>
      <c r="P11" s="63" cm="1">
        <f t="array" ref="P11">IF(O11&gt;="700000",_FV( 2,"5")%*O11,
IF(O11&lt;="400000", 1%*O11,_FV( 0,"5")%*O11))</f>
        <v>3220</v>
      </c>
      <c r="Q11" s="68">
        <f t="shared" si="4"/>
        <v>318780</v>
      </c>
    </row>
    <row r="12" spans="2:17" x14ac:dyDescent="0.3">
      <c r="B12" s="5">
        <v>1132</v>
      </c>
      <c r="C12" s="4" t="s">
        <v>23</v>
      </c>
      <c r="D12" s="14" t="str">
        <v>1</v>
      </c>
      <c r="E12" s="14" t="str" cm="1">
        <f t="array" ref="E12">_xlfn.IFS('Table Syarat'!C51=1, "A",
'Table Syarat'!C51=2, "B",
'Table Syarat'!C51=3, "C")</f>
        <v>A</v>
      </c>
      <c r="F12" s="63">
        <f>IFERROR(HLOOKUP('Table Syarat'!C51,'Table Syarat'!$B$20:$F$21,2, FALSE), 0) + IFERROR(VLOOKUP('Table Syarat'!D51,'Table Syarat'!$B$26:$C$28,2,FALSE), 0)</f>
        <v>225000</v>
      </c>
      <c r="G12" s="14" t="s">
        <v>26</v>
      </c>
      <c r="H12" s="14" t="s">
        <v>27</v>
      </c>
      <c r="I12" s="14">
        <v>0</v>
      </c>
      <c r="J12" s="25">
        <v>39312</v>
      </c>
      <c r="K12" s="64">
        <f>ROUND(YEARFRAC(J12,'Table Syarat'!$G$32), 0)</f>
        <v>17</v>
      </c>
      <c r="L12" s="65" t="str">
        <f t="shared" si="0"/>
        <v>0</v>
      </c>
      <c r="M12" s="63">
        <f t="shared" si="1"/>
        <v>0</v>
      </c>
      <c r="N12" s="63">
        <f t="shared" si="2"/>
        <v>33750</v>
      </c>
      <c r="O12" s="66">
        <f t="shared" si="3"/>
        <v>258750</v>
      </c>
      <c r="P12" s="63" cm="1">
        <f t="array" ref="P12">IF(O12&gt;="700000",_FV( 2,"5")%*O12,
IF(O12&lt;="400000", 1%*O12,_FV( 0,"5")%*O12))</f>
        <v>2587.5</v>
      </c>
      <c r="Q12" s="68">
        <f t="shared" si="4"/>
        <v>256162.5</v>
      </c>
    </row>
    <row r="13" spans="2:17" ht="15" thickBot="1" x14ac:dyDescent="0.35">
      <c r="B13" s="6">
        <v>1262</v>
      </c>
      <c r="C13" s="7" t="s">
        <v>24</v>
      </c>
      <c r="D13" s="23" t="str">
        <v>1</v>
      </c>
      <c r="E13" s="23" t="str" cm="1">
        <f t="array" ref="E13">_xlfn.IFS('Table Syarat'!C52=1, "A",
'Table Syarat'!C52=2, "B",
'Table Syarat'!C52=3, "C")</f>
        <v>A</v>
      </c>
      <c r="F13" s="69">
        <f>IFERROR(HLOOKUP('Table Syarat'!C52,'Table Syarat'!$B$20:$F$21,2, FALSE), 0) + IFERROR(VLOOKUP('Table Syarat'!D52,'Table Syarat'!$B$26:$C$28,2,FALSE), 0)</f>
        <v>225000</v>
      </c>
      <c r="G13" s="23" t="s">
        <v>26</v>
      </c>
      <c r="H13" s="23" t="s">
        <v>27</v>
      </c>
      <c r="I13" s="23">
        <v>0</v>
      </c>
      <c r="J13" s="26">
        <v>39695</v>
      </c>
      <c r="K13" s="70">
        <f>ROUND(YEARFRAC(J13,'Table Syarat'!$G$32), 0)</f>
        <v>16</v>
      </c>
      <c r="L13" s="71" t="str">
        <f t="shared" si="0"/>
        <v>0</v>
      </c>
      <c r="M13" s="69">
        <f t="shared" si="1"/>
        <v>0</v>
      </c>
      <c r="N13" s="69">
        <f t="shared" si="2"/>
        <v>33750</v>
      </c>
      <c r="O13" s="72">
        <f t="shared" si="3"/>
        <v>258750</v>
      </c>
      <c r="P13" s="69" cm="1">
        <f t="array" ref="P13">IF(O13&gt;="700000",_FV( 2,"5")%*O13,
IF(O13&lt;="400000", 1%*O13,_FV( 0,"5")%*O13))</f>
        <v>2587.5</v>
      </c>
      <c r="Q13" s="73">
        <f t="shared" si="4"/>
        <v>256162.5</v>
      </c>
    </row>
    <row r="18" spans="2:10" x14ac:dyDescent="0.3">
      <c r="B18" s="48" t="s">
        <v>31</v>
      </c>
      <c r="C18" s="48"/>
    </row>
    <row r="19" spans="2:10" ht="15" thickBot="1" x14ac:dyDescent="0.35"/>
    <row r="20" spans="2:10" x14ac:dyDescent="0.3">
      <c r="B20" s="19" t="s">
        <v>29</v>
      </c>
      <c r="C20" s="15">
        <v>1</v>
      </c>
      <c r="D20" s="46">
        <v>2</v>
      </c>
      <c r="E20" s="46"/>
      <c r="F20" s="16">
        <v>3</v>
      </c>
    </row>
    <row r="21" spans="2:10" ht="15" thickBot="1" x14ac:dyDescent="0.35">
      <c r="B21" s="20" t="s">
        <v>30</v>
      </c>
      <c r="C21" s="33">
        <v>200000</v>
      </c>
      <c r="D21" s="47">
        <v>250000</v>
      </c>
      <c r="E21" s="47"/>
      <c r="F21" s="34">
        <v>300000</v>
      </c>
    </row>
    <row r="24" spans="2:10" x14ac:dyDescent="0.3">
      <c r="B24" s="48" t="s">
        <v>32</v>
      </c>
      <c r="C24" s="48"/>
    </row>
    <row r="25" spans="2:10" ht="15" thickBot="1" x14ac:dyDescent="0.35"/>
    <row r="26" spans="2:10" ht="15.6" x14ac:dyDescent="0.3">
      <c r="B26" s="40" t="s">
        <v>3</v>
      </c>
      <c r="C26" s="41"/>
      <c r="D26" s="21" t="s">
        <v>33</v>
      </c>
    </row>
    <row r="27" spans="2:10" ht="15.6" x14ac:dyDescent="0.3">
      <c r="B27" s="42" t="s">
        <v>34</v>
      </c>
      <c r="C27" s="43"/>
      <c r="D27" s="35">
        <v>25000</v>
      </c>
    </row>
    <row r="28" spans="2:10" ht="15.6" x14ac:dyDescent="0.3">
      <c r="B28" s="42" t="s">
        <v>27</v>
      </c>
      <c r="C28" s="43"/>
      <c r="D28" s="35">
        <v>30000</v>
      </c>
    </row>
    <row r="29" spans="2:10" ht="16.2" thickBot="1" x14ac:dyDescent="0.35">
      <c r="B29" s="44" t="s">
        <v>35</v>
      </c>
      <c r="C29" s="45"/>
      <c r="D29" s="36">
        <v>35000</v>
      </c>
    </row>
    <row r="32" spans="2:10" x14ac:dyDescent="0.3">
      <c r="I32" t="s">
        <v>34</v>
      </c>
      <c r="J32">
        <f>VLOOKUP(I32,B26:D29,2,0)</f>
        <v>0</v>
      </c>
    </row>
  </sheetData>
  <mergeCells count="8">
    <mergeCell ref="B18:C18"/>
    <mergeCell ref="B24:C24"/>
    <mergeCell ref="B26:C26"/>
    <mergeCell ref="B27:C27"/>
    <mergeCell ref="B28:C28"/>
    <mergeCell ref="B29:C29"/>
    <mergeCell ref="D20:E20"/>
    <mergeCell ref="D21:E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3AC3-BC0B-4651-A258-3C2AFC6FF1AF}">
  <dimension ref="B18:G52"/>
  <sheetViews>
    <sheetView topLeftCell="A29" workbookViewId="0">
      <selection activeCell="F51" sqref="F51"/>
    </sheetView>
  </sheetViews>
  <sheetFormatPr defaultRowHeight="14.4" x14ac:dyDescent="0.3"/>
  <cols>
    <col min="5" max="5" width="10.5546875" customWidth="1"/>
    <col min="7" max="7" width="10.5546875" bestFit="1" customWidth="1"/>
    <col min="8" max="8" width="14.109375" customWidth="1"/>
  </cols>
  <sheetData>
    <row r="18" spans="2:7" x14ac:dyDescent="0.3">
      <c r="B18" s="48" t="s">
        <v>31</v>
      </c>
      <c r="C18" s="48"/>
    </row>
    <row r="19" spans="2:7" ht="15" thickBot="1" x14ac:dyDescent="0.35"/>
    <row r="20" spans="2:7" x14ac:dyDescent="0.3">
      <c r="B20" s="19" t="s">
        <v>29</v>
      </c>
      <c r="C20" s="15">
        <v>1</v>
      </c>
      <c r="D20" s="46">
        <v>2</v>
      </c>
      <c r="E20" s="46"/>
      <c r="F20" s="16">
        <v>3</v>
      </c>
    </row>
    <row r="21" spans="2:7" ht="15" thickBot="1" x14ac:dyDescent="0.35">
      <c r="B21" s="20" t="s">
        <v>30</v>
      </c>
      <c r="C21" s="17">
        <v>200000</v>
      </c>
      <c r="D21" s="49">
        <v>250000</v>
      </c>
      <c r="E21" s="49"/>
      <c r="F21" s="18">
        <v>300000</v>
      </c>
    </row>
    <row r="24" spans="2:7" x14ac:dyDescent="0.3">
      <c r="B24" s="48" t="s">
        <v>32</v>
      </c>
      <c r="C24" s="48"/>
    </row>
    <row r="25" spans="2:7" x14ac:dyDescent="0.3">
      <c r="B25" s="1"/>
      <c r="C25" s="1"/>
    </row>
    <row r="26" spans="2:7" x14ac:dyDescent="0.3">
      <c r="B26" t="s">
        <v>34</v>
      </c>
      <c r="C26">
        <v>25000</v>
      </c>
    </row>
    <row r="27" spans="2:7" x14ac:dyDescent="0.3">
      <c r="B27" t="s">
        <v>27</v>
      </c>
      <c r="C27">
        <v>30000</v>
      </c>
    </row>
    <row r="28" spans="2:7" x14ac:dyDescent="0.3">
      <c r="B28" t="s">
        <v>35</v>
      </c>
      <c r="C28">
        <v>35000</v>
      </c>
    </row>
    <row r="30" spans="2:7" x14ac:dyDescent="0.3">
      <c r="B30" s="48" t="s">
        <v>97</v>
      </c>
      <c r="C30" s="48"/>
    </row>
    <row r="31" spans="2:7" ht="15" thickBot="1" x14ac:dyDescent="0.35"/>
    <row r="32" spans="2:7" x14ac:dyDescent="0.3">
      <c r="B32" s="50" t="s">
        <v>2</v>
      </c>
      <c r="C32" s="51"/>
      <c r="D32" s="29" t="s">
        <v>3</v>
      </c>
      <c r="G32" s="55">
        <v>45432</v>
      </c>
    </row>
    <row r="33" spans="2:5" x14ac:dyDescent="0.3">
      <c r="B33" s="52">
        <v>1</v>
      </c>
      <c r="C33" s="53"/>
      <c r="D33" s="27" t="s">
        <v>34</v>
      </c>
    </row>
    <row r="34" spans="2:5" x14ac:dyDescent="0.3">
      <c r="B34" s="52">
        <v>2</v>
      </c>
      <c r="C34" s="53"/>
      <c r="D34" s="27" t="s">
        <v>27</v>
      </c>
    </row>
    <row r="35" spans="2:5" ht="15" thickBot="1" x14ac:dyDescent="0.35">
      <c r="B35" s="54">
        <v>3</v>
      </c>
      <c r="C35" s="49"/>
      <c r="D35" s="28" t="s">
        <v>35</v>
      </c>
    </row>
    <row r="42" spans="2:5" ht="28.8" x14ac:dyDescent="0.3">
      <c r="C42" s="30" t="s">
        <v>98</v>
      </c>
      <c r="D42" s="32" t="s">
        <v>100</v>
      </c>
      <c r="E42" s="59" t="s">
        <v>104</v>
      </c>
    </row>
    <row r="43" spans="2:5" x14ac:dyDescent="0.3">
      <c r="C43" s="31">
        <v>1</v>
      </c>
      <c r="D43" s="13" t="s">
        <v>34</v>
      </c>
      <c r="E43" s="60">
        <v>258750</v>
      </c>
    </row>
    <row r="44" spans="2:5" x14ac:dyDescent="0.3">
      <c r="C44" s="31">
        <v>3</v>
      </c>
      <c r="D44" s="13" t="s">
        <v>35</v>
      </c>
      <c r="E44" s="60">
        <v>519250</v>
      </c>
    </row>
    <row r="45" spans="2:5" x14ac:dyDescent="0.3">
      <c r="C45" s="31">
        <v>2</v>
      </c>
      <c r="D45" s="13" t="s">
        <v>27</v>
      </c>
      <c r="E45" s="60">
        <v>378000</v>
      </c>
    </row>
    <row r="46" spans="2:5" x14ac:dyDescent="0.3">
      <c r="C46" s="31">
        <v>1</v>
      </c>
      <c r="D46" s="13" t="s">
        <v>34</v>
      </c>
      <c r="E46" s="60">
        <v>258750</v>
      </c>
    </row>
    <row r="47" spans="2:5" x14ac:dyDescent="0.3">
      <c r="C47" s="31">
        <v>3</v>
      </c>
      <c r="D47" s="13" t="s">
        <v>35</v>
      </c>
      <c r="E47" s="60">
        <v>418750</v>
      </c>
    </row>
    <row r="48" spans="2:5" x14ac:dyDescent="0.3">
      <c r="C48" s="31">
        <v>2</v>
      </c>
      <c r="D48" s="13" t="s">
        <v>27</v>
      </c>
      <c r="E48" s="60">
        <v>392000</v>
      </c>
    </row>
    <row r="49" spans="3:5" x14ac:dyDescent="0.3">
      <c r="C49" s="31">
        <v>3</v>
      </c>
      <c r="D49" s="13" t="s">
        <v>35</v>
      </c>
      <c r="E49" s="60">
        <v>485750</v>
      </c>
    </row>
    <row r="50" spans="3:5" x14ac:dyDescent="0.3">
      <c r="C50" s="31">
        <v>2</v>
      </c>
      <c r="D50" s="13" t="s">
        <v>27</v>
      </c>
      <c r="E50" s="60">
        <v>322000</v>
      </c>
    </row>
    <row r="51" spans="3:5" x14ac:dyDescent="0.3">
      <c r="C51" s="31">
        <v>1</v>
      </c>
      <c r="D51" s="13" t="s">
        <v>34</v>
      </c>
      <c r="E51" s="60">
        <v>258750</v>
      </c>
    </row>
    <row r="52" spans="3:5" x14ac:dyDescent="0.3">
      <c r="C52" s="31">
        <v>1</v>
      </c>
      <c r="D52" s="13" t="s">
        <v>34</v>
      </c>
      <c r="E52" s="60">
        <v>258750</v>
      </c>
    </row>
  </sheetData>
  <mergeCells count="9">
    <mergeCell ref="B30:C30"/>
    <mergeCell ref="B32:C32"/>
    <mergeCell ref="B33:C33"/>
    <mergeCell ref="B34:C34"/>
    <mergeCell ref="B35:C35"/>
    <mergeCell ref="D20:E20"/>
    <mergeCell ref="D21:E21"/>
    <mergeCell ref="B18:C18"/>
    <mergeCell ref="B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6DAD-91FD-4906-8583-24AA427DB355}">
  <dimension ref="A3:B7"/>
  <sheetViews>
    <sheetView workbookViewId="0">
      <selection activeCell="P9" sqref="P9"/>
    </sheetView>
  </sheetViews>
  <sheetFormatPr defaultRowHeight="14.4" x14ac:dyDescent="0.3"/>
  <cols>
    <col min="1" max="1" width="12.5546875" bestFit="1" customWidth="1"/>
    <col min="2" max="2" width="16.5546875" bestFit="1" customWidth="1"/>
  </cols>
  <sheetData>
    <row r="3" spans="1:2" x14ac:dyDescent="0.3">
      <c r="A3" s="74" t="s">
        <v>105</v>
      </c>
      <c r="B3" t="s">
        <v>106</v>
      </c>
    </row>
    <row r="4" spans="1:2" x14ac:dyDescent="0.3">
      <c r="A4" s="75" t="s">
        <v>34</v>
      </c>
      <c r="B4" s="76">
        <v>900000</v>
      </c>
    </row>
    <row r="5" spans="1:2" x14ac:dyDescent="0.3">
      <c r="A5" s="75" t="s">
        <v>27</v>
      </c>
      <c r="B5" s="76">
        <v>840000</v>
      </c>
    </row>
    <row r="6" spans="1:2" x14ac:dyDescent="0.3">
      <c r="A6" s="75" t="s">
        <v>35</v>
      </c>
      <c r="B6" s="76">
        <v>1005000</v>
      </c>
    </row>
    <row r="7" spans="1:2" x14ac:dyDescent="0.3">
      <c r="A7" s="75" t="s">
        <v>107</v>
      </c>
      <c r="B7" s="76">
        <v>2745000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B87D-DA90-4D55-9D76-7225AADBB323}">
  <dimension ref="A3:D7"/>
  <sheetViews>
    <sheetView tabSelected="1" workbookViewId="0">
      <selection activeCell="Q14" sqref="Q14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2.33203125" bestFit="1" customWidth="1"/>
    <col min="4" max="4" width="10.77734375" bestFit="1" customWidth="1"/>
  </cols>
  <sheetData>
    <row r="3" spans="1:4" x14ac:dyDescent="0.3">
      <c r="A3" s="74" t="s">
        <v>108</v>
      </c>
      <c r="B3" s="74" t="s">
        <v>109</v>
      </c>
    </row>
    <row r="4" spans="1:4" x14ac:dyDescent="0.3">
      <c r="A4" s="74" t="s">
        <v>105</v>
      </c>
      <c r="B4" t="s">
        <v>27</v>
      </c>
      <c r="C4" t="s">
        <v>28</v>
      </c>
      <c r="D4" t="s">
        <v>107</v>
      </c>
    </row>
    <row r="5" spans="1:4" x14ac:dyDescent="0.3">
      <c r="A5" s="75" t="s">
        <v>25</v>
      </c>
      <c r="B5" s="76">
        <v>2</v>
      </c>
      <c r="C5" s="76">
        <v>4</v>
      </c>
      <c r="D5" s="76">
        <v>6</v>
      </c>
    </row>
    <row r="6" spans="1:4" x14ac:dyDescent="0.3">
      <c r="A6" s="75" t="s">
        <v>26</v>
      </c>
      <c r="B6" s="76">
        <v>3</v>
      </c>
      <c r="C6" s="76">
        <v>1</v>
      </c>
      <c r="D6" s="76">
        <v>4</v>
      </c>
    </row>
    <row r="7" spans="1:4" x14ac:dyDescent="0.3">
      <c r="A7" s="75" t="s">
        <v>107</v>
      </c>
      <c r="B7" s="76">
        <v>5</v>
      </c>
      <c r="C7" s="76">
        <v>5</v>
      </c>
      <c r="D7" s="76">
        <v>10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Instruksi</vt:lpstr>
      <vt:lpstr>Data Gaji Karyawan</vt:lpstr>
      <vt:lpstr>Table Syarat</vt:lpstr>
      <vt:lpstr>Pivot visual ( 1 )</vt:lpstr>
      <vt:lpstr>Pivot visual ( 2 )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Hallaway</dc:creator>
  <cp:lastModifiedBy>Dicky Hallaway</cp:lastModifiedBy>
  <dcterms:created xsi:type="dcterms:W3CDTF">2024-05-17T16:12:27Z</dcterms:created>
  <dcterms:modified xsi:type="dcterms:W3CDTF">2024-05-18T06:01:02Z</dcterms:modified>
</cp:coreProperties>
</file>