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04506\Desktop\Daily\"/>
    </mc:Choice>
  </mc:AlternateContent>
  <bookViews>
    <workbookView xWindow="0" yWindow="0" windowWidth="20490" windowHeight="7620" tabRatio="656" activeTab="3"/>
  </bookViews>
  <sheets>
    <sheet name="Selling Price" sheetId="1" r:id="rId1"/>
    <sheet name="With PBIT" sheetId="2" r:id="rId2"/>
    <sheet name="Distributor Network" sheetId="3" r:id="rId3"/>
    <sheet name="Retail" sheetId="5" r:id="rId4"/>
    <sheet name="Black Diamond" sheetId="4" r:id="rId5"/>
    <sheet name="Price 1.12.2018" sheetId="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6" l="1"/>
  <c r="N3" i="6"/>
  <c r="M3" i="6" l="1"/>
  <c r="D18" i="1" l="1"/>
  <c r="K2" i="6" l="1"/>
  <c r="G16" i="6"/>
  <c r="F16" i="6"/>
  <c r="F15" i="6"/>
  <c r="G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43" i="6"/>
  <c r="E40" i="6"/>
  <c r="E37" i="6"/>
  <c r="E34" i="6"/>
  <c r="G21" i="6"/>
  <c r="G19" i="6"/>
  <c r="G18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C4" i="5" l="1"/>
  <c r="D4" i="5"/>
  <c r="E4" i="5"/>
  <c r="H4" i="5"/>
  <c r="B4" i="5"/>
  <c r="L7" i="2" l="1"/>
  <c r="M7" i="2"/>
  <c r="L4" i="2"/>
  <c r="H47" i="2" l="1"/>
  <c r="H45" i="6" s="1"/>
  <c r="H46" i="2"/>
  <c r="H44" i="6" s="1"/>
  <c r="H45" i="2"/>
  <c r="H43" i="6" s="1"/>
  <c r="H44" i="2"/>
  <c r="H42" i="6" s="1"/>
  <c r="H43" i="2"/>
  <c r="H41" i="6" s="1"/>
  <c r="H42" i="2"/>
  <c r="H40" i="6" s="1"/>
  <c r="H41" i="2"/>
  <c r="H39" i="6" s="1"/>
  <c r="H40" i="2"/>
  <c r="H38" i="6" s="1"/>
  <c r="H39" i="2"/>
  <c r="H37" i="6" s="1"/>
  <c r="H38" i="2"/>
  <c r="H36" i="6" s="1"/>
  <c r="H37" i="2"/>
  <c r="H35" i="6" s="1"/>
  <c r="H36" i="2"/>
  <c r="H34" i="6" s="1"/>
  <c r="H34" i="2"/>
  <c r="H32" i="6" s="1"/>
  <c r="H33" i="2"/>
  <c r="H31" i="6" s="1"/>
  <c r="H32" i="2"/>
  <c r="H30" i="6" s="1"/>
  <c r="H31" i="2"/>
  <c r="H29" i="6" s="1"/>
  <c r="H30" i="2"/>
  <c r="H28" i="6" s="1"/>
  <c r="H28" i="2"/>
  <c r="H26" i="6" s="1"/>
  <c r="H27" i="2"/>
  <c r="H25" i="6" s="1"/>
  <c r="H25" i="2"/>
  <c r="H23" i="6" s="1"/>
  <c r="H24" i="2"/>
  <c r="H22" i="6" s="1"/>
  <c r="H23" i="2"/>
  <c r="H21" i="6" s="1"/>
  <c r="H22" i="2"/>
  <c r="H20" i="6" s="1"/>
  <c r="H21" i="2"/>
  <c r="H19" i="6" s="1"/>
  <c r="H20" i="2"/>
  <c r="H18" i="6" s="1"/>
  <c r="H18" i="2"/>
  <c r="H16" i="6" s="1"/>
  <c r="H17" i="2"/>
  <c r="H15" i="6" s="1"/>
  <c r="H16" i="2"/>
  <c r="H14" i="6" s="1"/>
  <c r="H15" i="2"/>
  <c r="H13" i="6" s="1"/>
  <c r="H14" i="2"/>
  <c r="H12" i="6" s="1"/>
  <c r="H13" i="2"/>
  <c r="H11" i="6" s="1"/>
  <c r="H12" i="2"/>
  <c r="H10" i="6" s="1"/>
  <c r="H11" i="2"/>
  <c r="H9" i="6" s="1"/>
  <c r="H10" i="2"/>
  <c r="H8" i="6" s="1"/>
  <c r="H9" i="2"/>
  <c r="H7" i="6" s="1"/>
  <c r="H8" i="2"/>
  <c r="H6" i="6" s="1"/>
  <c r="H7" i="2"/>
  <c r="H5" i="6" s="1"/>
  <c r="H6" i="2"/>
  <c r="H4" i="6" s="1"/>
  <c r="H5" i="2"/>
  <c r="H3" i="6" s="1"/>
  <c r="H4" i="2"/>
  <c r="K4" i="2" l="1"/>
  <c r="H2" i="6"/>
  <c r="I47" i="2"/>
  <c r="E47" i="2"/>
  <c r="G47" i="2" s="1"/>
  <c r="I46" i="2"/>
  <c r="E46" i="2"/>
  <c r="G46" i="2" s="1"/>
  <c r="I45" i="2"/>
  <c r="E45" i="2"/>
  <c r="G45" i="2" s="1"/>
  <c r="I44" i="2"/>
  <c r="E44" i="2"/>
  <c r="G44" i="2" s="1"/>
  <c r="I43" i="2"/>
  <c r="E43" i="2"/>
  <c r="G43" i="2" s="1"/>
  <c r="I42" i="2"/>
  <c r="E42" i="2"/>
  <c r="G42" i="2" s="1"/>
  <c r="I41" i="2"/>
  <c r="E41" i="2"/>
  <c r="G41" i="2" s="1"/>
  <c r="I40" i="2"/>
  <c r="E40" i="2"/>
  <c r="G40" i="2" s="1"/>
  <c r="I39" i="2"/>
  <c r="E39" i="2"/>
  <c r="G39" i="2" s="1"/>
  <c r="I38" i="2"/>
  <c r="E38" i="2"/>
  <c r="G38" i="2" s="1"/>
  <c r="I37" i="2"/>
  <c r="E37" i="2"/>
  <c r="G37" i="2" s="1"/>
  <c r="I36" i="2"/>
  <c r="E36" i="2"/>
  <c r="G36" i="2" s="1"/>
  <c r="I34" i="2"/>
  <c r="E34" i="2"/>
  <c r="G34" i="2" s="1"/>
  <c r="I33" i="2"/>
  <c r="E33" i="2"/>
  <c r="G33" i="2" s="1"/>
  <c r="I32" i="2"/>
  <c r="E32" i="2"/>
  <c r="G32" i="2" s="1"/>
  <c r="I31" i="2"/>
  <c r="E31" i="2"/>
  <c r="G31" i="2" s="1"/>
  <c r="I30" i="2"/>
  <c r="E30" i="2"/>
  <c r="I28" i="2"/>
  <c r="E28" i="2"/>
  <c r="E29" i="2" s="1"/>
  <c r="I27" i="2"/>
  <c r="E27" i="2"/>
  <c r="G27" i="2" s="1"/>
  <c r="I25" i="2"/>
  <c r="E25" i="2"/>
  <c r="G25" i="2" s="1"/>
  <c r="I24" i="2"/>
  <c r="E24" i="2"/>
  <c r="G24" i="2" s="1"/>
  <c r="I23" i="2"/>
  <c r="E23" i="2"/>
  <c r="G23" i="2" s="1"/>
  <c r="I22" i="2"/>
  <c r="E22" i="2"/>
  <c r="I21" i="2"/>
  <c r="E21" i="2"/>
  <c r="G21" i="2" s="1"/>
  <c r="I20" i="2"/>
  <c r="E20" i="2"/>
  <c r="G20" i="2" s="1"/>
  <c r="I18" i="2"/>
  <c r="E18" i="2"/>
  <c r="G18" i="2" s="1"/>
  <c r="I17" i="2"/>
  <c r="E17" i="2"/>
  <c r="G17" i="2" s="1"/>
  <c r="I16" i="2"/>
  <c r="E16" i="2"/>
  <c r="G16" i="2" s="1"/>
  <c r="I15" i="2"/>
  <c r="E15" i="2"/>
  <c r="G15" i="2" s="1"/>
  <c r="I14" i="2"/>
  <c r="E14" i="2"/>
  <c r="G14" i="2" s="1"/>
  <c r="I13" i="2"/>
  <c r="E13" i="2"/>
  <c r="G13" i="2" s="1"/>
  <c r="I12" i="2"/>
  <c r="E12" i="2"/>
  <c r="G12" i="2" s="1"/>
  <c r="I11" i="2"/>
  <c r="E11" i="2"/>
  <c r="G11" i="2" s="1"/>
  <c r="I10" i="2"/>
  <c r="E10" i="2"/>
  <c r="G10" i="2" s="1"/>
  <c r="I9" i="2"/>
  <c r="E9" i="2"/>
  <c r="G9" i="2" s="1"/>
  <c r="I8" i="2"/>
  <c r="E8" i="2"/>
  <c r="G8" i="2" s="1"/>
  <c r="I7" i="2"/>
  <c r="E7" i="2"/>
  <c r="G7" i="2" s="1"/>
  <c r="I6" i="2"/>
  <c r="E6" i="2"/>
  <c r="G6" i="2" s="1"/>
  <c r="I5" i="2"/>
  <c r="E5" i="2"/>
  <c r="G5" i="2" s="1"/>
  <c r="I4" i="2"/>
  <c r="E4" i="2"/>
  <c r="G4" i="2" s="1"/>
  <c r="E35" i="2" l="1"/>
  <c r="G28" i="2"/>
  <c r="G30" i="2"/>
  <c r="I19" i="2"/>
  <c r="G29" i="2"/>
  <c r="I35" i="2"/>
  <c r="I48" i="2"/>
  <c r="I26" i="2"/>
  <c r="E26" i="2"/>
  <c r="I29" i="2"/>
  <c r="G19" i="2"/>
  <c r="G35" i="2"/>
  <c r="G48" i="2"/>
  <c r="E19" i="2"/>
  <c r="E48" i="2"/>
  <c r="G22" i="2"/>
  <c r="G26" i="2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4" i="1"/>
  <c r="G34" i="1" s="1"/>
  <c r="E33" i="1"/>
  <c r="G33" i="1" s="1"/>
  <c r="E32" i="1"/>
  <c r="G32" i="1" s="1"/>
  <c r="E31" i="1"/>
  <c r="G31" i="1" s="1"/>
  <c r="E30" i="1"/>
  <c r="G30" i="1" s="1"/>
  <c r="E28" i="1"/>
  <c r="G28" i="1" s="1"/>
  <c r="E27" i="1"/>
  <c r="G27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I50" i="2" l="1"/>
  <c r="E50" i="2"/>
  <c r="G35" i="1"/>
  <c r="E48" i="1"/>
  <c r="G48" i="1"/>
  <c r="E35" i="1"/>
  <c r="G50" i="2"/>
  <c r="G29" i="1"/>
  <c r="E29" i="1"/>
  <c r="G26" i="1"/>
  <c r="E26" i="1"/>
  <c r="E7" i="1"/>
  <c r="G7" i="1" s="1"/>
  <c r="E6" i="1"/>
  <c r="G6" i="1" s="1"/>
  <c r="E5" i="1"/>
  <c r="E4" i="1"/>
  <c r="G4" i="1" s="1"/>
  <c r="E19" i="1" l="1"/>
  <c r="E50" i="1" s="1"/>
  <c r="G5" i="1"/>
  <c r="G19" i="1" s="1"/>
  <c r="G50" i="1" s="1"/>
</calcChain>
</file>

<file path=xl/sharedStrings.xml><?xml version="1.0" encoding="utf-8"?>
<sst xmlns="http://schemas.openxmlformats.org/spreadsheetml/2006/main" count="385" uniqueCount="200">
  <si>
    <t>Part Number</t>
  </si>
  <si>
    <t>Description</t>
  </si>
  <si>
    <t>Unit Price</t>
  </si>
  <si>
    <t>Quantity</t>
  </si>
  <si>
    <t>Amount</t>
  </si>
  <si>
    <t>PBIT/Unit</t>
  </si>
  <si>
    <t>PBIT/Trailer</t>
  </si>
  <si>
    <t>770039000181</t>
  </si>
  <si>
    <t>Trailer Axle 1850-14mm 144x155mm</t>
  </si>
  <si>
    <t>280642100101</t>
  </si>
  <si>
    <t>886332000003</t>
  </si>
  <si>
    <t>16T Suspension Kit - 3 Axle</t>
  </si>
  <si>
    <t>886332000018</t>
  </si>
  <si>
    <t>770039000116</t>
  </si>
  <si>
    <t>1814-14mm Non ABS Axle with Manual Slack Adjuster (ABS Ready, W/O saddle)</t>
  </si>
  <si>
    <t>770039000190</t>
  </si>
  <si>
    <t>1814-14mm Non ABS Axle with Manual Slack Adjuster (ABS Ready)</t>
  </si>
  <si>
    <t>770039000185</t>
  </si>
  <si>
    <t>1950-14mm Non ABS Axle with Manual Slack Adjuster (ABS Ready)</t>
  </si>
  <si>
    <t>770039000197</t>
  </si>
  <si>
    <t>1814-14 ABS TRAILER AXLE ASSY W/O AUTO SLACK ADJ</t>
  </si>
  <si>
    <t>770039000199</t>
  </si>
  <si>
    <t>1950-14 ABS TRAILER AXLE ASSY W/O AUTO SLACK ADJ</t>
  </si>
  <si>
    <t>770039000184</t>
  </si>
  <si>
    <t>1814-14mm ABS Axle with Auto Slack Adjuster (W/O saddle)</t>
  </si>
  <si>
    <t>770039000192</t>
  </si>
  <si>
    <t>1814-14mm ABS Axle with Auto Slack Adjuster **</t>
  </si>
  <si>
    <t>770039000187</t>
  </si>
  <si>
    <t>1950-14mm ABS Axle with Auto Slack Adjuster **</t>
  </si>
  <si>
    <t>770039000204</t>
  </si>
  <si>
    <t>Trailer Axle 1950-14mm 144x155mm</t>
  </si>
  <si>
    <t>770039000205</t>
  </si>
  <si>
    <t>1814-14mm W/O Brake Drum (ABS Ready, W/O saddle)</t>
  </si>
  <si>
    <t>770039000207</t>
  </si>
  <si>
    <t>1950-14mm W/O Brake Drum (ABS Ready)</t>
  </si>
  <si>
    <t>266835105112</t>
  </si>
  <si>
    <t>SPRING SADDLE (BOTTOM)</t>
  </si>
  <si>
    <t>Type 24 Boosters</t>
  </si>
  <si>
    <t>278242100106</t>
  </si>
  <si>
    <t>886332000022</t>
  </si>
  <si>
    <t>13T Suspension Kit - 3 Axle</t>
  </si>
  <si>
    <t>886332000036</t>
  </si>
  <si>
    <t>13T Suspension Kit - 2 Axle</t>
  </si>
  <si>
    <t>886332000037</t>
  </si>
  <si>
    <t>13T Leaf Spring Kit</t>
  </si>
  <si>
    <t>886332000019</t>
  </si>
  <si>
    <t>16T Suspension Kit - 2 Axle</t>
  </si>
  <si>
    <t>16T Leaf Spring Kit</t>
  </si>
  <si>
    <t>886387000274</t>
  </si>
  <si>
    <t>Landing gear 28 ton</t>
  </si>
  <si>
    <t>886334000005</t>
  </si>
  <si>
    <t>Kingpin 28T</t>
  </si>
  <si>
    <t>263140100126</t>
  </si>
  <si>
    <t>Wheel Rim Assembly</t>
  </si>
  <si>
    <t>263140100136</t>
  </si>
  <si>
    <t>Wheel Rim Assembly - SSWL</t>
  </si>
  <si>
    <t>263140100134</t>
  </si>
  <si>
    <t>SSWL Wheel Rims Single lock</t>
  </si>
  <si>
    <t>263140100101</t>
  </si>
  <si>
    <t>886340000003</t>
  </si>
  <si>
    <t>Trailer Wheel Rim 7.5X20</t>
  </si>
  <si>
    <t>257640209905</t>
  </si>
  <si>
    <t>Tyre - 10.20R20 BIAS Ceat</t>
  </si>
  <si>
    <t>257640109909</t>
  </si>
  <si>
    <t>Tube - BIAS Ceat</t>
  </si>
  <si>
    <t>257640109910</t>
  </si>
  <si>
    <t>Flap - BIAS Ceat</t>
  </si>
  <si>
    <t>257640209902</t>
  </si>
  <si>
    <t>Tyre - 10.20R20 BIAS Apollo</t>
  </si>
  <si>
    <t>257640209901</t>
  </si>
  <si>
    <t>Tube - BIAS Apollo</t>
  </si>
  <si>
    <t>257640109902</t>
  </si>
  <si>
    <t>Flap - BIAS Apollo</t>
  </si>
  <si>
    <t>280740200130</t>
  </si>
  <si>
    <t>Tyre - 10.20R20 Radial Ceat</t>
  </si>
  <si>
    <t>280740100113</t>
  </si>
  <si>
    <t>Tube - Radial Ceat</t>
  </si>
  <si>
    <t>280740100114</t>
  </si>
  <si>
    <t>Flap - Radial Ceat</t>
  </si>
  <si>
    <t>280740150110</t>
  </si>
  <si>
    <t>Tyre - 10.20R20 Radial Apollo</t>
  </si>
  <si>
    <t>280740150113</t>
  </si>
  <si>
    <t>Tube - Radial Apollo</t>
  </si>
  <si>
    <t>280740150114</t>
  </si>
  <si>
    <t>Flap - Radial Apollo</t>
  </si>
  <si>
    <t>% GST</t>
  </si>
  <si>
    <t>With GST</t>
  </si>
  <si>
    <t>Total Axles</t>
  </si>
  <si>
    <t>Total Suspension Kit</t>
  </si>
  <si>
    <t>Total Landing gear and King Pin</t>
  </si>
  <si>
    <t>Total Wheel Rim</t>
  </si>
  <si>
    <t>Total Tyre Assy</t>
  </si>
  <si>
    <t>Grand Total</t>
  </si>
  <si>
    <t>Pricing Template</t>
  </si>
  <si>
    <t>Distributor</t>
  </si>
  <si>
    <t>State</t>
  </si>
  <si>
    <t>Ganganagar Motors</t>
  </si>
  <si>
    <t>Gujarat</t>
  </si>
  <si>
    <t>Haryana</t>
  </si>
  <si>
    <t>Punjab</t>
  </si>
  <si>
    <t>Uttar Pradesh</t>
  </si>
  <si>
    <t>Sahni Motors</t>
  </si>
  <si>
    <t>Dada Motors</t>
  </si>
  <si>
    <t>Sanjay Motors</t>
  </si>
  <si>
    <t>Jharkhand</t>
  </si>
  <si>
    <t>Orissa</t>
  </si>
  <si>
    <t>West Bengal</t>
  </si>
  <si>
    <t>National Motors</t>
  </si>
  <si>
    <t>PSP Automotive</t>
  </si>
  <si>
    <t>Maharashtra</t>
  </si>
  <si>
    <t>BK Auto</t>
  </si>
  <si>
    <t>Andhra Pradesh</t>
  </si>
  <si>
    <t>VST Auto</t>
  </si>
  <si>
    <t>Tamil Nadu</t>
  </si>
  <si>
    <t>Karnataka</t>
  </si>
  <si>
    <t>Madhya Pradesh</t>
  </si>
  <si>
    <t>SN</t>
  </si>
  <si>
    <t>Branch</t>
  </si>
  <si>
    <t>Rajasthan</t>
  </si>
  <si>
    <t>Chhattisgarh</t>
  </si>
  <si>
    <t>York</t>
  </si>
  <si>
    <t>FUWA</t>
  </si>
  <si>
    <t>HDTPL</t>
  </si>
  <si>
    <t>York 5625</t>
  </si>
  <si>
    <t>12T Axle</t>
  </si>
  <si>
    <t>YT75/90</t>
  </si>
  <si>
    <t>16T Suspension Kit</t>
  </si>
  <si>
    <t>169 Hyd Kit</t>
  </si>
  <si>
    <t>Landing Gear</t>
  </si>
  <si>
    <t>King Pin</t>
  </si>
  <si>
    <t>Apr</t>
  </si>
  <si>
    <t>Mar</t>
  </si>
  <si>
    <t>Feb</t>
  </si>
  <si>
    <t>Jan</t>
  </si>
  <si>
    <t>PSP Auto</t>
  </si>
  <si>
    <t>Retail Details</t>
  </si>
  <si>
    <t>Current Stock</t>
  </si>
  <si>
    <t>Ganganagar Motors RJ</t>
  </si>
  <si>
    <t>Ganganagar Motors GJ</t>
  </si>
  <si>
    <t>Sahni Auto</t>
  </si>
  <si>
    <t>2018-19</t>
  </si>
  <si>
    <t>Service - 10</t>
  </si>
  <si>
    <t>Sales -3</t>
  </si>
  <si>
    <t>Chattisgarh, Orissa</t>
  </si>
  <si>
    <t> 52</t>
  </si>
  <si>
    <t> 29</t>
  </si>
  <si>
    <t>TML Price</t>
  </si>
  <si>
    <t>HYVA</t>
  </si>
  <si>
    <t> 527</t>
  </si>
  <si>
    <t> 69</t>
  </si>
  <si>
    <t> 34</t>
  </si>
  <si>
    <t> 40</t>
  </si>
  <si>
    <t> 32</t>
  </si>
  <si>
    <t> 19</t>
  </si>
  <si>
    <t> 299</t>
  </si>
  <si>
    <t>Basic Price</t>
  </si>
  <si>
    <t>Stk</t>
  </si>
  <si>
    <t>208252206301</t>
  </si>
  <si>
    <t>WHEEL ARCH REAR LH</t>
  </si>
  <si>
    <t>208252206302</t>
  </si>
  <si>
    <t>WHEEL ARCH REAR RH</t>
  </si>
  <si>
    <t>501152206307</t>
  </si>
  <si>
    <t>REAR MUD GUARD REAR LH</t>
  </si>
  <si>
    <t>501152206308</t>
  </si>
  <si>
    <t>REAR MUD GUARD REAR RH</t>
  </si>
  <si>
    <t>217840209902</t>
  </si>
  <si>
    <t>TUBELESS TYRE LUG - APOLLO</t>
  </si>
  <si>
    <t>289240100104</t>
  </si>
  <si>
    <t>TUBELESS TYRE RIB - APOLLO</t>
  </si>
  <si>
    <t>502140209903</t>
  </si>
  <si>
    <t>11R22.5 Tubeless Lug - MRF</t>
  </si>
  <si>
    <t>502140109903</t>
  </si>
  <si>
    <t>11R22.5 Tubeless rib - MRF</t>
  </si>
  <si>
    <t>218640106303</t>
  </si>
  <si>
    <t>Tubeless - JK</t>
  </si>
  <si>
    <t>218640109946</t>
  </si>
  <si>
    <t>Tubeless  Rib - BRIDGESTONE</t>
  </si>
  <si>
    <t>503940209901</t>
  </si>
  <si>
    <t>Tubeless  Lug - BRIDGESTONE</t>
  </si>
  <si>
    <t>280940100111</t>
  </si>
  <si>
    <t>Wheel Rim with Valve - WI - Tubeless</t>
  </si>
  <si>
    <t>503940100140</t>
  </si>
  <si>
    <t>Wheel Rim with Valve - Kalyani - Tubeless</t>
  </si>
  <si>
    <t>500640000104</t>
  </si>
  <si>
    <t>Prima Alloy Wheel 12X24" - WI</t>
  </si>
  <si>
    <t>500540000102</t>
  </si>
  <si>
    <t>LPT 2523 Prima 22.5X900 - Kalyani Maxion</t>
  </si>
  <si>
    <t>Earlier Price</t>
  </si>
  <si>
    <t>% Increase</t>
  </si>
  <si>
    <t>Increase</t>
  </si>
  <si>
    <t>Profit</t>
  </si>
  <si>
    <t>AA Trailers</t>
  </si>
  <si>
    <t>Difference</t>
  </si>
  <si>
    <t> 11</t>
  </si>
  <si>
    <t> 25</t>
  </si>
  <si>
    <t>40 </t>
  </si>
  <si>
    <t> 22</t>
  </si>
  <si>
    <t>May</t>
  </si>
  <si>
    <t>Tyre - 10.20 BIAS Ceat</t>
  </si>
  <si>
    <t>Tyre - 10.20 BIAS Apollo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</si>
</sst>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 * #,##0_ ;_ * \-#,##0_ ;_ * &quot;-&quot;???_ ;_ @_ "/>
    <numFmt numFmtId="165" formatCode="_ * #,##0_ ;_ * \-#,##0_ ;_ * &quot;-&quot;??_ ;_ @_ "/>
    <numFmt numFmtId="166" formatCode="_(* #,##0_);_(* \(#,##0\);_(* &quot;-&quot;??_);_(@_)"/>
    <numFmt numFmtId="167" formatCode="0.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name val="Arial MT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u/>
      <sz val="14"/>
      <name val="Calibri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71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/>
    <xf numFmtId="164" fontId="3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vertical="center"/>
    </xf>
    <xf numFmtId="165" fontId="0" fillId="0" borderId="1" xfId="1" applyNumberFormat="1" applyFont="1" applyBorder="1"/>
    <xf numFmtId="165" fontId="5" fillId="2" borderId="1" xfId="1" quotePrefix="1" applyNumberFormat="1" applyFont="1" applyFill="1" applyBorder="1" applyAlignment="1">
      <alignment horizontal="right"/>
    </xf>
    <xf numFmtId="49" fontId="5" fillId="2" borderId="1" xfId="3" quotePrefix="1" applyNumberFormat="1" applyFont="1" applyFill="1" applyBorder="1" applyAlignment="1">
      <alignment horizontal="left"/>
    </xf>
    <xf numFmtId="0" fontId="5" fillId="2" borderId="1" xfId="3" quotePrefix="1" applyFont="1" applyFill="1" applyBorder="1" applyAlignment="1">
      <alignment horizontal="left"/>
    </xf>
    <xf numFmtId="166" fontId="3" fillId="2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left"/>
    </xf>
    <xf numFmtId="166" fontId="6" fillId="2" borderId="1" xfId="0" applyNumberFormat="1" applyFont="1" applyFill="1" applyBorder="1" applyAlignment="1">
      <alignment horizontal="center" wrapText="1"/>
    </xf>
    <xf numFmtId="1" fontId="6" fillId="2" borderId="1" xfId="2" applyNumberFormat="1" applyFont="1" applyFill="1" applyBorder="1" applyAlignment="1">
      <alignment horizontal="left" wrapText="1"/>
    </xf>
    <xf numFmtId="166" fontId="6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/>
    <xf numFmtId="49" fontId="1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49" fontId="6" fillId="0" borderId="1" xfId="0" applyNumberFormat="1" applyFont="1" applyBorder="1" applyAlignment="1">
      <alignment horizontal="left"/>
    </xf>
    <xf numFmtId="9" fontId="0" fillId="0" borderId="1" xfId="2" applyFont="1" applyBorder="1" applyAlignment="1">
      <alignment vertical="center"/>
    </xf>
    <xf numFmtId="164" fontId="0" fillId="0" borderId="1" xfId="0" applyNumberFormat="1" applyBorder="1"/>
    <xf numFmtId="164" fontId="2" fillId="3" borderId="1" xfId="0" applyNumberFormat="1" applyFont="1" applyFill="1" applyBorder="1"/>
    <xf numFmtId="9" fontId="2" fillId="3" borderId="1" xfId="2" applyFont="1" applyFill="1" applyBorder="1" applyAlignment="1">
      <alignment vertical="center"/>
    </xf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vertical="center"/>
    </xf>
    <xf numFmtId="164" fontId="9" fillId="3" borderId="1" xfId="0" applyNumberFormat="1" applyFont="1" applyFill="1" applyBorder="1"/>
    <xf numFmtId="0" fontId="9" fillId="3" borderId="1" xfId="0" applyFont="1" applyFill="1" applyBorder="1"/>
    <xf numFmtId="1" fontId="0" fillId="0" borderId="1" xfId="0" applyNumberFormat="1" applyBorder="1"/>
    <xf numFmtId="1" fontId="2" fillId="3" borderId="1" xfId="0" applyNumberFormat="1" applyFont="1" applyFill="1" applyBorder="1"/>
    <xf numFmtId="0" fontId="10" fillId="0" borderId="0" xfId="0" applyFont="1"/>
    <xf numFmtId="16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6" fontId="0" fillId="0" borderId="0" xfId="0" applyNumberFormat="1"/>
    <xf numFmtId="0" fontId="0" fillId="0" borderId="0" xfId="0" applyFont="1" applyAlignment="1"/>
    <xf numFmtId="1" fontId="6" fillId="2" borderId="1" xfId="2" applyNumberFormat="1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/>
    <xf numFmtId="0" fontId="3" fillId="0" borderId="1" xfId="0" applyFont="1" applyBorder="1" applyAlignment="1">
      <alignment horizontal="center"/>
    </xf>
    <xf numFmtId="164" fontId="0" fillId="0" borderId="0" xfId="0" applyNumberFormat="1" applyFont="1" applyAlignment="1"/>
    <xf numFmtId="9" fontId="0" fillId="0" borderId="0" xfId="0" applyNumberFormat="1" applyFont="1" applyAlignment="1"/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165" fontId="0" fillId="0" borderId="1" xfId="1" applyNumberFormat="1" applyFont="1" applyBorder="1" applyAlignment="1"/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166" fontId="12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64" fontId="6" fillId="0" borderId="1" xfId="0" applyNumberFormat="1" applyFont="1" applyBorder="1" applyAlignment="1">
      <alignment horizontal="right"/>
    </xf>
    <xf numFmtId="167" fontId="6" fillId="0" borderId="1" xfId="2" applyNumberFormat="1" applyFont="1" applyBorder="1" applyAlignment="1"/>
    <xf numFmtId="1" fontId="0" fillId="0" borderId="0" xfId="0" applyNumberFormat="1"/>
    <xf numFmtId="49" fontId="8" fillId="3" borderId="1" xfId="0" applyNumberFormat="1" applyFont="1" applyFill="1" applyBorder="1" applyAlignment="1">
      <alignment horizontal="center"/>
    </xf>
    <xf numFmtId="49" fontId="7" fillId="3" borderId="1" xfId="3" quotePrefix="1" applyNumberFormat="1" applyFont="1" applyFill="1" applyBorder="1" applyAlignment="1">
      <alignment horizontal="center"/>
    </xf>
    <xf numFmtId="49" fontId="5" fillId="2" borderId="1" xfId="3" quotePrefix="1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Price proposal June09 for FY09-10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Axle%20Price%201.12.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SR"/>
      <sheetName val="1.4.2018"/>
      <sheetName val="1.12.2018"/>
      <sheetName val="Sheet1"/>
      <sheetName val="Sheet2"/>
      <sheetName val="Competition"/>
      <sheetName val="Offer"/>
      <sheetName val="Chennai"/>
      <sheetName val="Sheet3"/>
      <sheetName val="Grease"/>
      <sheetName val="HSN"/>
      <sheetName val="GST Calc"/>
      <sheetName val="Tyre"/>
      <sheetName val="Transportation"/>
      <sheetName val="York"/>
      <sheetName val="Shivam Motors York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Part Number</v>
          </cell>
          <cell r="C1" t="str">
            <v>Description</v>
          </cell>
          <cell r="D1" t="str">
            <v>Basic Price</v>
          </cell>
          <cell r="E1" t="str">
            <v>MAP</v>
          </cell>
          <cell r="F1" t="str">
            <v>Cost</v>
          </cell>
        </row>
        <row r="2">
          <cell r="B2" t="str">
            <v>770039000116</v>
          </cell>
          <cell r="C2" t="str">
            <v>1814-14mm Non ABS Axle with Manual Slack Adjuster (ABS Ready, W/O saddle)</v>
          </cell>
          <cell r="D2">
            <v>45300</v>
          </cell>
          <cell r="E2">
            <v>38535.89</v>
          </cell>
          <cell r="F2">
            <v>42766.91</v>
          </cell>
          <cell r="G2">
            <v>2533.0899999999965</v>
          </cell>
        </row>
        <row r="3">
          <cell r="B3" t="str">
            <v>770039000190</v>
          </cell>
          <cell r="C3" t="str">
            <v>1814-14mm Non ABS Axle with Manual Slack Adjuster (ABS Ready)</v>
          </cell>
          <cell r="D3">
            <v>47200</v>
          </cell>
          <cell r="E3">
            <v>40727.279999999999</v>
          </cell>
          <cell r="F3">
            <v>45135.76</v>
          </cell>
          <cell r="G3">
            <v>2064.239999999998</v>
          </cell>
        </row>
        <row r="4">
          <cell r="B4" t="str">
            <v>770039000185</v>
          </cell>
          <cell r="C4" t="str">
            <v>1950-14mm Non ABS Axle with Manual Slack Adjuster (ABS Ready)</v>
          </cell>
          <cell r="D4">
            <v>48500</v>
          </cell>
          <cell r="E4">
            <v>41370.68</v>
          </cell>
          <cell r="F4">
            <v>45900.58</v>
          </cell>
          <cell r="G4">
            <v>2599.4199999999983</v>
          </cell>
        </row>
        <row r="5">
          <cell r="B5" t="str">
            <v>770039000197</v>
          </cell>
          <cell r="C5" t="str">
            <v>1814-14 ABS TRAILER AXLE ASSY W/O AUTO SLACK ADJ</v>
          </cell>
          <cell r="D5">
            <v>48500</v>
          </cell>
          <cell r="E5">
            <v>41468.61</v>
          </cell>
          <cell r="F5">
            <v>45998.51</v>
          </cell>
          <cell r="G5">
            <v>2501.489999999998</v>
          </cell>
        </row>
        <row r="6">
          <cell r="B6" t="str">
            <v>770039000199</v>
          </cell>
          <cell r="C6" t="str">
            <v>1950-14 ABS TRAILER AXLE ASSY W/O AUTO SLACK ADJ</v>
          </cell>
          <cell r="D6">
            <v>49500</v>
          </cell>
          <cell r="E6">
            <v>42112.01</v>
          </cell>
          <cell r="F6">
            <v>46735.310000000005</v>
          </cell>
          <cell r="G6">
            <v>2764.6899999999951</v>
          </cell>
        </row>
        <row r="7">
          <cell r="B7" t="str">
            <v>770039000184</v>
          </cell>
          <cell r="C7" t="str">
            <v>1814-14mm ABS Axle with Auto Slack Adjuster (W/O saddle)</v>
          </cell>
          <cell r="D7">
            <v>48900</v>
          </cell>
          <cell r="E7">
            <v>41789.370000000003</v>
          </cell>
          <cell r="F7">
            <v>46356.630000000005</v>
          </cell>
          <cell r="G7">
            <v>2543.3699999999953</v>
          </cell>
        </row>
        <row r="8">
          <cell r="B8" t="str">
            <v>770039000192</v>
          </cell>
          <cell r="C8" t="str">
            <v>1814-14mm ABS Axle with Auto Slack Adjuster **</v>
          </cell>
          <cell r="D8">
            <v>50800</v>
          </cell>
          <cell r="E8">
            <v>43414.829599999997</v>
          </cell>
          <cell r="F8">
            <v>48159.549599999998</v>
          </cell>
          <cell r="G8">
            <v>2640.4504000000015</v>
          </cell>
        </row>
        <row r="9">
          <cell r="B9" t="str">
            <v>770039000187</v>
          </cell>
          <cell r="C9" t="str">
            <v>1950-14mm ABS Axle with Auto Slack Adjuster **</v>
          </cell>
          <cell r="D9">
            <v>52600</v>
          </cell>
          <cell r="E9">
            <v>44924.024900000004</v>
          </cell>
          <cell r="F9">
            <v>49836.8649</v>
          </cell>
          <cell r="G9">
            <v>2763.1350999999995</v>
          </cell>
        </row>
        <row r="10">
          <cell r="B10" t="str">
            <v>770039000181</v>
          </cell>
          <cell r="C10" t="str">
            <v>Trailer Axle 1850-14mm 144x155mm</v>
          </cell>
          <cell r="D10">
            <v>48100</v>
          </cell>
          <cell r="E10">
            <v>39889.68</v>
          </cell>
          <cell r="F10">
            <v>44382.22</v>
          </cell>
          <cell r="G10">
            <v>3717.7799999999988</v>
          </cell>
        </row>
        <row r="11">
          <cell r="B11" t="str">
            <v>770039000204</v>
          </cell>
          <cell r="C11" t="str">
            <v>Trailer Axle 1950-14mm 144x155mm</v>
          </cell>
          <cell r="D11">
            <v>49100</v>
          </cell>
          <cell r="E11">
            <v>39771.93</v>
          </cell>
          <cell r="F11">
            <v>44357.87</v>
          </cell>
          <cell r="G11">
            <v>4742.1299999999974</v>
          </cell>
        </row>
        <row r="12">
          <cell r="B12" t="str">
            <v>770039000205</v>
          </cell>
          <cell r="C12" t="str">
            <v>1814-14mm W/O Brake Drum (ABS Ready, W/O saddle)</v>
          </cell>
          <cell r="D12">
            <v>38000</v>
          </cell>
          <cell r="E12">
            <v>31351.06</v>
          </cell>
          <cell r="F12">
            <v>34900.26</v>
          </cell>
          <cell r="G12">
            <v>3099.739999999998</v>
          </cell>
        </row>
        <row r="13">
          <cell r="B13" t="str">
            <v>770039000207</v>
          </cell>
          <cell r="C13" t="str">
            <v>1950-14mm W/O Brake Drum (ABS Ready)</v>
          </cell>
          <cell r="D13">
            <v>40500</v>
          </cell>
          <cell r="E13">
            <v>33962.07</v>
          </cell>
          <cell r="F13">
            <v>37744.769999999997</v>
          </cell>
          <cell r="G13">
            <v>2755.2300000000032</v>
          </cell>
        </row>
        <row r="14">
          <cell r="B14" t="str">
            <v>266835105112</v>
          </cell>
          <cell r="C14" t="str">
            <v>SPRING SADDLE (BOTTOM)</v>
          </cell>
          <cell r="D14">
            <v>950</v>
          </cell>
          <cell r="E14">
            <v>771.79</v>
          </cell>
          <cell r="F14">
            <v>855.84999999999991</v>
          </cell>
          <cell r="G14">
            <v>94.150000000000091</v>
          </cell>
        </row>
        <row r="15">
          <cell r="B15" t="str">
            <v>280642100101</v>
          </cell>
          <cell r="C15" t="str">
            <v>Type 24 Boosters</v>
          </cell>
          <cell r="D15">
            <v>650</v>
          </cell>
          <cell r="E15">
            <v>493.78</v>
          </cell>
          <cell r="F15">
            <v>577.83999999999992</v>
          </cell>
          <cell r="G15">
            <v>72.160000000000082</v>
          </cell>
        </row>
        <row r="16">
          <cell r="B16" t="str">
            <v>278242100106</v>
          </cell>
          <cell r="C16" t="str">
            <v>Type 24 Boosters</v>
          </cell>
          <cell r="D16">
            <v>650</v>
          </cell>
          <cell r="E16">
            <v>518.71</v>
          </cell>
          <cell r="F16">
            <v>602.77</v>
          </cell>
          <cell r="G16">
            <v>47.230000000000018</v>
          </cell>
        </row>
        <row r="18">
          <cell r="B18" t="str">
            <v>886332000022</v>
          </cell>
          <cell r="C18" t="str">
            <v>13T Suspension Kit - 3 Axle</v>
          </cell>
          <cell r="D18">
            <v>47200</v>
          </cell>
          <cell r="E18">
            <v>41000</v>
          </cell>
          <cell r="F18">
            <v>44776</v>
          </cell>
          <cell r="G18">
            <v>2424</v>
          </cell>
        </row>
        <row r="19">
          <cell r="B19" t="str">
            <v>886332000036</v>
          </cell>
          <cell r="C19" t="str">
            <v>13T Suspension Kit - 2 Axle</v>
          </cell>
          <cell r="D19">
            <v>32200</v>
          </cell>
          <cell r="E19">
            <v>26034</v>
          </cell>
          <cell r="F19">
            <v>28610</v>
          </cell>
          <cell r="G19">
            <v>3590</v>
          </cell>
        </row>
        <row r="20">
          <cell r="B20" t="str">
            <v>886332000037</v>
          </cell>
          <cell r="C20" t="str">
            <v>13T Leaf Spring Kit</v>
          </cell>
          <cell r="D20">
            <v>5300</v>
          </cell>
          <cell r="E20">
            <v>4575</v>
          </cell>
          <cell r="F20">
            <v>4999</v>
          </cell>
          <cell r="G20">
            <v>301</v>
          </cell>
        </row>
        <row r="21">
          <cell r="B21" t="str">
            <v>886332000003</v>
          </cell>
          <cell r="C21" t="str">
            <v>16T Suspension Kit - 3 Axle</v>
          </cell>
          <cell r="D21">
            <v>54000</v>
          </cell>
          <cell r="E21">
            <v>43600</v>
          </cell>
          <cell r="F21">
            <v>47920</v>
          </cell>
          <cell r="G21">
            <v>6080</v>
          </cell>
        </row>
        <row r="22">
          <cell r="B22" t="str">
            <v>886332000019</v>
          </cell>
          <cell r="C22" t="str">
            <v>16T Leaf Spring Kit - 2 Axle</v>
          </cell>
          <cell r="D22">
            <v>40000</v>
          </cell>
        </row>
        <row r="23">
          <cell r="B23" t="str">
            <v>886332000018</v>
          </cell>
          <cell r="C23" t="str">
            <v>16T Leaf Spring Kit</v>
          </cell>
          <cell r="D23">
            <v>6200</v>
          </cell>
          <cell r="E23">
            <v>5428.81</v>
          </cell>
          <cell r="F23">
            <v>5924.81</v>
          </cell>
          <cell r="G23">
            <v>275.1899999999996</v>
          </cell>
        </row>
        <row r="25">
          <cell r="B25" t="str">
            <v>886387000274</v>
          </cell>
          <cell r="C25" t="str">
            <v>Landing gear 28 ton</v>
          </cell>
          <cell r="D25">
            <v>12200</v>
          </cell>
          <cell r="E25">
            <v>10537.01</v>
          </cell>
          <cell r="F25">
            <v>11513.01</v>
          </cell>
          <cell r="G25">
            <v>686.98999999999978</v>
          </cell>
        </row>
        <row r="26">
          <cell r="B26" t="str">
            <v>886334000005</v>
          </cell>
          <cell r="C26" t="str">
            <v>Kingpin 28T</v>
          </cell>
          <cell r="D26">
            <v>2800</v>
          </cell>
          <cell r="E26">
            <v>2377.42</v>
          </cell>
          <cell r="F26">
            <v>2601.42</v>
          </cell>
          <cell r="G26">
            <v>198.57999999999993</v>
          </cell>
        </row>
        <row r="28">
          <cell r="B28" t="str">
            <v>263140100126</v>
          </cell>
          <cell r="C28" t="str">
            <v>Wheel Rim Assembly</v>
          </cell>
          <cell r="D28">
            <v>4050</v>
          </cell>
          <cell r="E28">
            <v>3787.15</v>
          </cell>
          <cell r="F28">
            <v>3868.15</v>
          </cell>
          <cell r="G28">
            <v>181.84999999999991</v>
          </cell>
        </row>
        <row r="29">
          <cell r="B29" t="str">
            <v>263140100136</v>
          </cell>
          <cell r="C29" t="str">
            <v>Wheel Rim Assembly - SSWL</v>
          </cell>
          <cell r="D29">
            <v>4050</v>
          </cell>
          <cell r="E29">
            <v>3674.74</v>
          </cell>
          <cell r="F29">
            <v>3755.74</v>
          </cell>
          <cell r="G29">
            <v>294.26000000000022</v>
          </cell>
        </row>
        <row r="30">
          <cell r="B30" t="str">
            <v>263140100134</v>
          </cell>
          <cell r="C30" t="str">
            <v>SSWL Wheel Rims Single lock</v>
          </cell>
          <cell r="D30">
            <v>4050</v>
          </cell>
          <cell r="E30">
            <v>3792.89</v>
          </cell>
          <cell r="F30">
            <v>3873.89</v>
          </cell>
          <cell r="G30">
            <v>176.11000000000013</v>
          </cell>
        </row>
        <row r="31">
          <cell r="B31" t="str">
            <v>263140100101</v>
          </cell>
          <cell r="C31" t="str">
            <v>SSWL Wheel Rims Single lock</v>
          </cell>
          <cell r="D31">
            <v>4050</v>
          </cell>
          <cell r="E31">
            <v>3792.89</v>
          </cell>
          <cell r="F31">
            <v>3873.89</v>
          </cell>
          <cell r="G31">
            <v>176.11000000000013</v>
          </cell>
        </row>
        <row r="32">
          <cell r="B32" t="str">
            <v>886340000003</v>
          </cell>
          <cell r="C32" t="str">
            <v>Trailer Wheel Rim 7.5X20</v>
          </cell>
          <cell r="D32">
            <v>4050</v>
          </cell>
          <cell r="E32">
            <v>3793</v>
          </cell>
          <cell r="F32">
            <v>3874</v>
          </cell>
          <cell r="G32">
            <v>176</v>
          </cell>
        </row>
        <row r="34">
          <cell r="B34" t="str">
            <v>257640209905</v>
          </cell>
          <cell r="C34" t="str">
            <v>Tyre - 10.20R20 BIAS Ceat</v>
          </cell>
          <cell r="D34">
            <v>9800</v>
          </cell>
          <cell r="E34">
            <v>9166.4</v>
          </cell>
          <cell r="F34">
            <v>9362.4</v>
          </cell>
          <cell r="G34">
            <v>437.60000000000036</v>
          </cell>
        </row>
        <row r="35">
          <cell r="B35" t="str">
            <v>257640109909</v>
          </cell>
          <cell r="C35" t="str">
            <v>Tube - BIAS Ceat</v>
          </cell>
          <cell r="D35">
            <v>720</v>
          </cell>
          <cell r="E35">
            <v>607.53</v>
          </cell>
          <cell r="F35">
            <v>621.92999999999995</v>
          </cell>
          <cell r="G35">
            <v>98.07000000000005</v>
          </cell>
        </row>
        <row r="36">
          <cell r="B36" t="str">
            <v>257640109910</v>
          </cell>
          <cell r="C36" t="str">
            <v>Flap - BIAS Ceat</v>
          </cell>
          <cell r="D36">
            <v>150</v>
          </cell>
          <cell r="E36">
            <v>130.19999999999999</v>
          </cell>
          <cell r="F36">
            <v>133.19999999999999</v>
          </cell>
          <cell r="G36">
            <v>16.800000000000011</v>
          </cell>
        </row>
        <row r="37">
          <cell r="B37" t="str">
            <v>257640209902</v>
          </cell>
          <cell r="C37" t="str">
            <v>Tyre - 10.20R20 BIAS Apollo</v>
          </cell>
          <cell r="D37">
            <v>9700</v>
          </cell>
          <cell r="E37">
            <v>9128.39</v>
          </cell>
          <cell r="F37">
            <v>9613.39</v>
          </cell>
          <cell r="G37">
            <v>86.610000000000582</v>
          </cell>
        </row>
        <row r="38">
          <cell r="B38" t="str">
            <v>257640209901</v>
          </cell>
          <cell r="C38" t="str">
            <v>Tube - BIAS Apollo</v>
          </cell>
          <cell r="D38">
            <v>740</v>
          </cell>
          <cell r="E38">
            <v>697.56</v>
          </cell>
          <cell r="F38">
            <v>734.56</v>
          </cell>
          <cell r="G38">
            <v>5.4400000000000546</v>
          </cell>
        </row>
        <row r="39">
          <cell r="B39" t="str">
            <v>257640109902</v>
          </cell>
          <cell r="C39" t="str">
            <v>Flap - BIAS Apollo</v>
          </cell>
          <cell r="D39">
            <v>230</v>
          </cell>
          <cell r="E39">
            <v>214.41</v>
          </cell>
          <cell r="F39">
            <v>225.91</v>
          </cell>
          <cell r="G39">
            <v>4.0900000000000034</v>
          </cell>
        </row>
        <row r="40">
          <cell r="B40" t="str">
            <v>280740200130</v>
          </cell>
          <cell r="C40" t="str">
            <v>Tyre - 10.20R20 Radial Ceat</v>
          </cell>
          <cell r="D40">
            <v>13100</v>
          </cell>
          <cell r="E40">
            <v>12036.43</v>
          </cell>
          <cell r="F40">
            <v>12298.43</v>
          </cell>
          <cell r="G40">
            <v>801.56999999999971</v>
          </cell>
        </row>
        <row r="41">
          <cell r="B41" t="str">
            <v>280740100113</v>
          </cell>
          <cell r="C41" t="str">
            <v>Tube - Radial Ceat</v>
          </cell>
          <cell r="D41">
            <v>600</v>
          </cell>
          <cell r="E41">
            <v>545.29999999999995</v>
          </cell>
          <cell r="F41">
            <v>557.29999999999995</v>
          </cell>
          <cell r="G41">
            <v>42.700000000000045</v>
          </cell>
        </row>
        <row r="42">
          <cell r="B42" t="str">
            <v>280740100114</v>
          </cell>
          <cell r="C42" t="str">
            <v>Flap - Radial Ceat</v>
          </cell>
          <cell r="D42">
            <v>250</v>
          </cell>
          <cell r="E42">
            <v>189.67</v>
          </cell>
          <cell r="F42">
            <v>194.67</v>
          </cell>
          <cell r="G42">
            <v>55.330000000000013</v>
          </cell>
        </row>
        <row r="43">
          <cell r="B43" t="str">
            <v>280740150110</v>
          </cell>
          <cell r="C43" t="str">
            <v>Tyre - 10.20R20 Radial Apollo</v>
          </cell>
          <cell r="D43">
            <v>12000</v>
          </cell>
          <cell r="E43">
            <v>10868.89</v>
          </cell>
          <cell r="F43">
            <v>11468.89</v>
          </cell>
          <cell r="G43">
            <v>531.11000000000058</v>
          </cell>
        </row>
        <row r="44">
          <cell r="B44" t="str">
            <v>280740150113</v>
          </cell>
          <cell r="C44" t="str">
            <v>Tube - Radial Apollo</v>
          </cell>
          <cell r="D44">
            <v>1265</v>
          </cell>
          <cell r="E44">
            <v>1146.74</v>
          </cell>
          <cell r="F44">
            <v>1209.99</v>
          </cell>
          <cell r="G44">
            <v>55.009999999999991</v>
          </cell>
        </row>
        <row r="45">
          <cell r="B45" t="str">
            <v>280740150114</v>
          </cell>
          <cell r="C45" t="str">
            <v>Flap - Radial Apollo</v>
          </cell>
          <cell r="D45">
            <v>680</v>
          </cell>
          <cell r="E45">
            <v>612.17999999999995</v>
          </cell>
          <cell r="F45">
            <v>646.17999999999995</v>
          </cell>
          <cell r="G45">
            <v>33.82000000000005</v>
          </cell>
        </row>
        <row r="46">
          <cell r="B46" t="str">
            <v>257640209903</v>
          </cell>
          <cell r="C46" t="str">
            <v>10-20 Lug (Bias) MRF</v>
          </cell>
          <cell r="D46">
            <v>12400</v>
          </cell>
          <cell r="E46">
            <v>11328.58</v>
          </cell>
          <cell r="F46">
            <v>11576.58</v>
          </cell>
          <cell r="G46">
            <v>823.42000000000007</v>
          </cell>
        </row>
        <row r="47">
          <cell r="B47" t="str">
            <v>257640109903</v>
          </cell>
          <cell r="C47" t="str">
            <v>Tube MRF</v>
          </cell>
          <cell r="D47">
            <v>850</v>
          </cell>
          <cell r="E47">
            <v>773</v>
          </cell>
          <cell r="F47">
            <v>790</v>
          </cell>
          <cell r="G47">
            <v>60</v>
          </cell>
        </row>
        <row r="48">
          <cell r="B48" t="str">
            <v>257640109904</v>
          </cell>
          <cell r="C48" t="str">
            <v>Flap MRF</v>
          </cell>
          <cell r="D48">
            <v>300</v>
          </cell>
          <cell r="E48">
            <v>270</v>
          </cell>
          <cell r="F48">
            <v>276</v>
          </cell>
          <cell r="G48">
            <v>24</v>
          </cell>
        </row>
        <row r="49">
          <cell r="B49" t="str">
            <v>280740150108</v>
          </cell>
          <cell r="C49" t="str">
            <v>10R20 Lug (Radial) MRF</v>
          </cell>
          <cell r="D49">
            <v>14500</v>
          </cell>
          <cell r="E49">
            <v>13257.4</v>
          </cell>
          <cell r="F49">
            <v>13547.4</v>
          </cell>
          <cell r="G49">
            <v>952.60000000000036</v>
          </cell>
        </row>
        <row r="50">
          <cell r="B50" t="str">
            <v>280740150111</v>
          </cell>
          <cell r="C50" t="str">
            <v>Tube MRF</v>
          </cell>
          <cell r="D50">
            <v>1050</v>
          </cell>
          <cell r="E50">
            <v>927</v>
          </cell>
          <cell r="F50">
            <v>948</v>
          </cell>
          <cell r="G50">
            <v>102</v>
          </cell>
        </row>
        <row r="51">
          <cell r="B51" t="str">
            <v>207340150101</v>
          </cell>
          <cell r="C51" t="str">
            <v>Flap MRF</v>
          </cell>
          <cell r="D51">
            <v>450</v>
          </cell>
          <cell r="E51">
            <v>381</v>
          </cell>
          <cell r="F51">
            <v>390</v>
          </cell>
          <cell r="G51">
            <v>60</v>
          </cell>
        </row>
        <row r="52">
          <cell r="B52" t="str">
            <v>257640209904</v>
          </cell>
          <cell r="C52" t="str">
            <v>10-20 Lug (Bias) JK</v>
          </cell>
          <cell r="D52">
            <v>10500</v>
          </cell>
          <cell r="E52">
            <v>9609.0300000000007</v>
          </cell>
          <cell r="F52">
            <v>9819.0300000000007</v>
          </cell>
          <cell r="G52">
            <v>680.96999999999935</v>
          </cell>
        </row>
        <row r="53">
          <cell r="B53" t="str">
            <v>257640109905</v>
          </cell>
          <cell r="C53" t="str">
            <v>Tube JK</v>
          </cell>
          <cell r="D53">
            <v>750</v>
          </cell>
          <cell r="E53">
            <v>657.45</v>
          </cell>
          <cell r="F53">
            <v>672.45</v>
          </cell>
          <cell r="G53">
            <v>77.549999999999955</v>
          </cell>
        </row>
        <row r="54">
          <cell r="B54" t="str">
            <v>257640109908</v>
          </cell>
          <cell r="C54" t="str">
            <v>Flap JK</v>
          </cell>
          <cell r="D54">
            <v>200</v>
          </cell>
          <cell r="E54">
            <v>162.16999999999999</v>
          </cell>
          <cell r="F54">
            <v>166.17</v>
          </cell>
          <cell r="G54">
            <v>33.830000000000013</v>
          </cell>
        </row>
        <row r="55">
          <cell r="B55" t="str">
            <v>283940200102</v>
          </cell>
          <cell r="C55" t="str">
            <v>10R20 Lug (Radial) JK</v>
          </cell>
          <cell r="D55">
            <v>13300</v>
          </cell>
          <cell r="E55">
            <v>12178.48</v>
          </cell>
          <cell r="F55">
            <v>12444.48</v>
          </cell>
          <cell r="G55">
            <v>855.52000000000044</v>
          </cell>
        </row>
        <row r="56">
          <cell r="B56" t="str">
            <v>216340150102</v>
          </cell>
          <cell r="C56" t="str">
            <v>Tube JK</v>
          </cell>
          <cell r="D56">
            <v>1300</v>
          </cell>
          <cell r="E56">
            <v>1179.5999999999999</v>
          </cell>
          <cell r="F56">
            <v>1205.5999999999999</v>
          </cell>
          <cell r="G56">
            <v>94.400000000000091</v>
          </cell>
        </row>
        <row r="57">
          <cell r="B57" t="str">
            <v>216340150103</v>
          </cell>
          <cell r="C57" t="str">
            <v>Flap JK</v>
          </cell>
          <cell r="D57">
            <v>400</v>
          </cell>
          <cell r="E57">
            <v>330.09</v>
          </cell>
          <cell r="F57">
            <v>338.09</v>
          </cell>
          <cell r="G57">
            <v>61.910000000000025</v>
          </cell>
        </row>
        <row r="59">
          <cell r="B59" t="str">
            <v>Prateek Offer</v>
          </cell>
        </row>
        <row r="60">
          <cell r="B60" t="str">
            <v>Part Number</v>
          </cell>
          <cell r="C60" t="str">
            <v>Description</v>
          </cell>
          <cell r="D60" t="str">
            <v>Basic Price</v>
          </cell>
          <cell r="E60" t="str">
            <v>Kit Price</v>
          </cell>
          <cell r="F60" t="str">
            <v>10% discunt</v>
          </cell>
        </row>
        <row r="61">
          <cell r="B61" t="str">
            <v>257640209905</v>
          </cell>
          <cell r="C61" t="str">
            <v>Tyre - 10.20R20 BIAS Ceat</v>
          </cell>
          <cell r="D61">
            <v>9800</v>
          </cell>
          <cell r="E61">
            <v>10670</v>
          </cell>
          <cell r="F61">
            <v>9603</v>
          </cell>
        </row>
        <row r="62">
          <cell r="B62" t="str">
            <v>257640109909</v>
          </cell>
          <cell r="C62" t="str">
            <v>Tube - BIAS Ceat</v>
          </cell>
          <cell r="D62">
            <v>720</v>
          </cell>
        </row>
        <row r="63">
          <cell r="B63" t="str">
            <v>257640109910</v>
          </cell>
          <cell r="C63" t="str">
            <v>Flap - BIAS Ceat</v>
          </cell>
          <cell r="D63">
            <v>150</v>
          </cell>
        </row>
        <row r="64">
          <cell r="B64" t="str">
            <v>280740200130</v>
          </cell>
          <cell r="C64" t="str">
            <v>Tyre - 10.20R20 Radial Ceat</v>
          </cell>
          <cell r="D64">
            <v>13100</v>
          </cell>
          <cell r="E64">
            <v>13950</v>
          </cell>
          <cell r="F64">
            <v>12555</v>
          </cell>
        </row>
        <row r="65">
          <cell r="B65" t="str">
            <v>280740100113</v>
          </cell>
          <cell r="C65" t="str">
            <v>Tube - Radial Ceat</v>
          </cell>
          <cell r="D65">
            <v>600</v>
          </cell>
        </row>
        <row r="66">
          <cell r="B66" t="str">
            <v>280740100114</v>
          </cell>
          <cell r="C66" t="str">
            <v>Flap - Radial Ceat</v>
          </cell>
          <cell r="D66">
            <v>250</v>
          </cell>
        </row>
        <row r="68">
          <cell r="B68" t="str">
            <v>886332000022</v>
          </cell>
          <cell r="C68" t="str">
            <v>13T Suspension Kit - 3 Axle</v>
          </cell>
          <cell r="D68">
            <v>47200</v>
          </cell>
          <cell r="F68">
            <v>42480</v>
          </cell>
        </row>
        <row r="69">
          <cell r="B69" t="str">
            <v>886332000036</v>
          </cell>
          <cell r="C69" t="str">
            <v>13T Suspension Kit - 2 Axle</v>
          </cell>
          <cell r="D69">
            <v>32200</v>
          </cell>
          <cell r="F69">
            <v>28980</v>
          </cell>
        </row>
        <row r="70">
          <cell r="B70" t="str">
            <v>886332000037</v>
          </cell>
          <cell r="C70" t="str">
            <v>13T Leaf Spring Kit</v>
          </cell>
          <cell r="D70">
            <v>5300</v>
          </cell>
          <cell r="F70">
            <v>4770</v>
          </cell>
        </row>
        <row r="71">
          <cell r="B71" t="str">
            <v>886332000003</v>
          </cell>
          <cell r="C71" t="str">
            <v>16T Suspension Kit - 3 Axle</v>
          </cell>
          <cell r="D71">
            <v>54000</v>
          </cell>
          <cell r="F71">
            <v>48600</v>
          </cell>
        </row>
        <row r="72">
          <cell r="B72" t="str">
            <v>886332000018</v>
          </cell>
          <cell r="C72" t="str">
            <v>16T Leaf Spring Kit</v>
          </cell>
          <cell r="D72">
            <v>6200</v>
          </cell>
          <cell r="F72">
            <v>5580</v>
          </cell>
        </row>
        <row r="74">
          <cell r="B74" t="str">
            <v>886340000003</v>
          </cell>
          <cell r="C74" t="str">
            <v>Trailer Wheel Rim 7.5X20</v>
          </cell>
          <cell r="D74">
            <v>4050</v>
          </cell>
          <cell r="F74">
            <v>3645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showGridLines="0" topLeftCell="A31" workbookViewId="0">
      <selection activeCell="E48" activeCellId="2" sqref="E18 E29 E48"/>
    </sheetView>
  </sheetViews>
  <sheetFormatPr defaultRowHeight="15"/>
  <cols>
    <col min="1" max="1" width="13.140625" bestFit="1" customWidth="1"/>
    <col min="2" max="2" width="33.28515625" bestFit="1" customWidth="1"/>
    <col min="3" max="3" width="9.5703125" bestFit="1" customWidth="1"/>
    <col min="4" max="4" width="8.7109375" bestFit="1" customWidth="1"/>
    <col min="5" max="5" width="14" bestFit="1" customWidth="1"/>
    <col min="6" max="6" width="10" customWidth="1"/>
    <col min="7" max="7" width="14" bestFit="1" customWidth="1"/>
    <col min="9" max="9" width="10.5703125" bestFit="1" customWidth="1"/>
  </cols>
  <sheetData>
    <row r="1" spans="1:9">
      <c r="A1" s="33" t="s">
        <v>93</v>
      </c>
    </row>
    <row r="3" spans="1:9">
      <c r="A3" s="1" t="s">
        <v>0</v>
      </c>
      <c r="B3" s="2" t="s">
        <v>1</v>
      </c>
      <c r="C3" s="2" t="s">
        <v>2</v>
      </c>
      <c r="D3" s="3" t="s">
        <v>3</v>
      </c>
      <c r="E3" s="2" t="s">
        <v>4</v>
      </c>
      <c r="F3" s="2" t="s">
        <v>85</v>
      </c>
      <c r="G3" s="2" t="s">
        <v>86</v>
      </c>
    </row>
    <row r="4" spans="1:9">
      <c r="A4" s="5" t="s">
        <v>13</v>
      </c>
      <c r="B4" s="6" t="s">
        <v>14</v>
      </c>
      <c r="C4" s="7">
        <v>45300</v>
      </c>
      <c r="D4" s="8">
        <v>38</v>
      </c>
      <c r="E4" s="9">
        <f>D4*C4</f>
        <v>1721400</v>
      </c>
      <c r="F4" s="23">
        <v>0.18</v>
      </c>
      <c r="G4" s="9">
        <f>E4+(E4*F4)</f>
        <v>2031252</v>
      </c>
      <c r="I4" s="47"/>
    </row>
    <row r="5" spans="1:9">
      <c r="A5" s="5" t="s">
        <v>15</v>
      </c>
      <c r="B5" s="6" t="s">
        <v>16</v>
      </c>
      <c r="C5" s="7">
        <v>47200</v>
      </c>
      <c r="D5" s="8"/>
      <c r="E5" s="9">
        <f>D5*C5</f>
        <v>0</v>
      </c>
      <c r="F5" s="23">
        <v>0.18</v>
      </c>
      <c r="G5" s="9">
        <f t="shared" ref="G5:G18" si="0">E5+(E5*F5)</f>
        <v>0</v>
      </c>
    </row>
    <row r="6" spans="1:9">
      <c r="A6" s="5" t="s">
        <v>17</v>
      </c>
      <c r="B6" s="6" t="s">
        <v>18</v>
      </c>
      <c r="C6" s="7">
        <v>48500</v>
      </c>
      <c r="D6" s="8"/>
      <c r="E6" s="9">
        <f t="shared" ref="E6" si="1">D6*C6</f>
        <v>0</v>
      </c>
      <c r="F6" s="23">
        <v>0.18</v>
      </c>
      <c r="G6" s="9">
        <f t="shared" si="0"/>
        <v>0</v>
      </c>
    </row>
    <row r="7" spans="1:9">
      <c r="A7" s="5" t="s">
        <v>19</v>
      </c>
      <c r="B7" s="6" t="s">
        <v>20</v>
      </c>
      <c r="C7" s="7">
        <v>48500</v>
      </c>
      <c r="D7" s="8"/>
      <c r="E7" s="9">
        <f>D7*C7</f>
        <v>0</v>
      </c>
      <c r="F7" s="23">
        <v>0.18</v>
      </c>
      <c r="G7" s="9">
        <f t="shared" si="0"/>
        <v>0</v>
      </c>
    </row>
    <row r="8" spans="1:9">
      <c r="A8" s="5" t="s">
        <v>21</v>
      </c>
      <c r="B8" s="6" t="s">
        <v>22</v>
      </c>
      <c r="C8" s="7">
        <v>49500</v>
      </c>
      <c r="D8" s="8"/>
      <c r="E8" s="9">
        <f t="shared" ref="E8:E18" si="2">D8*C8</f>
        <v>0</v>
      </c>
      <c r="F8" s="23">
        <v>0.18</v>
      </c>
      <c r="G8" s="9">
        <f t="shared" si="0"/>
        <v>0</v>
      </c>
    </row>
    <row r="9" spans="1:9">
      <c r="A9" s="5" t="s">
        <v>23</v>
      </c>
      <c r="B9" s="6" t="s">
        <v>24</v>
      </c>
      <c r="C9" s="7">
        <v>48900</v>
      </c>
      <c r="D9" s="8"/>
      <c r="E9" s="9">
        <f t="shared" si="2"/>
        <v>0</v>
      </c>
      <c r="F9" s="23">
        <v>0.18</v>
      </c>
      <c r="G9" s="9">
        <f t="shared" si="0"/>
        <v>0</v>
      </c>
    </row>
    <row r="10" spans="1:9">
      <c r="A10" s="5" t="s">
        <v>25</v>
      </c>
      <c r="B10" s="6" t="s">
        <v>26</v>
      </c>
      <c r="C10" s="7">
        <v>50800</v>
      </c>
      <c r="D10" s="8"/>
      <c r="E10" s="9">
        <f t="shared" si="2"/>
        <v>0</v>
      </c>
      <c r="F10" s="23">
        <v>0.18</v>
      </c>
      <c r="G10" s="9">
        <f t="shared" si="0"/>
        <v>0</v>
      </c>
    </row>
    <row r="11" spans="1:9">
      <c r="A11" s="5" t="s">
        <v>27</v>
      </c>
      <c r="B11" s="6" t="s">
        <v>28</v>
      </c>
      <c r="C11" s="7">
        <v>52600</v>
      </c>
      <c r="D11" s="8"/>
      <c r="E11" s="9">
        <f t="shared" si="2"/>
        <v>0</v>
      </c>
      <c r="F11" s="23">
        <v>0.18</v>
      </c>
      <c r="G11" s="9">
        <f t="shared" si="0"/>
        <v>0</v>
      </c>
    </row>
    <row r="12" spans="1:9">
      <c r="A12" s="5" t="s">
        <v>7</v>
      </c>
      <c r="B12" s="6" t="s">
        <v>8</v>
      </c>
      <c r="C12" s="7">
        <v>48100</v>
      </c>
      <c r="D12" s="8"/>
      <c r="E12" s="9">
        <f t="shared" si="2"/>
        <v>0</v>
      </c>
      <c r="F12" s="23">
        <v>0.18</v>
      </c>
      <c r="G12" s="9">
        <f t="shared" si="0"/>
        <v>0</v>
      </c>
    </row>
    <row r="13" spans="1:9">
      <c r="A13" s="5" t="s">
        <v>29</v>
      </c>
      <c r="B13" s="6" t="s">
        <v>30</v>
      </c>
      <c r="C13" s="7">
        <v>49100</v>
      </c>
      <c r="D13" s="8"/>
      <c r="E13" s="9">
        <f t="shared" si="2"/>
        <v>0</v>
      </c>
      <c r="F13" s="23">
        <v>0.18</v>
      </c>
      <c r="G13" s="9">
        <f t="shared" si="0"/>
        <v>0</v>
      </c>
    </row>
    <row r="14" spans="1:9">
      <c r="A14" s="5" t="s">
        <v>31</v>
      </c>
      <c r="B14" s="6" t="s">
        <v>32</v>
      </c>
      <c r="C14" s="7">
        <v>38000</v>
      </c>
      <c r="D14" s="8"/>
      <c r="E14" s="9">
        <f t="shared" si="2"/>
        <v>0</v>
      </c>
      <c r="F14" s="23">
        <v>0.18</v>
      </c>
      <c r="G14" s="9">
        <f t="shared" si="0"/>
        <v>0</v>
      </c>
    </row>
    <row r="15" spans="1:9">
      <c r="A15" s="5" t="s">
        <v>33</v>
      </c>
      <c r="B15" s="6" t="s">
        <v>34</v>
      </c>
      <c r="C15" s="7">
        <v>40500</v>
      </c>
      <c r="D15" s="8"/>
      <c r="E15" s="9">
        <f t="shared" si="2"/>
        <v>0</v>
      </c>
      <c r="F15" s="23">
        <v>0.18</v>
      </c>
      <c r="G15" s="9">
        <f t="shared" si="0"/>
        <v>0</v>
      </c>
    </row>
    <row r="16" spans="1:9">
      <c r="A16" s="5" t="s">
        <v>35</v>
      </c>
      <c r="B16" s="6" t="s">
        <v>36</v>
      </c>
      <c r="C16" s="7">
        <v>950</v>
      </c>
      <c r="D16" s="8"/>
      <c r="E16" s="9">
        <f t="shared" si="2"/>
        <v>0</v>
      </c>
      <c r="F16" s="23">
        <v>0.18</v>
      </c>
      <c r="G16" s="9">
        <f t="shared" si="0"/>
        <v>0</v>
      </c>
    </row>
    <row r="17" spans="1:7">
      <c r="A17" s="12" t="s">
        <v>9</v>
      </c>
      <c r="B17" s="13" t="s">
        <v>37</v>
      </c>
      <c r="C17" s="11">
        <v>650</v>
      </c>
      <c r="D17" s="8"/>
      <c r="E17" s="9">
        <f t="shared" si="2"/>
        <v>0</v>
      </c>
      <c r="F17" s="23">
        <v>0.28000000000000003</v>
      </c>
      <c r="G17" s="9">
        <f t="shared" si="0"/>
        <v>0</v>
      </c>
    </row>
    <row r="18" spans="1:7">
      <c r="A18" s="12" t="s">
        <v>38</v>
      </c>
      <c r="B18" s="13" t="s">
        <v>37</v>
      </c>
      <c r="C18" s="11">
        <v>650</v>
      </c>
      <c r="D18" s="8">
        <f>SUM(D4:D15)*2</f>
        <v>76</v>
      </c>
      <c r="E18" s="9">
        <f t="shared" si="2"/>
        <v>49400</v>
      </c>
      <c r="F18" s="23">
        <v>0.28000000000000003</v>
      </c>
      <c r="G18" s="9">
        <f t="shared" si="0"/>
        <v>63232</v>
      </c>
    </row>
    <row r="19" spans="1:7">
      <c r="A19" s="69" t="s">
        <v>87</v>
      </c>
      <c r="B19" s="69"/>
      <c r="C19" s="69"/>
      <c r="D19" s="69"/>
      <c r="E19" s="28">
        <f>SUM(E4:E18)</f>
        <v>1770800</v>
      </c>
      <c r="F19" s="28"/>
      <c r="G19" s="28">
        <f>SUM(G4:G18)</f>
        <v>2094484</v>
      </c>
    </row>
    <row r="20" spans="1:7">
      <c r="A20" s="5" t="s">
        <v>39</v>
      </c>
      <c r="B20" s="6" t="s">
        <v>40</v>
      </c>
      <c r="C20" s="7">
        <v>47200</v>
      </c>
      <c r="D20" s="8"/>
      <c r="E20" s="9">
        <f t="shared" ref="E20:E25" si="3">D20*C20</f>
        <v>0</v>
      </c>
      <c r="F20" s="23">
        <v>0.18</v>
      </c>
      <c r="G20" s="9">
        <f t="shared" ref="G20:G47" si="4">E20+(E20*F20)</f>
        <v>0</v>
      </c>
    </row>
    <row r="21" spans="1:7">
      <c r="A21" s="5" t="s">
        <v>41</v>
      </c>
      <c r="B21" s="6" t="s">
        <v>42</v>
      </c>
      <c r="C21" s="7">
        <v>32200</v>
      </c>
      <c r="D21" s="8"/>
      <c r="E21" s="9">
        <f t="shared" si="3"/>
        <v>0</v>
      </c>
      <c r="F21" s="23">
        <v>0.18</v>
      </c>
      <c r="G21" s="9">
        <f t="shared" si="4"/>
        <v>0</v>
      </c>
    </row>
    <row r="22" spans="1:7">
      <c r="A22" s="5" t="s">
        <v>43</v>
      </c>
      <c r="B22" s="6" t="s">
        <v>44</v>
      </c>
      <c r="C22" s="14">
        <v>5300</v>
      </c>
      <c r="D22" s="8"/>
      <c r="E22" s="9">
        <f t="shared" si="3"/>
        <v>0</v>
      </c>
      <c r="F22" s="23">
        <v>0.18</v>
      </c>
      <c r="G22" s="9">
        <f t="shared" si="4"/>
        <v>0</v>
      </c>
    </row>
    <row r="23" spans="1:7">
      <c r="A23" s="5" t="s">
        <v>10</v>
      </c>
      <c r="B23" s="6" t="s">
        <v>11</v>
      </c>
      <c r="C23" s="7">
        <v>54000</v>
      </c>
      <c r="D23" s="8"/>
      <c r="E23" s="9">
        <f t="shared" si="3"/>
        <v>0</v>
      </c>
      <c r="F23" s="23">
        <v>0.18</v>
      </c>
      <c r="G23" s="9">
        <f t="shared" si="4"/>
        <v>0</v>
      </c>
    </row>
    <row r="24" spans="1:7">
      <c r="A24" s="15" t="s">
        <v>45</v>
      </c>
      <c r="B24" s="6" t="s">
        <v>46</v>
      </c>
      <c r="C24" s="16">
        <v>40000</v>
      </c>
      <c r="D24" s="8"/>
      <c r="E24" s="9">
        <f t="shared" si="3"/>
        <v>0</v>
      </c>
      <c r="F24" s="23">
        <v>0.18</v>
      </c>
      <c r="G24" s="9">
        <f t="shared" si="4"/>
        <v>0</v>
      </c>
    </row>
    <row r="25" spans="1:7">
      <c r="A25" s="15" t="s">
        <v>12</v>
      </c>
      <c r="B25" s="6" t="s">
        <v>47</v>
      </c>
      <c r="C25" s="14">
        <v>6200</v>
      </c>
      <c r="D25" s="8"/>
      <c r="E25" s="9">
        <f t="shared" si="3"/>
        <v>0</v>
      </c>
      <c r="F25" s="23">
        <v>0.18</v>
      </c>
      <c r="G25" s="9">
        <f t="shared" si="4"/>
        <v>0</v>
      </c>
    </row>
    <row r="26" spans="1:7">
      <c r="A26" s="69" t="s">
        <v>88</v>
      </c>
      <c r="B26" s="69"/>
      <c r="C26" s="69"/>
      <c r="D26" s="69"/>
      <c r="E26" s="25">
        <f>SUM(E20:E25)</f>
        <v>0</v>
      </c>
      <c r="F26" s="26"/>
      <c r="G26" s="25">
        <f>SUM(G20:G25)</f>
        <v>0</v>
      </c>
    </row>
    <row r="27" spans="1:7">
      <c r="A27" s="17" t="s">
        <v>48</v>
      </c>
      <c r="B27" s="17" t="s">
        <v>49</v>
      </c>
      <c r="C27" s="18">
        <v>12200</v>
      </c>
      <c r="D27" s="8">
        <v>25</v>
      </c>
      <c r="E27" s="9">
        <f t="shared" ref="E27:E28" si="5">D27*C27</f>
        <v>305000</v>
      </c>
      <c r="F27" s="23">
        <v>0.18</v>
      </c>
      <c r="G27" s="9">
        <f t="shared" si="4"/>
        <v>359900</v>
      </c>
    </row>
    <row r="28" spans="1:7">
      <c r="A28" s="17" t="s">
        <v>50</v>
      </c>
      <c r="B28" s="17" t="s">
        <v>51</v>
      </c>
      <c r="C28" s="18">
        <v>2800</v>
      </c>
      <c r="D28" s="8"/>
      <c r="E28" s="9">
        <f t="shared" si="5"/>
        <v>0</v>
      </c>
      <c r="F28" s="23">
        <v>0.18</v>
      </c>
      <c r="G28" s="9">
        <f t="shared" si="4"/>
        <v>0</v>
      </c>
    </row>
    <row r="29" spans="1:7">
      <c r="A29" s="70" t="s">
        <v>89</v>
      </c>
      <c r="B29" s="70"/>
      <c r="C29" s="70"/>
      <c r="D29" s="70"/>
      <c r="E29" s="24">
        <f>SUM(E27:E28)</f>
        <v>305000</v>
      </c>
      <c r="F29" s="23"/>
      <c r="G29" s="24">
        <f>SUM(G27:G28)</f>
        <v>359900</v>
      </c>
    </row>
    <row r="30" spans="1:7">
      <c r="A30" s="5" t="s">
        <v>52</v>
      </c>
      <c r="B30" s="6" t="s">
        <v>53</v>
      </c>
      <c r="C30" s="19">
        <v>4050</v>
      </c>
      <c r="D30" s="8"/>
      <c r="E30" s="9">
        <f t="shared" ref="E30:E34" si="6">D30*C30</f>
        <v>0</v>
      </c>
      <c r="F30" s="23">
        <v>0.28000000000000003</v>
      </c>
      <c r="G30" s="9">
        <f t="shared" si="4"/>
        <v>0</v>
      </c>
    </row>
    <row r="31" spans="1:7">
      <c r="A31" s="5" t="s">
        <v>54</v>
      </c>
      <c r="B31" s="6" t="s">
        <v>55</v>
      </c>
      <c r="C31" s="19">
        <v>4050</v>
      </c>
      <c r="D31" s="8"/>
      <c r="E31" s="9">
        <f t="shared" si="6"/>
        <v>0</v>
      </c>
      <c r="F31" s="23">
        <v>0.28000000000000003</v>
      </c>
      <c r="G31" s="9">
        <f t="shared" si="4"/>
        <v>0</v>
      </c>
    </row>
    <row r="32" spans="1:7">
      <c r="A32" s="5" t="s">
        <v>56</v>
      </c>
      <c r="B32" s="6" t="s">
        <v>57</v>
      </c>
      <c r="C32" s="19">
        <v>4050</v>
      </c>
      <c r="D32" s="8"/>
      <c r="E32" s="9">
        <f t="shared" si="6"/>
        <v>0</v>
      </c>
      <c r="F32" s="23">
        <v>0.28000000000000003</v>
      </c>
      <c r="G32" s="9">
        <f t="shared" si="4"/>
        <v>0</v>
      </c>
    </row>
    <row r="33" spans="1:7">
      <c r="A33" s="5" t="s">
        <v>58</v>
      </c>
      <c r="B33" s="6" t="s">
        <v>57</v>
      </c>
      <c r="C33" s="19">
        <v>4050</v>
      </c>
      <c r="D33" s="8"/>
      <c r="E33" s="9">
        <f t="shared" si="6"/>
        <v>0</v>
      </c>
      <c r="F33" s="23">
        <v>0.28000000000000003</v>
      </c>
      <c r="G33" s="9">
        <f t="shared" si="4"/>
        <v>0</v>
      </c>
    </row>
    <row r="34" spans="1:7">
      <c r="A34" s="5" t="s">
        <v>59</v>
      </c>
      <c r="B34" s="6" t="s">
        <v>60</v>
      </c>
      <c r="C34" s="19">
        <v>4050</v>
      </c>
      <c r="D34" s="8"/>
      <c r="E34" s="9">
        <f t="shared" si="6"/>
        <v>0</v>
      </c>
      <c r="F34" s="23">
        <v>0.18</v>
      </c>
      <c r="G34" s="9">
        <f t="shared" si="4"/>
        <v>0</v>
      </c>
    </row>
    <row r="35" spans="1:7">
      <c r="A35" s="69" t="s">
        <v>90</v>
      </c>
      <c r="B35" s="69"/>
      <c r="C35" s="69"/>
      <c r="D35" s="69"/>
      <c r="E35" s="25">
        <f>SUM(E30:E34)</f>
        <v>0</v>
      </c>
      <c r="F35" s="26"/>
      <c r="G35" s="25">
        <f>SUM(G30:G34)</f>
        <v>0</v>
      </c>
    </row>
    <row r="36" spans="1:7">
      <c r="A36" s="20" t="s">
        <v>61</v>
      </c>
      <c r="B36" s="6" t="s">
        <v>198</v>
      </c>
      <c r="C36" s="19">
        <v>9800</v>
      </c>
      <c r="D36" s="8"/>
      <c r="E36" s="9">
        <f t="shared" ref="E36:E47" si="7">D36*C36</f>
        <v>0</v>
      </c>
      <c r="F36" s="23">
        <v>0.28000000000000003</v>
      </c>
      <c r="G36" s="9">
        <f t="shared" si="4"/>
        <v>0</v>
      </c>
    </row>
    <row r="37" spans="1:7">
      <c r="A37" s="20" t="s">
        <v>63</v>
      </c>
      <c r="B37" s="6" t="s">
        <v>64</v>
      </c>
      <c r="C37" s="19">
        <v>720</v>
      </c>
      <c r="D37" s="8"/>
      <c r="E37" s="9">
        <f t="shared" si="7"/>
        <v>0</v>
      </c>
      <c r="F37" s="23">
        <v>0.28000000000000003</v>
      </c>
      <c r="G37" s="9">
        <f t="shared" si="4"/>
        <v>0</v>
      </c>
    </row>
    <row r="38" spans="1:7">
      <c r="A38" s="20" t="s">
        <v>65</v>
      </c>
      <c r="B38" s="6" t="s">
        <v>66</v>
      </c>
      <c r="C38" s="19">
        <v>150</v>
      </c>
      <c r="D38" s="8"/>
      <c r="E38" s="9">
        <f t="shared" si="7"/>
        <v>0</v>
      </c>
      <c r="F38" s="23">
        <v>0.28000000000000003</v>
      </c>
      <c r="G38" s="9">
        <f t="shared" si="4"/>
        <v>0</v>
      </c>
    </row>
    <row r="39" spans="1:7">
      <c r="A39" s="5" t="s">
        <v>67</v>
      </c>
      <c r="B39" s="6" t="s">
        <v>199</v>
      </c>
      <c r="C39" s="21">
        <v>9700</v>
      </c>
      <c r="D39" s="8"/>
      <c r="E39" s="9">
        <f t="shared" si="7"/>
        <v>0</v>
      </c>
      <c r="F39" s="23">
        <v>0.28000000000000003</v>
      </c>
      <c r="G39" s="9">
        <f t="shared" si="4"/>
        <v>0</v>
      </c>
    </row>
    <row r="40" spans="1:7">
      <c r="A40" s="5" t="s">
        <v>69</v>
      </c>
      <c r="B40" s="6" t="s">
        <v>70</v>
      </c>
      <c r="C40" s="21">
        <v>740</v>
      </c>
      <c r="D40" s="8"/>
      <c r="E40" s="9">
        <f t="shared" si="7"/>
        <v>0</v>
      </c>
      <c r="F40" s="23">
        <v>0.28000000000000003</v>
      </c>
      <c r="G40" s="9">
        <f t="shared" si="4"/>
        <v>0</v>
      </c>
    </row>
    <row r="41" spans="1:7">
      <c r="A41" s="5" t="s">
        <v>71</v>
      </c>
      <c r="B41" s="6" t="s">
        <v>72</v>
      </c>
      <c r="C41" s="21">
        <v>230</v>
      </c>
      <c r="D41" s="8"/>
      <c r="E41" s="9">
        <f t="shared" si="7"/>
        <v>0</v>
      </c>
      <c r="F41" s="23">
        <v>0.28000000000000003</v>
      </c>
      <c r="G41" s="9">
        <f t="shared" si="4"/>
        <v>0</v>
      </c>
    </row>
    <row r="42" spans="1:7">
      <c r="A42" s="5" t="s">
        <v>73</v>
      </c>
      <c r="B42" s="6" t="s">
        <v>74</v>
      </c>
      <c r="C42" s="19">
        <v>13100</v>
      </c>
      <c r="D42" s="8">
        <v>150</v>
      </c>
      <c r="E42" s="9">
        <f t="shared" si="7"/>
        <v>1965000</v>
      </c>
      <c r="F42" s="23">
        <v>0.28000000000000003</v>
      </c>
      <c r="G42" s="9">
        <f t="shared" si="4"/>
        <v>2515200</v>
      </c>
    </row>
    <row r="43" spans="1:7">
      <c r="A43" s="5" t="s">
        <v>75</v>
      </c>
      <c r="B43" s="6" t="s">
        <v>76</v>
      </c>
      <c r="C43" s="19">
        <v>600</v>
      </c>
      <c r="D43" s="8">
        <v>150</v>
      </c>
      <c r="E43" s="9">
        <f t="shared" si="7"/>
        <v>90000</v>
      </c>
      <c r="F43" s="23">
        <v>0.28000000000000003</v>
      </c>
      <c r="G43" s="9">
        <f t="shared" si="4"/>
        <v>115200</v>
      </c>
    </row>
    <row r="44" spans="1:7">
      <c r="A44" s="5" t="s">
        <v>77</v>
      </c>
      <c r="B44" s="6" t="s">
        <v>78</v>
      </c>
      <c r="C44" s="19">
        <v>250</v>
      </c>
      <c r="D44" s="8">
        <v>150</v>
      </c>
      <c r="E44" s="9">
        <f t="shared" si="7"/>
        <v>37500</v>
      </c>
      <c r="F44" s="23">
        <v>0.28000000000000003</v>
      </c>
      <c r="G44" s="9">
        <f t="shared" si="4"/>
        <v>48000</v>
      </c>
    </row>
    <row r="45" spans="1:7">
      <c r="A45" s="22" t="s">
        <v>79</v>
      </c>
      <c r="B45" s="6" t="s">
        <v>80</v>
      </c>
      <c r="C45" s="21">
        <v>12000</v>
      </c>
      <c r="D45" s="8"/>
      <c r="E45" s="9">
        <f t="shared" si="7"/>
        <v>0</v>
      </c>
      <c r="F45" s="23">
        <v>0.28000000000000003</v>
      </c>
      <c r="G45" s="9">
        <f t="shared" si="4"/>
        <v>0</v>
      </c>
    </row>
    <row r="46" spans="1:7">
      <c r="A46" s="22" t="s">
        <v>81</v>
      </c>
      <c r="B46" s="6" t="s">
        <v>82</v>
      </c>
      <c r="C46" s="21">
        <v>1265</v>
      </c>
      <c r="D46" s="8"/>
      <c r="E46" s="9">
        <f t="shared" si="7"/>
        <v>0</v>
      </c>
      <c r="F46" s="23">
        <v>0.28000000000000003</v>
      </c>
      <c r="G46" s="9">
        <f t="shared" si="4"/>
        <v>0</v>
      </c>
    </row>
    <row r="47" spans="1:7">
      <c r="A47" s="22" t="s">
        <v>83</v>
      </c>
      <c r="B47" s="6" t="s">
        <v>84</v>
      </c>
      <c r="C47" s="21">
        <v>680</v>
      </c>
      <c r="D47" s="8"/>
      <c r="E47" s="9">
        <f t="shared" si="7"/>
        <v>0</v>
      </c>
      <c r="F47" s="23">
        <v>0.28000000000000003</v>
      </c>
      <c r="G47" s="9">
        <f t="shared" si="4"/>
        <v>0</v>
      </c>
    </row>
    <row r="48" spans="1:7">
      <c r="A48" s="69" t="s">
        <v>91</v>
      </c>
      <c r="B48" s="69"/>
      <c r="C48" s="69"/>
      <c r="D48" s="69"/>
      <c r="E48" s="25">
        <f>SUM(E36:E47)</f>
        <v>2092500</v>
      </c>
      <c r="F48" s="27"/>
      <c r="G48" s="25">
        <f>SUM(G36:G47)</f>
        <v>2678400</v>
      </c>
    </row>
    <row r="50" spans="1:7" ht="18.75">
      <c r="A50" s="68" t="s">
        <v>92</v>
      </c>
      <c r="B50" s="68"/>
      <c r="C50" s="68"/>
      <c r="D50" s="68"/>
      <c r="E50" s="29">
        <f>SUM(E48,E35,E29,E26,E19)</f>
        <v>4168300</v>
      </c>
      <c r="F50" s="30"/>
      <c r="G50" s="29">
        <f>SUM(G48,G35,G29,G26,G19)</f>
        <v>5132784</v>
      </c>
    </row>
  </sheetData>
  <protectedRanges>
    <protectedRange password="98FA" sqref="A7:B8" name="Range1_4_4_10"/>
    <protectedRange password="98FA" sqref="B12:B13" name="Range1_4_1_3_3_2"/>
    <protectedRange password="98FA" sqref="A30:B34" name="Range1_4_4_1_1"/>
    <protectedRange password="98FA" sqref="A20:B20 A22:B22" name="Range1_4_4_2_1"/>
    <protectedRange password="98FA" sqref="A21:B21" name="Range1_4_4_3_1"/>
    <protectedRange password="98FA" sqref="B23:B25" name="Range1_4_4_4_3"/>
    <protectedRange password="98FA" sqref="A27:B28" name="Range1_4_4_6_1"/>
    <protectedRange password="98FA" sqref="A36:B41" name="Range1_4_4_5_2"/>
    <protectedRange password="98FA" sqref="A42:B44" name="Range1_4_4_8_1"/>
    <protectedRange password="98FA" sqref="A45:B47" name="Range1_4_4_9_1"/>
  </protectedRanges>
  <mergeCells count="6">
    <mergeCell ref="A50:D50"/>
    <mergeCell ref="A19:D19"/>
    <mergeCell ref="A26:D26"/>
    <mergeCell ref="A29:D29"/>
    <mergeCell ref="A35:D35"/>
    <mergeCell ref="A48:D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showGridLines="0" topLeftCell="A2" workbookViewId="0">
      <selection activeCell="L7" sqref="L7"/>
    </sheetView>
  </sheetViews>
  <sheetFormatPr defaultRowHeight="15"/>
  <cols>
    <col min="1" max="1" width="13.140625" bestFit="1" customWidth="1"/>
    <col min="2" max="2" width="33.28515625" bestFit="1" customWidth="1"/>
    <col min="3" max="3" width="9.5703125" bestFit="1" customWidth="1"/>
    <col min="4" max="4" width="8.7109375" bestFit="1" customWidth="1"/>
    <col min="5" max="5" width="11.7109375" bestFit="1" customWidth="1"/>
    <col min="6" max="6" width="10" customWidth="1"/>
    <col min="7" max="7" width="11.7109375" bestFit="1" customWidth="1"/>
    <col min="8" max="8" width="9.42578125" bestFit="1" customWidth="1"/>
    <col min="9" max="9" width="11.42578125" bestFit="1" customWidth="1"/>
  </cols>
  <sheetData>
    <row r="1" spans="1:13">
      <c r="A1" s="33" t="s">
        <v>93</v>
      </c>
    </row>
    <row r="3" spans="1:13">
      <c r="A3" s="1" t="s">
        <v>0</v>
      </c>
      <c r="B3" s="2" t="s">
        <v>1</v>
      </c>
      <c r="C3" s="2" t="s">
        <v>2</v>
      </c>
      <c r="D3" s="3" t="s">
        <v>3</v>
      </c>
      <c r="E3" s="2" t="s">
        <v>4</v>
      </c>
      <c r="F3" s="2" t="s">
        <v>85</v>
      </c>
      <c r="G3" s="2" t="s">
        <v>86</v>
      </c>
      <c r="H3" s="4" t="s">
        <v>5</v>
      </c>
      <c r="I3" s="4" t="s">
        <v>6</v>
      </c>
    </row>
    <row r="4" spans="1:13">
      <c r="A4" s="5" t="s">
        <v>13</v>
      </c>
      <c r="B4" s="6" t="s">
        <v>14</v>
      </c>
      <c r="C4" s="7">
        <v>45300</v>
      </c>
      <c r="D4" s="8">
        <v>3</v>
      </c>
      <c r="E4" s="9">
        <f>D4*C4</f>
        <v>135900</v>
      </c>
      <c r="F4" s="23">
        <v>0.18</v>
      </c>
      <c r="G4" s="9">
        <f>E4+(E4*F4)</f>
        <v>160362</v>
      </c>
      <c r="H4" s="31">
        <f>VLOOKUP(A4,[1]Sheet1!$B:$G,6,0)</f>
        <v>2533.0899999999965</v>
      </c>
      <c r="I4" s="10">
        <f>H4*D4</f>
        <v>7599.2699999999895</v>
      </c>
      <c r="K4" s="35">
        <f>H4/C4</f>
        <v>5.5918101545253784E-2</v>
      </c>
      <c r="L4" s="34">
        <f>C4*5%</f>
        <v>2265</v>
      </c>
      <c r="M4">
        <v>800000</v>
      </c>
    </row>
    <row r="5" spans="1:13">
      <c r="A5" s="5" t="s">
        <v>15</v>
      </c>
      <c r="B5" s="6" t="s">
        <v>16</v>
      </c>
      <c r="C5" s="7">
        <v>47200</v>
      </c>
      <c r="D5" s="8"/>
      <c r="E5" s="9">
        <f>D5*C5</f>
        <v>0</v>
      </c>
      <c r="F5" s="23">
        <v>0.18</v>
      </c>
      <c r="G5" s="9">
        <f t="shared" ref="G5:G18" si="0">E5+(E5*F5)</f>
        <v>0</v>
      </c>
      <c r="H5" s="31">
        <f>VLOOKUP(A5,[1]Sheet1!$B:$G,6,0)</f>
        <v>2064.239999999998</v>
      </c>
      <c r="I5" s="10">
        <f>H5*D5</f>
        <v>0</v>
      </c>
    </row>
    <row r="6" spans="1:13">
      <c r="A6" s="5" t="s">
        <v>17</v>
      </c>
      <c r="B6" s="6" t="s">
        <v>18</v>
      </c>
      <c r="C6" s="7">
        <v>48500</v>
      </c>
      <c r="D6" s="8"/>
      <c r="E6" s="9">
        <f t="shared" ref="E6" si="1">D6*C6</f>
        <v>0</v>
      </c>
      <c r="F6" s="23">
        <v>0.18</v>
      </c>
      <c r="G6" s="9">
        <f t="shared" si="0"/>
        <v>0</v>
      </c>
      <c r="H6" s="31">
        <f>VLOOKUP(A6,[1]Sheet1!$B:$G,6,0)</f>
        <v>2599.4199999999983</v>
      </c>
      <c r="I6" s="10">
        <f>H6*D6</f>
        <v>0</v>
      </c>
      <c r="L6">
        <v>56000</v>
      </c>
      <c r="M6">
        <v>57000</v>
      </c>
    </row>
    <row r="7" spans="1:13">
      <c r="A7" s="5" t="s">
        <v>19</v>
      </c>
      <c r="B7" s="6" t="s">
        <v>20</v>
      </c>
      <c r="C7" s="7">
        <v>48500</v>
      </c>
      <c r="D7" s="8"/>
      <c r="E7" s="9">
        <f>D7*C7</f>
        <v>0</v>
      </c>
      <c r="F7" s="23">
        <v>0.18</v>
      </c>
      <c r="G7" s="9">
        <f t="shared" si="0"/>
        <v>0</v>
      </c>
      <c r="H7" s="31">
        <f>VLOOKUP(A7,[1]Sheet1!$B:$G,6,0)</f>
        <v>2501.489999999998</v>
      </c>
      <c r="I7" s="10">
        <f>H7*D7</f>
        <v>0</v>
      </c>
      <c r="L7">
        <f>L6/1.18</f>
        <v>47457.627118644072</v>
      </c>
      <c r="M7">
        <f>M6/1.18</f>
        <v>48305.084745762717</v>
      </c>
    </row>
    <row r="8" spans="1:13">
      <c r="A8" s="5" t="s">
        <v>21</v>
      </c>
      <c r="B8" s="6" t="s">
        <v>22</v>
      </c>
      <c r="C8" s="7">
        <v>49500</v>
      </c>
      <c r="D8" s="8"/>
      <c r="E8" s="9">
        <f t="shared" ref="E8:E18" si="2">D8*C8</f>
        <v>0</v>
      </c>
      <c r="F8" s="23">
        <v>0.18</v>
      </c>
      <c r="G8" s="9">
        <f t="shared" si="0"/>
        <v>0</v>
      </c>
      <c r="H8" s="31">
        <f>VLOOKUP(A8,[1]Sheet1!$B:$G,6,0)</f>
        <v>2764.6899999999951</v>
      </c>
      <c r="I8" s="10">
        <f t="shared" ref="I8:I18" si="3">H8*D8</f>
        <v>0</v>
      </c>
    </row>
    <row r="9" spans="1:13">
      <c r="A9" s="5" t="s">
        <v>23</v>
      </c>
      <c r="B9" s="6" t="s">
        <v>24</v>
      </c>
      <c r="C9" s="7">
        <v>48900</v>
      </c>
      <c r="D9" s="8"/>
      <c r="E9" s="9">
        <f t="shared" si="2"/>
        <v>0</v>
      </c>
      <c r="F9" s="23">
        <v>0.18</v>
      </c>
      <c r="G9" s="9">
        <f t="shared" si="0"/>
        <v>0</v>
      </c>
      <c r="H9" s="31">
        <f>VLOOKUP(A9,[1]Sheet1!$B:$G,6,0)</f>
        <v>2543.3699999999953</v>
      </c>
      <c r="I9" s="10">
        <f t="shared" si="3"/>
        <v>0</v>
      </c>
    </row>
    <row r="10" spans="1:13">
      <c r="A10" s="5" t="s">
        <v>25</v>
      </c>
      <c r="B10" s="6" t="s">
        <v>26</v>
      </c>
      <c r="C10" s="7">
        <v>50800</v>
      </c>
      <c r="D10" s="8"/>
      <c r="E10" s="9">
        <f t="shared" si="2"/>
        <v>0</v>
      </c>
      <c r="F10" s="23">
        <v>0.18</v>
      </c>
      <c r="G10" s="9">
        <f t="shared" si="0"/>
        <v>0</v>
      </c>
      <c r="H10" s="31">
        <f>VLOOKUP(A10,[1]Sheet1!$B:$G,6,0)</f>
        <v>2640.4504000000015</v>
      </c>
      <c r="I10" s="10">
        <f t="shared" si="3"/>
        <v>0</v>
      </c>
    </row>
    <row r="11" spans="1:13">
      <c r="A11" s="5" t="s">
        <v>27</v>
      </c>
      <c r="B11" s="6" t="s">
        <v>28</v>
      </c>
      <c r="C11" s="7">
        <v>52600</v>
      </c>
      <c r="D11" s="8"/>
      <c r="E11" s="9">
        <f t="shared" si="2"/>
        <v>0</v>
      </c>
      <c r="F11" s="23">
        <v>0.18</v>
      </c>
      <c r="G11" s="9">
        <f t="shared" si="0"/>
        <v>0</v>
      </c>
      <c r="H11" s="31">
        <f>VLOOKUP(A11,[1]Sheet1!$B:$G,6,0)</f>
        <v>2763.1350999999995</v>
      </c>
      <c r="I11" s="10">
        <f t="shared" si="3"/>
        <v>0</v>
      </c>
    </row>
    <row r="12" spans="1:13">
      <c r="A12" s="5" t="s">
        <v>7</v>
      </c>
      <c r="B12" s="6" t="s">
        <v>8</v>
      </c>
      <c r="C12" s="7">
        <v>48100</v>
      </c>
      <c r="D12" s="8"/>
      <c r="E12" s="9">
        <f t="shared" si="2"/>
        <v>0</v>
      </c>
      <c r="F12" s="23">
        <v>0.18</v>
      </c>
      <c r="G12" s="9">
        <f t="shared" si="0"/>
        <v>0</v>
      </c>
      <c r="H12" s="31">
        <f>VLOOKUP(A12,[1]Sheet1!$B:$G,6,0)</f>
        <v>3717.7799999999988</v>
      </c>
      <c r="I12" s="10">
        <f t="shared" si="3"/>
        <v>0</v>
      </c>
    </row>
    <row r="13" spans="1:13">
      <c r="A13" s="5" t="s">
        <v>29</v>
      </c>
      <c r="B13" s="6" t="s">
        <v>30</v>
      </c>
      <c r="C13" s="7">
        <v>49100</v>
      </c>
      <c r="D13" s="8"/>
      <c r="E13" s="9">
        <f t="shared" si="2"/>
        <v>0</v>
      </c>
      <c r="F13" s="23">
        <v>0.18</v>
      </c>
      <c r="G13" s="9">
        <f t="shared" si="0"/>
        <v>0</v>
      </c>
      <c r="H13" s="31">
        <f>VLOOKUP(A13,[1]Sheet1!$B:$G,6,0)</f>
        <v>4742.1299999999974</v>
      </c>
      <c r="I13" s="10">
        <f t="shared" si="3"/>
        <v>0</v>
      </c>
    </row>
    <row r="14" spans="1:13">
      <c r="A14" s="5" t="s">
        <v>31</v>
      </c>
      <c r="B14" s="6" t="s">
        <v>32</v>
      </c>
      <c r="C14" s="7">
        <v>38000</v>
      </c>
      <c r="D14" s="8"/>
      <c r="E14" s="9">
        <f t="shared" si="2"/>
        <v>0</v>
      </c>
      <c r="F14" s="23">
        <v>0.18</v>
      </c>
      <c r="G14" s="9">
        <f t="shared" si="0"/>
        <v>0</v>
      </c>
      <c r="H14" s="31">
        <f>VLOOKUP(A14,[1]Sheet1!$B:$G,6,0)</f>
        <v>3099.739999999998</v>
      </c>
      <c r="I14" s="10">
        <f t="shared" si="3"/>
        <v>0</v>
      </c>
    </row>
    <row r="15" spans="1:13">
      <c r="A15" s="5" t="s">
        <v>33</v>
      </c>
      <c r="B15" s="6" t="s">
        <v>34</v>
      </c>
      <c r="C15" s="7">
        <v>40500</v>
      </c>
      <c r="D15" s="8"/>
      <c r="E15" s="9">
        <f t="shared" si="2"/>
        <v>0</v>
      </c>
      <c r="F15" s="23">
        <v>0.18</v>
      </c>
      <c r="G15" s="9">
        <f t="shared" si="0"/>
        <v>0</v>
      </c>
      <c r="H15" s="31">
        <f>VLOOKUP(A15,[1]Sheet1!$B:$G,6,0)</f>
        <v>2755.2300000000032</v>
      </c>
      <c r="I15" s="10">
        <f t="shared" si="3"/>
        <v>0</v>
      </c>
    </row>
    <row r="16" spans="1:13">
      <c r="A16" s="5" t="s">
        <v>35</v>
      </c>
      <c r="B16" s="6" t="s">
        <v>36</v>
      </c>
      <c r="C16" s="7">
        <v>950</v>
      </c>
      <c r="D16" s="8"/>
      <c r="E16" s="9">
        <f t="shared" si="2"/>
        <v>0</v>
      </c>
      <c r="F16" s="23">
        <v>0.18</v>
      </c>
      <c r="G16" s="9">
        <f t="shared" si="0"/>
        <v>0</v>
      </c>
      <c r="H16" s="31">
        <f>VLOOKUP(A16,[1]Sheet1!$B:$G,6,0)</f>
        <v>94.150000000000091</v>
      </c>
      <c r="I16" s="10">
        <f t="shared" si="3"/>
        <v>0</v>
      </c>
    </row>
    <row r="17" spans="1:9">
      <c r="A17" s="12" t="s">
        <v>9</v>
      </c>
      <c r="B17" s="13" t="s">
        <v>37</v>
      </c>
      <c r="C17" s="11">
        <v>650</v>
      </c>
      <c r="D17" s="8"/>
      <c r="E17" s="9">
        <f t="shared" si="2"/>
        <v>0</v>
      </c>
      <c r="F17" s="23">
        <v>0.28000000000000003</v>
      </c>
      <c r="G17" s="9">
        <f t="shared" si="0"/>
        <v>0</v>
      </c>
      <c r="H17" s="31">
        <f>VLOOKUP(A17,[1]Sheet1!$B:$G,6,0)</f>
        <v>72.160000000000082</v>
      </c>
      <c r="I17" s="10">
        <f t="shared" si="3"/>
        <v>0</v>
      </c>
    </row>
    <row r="18" spans="1:9">
      <c r="A18" s="12" t="s">
        <v>38</v>
      </c>
      <c r="B18" s="13" t="s">
        <v>37</v>
      </c>
      <c r="C18" s="11">
        <v>650</v>
      </c>
      <c r="D18" s="8">
        <v>6</v>
      </c>
      <c r="E18" s="9">
        <f t="shared" si="2"/>
        <v>3900</v>
      </c>
      <c r="F18" s="23">
        <v>0.28000000000000003</v>
      </c>
      <c r="G18" s="9">
        <f t="shared" si="0"/>
        <v>4992</v>
      </c>
      <c r="H18" s="31">
        <f>VLOOKUP(A18,[1]Sheet1!$B:$G,6,0)</f>
        <v>47.230000000000018</v>
      </c>
      <c r="I18" s="10">
        <f t="shared" si="3"/>
        <v>283.38000000000011</v>
      </c>
    </row>
    <row r="19" spans="1:9">
      <c r="A19" s="69" t="s">
        <v>87</v>
      </c>
      <c r="B19" s="69"/>
      <c r="C19" s="69"/>
      <c r="D19" s="69"/>
      <c r="E19" s="28">
        <f>SUM(E4:E18)</f>
        <v>139800</v>
      </c>
      <c r="F19" s="28"/>
      <c r="G19" s="28">
        <f>SUM(G4:G18)</f>
        <v>165354</v>
      </c>
      <c r="H19" s="27"/>
      <c r="I19" s="28">
        <f>SUM(I4:I18)</f>
        <v>7882.6499999999896</v>
      </c>
    </row>
    <row r="20" spans="1:9">
      <c r="A20" s="5" t="s">
        <v>39</v>
      </c>
      <c r="B20" s="6" t="s">
        <v>40</v>
      </c>
      <c r="C20" s="7">
        <v>47200</v>
      </c>
      <c r="D20" s="8">
        <v>1</v>
      </c>
      <c r="E20" s="9">
        <f t="shared" ref="E20:E25" si="4">D20*C20</f>
        <v>47200</v>
      </c>
      <c r="F20" s="23">
        <v>0.18</v>
      </c>
      <c r="G20" s="9">
        <f t="shared" ref="G20:G47" si="5">E20+(E20*F20)</f>
        <v>55696</v>
      </c>
      <c r="H20" s="31">
        <f>VLOOKUP(A20,[1]Sheet1!$B:$G,6,0)</f>
        <v>2424</v>
      </c>
      <c r="I20" s="10">
        <f t="shared" ref="I20:I47" si="6">H20*D20</f>
        <v>2424</v>
      </c>
    </row>
    <row r="21" spans="1:9">
      <c r="A21" s="5" t="s">
        <v>41</v>
      </c>
      <c r="B21" s="6" t="s">
        <v>42</v>
      </c>
      <c r="C21" s="7">
        <v>32200</v>
      </c>
      <c r="D21" s="8"/>
      <c r="E21" s="9">
        <f t="shared" si="4"/>
        <v>0</v>
      </c>
      <c r="F21" s="23">
        <v>0.18</v>
      </c>
      <c r="G21" s="9">
        <f t="shared" si="5"/>
        <v>0</v>
      </c>
      <c r="H21" s="31">
        <f>VLOOKUP(A21,[1]Sheet1!$B:$G,6,0)</f>
        <v>3590</v>
      </c>
      <c r="I21" s="10">
        <f t="shared" si="6"/>
        <v>0</v>
      </c>
    </row>
    <row r="22" spans="1:9">
      <c r="A22" s="5" t="s">
        <v>43</v>
      </c>
      <c r="B22" s="6" t="s">
        <v>44</v>
      </c>
      <c r="C22" s="14">
        <v>5300</v>
      </c>
      <c r="D22" s="8">
        <v>6</v>
      </c>
      <c r="E22" s="9">
        <f t="shared" si="4"/>
        <v>31800</v>
      </c>
      <c r="F22" s="23">
        <v>0.18</v>
      </c>
      <c r="G22" s="9">
        <f t="shared" si="5"/>
        <v>37524</v>
      </c>
      <c r="H22" s="31">
        <f>VLOOKUP(A22,[1]Sheet1!$B:$G,6,0)</f>
        <v>301</v>
      </c>
      <c r="I22" s="10">
        <f t="shared" si="6"/>
        <v>1806</v>
      </c>
    </row>
    <row r="23" spans="1:9">
      <c r="A23" s="5" t="s">
        <v>10</v>
      </c>
      <c r="B23" s="6" t="s">
        <v>11</v>
      </c>
      <c r="C23" s="7">
        <v>54000</v>
      </c>
      <c r="D23" s="8"/>
      <c r="E23" s="9">
        <f t="shared" si="4"/>
        <v>0</v>
      </c>
      <c r="F23" s="23">
        <v>0.18</v>
      </c>
      <c r="G23" s="9">
        <f t="shared" si="5"/>
        <v>0</v>
      </c>
      <c r="H23" s="31">
        <f>VLOOKUP(A23,[1]Sheet1!$B:$G,6,0)</f>
        <v>6080</v>
      </c>
      <c r="I23" s="10">
        <f t="shared" si="6"/>
        <v>0</v>
      </c>
    </row>
    <row r="24" spans="1:9">
      <c r="A24" s="15" t="s">
        <v>45</v>
      </c>
      <c r="B24" s="6" t="s">
        <v>46</v>
      </c>
      <c r="C24" s="16">
        <v>40000</v>
      </c>
      <c r="D24" s="8"/>
      <c r="E24" s="9">
        <f t="shared" si="4"/>
        <v>0</v>
      </c>
      <c r="F24" s="23">
        <v>0.18</v>
      </c>
      <c r="G24" s="9">
        <f t="shared" si="5"/>
        <v>0</v>
      </c>
      <c r="H24" s="31">
        <f>VLOOKUP(A24,[1]Sheet1!$B:$G,6,0)</f>
        <v>0</v>
      </c>
      <c r="I24" s="10">
        <f t="shared" si="6"/>
        <v>0</v>
      </c>
    </row>
    <row r="25" spans="1:9">
      <c r="A25" s="15" t="s">
        <v>12</v>
      </c>
      <c r="B25" s="6" t="s">
        <v>47</v>
      </c>
      <c r="C25" s="14">
        <v>6200</v>
      </c>
      <c r="D25" s="8"/>
      <c r="E25" s="9">
        <f t="shared" si="4"/>
        <v>0</v>
      </c>
      <c r="F25" s="23">
        <v>0.18</v>
      </c>
      <c r="G25" s="9">
        <f t="shared" si="5"/>
        <v>0</v>
      </c>
      <c r="H25" s="31">
        <f>VLOOKUP(A25,[1]Sheet1!$B:$G,6,0)</f>
        <v>275.1899999999996</v>
      </c>
      <c r="I25" s="10">
        <f t="shared" si="6"/>
        <v>0</v>
      </c>
    </row>
    <row r="26" spans="1:9">
      <c r="A26" s="69" t="s">
        <v>88</v>
      </c>
      <c r="B26" s="69"/>
      <c r="C26" s="69"/>
      <c r="D26" s="69"/>
      <c r="E26" s="25">
        <f>SUM(E20:E25)</f>
        <v>79000</v>
      </c>
      <c r="F26" s="26"/>
      <c r="G26" s="25">
        <f>SUM(G20:G25)</f>
        <v>93220</v>
      </c>
      <c r="H26" s="27"/>
      <c r="I26" s="25">
        <f>SUM(I20:I25)</f>
        <v>4230</v>
      </c>
    </row>
    <row r="27" spans="1:9">
      <c r="A27" s="17" t="s">
        <v>48</v>
      </c>
      <c r="B27" s="17" t="s">
        <v>49</v>
      </c>
      <c r="C27" s="18">
        <v>12200</v>
      </c>
      <c r="D27" s="8">
        <v>1</v>
      </c>
      <c r="E27" s="9">
        <f t="shared" ref="E27:E28" si="7">D27*C27</f>
        <v>12200</v>
      </c>
      <c r="F27" s="23">
        <v>0.18</v>
      </c>
      <c r="G27" s="9">
        <f t="shared" si="5"/>
        <v>14396</v>
      </c>
      <c r="H27" s="31">
        <f>VLOOKUP(A27,[1]Sheet1!$B:$G,6,0)</f>
        <v>686.98999999999978</v>
      </c>
      <c r="I27" s="10">
        <f t="shared" si="6"/>
        <v>686.98999999999978</v>
      </c>
    </row>
    <row r="28" spans="1:9">
      <c r="A28" s="17" t="s">
        <v>50</v>
      </c>
      <c r="B28" s="17" t="s">
        <v>51</v>
      </c>
      <c r="C28" s="18">
        <v>2800</v>
      </c>
      <c r="D28" s="8">
        <v>1</v>
      </c>
      <c r="E28" s="9">
        <f t="shared" si="7"/>
        <v>2800</v>
      </c>
      <c r="F28" s="23">
        <v>0.18</v>
      </c>
      <c r="G28" s="9">
        <f t="shared" si="5"/>
        <v>3304</v>
      </c>
      <c r="H28" s="31">
        <f>VLOOKUP(A28,[1]Sheet1!$B:$G,6,0)</f>
        <v>198.57999999999993</v>
      </c>
      <c r="I28" s="10">
        <f t="shared" si="6"/>
        <v>198.57999999999993</v>
      </c>
    </row>
    <row r="29" spans="1:9">
      <c r="A29" s="69" t="s">
        <v>89</v>
      </c>
      <c r="B29" s="69"/>
      <c r="C29" s="69"/>
      <c r="D29" s="69"/>
      <c r="E29" s="25">
        <f>SUM(E27:E28)</f>
        <v>15000</v>
      </c>
      <c r="F29" s="26"/>
      <c r="G29" s="25">
        <f>SUM(G27:G28)</f>
        <v>17700</v>
      </c>
      <c r="H29" s="32"/>
      <c r="I29" s="25">
        <f>SUM(I27:I28)</f>
        <v>885.56999999999971</v>
      </c>
    </row>
    <row r="30" spans="1:9">
      <c r="A30" s="5" t="s">
        <v>52</v>
      </c>
      <c r="B30" s="6" t="s">
        <v>53</v>
      </c>
      <c r="C30" s="19">
        <v>4050</v>
      </c>
      <c r="D30" s="8"/>
      <c r="E30" s="9">
        <f t="shared" ref="E30:E34" si="8">D30*C30</f>
        <v>0</v>
      </c>
      <c r="F30" s="23">
        <v>0.28000000000000003</v>
      </c>
      <c r="G30" s="9">
        <f t="shared" si="5"/>
        <v>0</v>
      </c>
      <c r="H30" s="31">
        <f>VLOOKUP(A30,[1]Sheet1!$B:$G,6,0)</f>
        <v>181.84999999999991</v>
      </c>
      <c r="I30" s="10">
        <f t="shared" si="6"/>
        <v>0</v>
      </c>
    </row>
    <row r="31" spans="1:9">
      <c r="A31" s="5" t="s">
        <v>54</v>
      </c>
      <c r="B31" s="6" t="s">
        <v>55</v>
      </c>
      <c r="C31" s="19">
        <v>4050</v>
      </c>
      <c r="D31" s="8"/>
      <c r="E31" s="9">
        <f t="shared" si="8"/>
        <v>0</v>
      </c>
      <c r="F31" s="23">
        <v>0.28000000000000003</v>
      </c>
      <c r="G31" s="9">
        <f t="shared" si="5"/>
        <v>0</v>
      </c>
      <c r="H31" s="31">
        <f>VLOOKUP(A31,[1]Sheet1!$B:$G,6,0)</f>
        <v>294.26000000000022</v>
      </c>
      <c r="I31" s="10">
        <f t="shared" si="6"/>
        <v>0</v>
      </c>
    </row>
    <row r="32" spans="1:9">
      <c r="A32" s="5" t="s">
        <v>56</v>
      </c>
      <c r="B32" s="6" t="s">
        <v>57</v>
      </c>
      <c r="C32" s="19">
        <v>4050</v>
      </c>
      <c r="D32" s="8"/>
      <c r="E32" s="9">
        <f t="shared" si="8"/>
        <v>0</v>
      </c>
      <c r="F32" s="23">
        <v>0.28000000000000003</v>
      </c>
      <c r="G32" s="9">
        <f t="shared" si="5"/>
        <v>0</v>
      </c>
      <c r="H32" s="31">
        <f>VLOOKUP(A32,[1]Sheet1!$B:$G,6,0)</f>
        <v>176.11000000000013</v>
      </c>
      <c r="I32" s="10">
        <f t="shared" si="6"/>
        <v>0</v>
      </c>
    </row>
    <row r="33" spans="1:9">
      <c r="A33" s="5" t="s">
        <v>58</v>
      </c>
      <c r="B33" s="6" t="s">
        <v>57</v>
      </c>
      <c r="C33" s="19">
        <v>4050</v>
      </c>
      <c r="D33" s="8"/>
      <c r="E33" s="9">
        <f t="shared" si="8"/>
        <v>0</v>
      </c>
      <c r="F33" s="23">
        <v>0.28000000000000003</v>
      </c>
      <c r="G33" s="9">
        <f t="shared" si="5"/>
        <v>0</v>
      </c>
      <c r="H33" s="31">
        <f>VLOOKUP(A33,[1]Sheet1!$B:$G,6,0)</f>
        <v>176.11000000000013</v>
      </c>
      <c r="I33" s="10">
        <f t="shared" si="6"/>
        <v>0</v>
      </c>
    </row>
    <row r="34" spans="1:9">
      <c r="A34" s="5" t="s">
        <v>59</v>
      </c>
      <c r="B34" s="6" t="s">
        <v>60</v>
      </c>
      <c r="C34" s="19">
        <v>4050</v>
      </c>
      <c r="D34" s="8">
        <v>12</v>
      </c>
      <c r="E34" s="9">
        <f t="shared" si="8"/>
        <v>48600</v>
      </c>
      <c r="F34" s="23">
        <v>0.18</v>
      </c>
      <c r="G34" s="9">
        <f t="shared" si="5"/>
        <v>57348</v>
      </c>
      <c r="H34" s="31">
        <f>VLOOKUP(A34,[1]Sheet1!$B:$G,6,0)</f>
        <v>176</v>
      </c>
      <c r="I34" s="10">
        <f t="shared" si="6"/>
        <v>2112</v>
      </c>
    </row>
    <row r="35" spans="1:9">
      <c r="A35" s="69" t="s">
        <v>90</v>
      </c>
      <c r="B35" s="69"/>
      <c r="C35" s="69"/>
      <c r="D35" s="69"/>
      <c r="E35" s="25">
        <f>SUM(E30:E34)</f>
        <v>48600</v>
      </c>
      <c r="F35" s="26"/>
      <c r="G35" s="25">
        <f>SUM(G30:G34)</f>
        <v>57348</v>
      </c>
      <c r="H35" s="27"/>
      <c r="I35" s="25">
        <f>SUM(I30:I34)</f>
        <v>2112</v>
      </c>
    </row>
    <row r="36" spans="1:9">
      <c r="A36" s="20" t="s">
        <v>61</v>
      </c>
      <c r="B36" s="6" t="s">
        <v>62</v>
      </c>
      <c r="C36" s="19">
        <v>9800</v>
      </c>
      <c r="D36" s="8">
        <v>12</v>
      </c>
      <c r="E36" s="9">
        <f t="shared" ref="E36:E47" si="9">D36*C36</f>
        <v>117600</v>
      </c>
      <c r="F36" s="23">
        <v>0.28000000000000003</v>
      </c>
      <c r="G36" s="9">
        <f t="shared" si="5"/>
        <v>150528</v>
      </c>
      <c r="H36" s="31">
        <f>VLOOKUP(A36,[1]Sheet1!$B:$G,6,0)</f>
        <v>437.60000000000036</v>
      </c>
      <c r="I36" s="10">
        <f t="shared" si="6"/>
        <v>5251.2000000000044</v>
      </c>
    </row>
    <row r="37" spans="1:9">
      <c r="A37" s="20" t="s">
        <v>63</v>
      </c>
      <c r="B37" s="6" t="s">
        <v>64</v>
      </c>
      <c r="C37" s="19">
        <v>720</v>
      </c>
      <c r="D37" s="8">
        <v>12</v>
      </c>
      <c r="E37" s="9">
        <f t="shared" si="9"/>
        <v>8640</v>
      </c>
      <c r="F37" s="23">
        <v>0.28000000000000003</v>
      </c>
      <c r="G37" s="9">
        <f t="shared" si="5"/>
        <v>11059.2</v>
      </c>
      <c r="H37" s="31">
        <f>VLOOKUP(A37,[1]Sheet1!$B:$G,6,0)</f>
        <v>98.07000000000005</v>
      </c>
      <c r="I37" s="10">
        <f t="shared" si="6"/>
        <v>1176.8400000000006</v>
      </c>
    </row>
    <row r="38" spans="1:9">
      <c r="A38" s="20" t="s">
        <v>65</v>
      </c>
      <c r="B38" s="6" t="s">
        <v>66</v>
      </c>
      <c r="C38" s="19">
        <v>150</v>
      </c>
      <c r="D38" s="8">
        <v>12</v>
      </c>
      <c r="E38" s="9">
        <f t="shared" si="9"/>
        <v>1800</v>
      </c>
      <c r="F38" s="23">
        <v>0.28000000000000003</v>
      </c>
      <c r="G38" s="9">
        <f t="shared" si="5"/>
        <v>2304</v>
      </c>
      <c r="H38" s="31">
        <f>VLOOKUP(A38,[1]Sheet1!$B:$G,6,0)</f>
        <v>16.800000000000011</v>
      </c>
      <c r="I38" s="10">
        <f t="shared" si="6"/>
        <v>201.60000000000014</v>
      </c>
    </row>
    <row r="39" spans="1:9">
      <c r="A39" s="5" t="s">
        <v>67</v>
      </c>
      <c r="B39" s="6" t="s">
        <v>68</v>
      </c>
      <c r="C39" s="21">
        <v>9700</v>
      </c>
      <c r="D39" s="8"/>
      <c r="E39" s="9">
        <f t="shared" si="9"/>
        <v>0</v>
      </c>
      <c r="F39" s="23">
        <v>0.28000000000000003</v>
      </c>
      <c r="G39" s="9">
        <f t="shared" si="5"/>
        <v>0</v>
      </c>
      <c r="H39" s="31">
        <f>VLOOKUP(A39,[1]Sheet1!$B:$G,6,0)</f>
        <v>86.610000000000582</v>
      </c>
      <c r="I39" s="10">
        <f t="shared" si="6"/>
        <v>0</v>
      </c>
    </row>
    <row r="40" spans="1:9">
      <c r="A40" s="5" t="s">
        <v>69</v>
      </c>
      <c r="B40" s="6" t="s">
        <v>70</v>
      </c>
      <c r="C40" s="21">
        <v>740</v>
      </c>
      <c r="D40" s="8"/>
      <c r="E40" s="9">
        <f t="shared" si="9"/>
        <v>0</v>
      </c>
      <c r="F40" s="23">
        <v>0.28000000000000003</v>
      </c>
      <c r="G40" s="9">
        <f t="shared" si="5"/>
        <v>0</v>
      </c>
      <c r="H40" s="31">
        <f>VLOOKUP(A40,[1]Sheet1!$B:$G,6,0)</f>
        <v>5.4400000000000546</v>
      </c>
      <c r="I40" s="10">
        <f t="shared" si="6"/>
        <v>0</v>
      </c>
    </row>
    <row r="41" spans="1:9">
      <c r="A41" s="5" t="s">
        <v>71</v>
      </c>
      <c r="B41" s="6" t="s">
        <v>72</v>
      </c>
      <c r="C41" s="21">
        <v>230</v>
      </c>
      <c r="D41" s="8"/>
      <c r="E41" s="9">
        <f t="shared" si="9"/>
        <v>0</v>
      </c>
      <c r="F41" s="23">
        <v>0.28000000000000003</v>
      </c>
      <c r="G41" s="9">
        <f t="shared" si="5"/>
        <v>0</v>
      </c>
      <c r="H41" s="31">
        <f>VLOOKUP(A41,[1]Sheet1!$B:$G,6,0)</f>
        <v>4.0900000000000034</v>
      </c>
      <c r="I41" s="10">
        <f t="shared" si="6"/>
        <v>0</v>
      </c>
    </row>
    <row r="42" spans="1:9">
      <c r="A42" s="5" t="s">
        <v>73</v>
      </c>
      <c r="B42" s="6" t="s">
        <v>74</v>
      </c>
      <c r="C42" s="19">
        <v>13100</v>
      </c>
      <c r="D42" s="8"/>
      <c r="E42" s="9">
        <f t="shared" si="9"/>
        <v>0</v>
      </c>
      <c r="F42" s="23">
        <v>0.28000000000000003</v>
      </c>
      <c r="G42" s="9">
        <f t="shared" si="5"/>
        <v>0</v>
      </c>
      <c r="H42" s="31">
        <f>VLOOKUP(A42,[1]Sheet1!$B:$G,6,0)</f>
        <v>801.56999999999971</v>
      </c>
      <c r="I42" s="10">
        <f t="shared" si="6"/>
        <v>0</v>
      </c>
    </row>
    <row r="43" spans="1:9">
      <c r="A43" s="5" t="s">
        <v>75</v>
      </c>
      <c r="B43" s="6" t="s">
        <v>76</v>
      </c>
      <c r="C43" s="19">
        <v>600</v>
      </c>
      <c r="D43" s="8"/>
      <c r="E43" s="9">
        <f t="shared" si="9"/>
        <v>0</v>
      </c>
      <c r="F43" s="23">
        <v>0.28000000000000003</v>
      </c>
      <c r="G43" s="9">
        <f t="shared" si="5"/>
        <v>0</v>
      </c>
      <c r="H43" s="31">
        <f>VLOOKUP(A43,[1]Sheet1!$B:$G,6,0)</f>
        <v>42.700000000000045</v>
      </c>
      <c r="I43" s="10">
        <f t="shared" si="6"/>
        <v>0</v>
      </c>
    </row>
    <row r="44" spans="1:9">
      <c r="A44" s="5" t="s">
        <v>77</v>
      </c>
      <c r="B44" s="6" t="s">
        <v>78</v>
      </c>
      <c r="C44" s="19">
        <v>250</v>
      </c>
      <c r="D44" s="8"/>
      <c r="E44" s="9">
        <f t="shared" si="9"/>
        <v>0</v>
      </c>
      <c r="F44" s="23">
        <v>0.28000000000000003</v>
      </c>
      <c r="G44" s="9">
        <f t="shared" si="5"/>
        <v>0</v>
      </c>
      <c r="H44" s="31">
        <f>VLOOKUP(A44,[1]Sheet1!$B:$G,6,0)</f>
        <v>55.330000000000013</v>
      </c>
      <c r="I44" s="10">
        <f t="shared" si="6"/>
        <v>0</v>
      </c>
    </row>
    <row r="45" spans="1:9">
      <c r="A45" s="22" t="s">
        <v>79</v>
      </c>
      <c r="B45" s="6" t="s">
        <v>80</v>
      </c>
      <c r="C45" s="21">
        <v>12000</v>
      </c>
      <c r="D45" s="8"/>
      <c r="E45" s="9">
        <f t="shared" si="9"/>
        <v>0</v>
      </c>
      <c r="F45" s="23">
        <v>0.28000000000000003</v>
      </c>
      <c r="G45" s="9">
        <f t="shared" si="5"/>
        <v>0</v>
      </c>
      <c r="H45" s="31">
        <f>VLOOKUP(A45,[1]Sheet1!$B:$G,6,0)</f>
        <v>531.11000000000058</v>
      </c>
      <c r="I45" s="10">
        <f t="shared" si="6"/>
        <v>0</v>
      </c>
    </row>
    <row r="46" spans="1:9">
      <c r="A46" s="22" t="s">
        <v>81</v>
      </c>
      <c r="B46" s="6" t="s">
        <v>82</v>
      </c>
      <c r="C46" s="21">
        <v>1265</v>
      </c>
      <c r="D46" s="8"/>
      <c r="E46" s="9">
        <f t="shared" si="9"/>
        <v>0</v>
      </c>
      <c r="F46" s="23">
        <v>0.28000000000000003</v>
      </c>
      <c r="G46" s="9">
        <f t="shared" si="5"/>
        <v>0</v>
      </c>
      <c r="H46" s="31">
        <f>VLOOKUP(A46,[1]Sheet1!$B:$G,6,0)</f>
        <v>55.009999999999991</v>
      </c>
      <c r="I46" s="10">
        <f t="shared" si="6"/>
        <v>0</v>
      </c>
    </row>
    <row r="47" spans="1:9">
      <c r="A47" s="22" t="s">
        <v>83</v>
      </c>
      <c r="B47" s="6" t="s">
        <v>84</v>
      </c>
      <c r="C47" s="21">
        <v>680</v>
      </c>
      <c r="D47" s="8"/>
      <c r="E47" s="9">
        <f t="shared" si="9"/>
        <v>0</v>
      </c>
      <c r="F47" s="23">
        <v>0.28000000000000003</v>
      </c>
      <c r="G47" s="9">
        <f t="shared" si="5"/>
        <v>0</v>
      </c>
      <c r="H47" s="31">
        <f>VLOOKUP(A47,[1]Sheet1!$B:$G,6,0)</f>
        <v>33.82000000000005</v>
      </c>
      <c r="I47" s="10">
        <f t="shared" si="6"/>
        <v>0</v>
      </c>
    </row>
    <row r="48" spans="1:9">
      <c r="A48" s="69" t="s">
        <v>91</v>
      </c>
      <c r="B48" s="69"/>
      <c r="C48" s="69"/>
      <c r="D48" s="69"/>
      <c r="E48" s="25">
        <f>SUM(E36:E47)</f>
        <v>128040</v>
      </c>
      <c r="F48" s="27"/>
      <c r="G48" s="25">
        <f>SUM(G36:G47)</f>
        <v>163891.20000000001</v>
      </c>
      <c r="H48" s="27"/>
      <c r="I48" s="25">
        <f>SUM(I36:I47)</f>
        <v>6629.6400000000049</v>
      </c>
    </row>
    <row r="50" spans="1:9" ht="18.75">
      <c r="A50" s="68" t="s">
        <v>92</v>
      </c>
      <c r="B50" s="68"/>
      <c r="C50" s="68"/>
      <c r="D50" s="68"/>
      <c r="E50" s="29">
        <f>SUM(E48,E35,E29,E26,E19)</f>
        <v>410440</v>
      </c>
      <c r="F50" s="30"/>
      <c r="G50" s="29">
        <f>SUM(G48,G35,G29,G26,G19)</f>
        <v>497513.2</v>
      </c>
      <c r="H50" s="30"/>
      <c r="I50" s="29">
        <f>SUM(I48,I35,I29,I26,I19)</f>
        <v>21739.859999999993</v>
      </c>
    </row>
  </sheetData>
  <protectedRanges>
    <protectedRange password="98FA" sqref="A7:B8" name="Range1_4_4_10"/>
    <protectedRange password="98FA" sqref="B12:B13" name="Range1_4_1_3_3_2"/>
    <protectedRange password="98FA" sqref="A30:B34" name="Range1_4_4_1_1"/>
    <protectedRange password="98FA" sqref="A20:B20 A22:B22" name="Range1_4_4_2_1"/>
    <protectedRange password="98FA" sqref="A21:B21" name="Range1_4_4_3_1"/>
    <protectedRange password="98FA" sqref="B23:B25" name="Range1_4_4_4_3"/>
    <protectedRange password="98FA" sqref="A27:B28" name="Range1_4_4_6_1"/>
    <protectedRange password="98FA" sqref="A36:B41" name="Range1_4_4_5_2"/>
    <protectedRange password="98FA" sqref="A42:B44" name="Range1_4_4_8_1"/>
    <protectedRange password="98FA" sqref="A45:B47" name="Range1_4_4_9_1"/>
  </protectedRanges>
  <mergeCells count="6">
    <mergeCell ref="A50:D50"/>
    <mergeCell ref="A19:D19"/>
    <mergeCell ref="A26:D26"/>
    <mergeCell ref="A29:D29"/>
    <mergeCell ref="A35:D35"/>
    <mergeCell ref="A48:D4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activeCell="H5" sqref="H5"/>
    </sheetView>
  </sheetViews>
  <sheetFormatPr defaultRowHeight="15"/>
  <cols>
    <col min="1" max="1" width="3.42578125" style="37" bestFit="1" customWidth="1"/>
    <col min="2" max="2" width="18.28515625" bestFit="1" customWidth="1"/>
    <col min="3" max="3" width="15.7109375" bestFit="1" customWidth="1"/>
    <col min="4" max="4" width="9.140625" style="37"/>
  </cols>
  <sheetData>
    <row r="1" spans="1:10">
      <c r="A1" s="3" t="s">
        <v>116</v>
      </c>
      <c r="B1" s="36" t="s">
        <v>94</v>
      </c>
      <c r="C1" s="36" t="s">
        <v>95</v>
      </c>
      <c r="D1" s="3" t="s">
        <v>117</v>
      </c>
    </row>
    <row r="2" spans="1:10">
      <c r="A2" s="3">
        <v>1</v>
      </c>
      <c r="B2" s="36" t="s">
        <v>96</v>
      </c>
      <c r="C2" s="39" t="s">
        <v>118</v>
      </c>
      <c r="D2" s="38">
        <v>4</v>
      </c>
      <c r="G2" t="s">
        <v>120</v>
      </c>
    </row>
    <row r="3" spans="1:10">
      <c r="A3" s="3">
        <v>2</v>
      </c>
      <c r="B3" s="36" t="s">
        <v>101</v>
      </c>
      <c r="C3" s="39" t="s">
        <v>98</v>
      </c>
      <c r="D3" s="38">
        <v>1</v>
      </c>
    </row>
    <row r="4" spans="1:10">
      <c r="A4" s="3">
        <v>3</v>
      </c>
      <c r="B4" s="36" t="s">
        <v>102</v>
      </c>
      <c r="C4" s="39" t="s">
        <v>99</v>
      </c>
      <c r="D4" s="38">
        <v>1</v>
      </c>
      <c r="G4" t="s">
        <v>121</v>
      </c>
      <c r="H4" t="s">
        <v>142</v>
      </c>
      <c r="I4" t="s">
        <v>141</v>
      </c>
      <c r="J4" t="s">
        <v>143</v>
      </c>
    </row>
    <row r="5" spans="1:10">
      <c r="A5" s="3"/>
      <c r="B5" s="36"/>
      <c r="C5" s="39" t="s">
        <v>100</v>
      </c>
      <c r="D5" s="38"/>
    </row>
    <row r="6" spans="1:10">
      <c r="A6" s="3">
        <v>4</v>
      </c>
      <c r="B6" s="36" t="s">
        <v>103</v>
      </c>
      <c r="C6" s="39" t="s">
        <v>104</v>
      </c>
      <c r="D6" s="38">
        <v>1</v>
      </c>
      <c r="G6" t="s">
        <v>122</v>
      </c>
    </row>
    <row r="7" spans="1:10">
      <c r="A7" s="3"/>
      <c r="B7" s="36"/>
      <c r="C7" s="39" t="s">
        <v>105</v>
      </c>
      <c r="D7" s="38"/>
    </row>
    <row r="8" spans="1:10">
      <c r="A8" s="3"/>
      <c r="B8" s="36"/>
      <c r="C8" s="39" t="s">
        <v>106</v>
      </c>
      <c r="D8" s="38"/>
    </row>
    <row r="9" spans="1:10">
      <c r="A9" s="3">
        <v>5</v>
      </c>
      <c r="B9" s="36" t="s">
        <v>107</v>
      </c>
      <c r="C9" s="39" t="s">
        <v>119</v>
      </c>
      <c r="D9" s="38">
        <v>3</v>
      </c>
    </row>
    <row r="10" spans="1:10">
      <c r="A10" s="3">
        <v>6</v>
      </c>
      <c r="B10" s="36" t="s">
        <v>108</v>
      </c>
      <c r="C10" s="39" t="s">
        <v>109</v>
      </c>
      <c r="D10" s="38">
        <v>1</v>
      </c>
    </row>
    <row r="11" spans="1:10">
      <c r="A11" s="3">
        <v>7</v>
      </c>
      <c r="B11" s="36" t="s">
        <v>96</v>
      </c>
      <c r="C11" s="39" t="s">
        <v>97</v>
      </c>
      <c r="D11" s="38">
        <v>1</v>
      </c>
    </row>
    <row r="12" spans="1:10">
      <c r="A12" s="3"/>
      <c r="B12" s="36"/>
      <c r="C12" s="39" t="s">
        <v>115</v>
      </c>
      <c r="D12" s="38"/>
    </row>
    <row r="13" spans="1:10">
      <c r="A13" s="3">
        <v>8</v>
      </c>
      <c r="B13" s="36" t="s">
        <v>110</v>
      </c>
      <c r="C13" s="39" t="s">
        <v>111</v>
      </c>
      <c r="D13" s="38">
        <v>1</v>
      </c>
    </row>
    <row r="14" spans="1:10">
      <c r="A14" s="3">
        <v>9</v>
      </c>
      <c r="B14" s="36" t="s">
        <v>112</v>
      </c>
      <c r="C14" s="39" t="s">
        <v>113</v>
      </c>
      <c r="D14" s="38">
        <v>1</v>
      </c>
    </row>
    <row r="15" spans="1:10">
      <c r="A15" s="3"/>
      <c r="B15" s="36"/>
      <c r="C15" s="39" t="s">
        <v>114</v>
      </c>
      <c r="D15" s="3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GridLines="0" tabSelected="1" workbookViewId="0">
      <selection activeCell="I3" sqref="I3"/>
    </sheetView>
  </sheetViews>
  <sheetFormatPr defaultRowHeight="15"/>
  <cols>
    <col min="1" max="1" width="20.7109375" bestFit="1" customWidth="1"/>
    <col min="2" max="2" width="12.85546875" style="40" bestFit="1" customWidth="1"/>
    <col min="3" max="5" width="7.7109375" style="40" customWidth="1"/>
    <col min="7" max="7" width="12.85546875" style="40" customWidth="1"/>
    <col min="8" max="9" width="7.7109375" style="40" customWidth="1"/>
  </cols>
  <sheetData>
    <row r="1" spans="1:9">
      <c r="A1" s="36" t="s">
        <v>135</v>
      </c>
      <c r="B1" s="41" t="s">
        <v>136</v>
      </c>
      <c r="C1" s="41" t="s">
        <v>133</v>
      </c>
      <c r="D1" s="41" t="s">
        <v>132</v>
      </c>
      <c r="E1" s="41" t="s">
        <v>131</v>
      </c>
      <c r="F1" s="42" t="s">
        <v>140</v>
      </c>
      <c r="G1" s="41"/>
      <c r="H1" s="41" t="s">
        <v>130</v>
      </c>
      <c r="I1" s="41" t="s">
        <v>197</v>
      </c>
    </row>
    <row r="2" spans="1:9">
      <c r="A2" s="36" t="s">
        <v>134</v>
      </c>
      <c r="B2" s="41">
        <v>38</v>
      </c>
      <c r="C2" s="41"/>
      <c r="D2" s="41"/>
      <c r="E2" s="41"/>
      <c r="F2" s="36"/>
      <c r="G2" s="41"/>
      <c r="H2" s="41"/>
      <c r="I2" s="41"/>
    </row>
    <row r="3" spans="1:9">
      <c r="A3" s="45" t="s">
        <v>103</v>
      </c>
      <c r="B3" s="46" t="s">
        <v>148</v>
      </c>
      <c r="C3" s="46">
        <v>94</v>
      </c>
      <c r="D3" s="46">
        <v>137</v>
      </c>
      <c r="E3" s="46">
        <v>144</v>
      </c>
      <c r="F3" s="46"/>
      <c r="G3" s="46"/>
      <c r="H3" s="46">
        <v>210</v>
      </c>
      <c r="I3" s="46"/>
    </row>
    <row r="4" spans="1:9">
      <c r="A4" s="43" t="s">
        <v>137</v>
      </c>
      <c r="B4" s="41">
        <f>892+147</f>
        <v>1039</v>
      </c>
      <c r="C4" s="41">
        <f>197+48</f>
        <v>245</v>
      </c>
      <c r="D4" s="41">
        <f>244+26</f>
        <v>270</v>
      </c>
      <c r="E4" s="41">
        <f>282+42</f>
        <v>324</v>
      </c>
      <c r="F4" s="36"/>
      <c r="G4" s="41"/>
      <c r="H4" s="41">
        <f>17+33</f>
        <v>50</v>
      </c>
      <c r="I4" s="41"/>
    </row>
    <row r="5" spans="1:9">
      <c r="A5" s="36" t="s">
        <v>138</v>
      </c>
      <c r="B5" s="41"/>
      <c r="C5" s="41"/>
      <c r="D5" s="41"/>
      <c r="E5" s="41"/>
      <c r="F5" s="36"/>
      <c r="G5" s="41"/>
      <c r="H5" s="41"/>
      <c r="I5" s="41"/>
    </row>
    <row r="6" spans="1:9">
      <c r="A6" s="43" t="s">
        <v>107</v>
      </c>
      <c r="B6" s="44">
        <v>240</v>
      </c>
      <c r="C6" s="44" t="s">
        <v>196</v>
      </c>
      <c r="D6" s="44" t="s">
        <v>195</v>
      </c>
      <c r="E6" s="44" t="s">
        <v>194</v>
      </c>
      <c r="F6" s="44"/>
      <c r="G6" s="44"/>
      <c r="H6" s="44" t="s">
        <v>193</v>
      </c>
      <c r="I6" s="44"/>
    </row>
    <row r="7" spans="1:9">
      <c r="A7" s="43" t="s">
        <v>139</v>
      </c>
      <c r="B7" s="44" t="s">
        <v>149</v>
      </c>
      <c r="C7" s="44" t="s">
        <v>153</v>
      </c>
      <c r="D7" s="44" t="s">
        <v>152</v>
      </c>
      <c r="E7" s="44" t="s">
        <v>151</v>
      </c>
      <c r="F7" s="44" t="s">
        <v>154</v>
      </c>
      <c r="G7" s="44"/>
      <c r="H7" s="44" t="s">
        <v>150</v>
      </c>
      <c r="I7" s="44"/>
    </row>
    <row r="8" spans="1:9">
      <c r="A8" s="36" t="s">
        <v>110</v>
      </c>
      <c r="B8" s="41">
        <v>7</v>
      </c>
      <c r="C8" s="41">
        <v>0</v>
      </c>
      <c r="D8" s="41">
        <v>0</v>
      </c>
      <c r="E8" s="41">
        <v>2</v>
      </c>
      <c r="F8" s="41">
        <v>47</v>
      </c>
      <c r="G8" s="41"/>
      <c r="H8" s="41">
        <v>3</v>
      </c>
      <c r="I8" s="41"/>
    </row>
    <row r="9" spans="1:9">
      <c r="A9" s="45" t="s">
        <v>102</v>
      </c>
      <c r="B9" s="46" t="s">
        <v>144</v>
      </c>
      <c r="C9" s="46" t="s">
        <v>145</v>
      </c>
      <c r="D9" s="46">
        <v>17</v>
      </c>
      <c r="E9" s="46">
        <v>14</v>
      </c>
      <c r="F9" s="46">
        <v>304</v>
      </c>
      <c r="G9" s="46"/>
      <c r="H9" s="46">
        <v>36</v>
      </c>
      <c r="I9" s="46">
        <v>26</v>
      </c>
    </row>
    <row r="10" spans="1:9">
      <c r="A10" s="43" t="s">
        <v>112</v>
      </c>
      <c r="B10" s="44"/>
      <c r="C10" s="44"/>
      <c r="D10" s="44"/>
      <c r="E10" s="44"/>
      <c r="F10" s="43"/>
      <c r="G10" s="44"/>
      <c r="H10" s="44"/>
      <c r="I10" s="44"/>
    </row>
    <row r="16" spans="1:9">
      <c r="H16" s="40">
        <v>5528</v>
      </c>
    </row>
    <row r="17" spans="8:8">
      <c r="H17" s="40">
        <v>4623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workbookViewId="0">
      <selection activeCell="A7" sqref="A7"/>
    </sheetView>
  </sheetViews>
  <sheetFormatPr defaultRowHeight="15"/>
  <cols>
    <col min="1" max="1" width="9.28515625" bestFit="1" customWidth="1"/>
    <col min="2" max="2" width="17.7109375" bestFit="1" customWidth="1"/>
    <col min="3" max="3" width="7" bestFit="1" customWidth="1"/>
  </cols>
  <sheetData>
    <row r="1" spans="1:4">
      <c r="D1" t="s">
        <v>146</v>
      </c>
    </row>
    <row r="2" spans="1:4">
      <c r="A2" t="s">
        <v>123</v>
      </c>
      <c r="B2" t="s">
        <v>124</v>
      </c>
      <c r="C2">
        <v>47860</v>
      </c>
      <c r="D2">
        <v>48500</v>
      </c>
    </row>
    <row r="3" spans="1:4">
      <c r="A3" t="s">
        <v>125</v>
      </c>
      <c r="B3" t="s">
        <v>126</v>
      </c>
      <c r="C3">
        <v>103100</v>
      </c>
      <c r="D3">
        <v>111600</v>
      </c>
    </row>
    <row r="4" spans="1:4">
      <c r="A4" t="s">
        <v>147</v>
      </c>
      <c r="B4" t="s">
        <v>127</v>
      </c>
      <c r="C4">
        <v>124436</v>
      </c>
    </row>
    <row r="5" spans="1:4">
      <c r="A5" t="s">
        <v>122</v>
      </c>
      <c r="B5" t="s">
        <v>128</v>
      </c>
      <c r="C5">
        <v>12500</v>
      </c>
      <c r="D5">
        <v>12200</v>
      </c>
    </row>
    <row r="6" spans="1:4">
      <c r="A6" t="s">
        <v>120</v>
      </c>
      <c r="B6" t="s">
        <v>129</v>
      </c>
      <c r="C6">
        <v>3700</v>
      </c>
      <c r="D6">
        <v>2800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showGridLines="0" workbookViewId="0">
      <selection activeCell="L5" sqref="L5"/>
    </sheetView>
  </sheetViews>
  <sheetFormatPr defaultRowHeight="15"/>
  <cols>
    <col min="1" max="1" width="3.42578125" bestFit="1" customWidth="1"/>
    <col min="2" max="2" width="13.140625" bestFit="1" customWidth="1"/>
    <col min="3" max="3" width="72.5703125" bestFit="1" customWidth="1"/>
    <col min="4" max="4" width="8" bestFit="1" customWidth="1"/>
    <col min="5" max="5" width="7.42578125" bestFit="1" customWidth="1"/>
    <col min="6" max="6" width="8.28515625" customWidth="1"/>
    <col min="7" max="7" width="8.140625" customWidth="1"/>
    <col min="10" max="10" width="10.5703125" bestFit="1" customWidth="1"/>
  </cols>
  <sheetData>
    <row r="1" spans="1:14" s="64" customFormat="1" ht="45">
      <c r="A1" s="60" t="s">
        <v>116</v>
      </c>
      <c r="B1" s="61" t="s">
        <v>0</v>
      </c>
      <c r="C1" s="62" t="s">
        <v>1</v>
      </c>
      <c r="D1" s="63" t="s">
        <v>155</v>
      </c>
      <c r="E1" s="63" t="s">
        <v>187</v>
      </c>
      <c r="F1" s="63" t="s">
        <v>189</v>
      </c>
      <c r="G1" s="63" t="s">
        <v>188</v>
      </c>
      <c r="H1" s="63" t="s">
        <v>190</v>
      </c>
      <c r="J1" s="64" t="s">
        <v>191</v>
      </c>
      <c r="K1" s="64" t="s">
        <v>192</v>
      </c>
    </row>
    <row r="2" spans="1:14">
      <c r="A2" s="49">
        <v>1</v>
      </c>
      <c r="B2" s="5" t="s">
        <v>13</v>
      </c>
      <c r="C2" s="6" t="s">
        <v>14</v>
      </c>
      <c r="D2" s="7">
        <v>45300</v>
      </c>
      <c r="E2" s="21">
        <v>44100</v>
      </c>
      <c r="F2" s="65">
        <f>D2-E2</f>
        <v>1200</v>
      </c>
      <c r="G2" s="66">
        <f>D2/E2-1</f>
        <v>2.7210884353741527E-2</v>
      </c>
      <c r="H2" s="31">
        <f>VLOOKUP(B2,'With PBIT'!A:H,8,0)</f>
        <v>2533.0899999999965</v>
      </c>
      <c r="J2">
        <v>43100</v>
      </c>
      <c r="K2" s="34">
        <f>D2-J2</f>
        <v>2200</v>
      </c>
      <c r="M2">
        <v>54000</v>
      </c>
      <c r="N2">
        <v>61000</v>
      </c>
    </row>
    <row r="3" spans="1:14">
      <c r="A3" s="49">
        <v>2</v>
      </c>
      <c r="B3" s="5" t="s">
        <v>15</v>
      </c>
      <c r="C3" s="6" t="s">
        <v>16</v>
      </c>
      <c r="D3" s="7">
        <v>47200</v>
      </c>
      <c r="E3" s="21">
        <v>45900</v>
      </c>
      <c r="F3" s="65">
        <f t="shared" ref="F3:F15" si="0">D3-E3</f>
        <v>1300</v>
      </c>
      <c r="G3" s="66">
        <f t="shared" ref="G3:G15" si="1">D3/E3-1</f>
        <v>2.8322440087146017E-2</v>
      </c>
      <c r="H3" s="31">
        <f>VLOOKUP(B3,'With PBIT'!A:H,8,0)</f>
        <v>2064.239999999998</v>
      </c>
      <c r="M3">
        <f>M2/1.18</f>
        <v>45762.711864406781</v>
      </c>
      <c r="N3">
        <f>N2/1.18</f>
        <v>51694.91525423729</v>
      </c>
    </row>
    <row r="4" spans="1:14">
      <c r="A4" s="49">
        <v>3</v>
      </c>
      <c r="B4" s="5" t="s">
        <v>17</v>
      </c>
      <c r="C4" s="6" t="s">
        <v>18</v>
      </c>
      <c r="D4" s="7">
        <v>48500</v>
      </c>
      <c r="E4" s="21">
        <v>46100</v>
      </c>
      <c r="F4" s="65">
        <f t="shared" si="0"/>
        <v>2400</v>
      </c>
      <c r="G4" s="66">
        <f t="shared" si="1"/>
        <v>5.2060737527114931E-2</v>
      </c>
      <c r="H4" s="31">
        <f>VLOOKUP(B4,'With PBIT'!A:H,8,0)</f>
        <v>2599.4199999999983</v>
      </c>
    </row>
    <row r="5" spans="1:14">
      <c r="A5" s="49">
        <v>4</v>
      </c>
      <c r="B5" s="5" t="s">
        <v>19</v>
      </c>
      <c r="C5" s="6" t="s">
        <v>20</v>
      </c>
      <c r="D5" s="7">
        <v>48500</v>
      </c>
      <c r="E5" s="21">
        <v>47500</v>
      </c>
      <c r="F5" s="65">
        <f t="shared" si="0"/>
        <v>1000</v>
      </c>
      <c r="G5" s="66">
        <f t="shared" si="1"/>
        <v>2.1052631578947434E-2</v>
      </c>
      <c r="H5" s="31">
        <f>VLOOKUP(B5,'With PBIT'!A:H,8,0)</f>
        <v>2501.489999999998</v>
      </c>
      <c r="K5">
        <v>55000</v>
      </c>
    </row>
    <row r="6" spans="1:14">
      <c r="A6" s="49">
        <v>5</v>
      </c>
      <c r="B6" s="5" t="s">
        <v>21</v>
      </c>
      <c r="C6" s="6" t="s">
        <v>22</v>
      </c>
      <c r="D6" s="7">
        <v>49500</v>
      </c>
      <c r="E6" s="21">
        <v>48500</v>
      </c>
      <c r="F6" s="65">
        <f t="shared" si="0"/>
        <v>1000</v>
      </c>
      <c r="G6" s="66">
        <f t="shared" si="1"/>
        <v>2.0618556701030855E-2</v>
      </c>
      <c r="H6" s="31">
        <f>VLOOKUP(B6,'With PBIT'!A:H,8,0)</f>
        <v>2764.6899999999951</v>
      </c>
      <c r="K6">
        <f>K5*1.18</f>
        <v>64900</v>
      </c>
    </row>
    <row r="7" spans="1:14">
      <c r="A7" s="49">
        <v>6</v>
      </c>
      <c r="B7" s="5" t="s">
        <v>23</v>
      </c>
      <c r="C7" s="6" t="s">
        <v>24</v>
      </c>
      <c r="D7" s="7">
        <v>48900</v>
      </c>
      <c r="E7" s="21">
        <v>47400</v>
      </c>
      <c r="F7" s="65">
        <f t="shared" si="0"/>
        <v>1500</v>
      </c>
      <c r="G7" s="66">
        <f t="shared" si="1"/>
        <v>3.1645569620253111E-2</v>
      </c>
      <c r="H7" s="31">
        <f>VLOOKUP(B7,'With PBIT'!A:H,8,0)</f>
        <v>2543.3699999999953</v>
      </c>
    </row>
    <row r="8" spans="1:14">
      <c r="A8" s="49">
        <v>7</v>
      </c>
      <c r="B8" s="5" t="s">
        <v>25</v>
      </c>
      <c r="C8" s="6" t="s">
        <v>26</v>
      </c>
      <c r="D8" s="7">
        <v>50800</v>
      </c>
      <c r="E8" s="21">
        <v>49100</v>
      </c>
      <c r="F8" s="65">
        <f t="shared" si="0"/>
        <v>1700</v>
      </c>
      <c r="G8" s="66">
        <f t="shared" si="1"/>
        <v>3.4623217922606919E-2</v>
      </c>
      <c r="H8" s="31">
        <f>VLOOKUP(B8,'With PBIT'!A:H,8,0)</f>
        <v>2640.4504000000015</v>
      </c>
    </row>
    <row r="9" spans="1:14">
      <c r="A9" s="49">
        <v>8</v>
      </c>
      <c r="B9" s="5" t="s">
        <v>27</v>
      </c>
      <c r="C9" s="6" t="s">
        <v>28</v>
      </c>
      <c r="D9" s="7">
        <v>52600</v>
      </c>
      <c r="E9" s="21">
        <v>49000</v>
      </c>
      <c r="F9" s="65">
        <f t="shared" si="0"/>
        <v>3600</v>
      </c>
      <c r="G9" s="66">
        <f t="shared" si="1"/>
        <v>7.3469387755102034E-2</v>
      </c>
      <c r="H9" s="31">
        <f>VLOOKUP(B9,'With PBIT'!A:H,8,0)</f>
        <v>2763.1350999999995</v>
      </c>
    </row>
    <row r="10" spans="1:14">
      <c r="A10" s="49">
        <v>9</v>
      </c>
      <c r="B10" s="5" t="s">
        <v>7</v>
      </c>
      <c r="C10" s="6" t="s">
        <v>8</v>
      </c>
      <c r="D10" s="7">
        <v>48100</v>
      </c>
      <c r="E10" s="21">
        <v>48100</v>
      </c>
      <c r="F10" s="65">
        <f t="shared" si="0"/>
        <v>0</v>
      </c>
      <c r="G10" s="66">
        <f t="shared" si="1"/>
        <v>0</v>
      </c>
      <c r="H10" s="31">
        <f>VLOOKUP(B10,'With PBIT'!A:H,8,0)</f>
        <v>3717.7799999999988</v>
      </c>
    </row>
    <row r="11" spans="1:14">
      <c r="A11" s="49">
        <v>10</v>
      </c>
      <c r="B11" s="5" t="s">
        <v>29</v>
      </c>
      <c r="C11" s="6" t="s">
        <v>30</v>
      </c>
      <c r="D11" s="7">
        <v>49100</v>
      </c>
      <c r="E11" s="21">
        <v>49100</v>
      </c>
      <c r="F11" s="65">
        <f t="shared" si="0"/>
        <v>0</v>
      </c>
      <c r="G11" s="66">
        <f t="shared" si="1"/>
        <v>0</v>
      </c>
      <c r="H11" s="31">
        <f>VLOOKUP(B11,'With PBIT'!A:H,8,0)</f>
        <v>4742.1299999999974</v>
      </c>
    </row>
    <row r="12" spans="1:14">
      <c r="A12" s="49">
        <v>11</v>
      </c>
      <c r="B12" s="5" t="s">
        <v>31</v>
      </c>
      <c r="C12" s="6" t="s">
        <v>32</v>
      </c>
      <c r="D12" s="7">
        <v>38000</v>
      </c>
      <c r="E12" s="21">
        <v>38000</v>
      </c>
      <c r="F12" s="65">
        <f t="shared" si="0"/>
        <v>0</v>
      </c>
      <c r="G12" s="66">
        <f t="shared" si="1"/>
        <v>0</v>
      </c>
      <c r="H12" s="31">
        <f>VLOOKUP(B12,'With PBIT'!A:H,8,0)</f>
        <v>3099.739999999998</v>
      </c>
    </row>
    <row r="13" spans="1:14">
      <c r="A13" s="49">
        <v>12</v>
      </c>
      <c r="B13" s="5" t="s">
        <v>33</v>
      </c>
      <c r="C13" s="6" t="s">
        <v>34</v>
      </c>
      <c r="D13" s="7">
        <v>40500</v>
      </c>
      <c r="E13" s="21">
        <v>40000</v>
      </c>
      <c r="F13" s="65">
        <f t="shared" si="0"/>
        <v>500</v>
      </c>
      <c r="G13" s="66">
        <f t="shared" si="1"/>
        <v>1.2499999999999956E-2</v>
      </c>
      <c r="H13" s="31">
        <f>VLOOKUP(B13,'With PBIT'!A:H,8,0)</f>
        <v>2755.2300000000032</v>
      </c>
    </row>
    <row r="14" spans="1:14">
      <c r="A14" s="49">
        <v>13</v>
      </c>
      <c r="B14" s="5" t="s">
        <v>35</v>
      </c>
      <c r="C14" s="6" t="s">
        <v>36</v>
      </c>
      <c r="D14" s="7">
        <v>950</v>
      </c>
      <c r="E14" s="21">
        <v>900</v>
      </c>
      <c r="F14" s="65">
        <f t="shared" si="0"/>
        <v>50</v>
      </c>
      <c r="G14" s="66">
        <f t="shared" si="1"/>
        <v>5.555555555555558E-2</v>
      </c>
      <c r="H14" s="31">
        <f>VLOOKUP(B14,'With PBIT'!A:H,8,0)</f>
        <v>94.150000000000091</v>
      </c>
    </row>
    <row r="15" spans="1:14">
      <c r="A15" s="49">
        <v>14</v>
      </c>
      <c r="B15" s="12" t="s">
        <v>9</v>
      </c>
      <c r="C15" s="13" t="s">
        <v>37</v>
      </c>
      <c r="D15" s="11">
        <v>650</v>
      </c>
      <c r="E15" s="21">
        <v>600</v>
      </c>
      <c r="F15" s="21">
        <f t="shared" si="0"/>
        <v>50</v>
      </c>
      <c r="G15" s="66">
        <f t="shared" si="1"/>
        <v>8.3333333333333259E-2</v>
      </c>
      <c r="H15" s="31">
        <f>VLOOKUP(B15,'With PBIT'!A:H,8,0)</f>
        <v>72.160000000000082</v>
      </c>
    </row>
    <row r="16" spans="1:14">
      <c r="A16" s="49">
        <v>15</v>
      </c>
      <c r="B16" s="12" t="s">
        <v>38</v>
      </c>
      <c r="C16" s="13" t="s">
        <v>37</v>
      </c>
      <c r="D16" s="11">
        <v>650</v>
      </c>
      <c r="E16" s="21">
        <v>600</v>
      </c>
      <c r="F16" s="21">
        <f t="shared" ref="F16" si="2">D16-E16</f>
        <v>50</v>
      </c>
      <c r="G16" s="66">
        <f t="shared" ref="G16" si="3">D16/E16-1</f>
        <v>8.3333333333333259E-2</v>
      </c>
      <c r="H16" s="31">
        <f>VLOOKUP(B16,'With PBIT'!A:H,8,0)</f>
        <v>47.230000000000018</v>
      </c>
    </row>
    <row r="17" spans="1:10">
      <c r="A17" s="50"/>
      <c r="B17" s="51"/>
      <c r="C17" s="48"/>
      <c r="D17" s="48"/>
      <c r="E17" s="48" t="s">
        <v>156</v>
      </c>
      <c r="F17" s="48"/>
      <c r="G17" s="48"/>
    </row>
    <row r="18" spans="1:10">
      <c r="A18" s="49">
        <v>1</v>
      </c>
      <c r="B18" s="5" t="s">
        <v>39</v>
      </c>
      <c r="C18" s="6" t="s">
        <v>40</v>
      </c>
      <c r="D18" s="7">
        <v>47200</v>
      </c>
      <c r="E18" s="58">
        <v>25</v>
      </c>
      <c r="F18" s="58"/>
      <c r="G18" s="58">
        <f>E18*6</f>
        <v>150</v>
      </c>
      <c r="H18" s="36">
        <f>VLOOKUP(B18,'With PBIT'!A:H,8,0)</f>
        <v>2424</v>
      </c>
      <c r="J18">
        <v>74000</v>
      </c>
    </row>
    <row r="19" spans="1:10">
      <c r="A19" s="49">
        <v>2</v>
      </c>
      <c r="B19" s="5" t="s">
        <v>41</v>
      </c>
      <c r="C19" s="6" t="s">
        <v>42</v>
      </c>
      <c r="D19" s="7">
        <v>32200</v>
      </c>
      <c r="E19" s="58">
        <v>43</v>
      </c>
      <c r="F19" s="58"/>
      <c r="G19" s="58">
        <f>E19*4</f>
        <v>172</v>
      </c>
      <c r="H19" s="36">
        <f>VLOOKUP(B19,'With PBIT'!A:H,8,0)</f>
        <v>3590</v>
      </c>
      <c r="J19">
        <v>48000</v>
      </c>
    </row>
    <row r="20" spans="1:10">
      <c r="A20" s="49">
        <v>3</v>
      </c>
      <c r="B20" s="5" t="s">
        <v>43</v>
      </c>
      <c r="C20" s="6" t="s">
        <v>44</v>
      </c>
      <c r="D20" s="14">
        <v>5300</v>
      </c>
      <c r="E20" s="58">
        <v>314</v>
      </c>
      <c r="F20" s="58"/>
      <c r="G20" s="58"/>
      <c r="H20" s="36">
        <f>VLOOKUP(B20,'With PBIT'!A:H,8,0)</f>
        <v>301</v>
      </c>
    </row>
    <row r="21" spans="1:10">
      <c r="A21" s="49">
        <v>4</v>
      </c>
      <c r="B21" s="5" t="s">
        <v>10</v>
      </c>
      <c r="C21" s="6" t="s">
        <v>11</v>
      </c>
      <c r="D21" s="7">
        <v>54000</v>
      </c>
      <c r="E21" s="58">
        <v>10</v>
      </c>
      <c r="F21" s="58"/>
      <c r="G21" s="58">
        <f>E21*6</f>
        <v>60</v>
      </c>
      <c r="H21" s="36">
        <f>VLOOKUP(B21,'With PBIT'!A:H,8,0)</f>
        <v>6080</v>
      </c>
    </row>
    <row r="22" spans="1:10">
      <c r="A22" s="49">
        <v>5</v>
      </c>
      <c r="B22" s="15" t="s">
        <v>45</v>
      </c>
      <c r="C22" s="6" t="s">
        <v>46</v>
      </c>
      <c r="D22" s="16">
        <v>40000</v>
      </c>
      <c r="E22" s="58"/>
      <c r="F22" s="58"/>
      <c r="G22" s="58"/>
      <c r="H22" s="36">
        <f>VLOOKUP(B22,'With PBIT'!A:H,8,0)</f>
        <v>0</v>
      </c>
    </row>
    <row r="23" spans="1:10">
      <c r="A23" s="49">
        <v>6</v>
      </c>
      <c r="B23" s="15" t="s">
        <v>12</v>
      </c>
      <c r="C23" s="6" t="s">
        <v>47</v>
      </c>
      <c r="D23" s="14">
        <v>6200</v>
      </c>
      <c r="E23" s="58">
        <v>736</v>
      </c>
      <c r="F23" s="58"/>
      <c r="G23" s="58"/>
      <c r="H23" s="31">
        <f>VLOOKUP(B23,'With PBIT'!A:H,8,0)</f>
        <v>275.1899999999996</v>
      </c>
    </row>
    <row r="24" spans="1:10">
      <c r="A24" s="50"/>
      <c r="B24" s="51"/>
      <c r="C24" s="48"/>
      <c r="D24" s="48"/>
      <c r="E24" s="48"/>
      <c r="F24" s="48"/>
      <c r="G24" s="48"/>
    </row>
    <row r="25" spans="1:10">
      <c r="A25" s="49">
        <v>1</v>
      </c>
      <c r="B25" s="17" t="s">
        <v>48</v>
      </c>
      <c r="C25" s="17" t="s">
        <v>49</v>
      </c>
      <c r="D25" s="18">
        <v>12200</v>
      </c>
      <c r="E25" s="52">
        <v>253</v>
      </c>
      <c r="F25" s="52"/>
      <c r="G25" s="48"/>
      <c r="H25" s="67">
        <f>VLOOKUP(B25,'With PBIT'!A:H,8,0)</f>
        <v>686.98999999999978</v>
      </c>
      <c r="J25">
        <v>11500</v>
      </c>
    </row>
    <row r="26" spans="1:10">
      <c r="A26" s="49">
        <v>2</v>
      </c>
      <c r="B26" s="17" t="s">
        <v>50</v>
      </c>
      <c r="C26" s="17" t="s">
        <v>51</v>
      </c>
      <c r="D26" s="18">
        <v>2800</v>
      </c>
      <c r="E26" s="52">
        <v>1170</v>
      </c>
      <c r="F26" s="52"/>
      <c r="G26" s="48"/>
      <c r="H26" s="67">
        <f>VLOOKUP(B26,'With PBIT'!A:H,8,0)</f>
        <v>198.57999999999993</v>
      </c>
      <c r="J26">
        <v>2340</v>
      </c>
    </row>
    <row r="27" spans="1:10">
      <c r="A27" s="48"/>
      <c r="B27" s="51"/>
      <c r="C27" s="48"/>
      <c r="D27" s="48"/>
      <c r="E27" s="48"/>
      <c r="F27" s="48"/>
      <c r="G27" s="48"/>
      <c r="H27" s="67"/>
    </row>
    <row r="28" spans="1:10">
      <c r="A28" s="53">
        <v>1</v>
      </c>
      <c r="B28" s="5" t="s">
        <v>52</v>
      </c>
      <c r="C28" s="6" t="s">
        <v>53</v>
      </c>
      <c r="D28" s="19">
        <v>4050</v>
      </c>
      <c r="E28" s="48"/>
      <c r="F28" s="48"/>
      <c r="G28" s="48"/>
      <c r="H28" s="67">
        <f>VLOOKUP(B28,'With PBIT'!A:H,8,0)</f>
        <v>181.84999999999991</v>
      </c>
    </row>
    <row r="29" spans="1:10">
      <c r="A29" s="53">
        <v>2</v>
      </c>
      <c r="B29" s="5" t="s">
        <v>54</v>
      </c>
      <c r="C29" s="6" t="s">
        <v>55</v>
      </c>
      <c r="D29" s="19">
        <v>4050</v>
      </c>
      <c r="E29" s="48"/>
      <c r="F29" s="48"/>
      <c r="G29" s="48"/>
      <c r="H29" s="67">
        <f>VLOOKUP(B29,'With PBIT'!A:H,8,0)</f>
        <v>294.26000000000022</v>
      </c>
    </row>
    <row r="30" spans="1:10">
      <c r="A30" s="53">
        <v>3</v>
      </c>
      <c r="B30" s="5" t="s">
        <v>56</v>
      </c>
      <c r="C30" s="6" t="s">
        <v>57</v>
      </c>
      <c r="D30" s="19">
        <v>4050</v>
      </c>
      <c r="E30" s="48"/>
      <c r="F30" s="48"/>
      <c r="G30" s="48"/>
      <c r="H30" s="67">
        <f>VLOOKUP(B30,'With PBIT'!A:H,8,0)</f>
        <v>176.11000000000013</v>
      </c>
    </row>
    <row r="31" spans="1:10">
      <c r="A31" s="53">
        <v>4</v>
      </c>
      <c r="B31" s="5" t="s">
        <v>58</v>
      </c>
      <c r="C31" s="6" t="s">
        <v>57</v>
      </c>
      <c r="D31" s="19">
        <v>4050</v>
      </c>
      <c r="E31" s="48"/>
      <c r="F31" s="48"/>
      <c r="G31" s="48"/>
      <c r="H31" s="67">
        <f>VLOOKUP(B31,'With PBIT'!A:H,8,0)</f>
        <v>176.11000000000013</v>
      </c>
    </row>
    <row r="32" spans="1:10">
      <c r="A32" s="53">
        <v>5</v>
      </c>
      <c r="B32" s="5" t="s">
        <v>59</v>
      </c>
      <c r="C32" s="6" t="s">
        <v>60</v>
      </c>
      <c r="D32" s="19">
        <v>4050</v>
      </c>
      <c r="E32" s="48"/>
      <c r="F32" s="48"/>
      <c r="G32" s="48"/>
      <c r="H32" s="67">
        <f>VLOOKUP(B32,'With PBIT'!A:H,8,0)</f>
        <v>176</v>
      </c>
      <c r="J32">
        <v>3650</v>
      </c>
    </row>
    <row r="33" spans="1:8">
      <c r="A33" s="50"/>
      <c r="B33" s="51"/>
      <c r="C33" s="48"/>
      <c r="D33" s="48"/>
      <c r="E33" s="48"/>
      <c r="F33" s="48"/>
      <c r="G33" s="48"/>
      <c r="H33" s="67"/>
    </row>
    <row r="34" spans="1:8">
      <c r="A34" s="49">
        <v>1</v>
      </c>
      <c r="B34" s="20" t="s">
        <v>61</v>
      </c>
      <c r="C34" s="6" t="s">
        <v>62</v>
      </c>
      <c r="D34" s="19">
        <v>9800</v>
      </c>
      <c r="E34" s="54">
        <f>D34+D35+D36</f>
        <v>10670</v>
      </c>
      <c r="F34" s="54"/>
      <c r="G34" s="55">
        <v>0.28000000000000003</v>
      </c>
      <c r="H34" s="67">
        <f>VLOOKUP(B34,'With PBIT'!A:H,8,0)</f>
        <v>437.60000000000036</v>
      </c>
    </row>
    <row r="35" spans="1:8">
      <c r="A35" s="49">
        <v>2</v>
      </c>
      <c r="B35" s="20" t="s">
        <v>63</v>
      </c>
      <c r="C35" s="6" t="s">
        <v>64</v>
      </c>
      <c r="D35" s="19">
        <v>720</v>
      </c>
      <c r="E35" s="48"/>
      <c r="F35" s="48"/>
      <c r="G35" s="55">
        <v>0.28000000000000003</v>
      </c>
      <c r="H35" s="67">
        <f>VLOOKUP(B35,'With PBIT'!A:H,8,0)</f>
        <v>98.07000000000005</v>
      </c>
    </row>
    <row r="36" spans="1:8">
      <c r="A36" s="49">
        <v>3</v>
      </c>
      <c r="B36" s="20" t="s">
        <v>65</v>
      </c>
      <c r="C36" s="6" t="s">
        <v>66</v>
      </c>
      <c r="D36" s="19">
        <v>150</v>
      </c>
      <c r="E36" s="48"/>
      <c r="F36" s="48"/>
      <c r="G36" s="55">
        <v>0.28000000000000003</v>
      </c>
      <c r="H36" s="67">
        <f>VLOOKUP(B36,'With PBIT'!A:H,8,0)</f>
        <v>16.800000000000011</v>
      </c>
    </row>
    <row r="37" spans="1:8">
      <c r="A37" s="56">
        <v>4</v>
      </c>
      <c r="B37" s="5" t="s">
        <v>67</v>
      </c>
      <c r="C37" s="6" t="s">
        <v>68</v>
      </c>
      <c r="D37" s="21">
        <v>9700</v>
      </c>
      <c r="E37" s="54">
        <f>D37+D38+D39</f>
        <v>10670</v>
      </c>
      <c r="F37" s="54"/>
      <c r="G37" s="55">
        <v>0.28000000000000003</v>
      </c>
      <c r="H37" s="67">
        <f>VLOOKUP(B37,'With PBIT'!A:H,8,0)</f>
        <v>86.610000000000582</v>
      </c>
    </row>
    <row r="38" spans="1:8">
      <c r="A38" s="49">
        <v>5</v>
      </c>
      <c r="B38" s="5" t="s">
        <v>69</v>
      </c>
      <c r="C38" s="6" t="s">
        <v>70</v>
      </c>
      <c r="D38" s="21">
        <v>740</v>
      </c>
      <c r="E38" s="48"/>
      <c r="F38" s="48"/>
      <c r="G38" s="55">
        <v>0.28000000000000003</v>
      </c>
      <c r="H38" s="67">
        <f>VLOOKUP(B38,'With PBIT'!A:H,8,0)</f>
        <v>5.4400000000000546</v>
      </c>
    </row>
    <row r="39" spans="1:8">
      <c r="A39" s="49">
        <v>6</v>
      </c>
      <c r="B39" s="5" t="s">
        <v>71</v>
      </c>
      <c r="C39" s="6" t="s">
        <v>72</v>
      </c>
      <c r="D39" s="21">
        <v>230</v>
      </c>
      <c r="E39" s="48"/>
      <c r="F39" s="48"/>
      <c r="G39" s="55">
        <v>0.28000000000000003</v>
      </c>
      <c r="H39" s="67">
        <f>VLOOKUP(B39,'With PBIT'!A:H,8,0)</f>
        <v>4.0900000000000034</v>
      </c>
    </row>
    <row r="40" spans="1:8">
      <c r="A40" s="49">
        <v>7</v>
      </c>
      <c r="B40" s="5" t="s">
        <v>73</v>
      </c>
      <c r="C40" s="6" t="s">
        <v>74</v>
      </c>
      <c r="D40" s="19">
        <v>13100</v>
      </c>
      <c r="E40" s="54">
        <f>D40+D41+D42</f>
        <v>13950</v>
      </c>
      <c r="F40" s="54"/>
      <c r="G40" s="55">
        <v>0.28000000000000003</v>
      </c>
      <c r="H40" s="67">
        <f>VLOOKUP(B40,'With PBIT'!A:H,8,0)</f>
        <v>801.56999999999971</v>
      </c>
    </row>
    <row r="41" spans="1:8">
      <c r="A41" s="49">
        <v>8</v>
      </c>
      <c r="B41" s="5" t="s">
        <v>75</v>
      </c>
      <c r="C41" s="6" t="s">
        <v>76</v>
      </c>
      <c r="D41" s="19">
        <v>600</v>
      </c>
      <c r="E41" s="48"/>
      <c r="F41" s="48"/>
      <c r="G41" s="55">
        <v>0.28000000000000003</v>
      </c>
      <c r="H41" s="67">
        <f>VLOOKUP(B41,'With PBIT'!A:H,8,0)</f>
        <v>42.700000000000045</v>
      </c>
    </row>
    <row r="42" spans="1:8">
      <c r="A42" s="49">
        <v>9</v>
      </c>
      <c r="B42" s="5" t="s">
        <v>77</v>
      </c>
      <c r="C42" s="6" t="s">
        <v>78</v>
      </c>
      <c r="D42" s="19">
        <v>250</v>
      </c>
      <c r="E42" s="48"/>
      <c r="F42" s="48"/>
      <c r="G42" s="55">
        <v>0.28000000000000003</v>
      </c>
      <c r="H42" s="67">
        <f>VLOOKUP(B42,'With PBIT'!A:H,8,0)</f>
        <v>55.330000000000013</v>
      </c>
    </row>
    <row r="43" spans="1:8">
      <c r="A43" s="56">
        <v>10</v>
      </c>
      <c r="B43" s="22" t="s">
        <v>79</v>
      </c>
      <c r="C43" s="6" t="s">
        <v>80</v>
      </c>
      <c r="D43" s="21">
        <v>12000</v>
      </c>
      <c r="E43" s="54">
        <f>D43+D44+D45</f>
        <v>13945</v>
      </c>
      <c r="F43" s="54"/>
      <c r="G43" s="55">
        <v>0.28000000000000003</v>
      </c>
      <c r="H43" s="67">
        <f>VLOOKUP(B43,'With PBIT'!A:H,8,0)</f>
        <v>531.11000000000058</v>
      </c>
    </row>
    <row r="44" spans="1:8">
      <c r="A44" s="49">
        <v>11</v>
      </c>
      <c r="B44" s="22" t="s">
        <v>81</v>
      </c>
      <c r="C44" s="6" t="s">
        <v>82</v>
      </c>
      <c r="D44" s="21">
        <v>1265</v>
      </c>
      <c r="E44" s="48"/>
      <c r="F44" s="48"/>
      <c r="G44" s="55">
        <v>0.28000000000000003</v>
      </c>
      <c r="H44" s="67">
        <f>VLOOKUP(B44,'With PBIT'!A:H,8,0)</f>
        <v>55.009999999999991</v>
      </c>
    </row>
    <row r="45" spans="1:8">
      <c r="A45" s="49">
        <v>12</v>
      </c>
      <c r="B45" s="22" t="s">
        <v>83</v>
      </c>
      <c r="C45" s="6" t="s">
        <v>84</v>
      </c>
      <c r="D45" s="21">
        <v>680</v>
      </c>
      <c r="E45" s="48"/>
      <c r="F45" s="48"/>
      <c r="G45" s="55">
        <v>0.28000000000000003</v>
      </c>
      <c r="H45" s="67">
        <f>VLOOKUP(B45,'With PBIT'!A:H,8,0)</f>
        <v>33.82000000000005</v>
      </c>
    </row>
    <row r="46" spans="1:8">
      <c r="A46" s="50"/>
      <c r="B46" s="51"/>
      <c r="C46" s="48"/>
      <c r="D46" s="48"/>
      <c r="E46" s="48"/>
      <c r="F46" s="48"/>
      <c r="G46" s="48"/>
    </row>
    <row r="47" spans="1:8">
      <c r="A47" s="57">
        <v>1</v>
      </c>
      <c r="B47" s="22" t="s">
        <v>157</v>
      </c>
      <c r="C47" s="6" t="s">
        <v>158</v>
      </c>
      <c r="D47" s="58">
        <v>2400</v>
      </c>
      <c r="E47" s="48"/>
      <c r="F47" s="48"/>
      <c r="G47" s="48"/>
    </row>
    <row r="48" spans="1:8">
      <c r="A48" s="57">
        <v>2</v>
      </c>
      <c r="B48" s="22" t="s">
        <v>159</v>
      </c>
      <c r="C48" s="6" t="s">
        <v>160</v>
      </c>
      <c r="D48" s="58">
        <v>2400</v>
      </c>
      <c r="E48" s="48"/>
      <c r="F48" s="48"/>
      <c r="G48" s="48"/>
    </row>
    <row r="49" spans="1:7">
      <c r="A49" s="57">
        <v>3</v>
      </c>
      <c r="B49" s="22" t="s">
        <v>161</v>
      </c>
      <c r="C49" s="6" t="s">
        <v>162</v>
      </c>
      <c r="D49" s="58">
        <v>2400</v>
      </c>
      <c r="E49" s="48"/>
      <c r="F49" s="48"/>
      <c r="G49" s="48"/>
    </row>
    <row r="50" spans="1:7">
      <c r="A50" s="57">
        <v>4</v>
      </c>
      <c r="B50" s="22" t="s">
        <v>163</v>
      </c>
      <c r="C50" s="6" t="s">
        <v>164</v>
      </c>
      <c r="D50" s="58">
        <v>2400</v>
      </c>
      <c r="E50" s="48"/>
      <c r="F50" s="48"/>
      <c r="G50" s="48"/>
    </row>
    <row r="51" spans="1:7">
      <c r="A51" s="50"/>
      <c r="B51" s="51"/>
      <c r="C51" s="48"/>
      <c r="D51" s="48"/>
      <c r="E51" s="48"/>
      <c r="F51" s="48"/>
      <c r="G51" s="48"/>
    </row>
    <row r="52" spans="1:7">
      <c r="A52" s="57">
        <v>1</v>
      </c>
      <c r="B52" s="22" t="s">
        <v>165</v>
      </c>
      <c r="C52" s="6" t="s">
        <v>166</v>
      </c>
      <c r="D52" s="59">
        <v>16000</v>
      </c>
      <c r="E52" s="48"/>
      <c r="F52" s="48"/>
      <c r="G52" s="48"/>
    </row>
    <row r="53" spans="1:7">
      <c r="A53" s="57">
        <v>2</v>
      </c>
      <c r="B53" s="22" t="s">
        <v>167</v>
      </c>
      <c r="C53" s="6" t="s">
        <v>168</v>
      </c>
      <c r="D53" s="59">
        <v>15000</v>
      </c>
      <c r="E53" s="48"/>
      <c r="F53" s="48"/>
      <c r="G53" s="48"/>
    </row>
    <row r="54" spans="1:7">
      <c r="A54" s="57">
        <v>3</v>
      </c>
      <c r="B54" s="22" t="s">
        <v>169</v>
      </c>
      <c r="C54" s="6" t="s">
        <v>170</v>
      </c>
      <c r="D54" s="59">
        <v>16600</v>
      </c>
      <c r="E54" s="48"/>
      <c r="F54" s="48"/>
      <c r="G54" s="48"/>
    </row>
    <row r="55" spans="1:7">
      <c r="A55" s="57">
        <v>4</v>
      </c>
      <c r="B55" s="22" t="s">
        <v>171</v>
      </c>
      <c r="C55" s="6" t="s">
        <v>172</v>
      </c>
      <c r="D55" s="59">
        <v>16100</v>
      </c>
      <c r="E55" s="48"/>
      <c r="F55" s="48"/>
      <c r="G55" s="48"/>
    </row>
    <row r="56" spans="1:7">
      <c r="A56" s="57">
        <v>5</v>
      </c>
      <c r="B56" s="22" t="s">
        <v>173</v>
      </c>
      <c r="C56" s="6" t="s">
        <v>174</v>
      </c>
      <c r="D56" s="59">
        <v>14300</v>
      </c>
      <c r="E56" s="48"/>
      <c r="F56" s="48"/>
      <c r="G56" s="48"/>
    </row>
    <row r="57" spans="1:7">
      <c r="A57" s="57">
        <v>6</v>
      </c>
      <c r="B57" s="22" t="s">
        <v>175</v>
      </c>
      <c r="C57" s="6" t="s">
        <v>176</v>
      </c>
      <c r="D57" s="59">
        <v>15300</v>
      </c>
      <c r="E57" s="48"/>
      <c r="F57" s="48"/>
      <c r="G57" s="48"/>
    </row>
    <row r="58" spans="1:7">
      <c r="A58" s="57">
        <v>7</v>
      </c>
      <c r="B58" s="22" t="s">
        <v>177</v>
      </c>
      <c r="C58" s="6" t="s">
        <v>178</v>
      </c>
      <c r="D58" s="59">
        <v>16500</v>
      </c>
      <c r="E58" s="48"/>
      <c r="F58" s="48"/>
      <c r="G58" s="48"/>
    </row>
    <row r="59" spans="1:7">
      <c r="A59" s="57">
        <v>8</v>
      </c>
      <c r="B59" s="22" t="s">
        <v>179</v>
      </c>
      <c r="C59" s="6" t="s">
        <v>180</v>
      </c>
      <c r="D59" s="59">
        <v>4450</v>
      </c>
      <c r="E59" s="48"/>
      <c r="F59" s="48"/>
      <c r="G59" s="48"/>
    </row>
    <row r="60" spans="1:7">
      <c r="A60" s="57">
        <v>9</v>
      </c>
      <c r="B60" s="22" t="s">
        <v>181</v>
      </c>
      <c r="C60" s="6" t="s">
        <v>182</v>
      </c>
      <c r="D60" s="59">
        <v>4450</v>
      </c>
      <c r="E60" s="48"/>
      <c r="F60" s="48"/>
      <c r="G60" s="48"/>
    </row>
    <row r="61" spans="1:7">
      <c r="A61" s="57">
        <v>10</v>
      </c>
      <c r="B61" s="22" t="s">
        <v>183</v>
      </c>
      <c r="C61" s="6" t="s">
        <v>184</v>
      </c>
      <c r="D61" s="59">
        <v>9500</v>
      </c>
      <c r="E61" s="48"/>
      <c r="F61" s="48"/>
      <c r="G61" s="48"/>
    </row>
    <row r="62" spans="1:7">
      <c r="A62" s="57">
        <v>11</v>
      </c>
      <c r="B62" s="22" t="s">
        <v>185</v>
      </c>
      <c r="C62" s="6" t="s">
        <v>186</v>
      </c>
      <c r="D62" s="59">
        <v>4850</v>
      </c>
      <c r="E62" s="48"/>
      <c r="F62" s="48"/>
      <c r="G62" s="48"/>
    </row>
  </sheetData>
  <protectedRanges>
    <protectedRange password="98FA" sqref="B5:C6" name="Range1_4_4"/>
    <protectedRange password="98FA" sqref="C10:C11" name="Range1_4_1_3_3"/>
    <protectedRange password="98FA" sqref="B28:C32" name="Range1_4_4_1"/>
    <protectedRange password="98FA" sqref="B18:C18 B20:C20" name="Range1_4_4_2"/>
    <protectedRange password="98FA" sqref="B19:C19" name="Range1_4_4_3"/>
    <protectedRange password="98FA" sqref="C21:C23" name="Range1_4_4_4"/>
    <protectedRange password="98FA" sqref="B25:C27" name="Range1_4_4_6"/>
    <protectedRange password="98FA" sqref="B34:C39" name="Range1_4_4_5"/>
    <protectedRange password="98FA" sqref="B40:C42" name="Range1_4_4_8"/>
    <protectedRange password="98FA" sqref="B43:C45" name="Range1_4_4_9"/>
    <protectedRange password="98FA" sqref="B47:C48 B49:B50" name="Range1_4_4_5_1"/>
    <protectedRange password="98FA" sqref="C61:C62" name="Range1_4_4_7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Selling Price</vt:lpstr>
      <vt:lpstr>With PBIT</vt:lpstr>
      <vt:lpstr>Distributor Network</vt:lpstr>
      <vt:lpstr>Retail</vt:lpstr>
      <vt:lpstr>Black Diamond</vt:lpstr>
      <vt:lpstr>Price 1.12.2018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JAMADAGNI</dc:creator>
  <cp:lastModifiedBy>SURESH JAMADAGNI </cp:lastModifiedBy>
  <dcterms:created xsi:type="dcterms:W3CDTF">2019-05-03T08:01:39Z</dcterms:created>
  <dcterms:modified xsi:type="dcterms:W3CDTF">2019-06-01T09:22:11Z</dcterms:modified>
</cp:coreProperties>
</file>