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1C38D25A-92FE-4B7B-B416-BFC4CFA9B948}" xr6:coauthVersionLast="47" xr6:coauthVersionMax="47" xr10:uidLastSave="{00000000-0000-0000-0000-000000000000}"/>
  <workbookProtection workbookAlgorithmName="SHA-512" workbookHashValue="Ijm6Xutun4PLk7vxkMlyHMD8npSH+zTgIIHDsnFj/Ri/Pc0bgDYLuKNdQoUhHxIlRNTxf4G+kiyDFNre6B85VA==" workbookSaltValue="7uy2z7pFiovmkhMHhw/B7g==" workbookSpinCount="100000" lockStructure="1"/>
  <bookViews>
    <workbookView xWindow="-110" yWindow="-110" windowWidth="22780" windowHeight="14540" xr2:uid="{A05415BA-7E22-40EF-B9A1-B1E9D9C0900B}"/>
  </bookViews>
  <sheets>
    <sheet name="Inputs" sheetId="1" r:id="rId1"/>
    <sheet name="Revenue" sheetId="2" r:id="rId2"/>
    <sheet name="Cashflow" sheetId="6" r:id="rId3"/>
    <sheet name="Expenses" sheetId="3" r:id="rId4"/>
    <sheet name="Summ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 a="1"/>
  <c r="J17" i="1" s="1"/>
  <c r="B5" i="3" s="1"/>
  <c r="B13" i="1"/>
  <c r="M3" i="2" s="1"/>
  <c r="M7" i="2" s="1"/>
  <c r="M12" i="2" s="1"/>
  <c r="C3" i="3"/>
  <c r="C6" i="6" s="1"/>
  <c r="D3" i="3"/>
  <c r="D6" i="6" s="1"/>
  <c r="E3" i="3"/>
  <c r="E6" i="6" s="1"/>
  <c r="F3" i="3"/>
  <c r="G3" i="3"/>
  <c r="H3" i="3"/>
  <c r="I3" i="3"/>
  <c r="J3" i="3"/>
  <c r="K3" i="3"/>
  <c r="K6" i="6" s="1"/>
  <c r="L3" i="3"/>
  <c r="M3" i="3"/>
  <c r="C4" i="3"/>
  <c r="D4" i="3"/>
  <c r="E4" i="3"/>
  <c r="F4" i="3"/>
  <c r="G4" i="3"/>
  <c r="H4" i="3"/>
  <c r="I4" i="3"/>
  <c r="J4" i="3"/>
  <c r="K4" i="3"/>
  <c r="L4" i="3"/>
  <c r="M4" i="3"/>
  <c r="B4" i="3"/>
  <c r="B3" i="3"/>
  <c r="B6" i="6" s="1"/>
  <c r="M5" i="3" l="1"/>
  <c r="M6" i="3" s="1"/>
  <c r="M5" i="4" s="1"/>
  <c r="K5" i="3"/>
  <c r="K6" i="3" s="1"/>
  <c r="I5" i="3"/>
  <c r="I6" i="3" s="1"/>
  <c r="E5" i="3"/>
  <c r="L5" i="3"/>
  <c r="L6" i="3" s="1"/>
  <c r="L5" i="4" s="1"/>
  <c r="J5" i="3"/>
  <c r="J6" i="3" s="1"/>
  <c r="G5" i="3"/>
  <c r="G6" i="3" s="1"/>
  <c r="D5" i="3"/>
  <c r="D6" i="3" s="1"/>
  <c r="B6" i="3"/>
  <c r="B5" i="4" s="1"/>
  <c r="C5" i="3"/>
  <c r="C6" i="3" s="1"/>
  <c r="C5" i="4" s="1"/>
  <c r="H5" i="3"/>
  <c r="H6" i="3" s="1"/>
  <c r="H5" i="4" s="1"/>
  <c r="F5" i="3"/>
  <c r="F6" i="3" s="1"/>
  <c r="D3" i="2"/>
  <c r="J3" i="2"/>
  <c r="J6" i="2" s="1"/>
  <c r="J11" i="2" s="1"/>
  <c r="H3" i="2"/>
  <c r="H6" i="2" s="1"/>
  <c r="C3" i="2"/>
  <c r="K3" i="2"/>
  <c r="I3" i="2"/>
  <c r="I6" i="2" s="1"/>
  <c r="G3" i="2"/>
  <c r="L3" i="2"/>
  <c r="L7" i="2" s="1"/>
  <c r="L12" i="2" s="1"/>
  <c r="F3" i="2"/>
  <c r="E3" i="2"/>
  <c r="B3" i="2"/>
  <c r="B6" i="2" s="1"/>
  <c r="B11" i="2" s="1"/>
  <c r="M6" i="2"/>
  <c r="M8" i="2" s="1"/>
  <c r="M9" i="2" s="1"/>
  <c r="M7" i="6"/>
  <c r="M9" i="3"/>
  <c r="L6" i="6"/>
  <c r="M6" i="6"/>
  <c r="J6" i="6"/>
  <c r="I6" i="6"/>
  <c r="H6" i="6"/>
  <c r="G6" i="6"/>
  <c r="F6" i="6"/>
  <c r="E6" i="3"/>
  <c r="H7" i="2" l="1"/>
  <c r="M8" i="6"/>
  <c r="J8" i="3"/>
  <c r="J7" i="2"/>
  <c r="J8" i="2" s="1"/>
  <c r="J9" i="2" s="1"/>
  <c r="E6" i="2"/>
  <c r="E7" i="2"/>
  <c r="I8" i="3"/>
  <c r="I11" i="2"/>
  <c r="K7" i="2"/>
  <c r="K6" i="2"/>
  <c r="C6" i="2"/>
  <c r="C7" i="2"/>
  <c r="F6" i="2"/>
  <c r="F7" i="2"/>
  <c r="B7" i="2"/>
  <c r="B12" i="2" s="1"/>
  <c r="B13" i="2" s="1"/>
  <c r="B4" i="6" s="1"/>
  <c r="B3" i="4" s="1"/>
  <c r="L6" i="2"/>
  <c r="L8" i="3" s="1"/>
  <c r="G7" i="2"/>
  <c r="G6" i="2"/>
  <c r="B8" i="3"/>
  <c r="L9" i="3"/>
  <c r="I7" i="2"/>
  <c r="I8" i="2" s="1"/>
  <c r="I9" i="2" s="1"/>
  <c r="H8" i="3"/>
  <c r="H11" i="2"/>
  <c r="D6" i="2"/>
  <c r="D7" i="2"/>
  <c r="M11" i="2"/>
  <c r="M13" i="2" s="1"/>
  <c r="M4" i="6" s="1"/>
  <c r="M3" i="4" s="1"/>
  <c r="M8" i="3"/>
  <c r="M10" i="3" s="1"/>
  <c r="M6" i="4" s="1"/>
  <c r="F5" i="4"/>
  <c r="H8" i="2"/>
  <c r="H9" i="2" s="1"/>
  <c r="H9" i="3"/>
  <c r="H12" i="2"/>
  <c r="K5" i="4"/>
  <c r="J5" i="4"/>
  <c r="G5" i="4"/>
  <c r="D5" i="4"/>
  <c r="I5" i="4"/>
  <c r="E5" i="4"/>
  <c r="J9" i="3" l="1"/>
  <c r="J10" i="3" s="1"/>
  <c r="J9" i="6" s="1"/>
  <c r="J10" i="6" s="1"/>
  <c r="J12" i="2"/>
  <c r="J13" i="2" s="1"/>
  <c r="J4" i="6" s="1"/>
  <c r="J3" i="4" s="1"/>
  <c r="H10" i="3"/>
  <c r="H6" i="4" s="1"/>
  <c r="B9" i="3"/>
  <c r="B10" i="3" s="1"/>
  <c r="B12" i="3" s="1"/>
  <c r="I12" i="2"/>
  <c r="I13" i="2" s="1"/>
  <c r="I4" i="6" s="1"/>
  <c r="I3" i="4" s="1"/>
  <c r="I9" i="3"/>
  <c r="I10" i="3" s="1"/>
  <c r="I12" i="3" s="1"/>
  <c r="I7" i="4" s="1"/>
  <c r="I9" i="4" s="1"/>
  <c r="B8" i="2"/>
  <c r="B9" i="2" s="1"/>
  <c r="L10" i="3"/>
  <c r="L6" i="4" s="1"/>
  <c r="L11" i="2"/>
  <c r="L13" i="2" s="1"/>
  <c r="L4" i="6" s="1"/>
  <c r="L3" i="4" s="1"/>
  <c r="D12" i="2"/>
  <c r="D9" i="3"/>
  <c r="F9" i="3"/>
  <c r="F12" i="2"/>
  <c r="L8" i="2"/>
  <c r="L9" i="2" s="1"/>
  <c r="D11" i="2"/>
  <c r="D8" i="2"/>
  <c r="D9" i="2" s="1"/>
  <c r="D8" i="3"/>
  <c r="F8" i="3"/>
  <c r="F11" i="2"/>
  <c r="F8" i="2"/>
  <c r="F9" i="2" s="1"/>
  <c r="H13" i="2"/>
  <c r="H4" i="6" s="1"/>
  <c r="H3" i="4" s="1"/>
  <c r="M12" i="3"/>
  <c r="M7" i="4" s="1"/>
  <c r="M9" i="4" s="1"/>
  <c r="M10" i="4" s="1"/>
  <c r="M11" i="4" s="1"/>
  <c r="C12" i="2"/>
  <c r="C9" i="3"/>
  <c r="M9" i="6"/>
  <c r="M10" i="6" s="1"/>
  <c r="C11" i="2"/>
  <c r="C8" i="3"/>
  <c r="C8" i="2"/>
  <c r="C9" i="2" s="1"/>
  <c r="K11" i="2"/>
  <c r="K8" i="3"/>
  <c r="K8" i="2"/>
  <c r="K9" i="2" s="1"/>
  <c r="K9" i="3"/>
  <c r="K12" i="2"/>
  <c r="G8" i="3"/>
  <c r="G11" i="2"/>
  <c r="G8" i="2"/>
  <c r="G9" i="2" s="1"/>
  <c r="G9" i="3"/>
  <c r="G12" i="2"/>
  <c r="E9" i="3"/>
  <c r="E12" i="2"/>
  <c r="E8" i="3"/>
  <c r="E8" i="2"/>
  <c r="E9" i="2" s="1"/>
  <c r="E11" i="2"/>
  <c r="E13" i="2" s="1"/>
  <c r="E4" i="6" s="1"/>
  <c r="E3" i="4" s="1"/>
  <c r="N5" i="4"/>
  <c r="H9" i="6"/>
  <c r="H10" i="6" s="1"/>
  <c r="J12" i="3"/>
  <c r="J7" i="4" s="1"/>
  <c r="J6" i="4" l="1"/>
  <c r="B9" i="6"/>
  <c r="B10" i="6" s="1"/>
  <c r="B13" i="6" s="1"/>
  <c r="C3" i="6" s="1"/>
  <c r="J9" i="4"/>
  <c r="B6" i="4"/>
  <c r="I6" i="4"/>
  <c r="I9" i="6"/>
  <c r="I10" i="6" s="1"/>
  <c r="H12" i="3"/>
  <c r="H7" i="4" s="1"/>
  <c r="H9" i="4" s="1"/>
  <c r="H10" i="4" s="1"/>
  <c r="C13" i="2"/>
  <c r="C4" i="6" s="1"/>
  <c r="C3" i="4" s="1"/>
  <c r="L9" i="6"/>
  <c r="L10" i="6" s="1"/>
  <c r="C10" i="3"/>
  <c r="C9" i="6" s="1"/>
  <c r="C10" i="6" s="1"/>
  <c r="D13" i="2"/>
  <c r="D4" i="6" s="1"/>
  <c r="D3" i="4" s="1"/>
  <c r="G10" i="3"/>
  <c r="G6" i="4" s="1"/>
  <c r="F13" i="2"/>
  <c r="F4" i="6" s="1"/>
  <c r="F3" i="4" s="1"/>
  <c r="K10" i="3"/>
  <c r="K6" i="4" s="1"/>
  <c r="F10" i="3"/>
  <c r="F12" i="3" s="1"/>
  <c r="F7" i="4" s="1"/>
  <c r="L12" i="3"/>
  <c r="L7" i="4" s="1"/>
  <c r="L9" i="4" s="1"/>
  <c r="L10" i="4" s="1"/>
  <c r="E10" i="3"/>
  <c r="E12" i="3" s="1"/>
  <c r="E7" i="4" s="1"/>
  <c r="E9" i="4" s="1"/>
  <c r="E10" i="4" s="1"/>
  <c r="E11" i="4" s="1"/>
  <c r="K13" i="2"/>
  <c r="K4" i="6" s="1"/>
  <c r="K3" i="4" s="1"/>
  <c r="D10" i="3"/>
  <c r="D12" i="3" s="1"/>
  <c r="D7" i="4" s="1"/>
  <c r="G13" i="2"/>
  <c r="G4" i="6" s="1"/>
  <c r="G3" i="4" s="1"/>
  <c r="B7" i="4"/>
  <c r="B9" i="4" s="1"/>
  <c r="J10" i="4"/>
  <c r="J11" i="4" s="1"/>
  <c r="I10" i="4"/>
  <c r="I11" i="4" s="1"/>
  <c r="D6" i="4" l="1"/>
  <c r="B15" i="6"/>
  <c r="C13" i="6"/>
  <c r="C6" i="4"/>
  <c r="E6" i="4"/>
  <c r="E9" i="6"/>
  <c r="E10" i="6" s="1"/>
  <c r="F9" i="4"/>
  <c r="F10" i="4" s="1"/>
  <c r="F11" i="4" s="1"/>
  <c r="K12" i="3"/>
  <c r="K7" i="4" s="1"/>
  <c r="K9" i="4" s="1"/>
  <c r="K10" i="4" s="1"/>
  <c r="M12" i="6" s="1"/>
  <c r="C12" i="3"/>
  <c r="C7" i="4" s="1"/>
  <c r="C9" i="4" s="1"/>
  <c r="C10" i="4" s="1"/>
  <c r="C11" i="4" s="1"/>
  <c r="K9" i="6"/>
  <c r="K10" i="6" s="1"/>
  <c r="D9" i="4"/>
  <c r="D10" i="4" s="1"/>
  <c r="D11" i="4" s="1"/>
  <c r="D3" i="6"/>
  <c r="G12" i="3"/>
  <c r="G7" i="4" s="1"/>
  <c r="N3" i="4"/>
  <c r="F9" i="6"/>
  <c r="F10" i="6" s="1"/>
  <c r="G9" i="6"/>
  <c r="G10" i="6" s="1"/>
  <c r="F6" i="4"/>
  <c r="D9" i="6"/>
  <c r="D10" i="6" s="1"/>
  <c r="B10" i="4"/>
  <c r="J12" i="6"/>
  <c r="H11" i="4"/>
  <c r="L11" i="4"/>
  <c r="N7" i="4" l="1"/>
  <c r="B14" i="4" s="1"/>
  <c r="N6" i="4"/>
  <c r="G9" i="4"/>
  <c r="G10" i="4" s="1"/>
  <c r="G12" i="6" s="1"/>
  <c r="K11" i="4"/>
  <c r="D12" i="6"/>
  <c r="B11" i="4"/>
  <c r="D13" i="6" l="1"/>
  <c r="E3" i="6" s="1"/>
  <c r="E13" i="6" s="1"/>
  <c r="F3" i="6" s="1"/>
  <c r="N10" i="4"/>
  <c r="N9" i="4"/>
  <c r="G11" i="4"/>
  <c r="N11" i="4" s="1"/>
  <c r="F13" i="6" l="1"/>
  <c r="G3" i="6" s="1"/>
  <c r="G13" i="6" s="1"/>
  <c r="H3" i="6" s="1"/>
  <c r="H13" i="6" l="1"/>
  <c r="I3" i="6" s="1"/>
  <c r="I13" i="6" l="1"/>
  <c r="J3" i="6" s="1"/>
  <c r="J13" i="6" l="1"/>
  <c r="K3" i="6" s="1"/>
  <c r="K13" i="6" l="1"/>
  <c r="L3" i="6" s="1"/>
  <c r="L13" i="6" l="1"/>
  <c r="M3" i="6" s="1"/>
  <c r="M1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<sst xmlns="http://schemas.openxmlformats.org/spreadsheetml/2006/main" count="130" uniqueCount="64">
  <si>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</si>
  <si>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</si>
  <si>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</si>
  <si>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</si>
  <si>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</si>
  <si>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</si>
  <si>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</si>
  <si>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</si>
  <si>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</si>
  <si>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</si>
  <si>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</si>
  <si>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</si>
  <si>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Seasonality</t>
  </si>
  <si>
    <t>Revenue Related</t>
  </si>
  <si>
    <t>Formulas Book</t>
  </si>
  <si>
    <t>Macros Book</t>
  </si>
  <si>
    <t>% being sold</t>
  </si>
  <si>
    <t>Price</t>
  </si>
  <si>
    <t>Expense Related</t>
  </si>
  <si>
    <t>Cost to Print</t>
  </si>
  <si>
    <t>Website Hosting</t>
  </si>
  <si>
    <t>Per Month</t>
  </si>
  <si>
    <t>Support Staff</t>
  </si>
  <si>
    <t>Software Licenses</t>
  </si>
  <si>
    <t>Income Tax Rate</t>
  </si>
  <si>
    <t>Scenarios</t>
  </si>
  <si>
    <t>Worst case</t>
  </si>
  <si>
    <t>Base case</t>
  </si>
  <si>
    <t>Best case</t>
  </si>
  <si>
    <t># of Business Days</t>
  </si>
  <si>
    <t># of Books Sold / Day</t>
  </si>
  <si>
    <t>Breakdown</t>
  </si>
  <si>
    <t># of Books Sold / Month</t>
  </si>
  <si>
    <t>Formulas Book Sales / Month</t>
  </si>
  <si>
    <t>Macros Book Sales / Month</t>
  </si>
  <si>
    <t>Total Number / Month</t>
  </si>
  <si>
    <t>Check for Errors</t>
  </si>
  <si>
    <t>Total Monthly Sales</t>
  </si>
  <si>
    <t>Per Year</t>
  </si>
  <si>
    <t>Software Licenses/Month</t>
  </si>
  <si>
    <t>Formulas Book Print Costs</t>
  </si>
  <si>
    <t>Macros Book Print Costs</t>
  </si>
  <si>
    <t>Total Costs</t>
  </si>
  <si>
    <t>Total Print Costs</t>
  </si>
  <si>
    <t>Total Fixed Costs</t>
  </si>
  <si>
    <t>Revenue</t>
  </si>
  <si>
    <t>Fixed Costs</t>
  </si>
  <si>
    <t>Print Costs</t>
  </si>
  <si>
    <t>Total Expenses</t>
  </si>
  <si>
    <t>Profit</t>
  </si>
  <si>
    <t>Income Tax</t>
  </si>
  <si>
    <t>Profit After Tax</t>
  </si>
  <si>
    <t>Total</t>
  </si>
  <si>
    <t>Profit and Loss</t>
  </si>
  <si>
    <t>Cashflow</t>
  </si>
  <si>
    <t>Expenses</t>
  </si>
  <si>
    <t>* paid once a year</t>
  </si>
  <si>
    <t>Opening Balance</t>
  </si>
  <si>
    <t>Closing Balance</t>
  </si>
  <si>
    <t>* paid quarterly</t>
  </si>
  <si>
    <t>checking error</t>
  </si>
  <si>
    <t>case Prompt</t>
  </si>
  <si>
    <t>Model Description</t>
  </si>
  <si>
    <t>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</si>
</sst>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  <xf numFmtId="44" fontId="8" fillId="0" borderId="0" applyFont="0" applyFill="0" applyBorder="0" applyAlignment="0" applyProtection="0"/>
    <xf numFmtId="0" fontId="8" fillId="8" borderId="0" applyNumberFormat="0" applyBorder="0" applyAlignment="0" applyProtection="0"/>
    <xf numFmtId="0" fontId="4" fillId="9" borderId="7" applyNumberFormat="0" applyAlignment="0" applyProtection="0"/>
    <xf numFmtId="0" fontId="10" fillId="0" borderId="0" applyNumberFormat="0" applyFill="0" applyBorder="0" applyAlignment="0" applyProtection="0"/>
    <xf numFmtId="0" fontId="8" fillId="10" borderId="8" applyNumberFormat="0" applyFont="0" applyAlignment="0" applyProtection="0"/>
  </cellStyleXfs>
  <cellXfs count="49">
    <xf numFmtId="0" fontId="0" fillId="0" borderId="0" xfId="0"/>
    <xf numFmtId="0" fontId="0" fillId="0" borderId="2" xfId="0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0" fillId="7" borderId="3" xfId="0" applyFill="1" applyBorder="1"/>
    <xf numFmtId="0" fontId="1" fillId="0" borderId="0" xfId="1" applyFill="1" applyAlignment="1"/>
    <xf numFmtId="0" fontId="0" fillId="0" borderId="0" xfId="0" applyAlignment="1">
      <alignment horizontal="left"/>
    </xf>
    <xf numFmtId="0" fontId="1" fillId="2" borderId="0" xfId="1"/>
    <xf numFmtId="0" fontId="5" fillId="0" borderId="0" xfId="0" applyFont="1"/>
    <xf numFmtId="0" fontId="9" fillId="2" borderId="0" xfId="1" applyFont="1"/>
    <xf numFmtId="6" fontId="0" fillId="0" borderId="0" xfId="0" applyNumberFormat="1"/>
    <xf numFmtId="164" fontId="4" fillId="6" borderId="3" xfId="5" applyNumberFormat="1" applyFont="1" applyFill="1" applyBorder="1"/>
    <xf numFmtId="0" fontId="8" fillId="8" borderId="0" xfId="6" applyBorder="1"/>
    <xf numFmtId="44" fontId="0" fillId="0" borderId="0" xfId="0" applyNumberFormat="1"/>
    <xf numFmtId="44" fontId="5" fillId="0" borderId="0" xfId="0" applyNumberFormat="1" applyFont="1"/>
    <xf numFmtId="44" fontId="4" fillId="6" borderId="3" xfId="0" applyNumberFormat="1" applyFont="1" applyFill="1" applyBorder="1"/>
    <xf numFmtId="44" fontId="8" fillId="8" borderId="0" xfId="6" applyNumberFormat="1" applyBorder="1"/>
    <xf numFmtId="0" fontId="4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7" borderId="0" xfId="0" applyFill="1" applyAlignment="1">
      <alignment horizontal="left" wrapText="1"/>
    </xf>
    <xf numFmtId="0" fontId="4" fillId="6" borderId="0" xfId="0" applyFont="1" applyFill="1" applyAlignment="1">
      <alignment horizontal="center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6" fillId="5" borderId="0" xfId="4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4" fillId="6" borderId="0" xfId="0" applyFont="1" applyFill="1" applyAlignment="1">
      <alignment horizontal="left"/>
    </xf>
    <xf numFmtId="0" fontId="1" fillId="2" borderId="6" xfId="1" applyBorder="1" applyAlignment="1">
      <alignment horizontal="center"/>
    </xf>
    <xf numFmtId="0" fontId="2" fillId="3" borderId="6" xfId="2" applyBorder="1" applyAlignment="1">
      <alignment horizontal="center"/>
    </xf>
    <xf numFmtId="0" fontId="0" fillId="0" borderId="0" xfId="0" applyNumberFormat="1"/>
    <xf numFmtId="0" fontId="5" fillId="0" borderId="0" xfId="0" applyNumberFormat="1" applyFont="1"/>
    <xf numFmtId="0" fontId="4" fillId="9" borderId="7" xfId="7"/>
    <xf numFmtId="0" fontId="3" fillId="4" borderId="1" xfId="3" applyProtection="1">
      <protection locked="0"/>
    </xf>
    <xf numFmtId="9" fontId="3" fillId="4" borderId="1" xfId="3" applyNumberFormat="1" applyProtection="1">
      <protection locked="0"/>
    </xf>
    <xf numFmtId="6" fontId="3" fillId="4" borderId="0" xfId="3" applyNumberFormat="1" applyBorder="1" applyProtection="1">
      <protection locked="0"/>
    </xf>
    <xf numFmtId="9" fontId="3" fillId="4" borderId="0" xfId="3" applyNumberFormat="1" applyBorder="1" applyProtection="1">
      <protection locked="0"/>
    </xf>
    <xf numFmtId="0" fontId="3" fillId="4" borderId="0" xfId="3" applyBorder="1" applyProtection="1">
      <protection locked="0"/>
    </xf>
    <xf numFmtId="167" fontId="3" fillId="4" borderId="0" xfId="3" applyNumberFormat="1" applyBorder="1" applyProtection="1">
      <protection locked="0"/>
    </xf>
    <xf numFmtId="6" fontId="3" fillId="4" borderId="0" xfId="3" applyNumberFormat="1" applyBorder="1" applyAlignment="1" applyProtection="1">
      <alignment horizontal="right"/>
      <protection locked="0"/>
    </xf>
    <xf numFmtId="9" fontId="3" fillId="4" borderId="0" xfId="3" applyNumberFormat="1" applyBorder="1" applyAlignment="1" applyProtection="1">
      <alignment horizontal="right"/>
      <protection locked="0"/>
    </xf>
    <xf numFmtId="0" fontId="0" fillId="0" borderId="0" xfId="0"/>
    <xf numFmtId="0" fontId="4" fillId="9" borderId="9" xfId="7" applyBorder="1"/>
    <xf numFmtId="0" fontId="3" fillId="4" borderId="10" xfId="3" applyBorder="1" applyProtection="1">
      <protection locked="0"/>
    </xf>
    <xf numFmtId="0" fontId="0" fillId="10" borderId="8" xfId="9" applyFont="1" applyAlignment="1">
      <alignment horizontal="center"/>
    </xf>
    <xf numFmtId="44" fontId="5" fillId="0" borderId="0" xfId="5" applyNumberFormat="1" applyFont="1"/>
    <xf numFmtId="44" fontId="0" fillId="0" borderId="0" xfId="5" applyNumberFormat="1" applyFont="1"/>
    <xf numFmtId="0" fontId="10" fillId="0" borderId="0" xfId="8"/>
  </cellXfs>
  <cellStyles count="10">
    <cellStyle name="60% - Accent1" xfId="6" builtinId="32"/>
    <cellStyle name="Accent4" xfId="4" builtinId="41"/>
    <cellStyle name="Bad" xfId="2" builtinId="27"/>
    <cellStyle name="Check Cell" xfId="7" builtinId="23"/>
    <cellStyle name="Currency" xfId="5" builtinId="4"/>
    <cellStyle name="Good" xfId="1" builtinId="26"/>
    <cellStyle name="Input" xfId="3" builtinId="20"/>
    <cellStyle name="Normal" xfId="0" builtinId="0"/>
    <cellStyle name="Note" xfId="9" builtinId="10"/>
    <cellStyle name="Warning Text" xfId="8" builtinId="1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Formulas &amp; Macros Boook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Revenue!$A$6</c:f>
              <c:strCache>
                <c:ptCount val="1"/>
                <c:pt idx="0">
                  <c:v>Formulas 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Revenue!$B$6:$M$6</c:f>
              <c:numCache>
                <c:formatCode>General</c:formatCode>
                <c:ptCount val="12"/>
                <c:pt idx="0">
                  <c:v>139.5</c:v>
                </c:pt>
                <c:pt idx="1">
                  <c:v>126</c:v>
                </c:pt>
                <c:pt idx="2">
                  <c:v>139.5</c:v>
                </c:pt>
                <c:pt idx="3">
                  <c:v>135</c:v>
                </c:pt>
                <c:pt idx="4">
                  <c:v>139.5</c:v>
                </c:pt>
                <c:pt idx="5">
                  <c:v>121.5</c:v>
                </c:pt>
                <c:pt idx="6">
                  <c:v>139.5</c:v>
                </c:pt>
                <c:pt idx="7">
                  <c:v>125.55</c:v>
                </c:pt>
                <c:pt idx="8">
                  <c:v>162</c:v>
                </c:pt>
                <c:pt idx="9">
                  <c:v>139.5</c:v>
                </c:pt>
                <c:pt idx="10">
                  <c:v>162</c:v>
                </c:pt>
                <c:pt idx="11">
                  <c:v>139.5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B1B-ABD8-2E5C0749E5AB}"/>
            </c:ext>
          </c:extLst>
        </c:ser>
        <c:ser>
          <c:idx val="1"/>
          <c:order val="1"/>
          <c:tx>
            <c:strRef>
              <c:f>Revenue!$A$7</c:f>
              <c:strCache>
                <c:ptCount val="1"/>
                <c:pt idx="0">
                  <c:v>Macros Book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Revenue!$B$7:$M$7</c:f>
              <c:numCache>
                <c:formatCode>General</c:formatCode>
                <c:ptCount val="12"/>
                <c:pt idx="0">
                  <c:v>170.5</c:v>
                </c:pt>
                <c:pt idx="1">
                  <c:v>154</c:v>
                </c:pt>
                <c:pt idx="2">
                  <c:v>170.5</c:v>
                </c:pt>
                <c:pt idx="3">
                  <c:v>165</c:v>
                </c:pt>
                <c:pt idx="4">
                  <c:v>170.5</c:v>
                </c:pt>
                <c:pt idx="5">
                  <c:v>148.5</c:v>
                </c:pt>
                <c:pt idx="6">
                  <c:v>170.5</c:v>
                </c:pt>
                <c:pt idx="7">
                  <c:v>153.45000000000002</c:v>
                </c:pt>
                <c:pt idx="8">
                  <c:v>198.00000000000003</c:v>
                </c:pt>
                <c:pt idx="9">
                  <c:v>170.5</c:v>
                </c:pt>
                <c:pt idx="10">
                  <c:v>198.00000000000003</c:v>
                </c:pt>
                <c:pt idx="11">
                  <c:v>170.5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C-4B1B-ABD8-2E5C0749E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5427664"/>
        <c:axId val="635428624"/>
      </c:barChart>
      <c:catAx>
        <c:axId val="63542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28624"/>
        <c:crosses val="autoZero"/>
        <c:auto val="1"/>
        <c:lblAlgn val="ctr"/>
        <c:lblOffset val="100"/>
        <c:noMultiLvlLbl val="0"/>
      </c:catAx>
      <c:valAx>
        <c:axId val="635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 &amp;</a:t>
            </a:r>
            <a:r>
              <a:rPr lang="en-US" baseline="0"/>
              <a:t>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Cashflow!$A$4</c:f>
              <c:strCache>
                <c:ptCount val="1"/>
                <c:pt idx="0">
                  <c:v>Revenue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Cashflow!$B$4:$M$4</c:f>
              <c:numCache>
                <c:formatCode>_("$"* #,##0.00_);_("$"* \(#,##0.00\);_("$"* "-"??_);_(@_)</c:formatCode>
                <c:ptCount val="12"/>
                <c:pt idx="0">
                  <c:v>7905</c:v>
                </c:pt>
                <c:pt idx="1">
                  <c:v>7140</c:v>
                </c:pt>
                <c:pt idx="2">
                  <c:v>7905</c:v>
                </c:pt>
                <c:pt idx="3">
                  <c:v>7650</c:v>
                </c:pt>
                <c:pt idx="4">
                  <c:v>7905</c:v>
                </c:pt>
                <c:pt idx="5">
                  <c:v>6885</c:v>
                </c:pt>
                <c:pt idx="6">
                  <c:v>7905</c:v>
                </c:pt>
                <c:pt idx="7">
                  <c:v>7114.5000000000009</c:v>
                </c:pt>
                <c:pt idx="8">
                  <c:v>9180</c:v>
                </c:pt>
                <c:pt idx="9">
                  <c:v>7905</c:v>
                </c:pt>
                <c:pt idx="10">
                  <c:v>9180</c:v>
                </c:pt>
                <c:pt idx="11">
                  <c:v>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D-425F-B424-B751BAD07540}"/>
            </c:ext>
          </c:extLst>
        </c:ser>
        <c:ser>
          <c:idx val="1"/>
          <c:order val="1"/>
          <c:tx>
            <c:strRef>
              <c:f>Cashflow!$A$10</c:f>
              <c:strCache>
                <c:ptCount val="1"/>
                <c:pt idx="0">
                  <c:v>Total Expenses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Cashflow!$B$10:$M$10</c:f>
              <c:numCache>
                <c:formatCode>_("$"* #,##0.00_);_("$"* \(#,##0.00\);_("$"* "-"??_);_(@_)</c:formatCode>
                <c:ptCount val="12"/>
                <c:pt idx="0">
                  <c:v>5774.166666666667</c:v>
                </c:pt>
                <c:pt idx="1">
                  <c:v>5376.666666666667</c:v>
                </c:pt>
                <c:pt idx="2">
                  <c:v>5774.166666666667</c:v>
                </c:pt>
                <c:pt idx="3">
                  <c:v>5641.666666666667</c:v>
                </c:pt>
                <c:pt idx="4">
                  <c:v>5774.166666666667</c:v>
                </c:pt>
                <c:pt idx="5">
                  <c:v>5244.166666666667</c:v>
                </c:pt>
                <c:pt idx="6">
                  <c:v>5774.166666666667</c:v>
                </c:pt>
                <c:pt idx="7">
                  <c:v>5363.416666666667</c:v>
                </c:pt>
                <c:pt idx="8">
                  <c:v>6436.666666666667</c:v>
                </c:pt>
                <c:pt idx="9">
                  <c:v>5774.166666666667</c:v>
                </c:pt>
                <c:pt idx="10">
                  <c:v>6436.666666666667</c:v>
                </c:pt>
                <c:pt idx="11">
                  <c:v>9854.1666666666679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D-425F-B424-B751BAD0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086032"/>
        <c:axId val="851082192"/>
      </c:lineChart>
      <c:catAx>
        <c:axId val="8510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82192"/>
        <c:crosses val="autoZero"/>
        <c:auto val="1"/>
        <c:lblAlgn val="ctr"/>
        <c:lblOffset val="100"/>
        <c:noMultiLvlLbl val="0"/>
      </c:catAx>
      <c:valAx>
        <c:axId val="8510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8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16</xdr:row>
      <xdr:rowOff>69850</xdr:rowOff>
    </xdr:from>
    <xdr:to>
      <xdr:col>18</xdr:col>
      <xdr:colOff>9525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8EA861-026F-EA91-8C90-3D664F877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16</xdr:row>
      <xdr:rowOff>82550</xdr:rowOff>
    </xdr:from>
    <xdr:to>
      <xdr:col>12</xdr:col>
      <xdr:colOff>606425</xdr:colOff>
      <xdr:row>31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A8C2A6-E5B8-9A01-0BEB-F0ABF2563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2" sqref="B2"/>
    </sheetView>
  </sheetViews>
  <sheetFormatPr defaultRowHeight="14.5" x14ac:dyDescent="0.35"/>
  <cols>
    <col min="1" max="1" width="25.453125" customWidth="1"/>
    <col min="2" max="2" width="11.81640625" customWidth="1"/>
    <col min="3" max="3" width="12.1796875" bestFit="1" customWidth="1"/>
    <col min="8" max="8" width="9.26953125" customWidth="1"/>
  </cols>
  <sheetData>
    <row r="1" spans="1:13" x14ac:dyDescent="0.35">
      <c r="A1" s="45" t="s">
        <v>62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5" thickBot="1" x14ac:dyDescent="0.4">
      <c r="A2" s="43" t="s">
        <v>61</v>
      </c>
      <c r="B2" s="44" t="s">
        <v>27</v>
      </c>
    </row>
    <row r="3" spans="1:13" ht="15" thickTop="1" x14ac:dyDescent="0.35"/>
    <row r="4" spans="1:13" x14ac:dyDescent="0.35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4" t="s">
        <v>11</v>
      </c>
    </row>
    <row r="5" spans="1:13" x14ac:dyDescent="0.35">
      <c r="A5" s="5" t="s">
        <v>29</v>
      </c>
      <c r="B5" s="34">
        <v>31</v>
      </c>
      <c r="C5" s="34">
        <v>28</v>
      </c>
      <c r="D5" s="34">
        <v>31</v>
      </c>
      <c r="E5" s="34">
        <v>30</v>
      </c>
      <c r="F5" s="34">
        <v>31</v>
      </c>
      <c r="G5" s="34">
        <v>30</v>
      </c>
      <c r="H5" s="34">
        <v>31</v>
      </c>
      <c r="I5" s="34">
        <v>31</v>
      </c>
      <c r="J5" s="34">
        <v>30</v>
      </c>
      <c r="K5" s="34">
        <v>31</v>
      </c>
      <c r="L5" s="34">
        <v>30</v>
      </c>
      <c r="M5" s="34">
        <v>31</v>
      </c>
    </row>
    <row r="6" spans="1:13" x14ac:dyDescent="0.35">
      <c r="A6" s="1" t="s">
        <v>12</v>
      </c>
      <c r="B6" s="35">
        <v>1</v>
      </c>
      <c r="C6" s="35">
        <v>1</v>
      </c>
      <c r="D6" s="35">
        <v>1</v>
      </c>
      <c r="E6" s="35">
        <v>1</v>
      </c>
      <c r="F6" s="35">
        <v>1</v>
      </c>
      <c r="G6" s="35">
        <v>0.9</v>
      </c>
      <c r="H6" s="35">
        <v>1</v>
      </c>
      <c r="I6" s="35">
        <v>0.9</v>
      </c>
      <c r="J6" s="35">
        <v>1.2</v>
      </c>
      <c r="K6" s="35">
        <v>1</v>
      </c>
      <c r="L6" s="35">
        <v>1.2</v>
      </c>
      <c r="M6" s="35">
        <v>1</v>
      </c>
    </row>
    <row r="8" spans="1:13" x14ac:dyDescent="0.35">
      <c r="A8" s="23" t="s">
        <v>13</v>
      </c>
      <c r="B8" s="23"/>
      <c r="C8" s="23"/>
      <c r="D8" s="23"/>
      <c r="E8" s="23"/>
      <c r="F8" s="23"/>
      <c r="G8" s="6"/>
      <c r="H8" s="24" t="s">
        <v>18</v>
      </c>
      <c r="I8" s="24"/>
      <c r="J8" s="24"/>
      <c r="K8" s="24"/>
      <c r="L8" s="24"/>
      <c r="M8" s="24"/>
    </row>
    <row r="9" spans="1:13" x14ac:dyDescent="0.35">
      <c r="A9" s="18"/>
      <c r="B9" s="18" t="s">
        <v>17</v>
      </c>
      <c r="C9" s="18" t="s">
        <v>16</v>
      </c>
      <c r="H9" s="26"/>
      <c r="I9" s="26"/>
      <c r="J9" s="22" t="s">
        <v>19</v>
      </c>
      <c r="K9" s="22"/>
    </row>
    <row r="10" spans="1:13" x14ac:dyDescent="0.35">
      <c r="A10" s="19" t="s">
        <v>14</v>
      </c>
      <c r="B10" s="36">
        <v>20</v>
      </c>
      <c r="C10" s="37">
        <v>0.45</v>
      </c>
      <c r="H10" s="21" t="s">
        <v>14</v>
      </c>
      <c r="I10" s="21"/>
      <c r="J10" s="40">
        <v>5</v>
      </c>
      <c r="K10" s="40"/>
    </row>
    <row r="11" spans="1:13" x14ac:dyDescent="0.35">
      <c r="A11" t="s">
        <v>15</v>
      </c>
      <c r="B11" s="36">
        <v>30</v>
      </c>
      <c r="C11" s="37">
        <v>0.55000000000000004</v>
      </c>
      <c r="H11" s="27" t="s">
        <v>15</v>
      </c>
      <c r="I11" s="27"/>
      <c r="J11" s="40">
        <v>20</v>
      </c>
      <c r="K11" s="40"/>
    </row>
    <row r="12" spans="1:13" x14ac:dyDescent="0.35">
      <c r="H12" s="7"/>
      <c r="I12" s="7"/>
    </row>
    <row r="13" spans="1:13" x14ac:dyDescent="0.35">
      <c r="A13" s="20" t="s">
        <v>30</v>
      </c>
      <c r="B13">
        <f>IF(B2=B17,B18,IF(B2=C17,C18,D18))</f>
        <v>10</v>
      </c>
      <c r="H13" s="28"/>
      <c r="I13" s="28"/>
      <c r="J13" s="22" t="s">
        <v>38</v>
      </c>
      <c r="K13" s="22"/>
    </row>
    <row r="14" spans="1:13" x14ac:dyDescent="0.35">
      <c r="H14" s="27" t="s">
        <v>22</v>
      </c>
      <c r="I14" s="27"/>
      <c r="J14" s="40">
        <v>20000</v>
      </c>
      <c r="K14" s="40"/>
    </row>
    <row r="15" spans="1:13" x14ac:dyDescent="0.35">
      <c r="H15" s="28"/>
      <c r="I15" s="28"/>
      <c r="J15" s="22" t="s">
        <v>21</v>
      </c>
      <c r="K15" s="22"/>
    </row>
    <row r="16" spans="1:13" x14ac:dyDescent="0.35">
      <c r="A16" s="25" t="s">
        <v>25</v>
      </c>
      <c r="B16" s="25"/>
      <c r="C16" s="25"/>
      <c r="D16" s="25"/>
      <c r="E16" s="25"/>
      <c r="F16" s="25"/>
      <c r="H16" s="21" t="s">
        <v>20</v>
      </c>
      <c r="I16" s="21"/>
      <c r="J16" s="40">
        <v>40</v>
      </c>
      <c r="K16" s="40"/>
      <c r="L16" t="s">
        <v>56</v>
      </c>
    </row>
    <row r="17" spans="1:12" x14ac:dyDescent="0.35">
      <c r="A17" s="18"/>
      <c r="B17" s="18" t="s">
        <v>26</v>
      </c>
      <c r="C17" s="18" t="s">
        <v>27</v>
      </c>
      <c r="D17" s="18" t="s">
        <v>28</v>
      </c>
      <c r="H17" s="21" t="s">
        <v>23</v>
      </c>
      <c r="I17" s="21"/>
      <c r="J17" s="42" cm="1">
        <f t="array" ref="J17">_xlfn.SWITCH(B2,B17,B19,C17,C19,D17,D19)</f>
        <v>300</v>
      </c>
      <c r="K17" s="42"/>
      <c r="L17" t="s">
        <v>56</v>
      </c>
    </row>
    <row r="18" spans="1:12" x14ac:dyDescent="0.35">
      <c r="A18" s="19" t="s">
        <v>30</v>
      </c>
      <c r="B18" s="38">
        <v>3</v>
      </c>
      <c r="C18" s="38">
        <v>10</v>
      </c>
      <c r="D18" s="38">
        <v>20</v>
      </c>
    </row>
    <row r="19" spans="1:12" x14ac:dyDescent="0.35">
      <c r="A19" t="s">
        <v>39</v>
      </c>
      <c r="B19" s="39">
        <v>150</v>
      </c>
      <c r="C19" s="39">
        <v>300</v>
      </c>
      <c r="D19" s="39">
        <v>450</v>
      </c>
      <c r="H19" s="21" t="s">
        <v>24</v>
      </c>
      <c r="I19" s="21"/>
      <c r="J19" s="41">
        <v>0.2</v>
      </c>
      <c r="K19" s="41"/>
      <c r="L19" t="s">
        <v>59</v>
      </c>
    </row>
  </sheetData>
  <sheetProtection algorithmName="SHA-512" hashValue="xcDPUxBJ2wW/2EHEECGj7VBy+gw/kzr6cQ+fXTghH4LkRKftkuKWI3tpbx/I2Yn81zahBp4rdFsRtr621+ftYw==" saltValue="xP4IQ1DxMe6UoBhgHQyUYg==" spinCount="100000" sheet="1" objects="1" scenarios="1"/>
  <mergeCells count="22">
    <mergeCell ref="A1:M1"/>
    <mergeCell ref="A8:F8"/>
    <mergeCell ref="H8:M8"/>
    <mergeCell ref="A16:F16"/>
    <mergeCell ref="H9:I9"/>
    <mergeCell ref="H10:I10"/>
    <mergeCell ref="H11:I11"/>
    <mergeCell ref="H13:I13"/>
    <mergeCell ref="H16:I16"/>
    <mergeCell ref="H14:I14"/>
    <mergeCell ref="H15:I15"/>
    <mergeCell ref="J15:K15"/>
    <mergeCell ref="J9:K9"/>
    <mergeCell ref="J10:K10"/>
    <mergeCell ref="J11:K11"/>
    <mergeCell ref="J19:K19"/>
    <mergeCell ref="H19:I19"/>
    <mergeCell ref="H17:I17"/>
    <mergeCell ref="J13:K13"/>
    <mergeCell ref="J16:K16"/>
    <mergeCell ref="J14:K14"/>
    <mergeCell ref="J17:K17"/>
  </mergeCells>
  <phoneticPr fontId="7" type="noConversion"/>
  <dataValidations count="4">
    <dataValidation allowBlank="1" showInputMessage="1" showErrorMessage="1" prompt="Counts all days in the month" sqref="A5" xr:uid="{4807852B-431B-4AEC-BF0B-93E26CDE81A8}"/>
    <dataValidation allowBlank="1" showInputMessage="1" showErrorMessage="1" prompt="Based on industry data" sqref="A6" xr:uid="{112DCA43-70B4-444A-BEBA-203C9DC9B9A5}"/>
    <dataValidation type="list" allowBlank="1" showInputMessage="1" showErrorMessage="1" sqref="B2" xr:uid="{BB7CD00E-6B5E-4119-9A7D-C1B12EE559ED}">
      <formula1>$B$17:$D$17</formula1>
    </dataValidation>
    <dataValidation allowBlank="1" showInputMessage="1" showErrorMessage="1" prompt="This is financial model for an online Bookstore showing the Revenue, Expenses, Cashflow and Summary in different scenerios." sqref="A1:M1" xr:uid="{B72B7C55-7595-4AE4-86B9-D60ED9A6991B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94CA-757D-4C4E-902E-738D01C2A65C}">
  <dimension ref="A1:M13"/>
  <sheetViews>
    <sheetView workbookViewId="0">
      <selection activeCell="A16" sqref="A16"/>
    </sheetView>
  </sheetViews>
  <sheetFormatPr defaultRowHeight="14.5" x14ac:dyDescent="0.35"/>
  <cols>
    <col min="1" max="1" width="27.1796875" bestFit="1" customWidth="1"/>
    <col min="2" max="2" width="10.54296875" bestFit="1" customWidth="1"/>
  </cols>
  <sheetData>
    <row r="1" spans="1:13" x14ac:dyDescent="0.35">
      <c r="A1" s="29" t="s">
        <v>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 spans="1:13" x14ac:dyDescent="0.35">
      <c r="A3" s="48" t="s">
        <v>32</v>
      </c>
      <c r="B3" s="31">
        <f>Inputs!$B$13*Inputs!B6*Inputs!B5</f>
        <v>310</v>
      </c>
      <c r="C3" s="31">
        <f>Inputs!$B$13*Inputs!C6*Inputs!C5</f>
        <v>280</v>
      </c>
      <c r="D3" s="31">
        <f>Inputs!$B$13*Inputs!D6*Inputs!D5</f>
        <v>310</v>
      </c>
      <c r="E3" s="31">
        <f>Inputs!$B$13*Inputs!E6*Inputs!E5</f>
        <v>300</v>
      </c>
      <c r="F3" s="31">
        <f>Inputs!$B$13*Inputs!F6*Inputs!F5</f>
        <v>310</v>
      </c>
      <c r="G3" s="31">
        <f>Inputs!$B$13*Inputs!G6*Inputs!G5</f>
        <v>270</v>
      </c>
      <c r="H3" s="31">
        <f>Inputs!$B$13*Inputs!H6*Inputs!H5</f>
        <v>310</v>
      </c>
      <c r="I3" s="31">
        <f>Inputs!$B$13*Inputs!I6*Inputs!I5</f>
        <v>279</v>
      </c>
      <c r="J3" s="31">
        <f>Inputs!$B$13*Inputs!J6*Inputs!J5</f>
        <v>360</v>
      </c>
      <c r="K3" s="31">
        <f>Inputs!$B$13*Inputs!K6*Inputs!K5</f>
        <v>310</v>
      </c>
      <c r="L3" s="31">
        <f>Inputs!$B$13*Inputs!L6*Inputs!L5</f>
        <v>360</v>
      </c>
      <c r="M3" s="31">
        <f>Inputs!$B$13*Inputs!M6*Inputs!M5</f>
        <v>310</v>
      </c>
    </row>
    <row r="5" spans="1:13" x14ac:dyDescent="0.35">
      <c r="A5" s="8" t="s">
        <v>31</v>
      </c>
    </row>
    <row r="6" spans="1:13" x14ac:dyDescent="0.35">
      <c r="A6" t="s">
        <v>14</v>
      </c>
      <c r="B6" s="31">
        <f>B3*Inputs!$C$10</f>
        <v>139.5</v>
      </c>
      <c r="C6" s="31">
        <f>C3*Inputs!$C$10</f>
        <v>126</v>
      </c>
      <c r="D6" s="31">
        <f>D3*Inputs!$C$10</f>
        <v>139.5</v>
      </c>
      <c r="E6" s="31">
        <f>E3*Inputs!$C$10</f>
        <v>135</v>
      </c>
      <c r="F6" s="31">
        <f>F3*Inputs!$C$10</f>
        <v>139.5</v>
      </c>
      <c r="G6" s="31">
        <f>G3*Inputs!$C$10</f>
        <v>121.5</v>
      </c>
      <c r="H6" s="31">
        <f>H3*Inputs!$C$10</f>
        <v>139.5</v>
      </c>
      <c r="I6" s="31">
        <f>I3*Inputs!$C$10</f>
        <v>125.55</v>
      </c>
      <c r="J6" s="31">
        <f>J3*Inputs!$C$10</f>
        <v>162</v>
      </c>
      <c r="K6" s="31">
        <f>K3*Inputs!$C$10</f>
        <v>139.5</v>
      </c>
      <c r="L6" s="31">
        <f>L3*Inputs!$C$10</f>
        <v>162</v>
      </c>
      <c r="M6" s="31">
        <f>M3*Inputs!$C$10</f>
        <v>139.5</v>
      </c>
    </row>
    <row r="7" spans="1:13" x14ac:dyDescent="0.35">
      <c r="A7" t="s">
        <v>15</v>
      </c>
      <c r="B7" s="31">
        <f>B3*Inputs!$C$11</f>
        <v>170.5</v>
      </c>
      <c r="C7" s="31">
        <f>C3*Inputs!$C$11</f>
        <v>154</v>
      </c>
      <c r="D7" s="31">
        <f>D3*Inputs!$C$11</f>
        <v>170.5</v>
      </c>
      <c r="E7" s="31">
        <f>E3*Inputs!$C$11</f>
        <v>165</v>
      </c>
      <c r="F7" s="31">
        <f>F3*Inputs!$C$11</f>
        <v>170.5</v>
      </c>
      <c r="G7" s="31">
        <f>G3*Inputs!$C$11</f>
        <v>148.5</v>
      </c>
      <c r="H7" s="31">
        <f>H3*Inputs!$C$11</f>
        <v>170.5</v>
      </c>
      <c r="I7" s="31">
        <f>I3*Inputs!$C$11</f>
        <v>153.45000000000002</v>
      </c>
      <c r="J7" s="31">
        <f>J3*Inputs!$C$11</f>
        <v>198.00000000000003</v>
      </c>
      <c r="K7" s="31">
        <f>K3*Inputs!$C$11</f>
        <v>170.5</v>
      </c>
      <c r="L7" s="31">
        <f>L3*Inputs!$C$11</f>
        <v>198.00000000000003</v>
      </c>
      <c r="M7" s="31">
        <f>M3*Inputs!$C$11</f>
        <v>170.5</v>
      </c>
    </row>
    <row r="8" spans="1:13" x14ac:dyDescent="0.35">
      <c r="A8" s="10" t="s">
        <v>35</v>
      </c>
      <c r="B8" s="32">
        <f>SUM(B6+B7)</f>
        <v>310</v>
      </c>
      <c r="C8" s="32">
        <f t="shared" ref="C8:M8" si="0">SUM(C6+C7)</f>
        <v>280</v>
      </c>
      <c r="D8" s="32">
        <f t="shared" si="0"/>
        <v>310</v>
      </c>
      <c r="E8" s="32">
        <f t="shared" si="0"/>
        <v>300</v>
      </c>
      <c r="F8" s="32">
        <f t="shared" si="0"/>
        <v>310</v>
      </c>
      <c r="G8" s="32">
        <f t="shared" si="0"/>
        <v>270</v>
      </c>
      <c r="H8" s="32">
        <f t="shared" si="0"/>
        <v>310</v>
      </c>
      <c r="I8" s="32">
        <f t="shared" si="0"/>
        <v>279</v>
      </c>
      <c r="J8" s="32">
        <f t="shared" si="0"/>
        <v>360</v>
      </c>
      <c r="K8" s="32">
        <f t="shared" si="0"/>
        <v>310</v>
      </c>
      <c r="L8" s="32">
        <f t="shared" si="0"/>
        <v>360</v>
      </c>
      <c r="M8" s="32">
        <f t="shared" si="0"/>
        <v>310</v>
      </c>
    </row>
    <row r="9" spans="1:13" x14ac:dyDescent="0.35">
      <c r="A9" t="s">
        <v>36</v>
      </c>
      <c r="B9" t="str">
        <f>IF(B8=B3,"good","bad")</f>
        <v>good</v>
      </c>
      <c r="C9" t="str">
        <f t="shared" ref="C9:M9" si="1">IF(C8=C3,"good","bad")</f>
        <v>good</v>
      </c>
      <c r="D9" t="str">
        <f t="shared" si="1"/>
        <v>good</v>
      </c>
      <c r="E9" t="str">
        <f t="shared" si="1"/>
        <v>good</v>
      </c>
      <c r="F9" t="str">
        <f t="shared" si="1"/>
        <v>good</v>
      </c>
      <c r="G9" t="str">
        <f t="shared" si="1"/>
        <v>good</v>
      </c>
      <c r="H9" t="str">
        <f t="shared" si="1"/>
        <v>good</v>
      </c>
      <c r="I9" t="str">
        <f t="shared" si="1"/>
        <v>good</v>
      </c>
      <c r="J9" t="str">
        <f t="shared" si="1"/>
        <v>good</v>
      </c>
      <c r="K9" t="str">
        <f t="shared" si="1"/>
        <v>good</v>
      </c>
      <c r="L9" t="str">
        <f t="shared" si="1"/>
        <v>good</v>
      </c>
      <c r="M9" t="str">
        <f t="shared" si="1"/>
        <v>good</v>
      </c>
    </row>
    <row r="11" spans="1:13" x14ac:dyDescent="0.35">
      <c r="A11" t="s">
        <v>33</v>
      </c>
      <c r="B11" s="11">
        <f>B6*Inputs!$B$10</f>
        <v>2790</v>
      </c>
      <c r="C11" s="11">
        <f>C6*Inputs!$B$10</f>
        <v>2520</v>
      </c>
      <c r="D11" s="11">
        <f>D6*Inputs!$B$10</f>
        <v>2790</v>
      </c>
      <c r="E11" s="11">
        <f>E6*Inputs!$B$10</f>
        <v>2700</v>
      </c>
      <c r="F11" s="11">
        <f>F6*Inputs!$B$10</f>
        <v>2790</v>
      </c>
      <c r="G11" s="11">
        <f>G6*Inputs!$B$10</f>
        <v>2430</v>
      </c>
      <c r="H11" s="11">
        <f>H6*Inputs!$B$10</f>
        <v>2790</v>
      </c>
      <c r="I11" s="11">
        <f>I6*Inputs!$B$10</f>
        <v>2511</v>
      </c>
      <c r="J11" s="11">
        <f>J6*Inputs!$B$10</f>
        <v>3240</v>
      </c>
      <c r="K11" s="11">
        <f>K6*Inputs!$B$10</f>
        <v>2790</v>
      </c>
      <c r="L11" s="11">
        <f>L6*Inputs!$B$10</f>
        <v>3240</v>
      </c>
      <c r="M11" s="11">
        <f>M6*Inputs!$B$10</f>
        <v>2790</v>
      </c>
    </row>
    <row r="12" spans="1:13" x14ac:dyDescent="0.35">
      <c r="A12" t="s">
        <v>34</v>
      </c>
      <c r="B12" s="11">
        <f>B7*Inputs!$B$11</f>
        <v>5115</v>
      </c>
      <c r="C12" s="11">
        <f>C7*Inputs!$B$11</f>
        <v>4620</v>
      </c>
      <c r="D12" s="11">
        <f>D7*Inputs!$B$11</f>
        <v>5115</v>
      </c>
      <c r="E12" s="11">
        <f>E7*Inputs!$B$11</f>
        <v>4950</v>
      </c>
      <c r="F12" s="11">
        <f>F7*Inputs!$B$11</f>
        <v>5115</v>
      </c>
      <c r="G12" s="11">
        <f>G7*Inputs!$B$11</f>
        <v>4455</v>
      </c>
      <c r="H12" s="11">
        <f>H7*Inputs!$B$11</f>
        <v>5115</v>
      </c>
      <c r="I12" s="11">
        <f>I7*Inputs!$B$11</f>
        <v>4603.5000000000009</v>
      </c>
      <c r="J12" s="11">
        <f>J7*Inputs!$B$11</f>
        <v>5940.0000000000009</v>
      </c>
      <c r="K12" s="11">
        <f>K7*Inputs!$B$11</f>
        <v>5115</v>
      </c>
      <c r="L12" s="11">
        <f>L7*Inputs!$B$11</f>
        <v>5940.0000000000009</v>
      </c>
      <c r="M12" s="11">
        <f>M7*Inputs!$B$11</f>
        <v>5115</v>
      </c>
    </row>
    <row r="13" spans="1:13" x14ac:dyDescent="0.35">
      <c r="A13" s="2" t="s">
        <v>37</v>
      </c>
      <c r="B13" s="12">
        <f>SUM(B11:B12)</f>
        <v>7905</v>
      </c>
      <c r="C13" s="12">
        <f t="shared" ref="C13:M13" si="2">SUM(C11:C12)</f>
        <v>7140</v>
      </c>
      <c r="D13" s="12">
        <f t="shared" si="2"/>
        <v>7905</v>
      </c>
      <c r="E13" s="12">
        <f t="shared" si="2"/>
        <v>7650</v>
      </c>
      <c r="F13" s="12">
        <f t="shared" si="2"/>
        <v>7905</v>
      </c>
      <c r="G13" s="12">
        <f t="shared" si="2"/>
        <v>6885</v>
      </c>
      <c r="H13" s="12">
        <f t="shared" si="2"/>
        <v>7905</v>
      </c>
      <c r="I13" s="12">
        <f t="shared" si="2"/>
        <v>7114.5000000000009</v>
      </c>
      <c r="J13" s="12">
        <f t="shared" si="2"/>
        <v>9180</v>
      </c>
      <c r="K13" s="12">
        <f t="shared" si="2"/>
        <v>7905</v>
      </c>
      <c r="L13" s="12">
        <f t="shared" si="2"/>
        <v>9180</v>
      </c>
      <c r="M13" s="12">
        <f t="shared" si="2"/>
        <v>7905</v>
      </c>
    </row>
  </sheetData>
  <mergeCells count="1">
    <mergeCell ref="A1:M1"/>
  </mergeCells>
  <dataValidations count="5">
    <dataValidation allowBlank="1" showInputMessage="1" showErrorMessage="1" prompt="Include Seasonality" sqref="A3" xr:uid="{9B9C61FC-A76C-44DD-B7E8-A70672172AE4}"/>
    <dataValidation allowBlank="1" showInputMessage="1" showErrorMessage="1" prompt="% formulars book sold " sqref="A6" xr:uid="{98D89A90-3F58-44EE-BCC7-EC442E31F56D}"/>
    <dataValidation allowBlank="1" showInputMessage="1" showErrorMessage="1" prompt="% of macros book sold" sqref="A7" xr:uid="{CE821497-CC60-4538-9DF8-F3CAE5DF219F}"/>
    <dataValidation allowBlank="1" showInputMessage="1" showErrorMessage="1" prompt="$ formula books_x000a_" sqref="A11" xr:uid="{E9A0ED8C-2768-4500-9EDA-24DCFD2FF6E9}"/>
    <dataValidation allowBlank="1" showInputMessage="1" showErrorMessage="1" prompt="$ macros book " sqref="A12" xr:uid="{2A3FAC71-0B33-44A6-A20D-7AECC7897EFC}"/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438C-F747-4AC9-A05A-C9165B8104BC}">
  <dimension ref="A1:N16"/>
  <sheetViews>
    <sheetView workbookViewId="0">
      <selection activeCell="E21" sqref="E21"/>
    </sheetView>
  </sheetViews>
  <sheetFormatPr defaultRowHeight="14.5" x14ac:dyDescent="0.35"/>
  <cols>
    <col min="1" max="1" width="16" bestFit="1" customWidth="1"/>
    <col min="2" max="5" width="11.1796875" bestFit="1" customWidth="1"/>
    <col min="6" max="10" width="11.6328125" bestFit="1" customWidth="1"/>
    <col min="11" max="14" width="11.54296875" bestFit="1" customWidth="1"/>
  </cols>
  <sheetData>
    <row r="1" spans="1:14" x14ac:dyDescent="0.3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 spans="1:14" x14ac:dyDescent="0.35">
      <c r="A3" t="s">
        <v>57</v>
      </c>
      <c r="B3" s="47">
        <v>0</v>
      </c>
      <c r="C3" s="14">
        <f>B13</f>
        <v>2130.833333333333</v>
      </c>
      <c r="D3" s="14">
        <f t="shared" ref="D3:M3" si="0">C13</f>
        <v>3894.1666666666652</v>
      </c>
      <c r="E3" s="14">
        <f t="shared" si="0"/>
        <v>5023.9999999999973</v>
      </c>
      <c r="F3" s="14">
        <f t="shared" si="0"/>
        <v>7032.3333333333294</v>
      </c>
      <c r="G3" s="14">
        <f t="shared" si="0"/>
        <v>9163.1666666666606</v>
      </c>
      <c r="H3" s="14">
        <f t="shared" si="0"/>
        <v>9851.9999999999927</v>
      </c>
      <c r="I3" s="14">
        <f t="shared" si="0"/>
        <v>11982.833333333325</v>
      </c>
      <c r="J3" s="14">
        <f t="shared" si="0"/>
        <v>13733.916666666657</v>
      </c>
      <c r="K3" s="14">
        <f t="shared" si="0"/>
        <v>15356.19999999999</v>
      </c>
      <c r="L3" s="14">
        <f t="shared" si="0"/>
        <v>17487.033333333322</v>
      </c>
      <c r="M3" s="14">
        <f t="shared" si="0"/>
        <v>20230.366666666654</v>
      </c>
      <c r="N3" s="14"/>
    </row>
    <row r="4" spans="1:14" x14ac:dyDescent="0.35">
      <c r="A4" s="9" t="s">
        <v>45</v>
      </c>
      <c r="B4" s="46">
        <f>Revenue!B13</f>
        <v>7905</v>
      </c>
      <c r="C4" s="46">
        <f>Revenue!C13</f>
        <v>7140</v>
      </c>
      <c r="D4" s="46">
        <f>Revenue!D13</f>
        <v>7905</v>
      </c>
      <c r="E4" s="46">
        <f>Revenue!E13</f>
        <v>7650</v>
      </c>
      <c r="F4" s="46">
        <f>Revenue!F13</f>
        <v>7905</v>
      </c>
      <c r="G4" s="46">
        <f>Revenue!G13</f>
        <v>6885</v>
      </c>
      <c r="H4" s="46">
        <f>Revenue!H13</f>
        <v>7905</v>
      </c>
      <c r="I4" s="46">
        <f>Revenue!I13</f>
        <v>7114.5000000000009</v>
      </c>
      <c r="J4" s="46">
        <f>Revenue!J13</f>
        <v>9180</v>
      </c>
      <c r="K4" s="46">
        <f>Revenue!K13</f>
        <v>7905</v>
      </c>
      <c r="L4" s="46">
        <f>Revenue!L13</f>
        <v>9180</v>
      </c>
      <c r="M4" s="46">
        <f>Revenue!M13</f>
        <v>7905</v>
      </c>
      <c r="N4" s="14"/>
    </row>
    <row r="5" spans="1:14" x14ac:dyDescent="0.3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x14ac:dyDescent="0.35">
      <c r="A6" t="s">
        <v>22</v>
      </c>
      <c r="B6" s="14">
        <f>Expenses!B3</f>
        <v>1666.6666666666667</v>
      </c>
      <c r="C6" s="14">
        <f>Expenses!C3</f>
        <v>1666.6666666666667</v>
      </c>
      <c r="D6" s="14">
        <f>Expenses!D3</f>
        <v>1666.6666666666667</v>
      </c>
      <c r="E6" s="14">
        <f>Expenses!E3</f>
        <v>1666.6666666666667</v>
      </c>
      <c r="F6" s="14">
        <f>Expenses!F3</f>
        <v>1666.6666666666667</v>
      </c>
      <c r="G6" s="14">
        <f>Expenses!G3</f>
        <v>1666.6666666666667</v>
      </c>
      <c r="H6" s="14">
        <f>Expenses!H3</f>
        <v>1666.6666666666667</v>
      </c>
      <c r="I6" s="14">
        <f>Expenses!I3</f>
        <v>1666.6666666666667</v>
      </c>
      <c r="J6" s="14">
        <f>Expenses!J3</f>
        <v>1666.6666666666667</v>
      </c>
      <c r="K6" s="14">
        <f>Expenses!K3</f>
        <v>1666.6666666666667</v>
      </c>
      <c r="L6" s="14">
        <f>Expenses!L3</f>
        <v>1666.6666666666667</v>
      </c>
      <c r="M6" s="14">
        <f>Expenses!M3</f>
        <v>1666.6666666666667</v>
      </c>
    </row>
    <row r="7" spans="1:14" x14ac:dyDescent="0.35">
      <c r="A7" t="s">
        <v>20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>
        <f>SUM(Expenses!B4:M4)</f>
        <v>480</v>
      </c>
    </row>
    <row r="8" spans="1:14" x14ac:dyDescent="0.35">
      <c r="A8" t="s">
        <v>23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f>SUM(Expenses!B5:M5)</f>
        <v>3600</v>
      </c>
    </row>
    <row r="9" spans="1:14" x14ac:dyDescent="0.35">
      <c r="A9" t="s">
        <v>47</v>
      </c>
      <c r="B9" s="14">
        <f>Expenses!B10</f>
        <v>4107.5</v>
      </c>
      <c r="C9" s="14">
        <f>Expenses!C10</f>
        <v>3710</v>
      </c>
      <c r="D9" s="14">
        <f>Expenses!D10</f>
        <v>4107.5</v>
      </c>
      <c r="E9" s="14">
        <f>Expenses!E10</f>
        <v>3975</v>
      </c>
      <c r="F9" s="14">
        <f>Expenses!F10</f>
        <v>4107.5</v>
      </c>
      <c r="G9" s="14">
        <f>Expenses!G10</f>
        <v>3577.5</v>
      </c>
      <c r="H9" s="14">
        <f>Expenses!H10</f>
        <v>4107.5</v>
      </c>
      <c r="I9" s="14">
        <f>Expenses!I10</f>
        <v>3696.7500000000005</v>
      </c>
      <c r="J9" s="14">
        <f>Expenses!J10</f>
        <v>4770</v>
      </c>
      <c r="K9" s="14">
        <f>Expenses!K10</f>
        <v>4107.5</v>
      </c>
      <c r="L9" s="14">
        <f>Expenses!L10</f>
        <v>4770</v>
      </c>
      <c r="M9" s="14">
        <f>Expenses!M10</f>
        <v>4107.5</v>
      </c>
    </row>
    <row r="10" spans="1:14" x14ac:dyDescent="0.35">
      <c r="A10" s="9" t="s">
        <v>48</v>
      </c>
      <c r="B10" s="15">
        <f>SUM(B6:B9)</f>
        <v>5774.166666666667</v>
      </c>
      <c r="C10" s="15">
        <f t="shared" ref="C10:M10" si="1">SUM(C6:C9)</f>
        <v>5376.666666666667</v>
      </c>
      <c r="D10" s="15">
        <f t="shared" si="1"/>
        <v>5774.166666666667</v>
      </c>
      <c r="E10" s="15">
        <f t="shared" si="1"/>
        <v>5641.666666666667</v>
      </c>
      <c r="F10" s="15">
        <f t="shared" si="1"/>
        <v>5774.166666666667</v>
      </c>
      <c r="G10" s="15">
        <f t="shared" si="1"/>
        <v>5244.166666666667</v>
      </c>
      <c r="H10" s="15">
        <f t="shared" si="1"/>
        <v>5774.166666666667</v>
      </c>
      <c r="I10" s="15">
        <f t="shared" si="1"/>
        <v>5363.416666666667</v>
      </c>
      <c r="J10" s="15">
        <f t="shared" si="1"/>
        <v>6436.666666666667</v>
      </c>
      <c r="K10" s="15">
        <f t="shared" si="1"/>
        <v>5774.166666666667</v>
      </c>
      <c r="L10" s="15">
        <f t="shared" si="1"/>
        <v>6436.666666666667</v>
      </c>
      <c r="M10" s="15">
        <f t="shared" si="1"/>
        <v>9854.1666666666679</v>
      </c>
    </row>
    <row r="11" spans="1:14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x14ac:dyDescent="0.35">
      <c r="A12" s="9" t="s">
        <v>50</v>
      </c>
      <c r="B12" s="15"/>
      <c r="C12" s="15"/>
      <c r="D12" s="15">
        <f>SUM(Summary!B10:D10)</f>
        <v>1000.9999999999999</v>
      </c>
      <c r="E12" s="15"/>
      <c r="F12" s="15"/>
      <c r="G12" s="15">
        <f>SUM(Summary!E10:G10)</f>
        <v>951.99999999999989</v>
      </c>
      <c r="H12" s="15"/>
      <c r="I12" s="15"/>
      <c r="J12" s="15">
        <f>SUM(Summary!H10:J10)</f>
        <v>1121.0500000000002</v>
      </c>
      <c r="K12" s="15"/>
      <c r="L12" s="15"/>
      <c r="M12" s="15">
        <f>SUM(Summary!K10:M10)</f>
        <v>1197</v>
      </c>
      <c r="N12" s="15"/>
    </row>
    <row r="13" spans="1:14" x14ac:dyDescent="0.35">
      <c r="A13" s="2" t="s">
        <v>58</v>
      </c>
      <c r="B13" s="16">
        <f>B3+B4-(B10+B12)</f>
        <v>2130.833333333333</v>
      </c>
      <c r="C13" s="16">
        <f t="shared" ref="C13:M13" si="2">C3+C4-(C10+C12)</f>
        <v>3894.1666666666652</v>
      </c>
      <c r="D13" s="16">
        <f t="shared" si="2"/>
        <v>5023.9999999999973</v>
      </c>
      <c r="E13" s="16">
        <f t="shared" si="2"/>
        <v>7032.3333333333294</v>
      </c>
      <c r="F13" s="16">
        <f t="shared" si="2"/>
        <v>9163.1666666666606</v>
      </c>
      <c r="G13" s="16">
        <f t="shared" si="2"/>
        <v>9851.9999999999927</v>
      </c>
      <c r="H13" s="16">
        <f t="shared" si="2"/>
        <v>11982.833333333325</v>
      </c>
      <c r="I13" s="16">
        <f t="shared" si="2"/>
        <v>13733.916666666657</v>
      </c>
      <c r="J13" s="16">
        <f t="shared" si="2"/>
        <v>15356.19999999999</v>
      </c>
      <c r="K13" s="16">
        <f t="shared" si="2"/>
        <v>17487.033333333322</v>
      </c>
      <c r="L13" s="16">
        <f t="shared" si="2"/>
        <v>20230.366666666654</v>
      </c>
      <c r="M13" s="16">
        <f t="shared" si="2"/>
        <v>17084.199999999986</v>
      </c>
    </row>
    <row r="14" spans="1:14" ht="15" thickBot="1" x14ac:dyDescent="0.4">
      <c r="B14" s="14"/>
    </row>
    <row r="15" spans="1:14" ht="15.5" thickTop="1" thickBot="1" x14ac:dyDescent="0.4">
      <c r="A15" s="33" t="s">
        <v>60</v>
      </c>
      <c r="B15" t="str">
        <f>IF(B13=C3, "correct", "wrong")</f>
        <v>correct</v>
      </c>
    </row>
    <row r="16" spans="1:14" ht="15" thickTop="1" x14ac:dyDescent="0.35"/>
  </sheetData>
  <mergeCells count="1">
    <mergeCell ref="A1:M1"/>
  </mergeCells>
  <conditionalFormatting sqref="B4:M4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{5AA86F5D-42E6-47C3-8A9E-2F194AEAEE62}</x14:id>
        </ext>
      </extLst>
    </cfRule>
  </conditionalFormatting>
  <conditionalFormatting sqref="B10:M10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{A39078CE-5624-4D10-A666-020DBE98B3C6}</x14:id>
        </ext>
      </extLst>
    </cfRule>
  </conditionalFormatting>
  <conditionalFormatting sqref="B15">
    <cfRule type="containsText" dxfId="0" priority="2" operator="containsText" text="correct">
      <formula>NOT(ISERROR(SEARCH("correct",B15)))</formula>
    </cfRule>
    <cfRule type="containsText" dxfId="1" priority="1" operator="containsText" text="wrong ">
      <formula>NOT(ISERROR(SEARCH("wrong ",B15)))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A86F5D-42E6-47C3-8A9E-2F194AEAEE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B4:M4</xm:sqref>
        </x14:conditionalFormatting>
        <x14:conditionalFormatting xmlns:xm="http://schemas.microsoft.com/office/excel/2006/main">
          <x14:cfRule type="dataBar" id="{A39078CE-5624-4D10-A666-020DBE98B3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B10:M10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1199-CF71-4C7B-8605-F0EEE46B8E3B}">
  <dimension ref="A1:M12"/>
  <sheetViews>
    <sheetView workbookViewId="0">
      <selection activeCell="G22" sqref="G22"/>
    </sheetView>
  </sheetViews>
  <sheetFormatPr defaultRowHeight="14.5" x14ac:dyDescent="0.35"/>
  <cols>
    <col min="1" max="1" width="24.26953125" bestFit="1" customWidth="1"/>
    <col min="2" max="2" width="11.1796875" bestFit="1" customWidth="1"/>
    <col min="3" max="3" width="10.1796875" bestFit="1" customWidth="1"/>
    <col min="4" max="6" width="11.1796875" bestFit="1" customWidth="1"/>
    <col min="7" max="7" width="10.1796875" bestFit="1" customWidth="1"/>
    <col min="8" max="8" width="11.1796875" bestFit="1" customWidth="1"/>
    <col min="9" max="9" width="10.1796875" bestFit="1" customWidth="1"/>
    <col min="10" max="13" width="11.1796875" bestFit="1" customWidth="1"/>
  </cols>
  <sheetData>
    <row r="1" spans="1:13" x14ac:dyDescent="0.35">
      <c r="A1" s="30" t="s">
        <v>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 spans="1:13" x14ac:dyDescent="0.35">
      <c r="A3" t="s">
        <v>22</v>
      </c>
      <c r="B3" s="14">
        <f>Inputs!$J$14/12</f>
        <v>1666.6666666666667</v>
      </c>
      <c r="C3" s="14">
        <f>Inputs!$J$14/12</f>
        <v>1666.6666666666667</v>
      </c>
      <c r="D3" s="14">
        <f>Inputs!$J$14/12</f>
        <v>1666.6666666666667</v>
      </c>
      <c r="E3" s="14">
        <f>Inputs!$J$14/12</f>
        <v>1666.6666666666667</v>
      </c>
      <c r="F3" s="14">
        <f>Inputs!$J$14/12</f>
        <v>1666.6666666666667</v>
      </c>
      <c r="G3" s="14">
        <f>Inputs!$J$14/12</f>
        <v>1666.6666666666667</v>
      </c>
      <c r="H3" s="14">
        <f>Inputs!$J$14/12</f>
        <v>1666.6666666666667</v>
      </c>
      <c r="I3" s="14">
        <f>Inputs!$J$14/12</f>
        <v>1666.6666666666667</v>
      </c>
      <c r="J3" s="14">
        <f>Inputs!$J$14/12</f>
        <v>1666.6666666666667</v>
      </c>
      <c r="K3" s="14">
        <f>Inputs!$J$14/12</f>
        <v>1666.6666666666667</v>
      </c>
      <c r="L3" s="14">
        <f>Inputs!$J$14/12</f>
        <v>1666.6666666666667</v>
      </c>
      <c r="M3" s="14">
        <f>Inputs!$J$14/12</f>
        <v>1666.6666666666667</v>
      </c>
    </row>
    <row r="4" spans="1:13" x14ac:dyDescent="0.35">
      <c r="A4" t="s">
        <v>20</v>
      </c>
      <c r="B4" s="14">
        <f>Inputs!$J$16</f>
        <v>40</v>
      </c>
      <c r="C4" s="14">
        <f>Inputs!$J$16</f>
        <v>40</v>
      </c>
      <c r="D4" s="14">
        <f>Inputs!$J$16</f>
        <v>40</v>
      </c>
      <c r="E4" s="14">
        <f>Inputs!$J$16</f>
        <v>40</v>
      </c>
      <c r="F4" s="14">
        <f>Inputs!$J$16</f>
        <v>40</v>
      </c>
      <c r="G4" s="14">
        <f>Inputs!$J$16</f>
        <v>40</v>
      </c>
      <c r="H4" s="14">
        <f>Inputs!$J$16</f>
        <v>40</v>
      </c>
      <c r="I4" s="14">
        <f>Inputs!$J$16</f>
        <v>40</v>
      </c>
      <c r="J4" s="14">
        <f>Inputs!$J$16</f>
        <v>40</v>
      </c>
      <c r="K4" s="14">
        <f>Inputs!$J$16</f>
        <v>40</v>
      </c>
      <c r="L4" s="14">
        <f>Inputs!$J$16</f>
        <v>40</v>
      </c>
      <c r="M4" s="14">
        <f>Inputs!$J$16</f>
        <v>40</v>
      </c>
    </row>
    <row r="5" spans="1:13" x14ac:dyDescent="0.35">
      <c r="A5" t="s">
        <v>23</v>
      </c>
      <c r="B5" s="14">
        <f>Inputs!$J$17</f>
        <v>300</v>
      </c>
      <c r="C5" s="14">
        <f>Inputs!$J$17</f>
        <v>300</v>
      </c>
      <c r="D5" s="14">
        <f>Inputs!$J$17</f>
        <v>300</v>
      </c>
      <c r="E5" s="14">
        <f>Inputs!$J$17</f>
        <v>300</v>
      </c>
      <c r="F5" s="14">
        <f>Inputs!$J$17</f>
        <v>300</v>
      </c>
      <c r="G5" s="14">
        <f>Inputs!$J$17</f>
        <v>300</v>
      </c>
      <c r="H5" s="14">
        <f>Inputs!$J$17</f>
        <v>300</v>
      </c>
      <c r="I5" s="14">
        <f>Inputs!$J$17</f>
        <v>300</v>
      </c>
      <c r="J5" s="14">
        <f>Inputs!$J$17</f>
        <v>300</v>
      </c>
      <c r="K5" s="14">
        <f>Inputs!$J$17</f>
        <v>300</v>
      </c>
      <c r="L5" s="14">
        <f>Inputs!$J$17</f>
        <v>300</v>
      </c>
      <c r="M5" s="14">
        <f>Inputs!$J$17</f>
        <v>300</v>
      </c>
    </row>
    <row r="6" spans="1:13" x14ac:dyDescent="0.35">
      <c r="A6" s="9" t="s">
        <v>44</v>
      </c>
      <c r="B6" s="15">
        <f>SUM(B3:B5)</f>
        <v>2006.6666666666667</v>
      </c>
      <c r="C6" s="15">
        <f t="shared" ref="C6:M6" si="0">SUM(C3:C5)</f>
        <v>2006.6666666666667</v>
      </c>
      <c r="D6" s="15">
        <f t="shared" si="0"/>
        <v>2006.6666666666667</v>
      </c>
      <c r="E6" s="15">
        <f t="shared" si="0"/>
        <v>2006.6666666666667</v>
      </c>
      <c r="F6" s="15">
        <f t="shared" si="0"/>
        <v>2006.6666666666667</v>
      </c>
      <c r="G6" s="15">
        <f t="shared" si="0"/>
        <v>2006.6666666666667</v>
      </c>
      <c r="H6" s="15">
        <f t="shared" si="0"/>
        <v>2006.6666666666667</v>
      </c>
      <c r="I6" s="15">
        <f t="shared" si="0"/>
        <v>2006.6666666666667</v>
      </c>
      <c r="J6" s="15">
        <f t="shared" si="0"/>
        <v>2006.6666666666667</v>
      </c>
      <c r="K6" s="15">
        <f t="shared" si="0"/>
        <v>2006.6666666666667</v>
      </c>
      <c r="L6" s="15">
        <f t="shared" si="0"/>
        <v>2006.6666666666667</v>
      </c>
      <c r="M6" s="15">
        <f t="shared" si="0"/>
        <v>2006.6666666666667</v>
      </c>
    </row>
    <row r="7" spans="1:13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35">
      <c r="A8" t="s">
        <v>40</v>
      </c>
      <c r="B8" s="14">
        <f>Inputs!$J$10*Revenue!B6</f>
        <v>697.5</v>
      </c>
      <c r="C8" s="14">
        <f>Inputs!$J$10*Revenue!C6</f>
        <v>630</v>
      </c>
      <c r="D8" s="14">
        <f>Inputs!$J$10*Revenue!D6</f>
        <v>697.5</v>
      </c>
      <c r="E8" s="14">
        <f>Inputs!$J$10*Revenue!E6</f>
        <v>675</v>
      </c>
      <c r="F8" s="14">
        <f>Inputs!$J$10*Revenue!F6</f>
        <v>697.5</v>
      </c>
      <c r="G8" s="14">
        <f>Inputs!$J$10*Revenue!G6</f>
        <v>607.5</v>
      </c>
      <c r="H8" s="14">
        <f>Inputs!$J$10*Revenue!H6</f>
        <v>697.5</v>
      </c>
      <c r="I8" s="14">
        <f>Inputs!$J$10*Revenue!I6</f>
        <v>627.75</v>
      </c>
      <c r="J8" s="14">
        <f>Inputs!$J$10*Revenue!J6</f>
        <v>810</v>
      </c>
      <c r="K8" s="14">
        <f>Inputs!$J$10*Revenue!K6</f>
        <v>697.5</v>
      </c>
      <c r="L8" s="14">
        <f>Inputs!$J$10*Revenue!L6</f>
        <v>810</v>
      </c>
      <c r="M8" s="14">
        <f>Inputs!$J$10*Revenue!M6</f>
        <v>697.5</v>
      </c>
    </row>
    <row r="9" spans="1:13" x14ac:dyDescent="0.35">
      <c r="A9" t="s">
        <v>41</v>
      </c>
      <c r="B9" s="14">
        <f>Inputs!$J$11*Revenue!B7</f>
        <v>3410</v>
      </c>
      <c r="C9" s="14">
        <f>Inputs!$J$11*Revenue!C7</f>
        <v>3080</v>
      </c>
      <c r="D9" s="14">
        <f>Inputs!$J$11*Revenue!D7</f>
        <v>3410</v>
      </c>
      <c r="E9" s="14">
        <f>Inputs!$J$11*Revenue!E7</f>
        <v>3300</v>
      </c>
      <c r="F9" s="14">
        <f>Inputs!$J$11*Revenue!F7</f>
        <v>3410</v>
      </c>
      <c r="G9" s="14">
        <f>Inputs!$J$11*Revenue!G7</f>
        <v>2970</v>
      </c>
      <c r="H9" s="14">
        <f>Inputs!$J$11*Revenue!H7</f>
        <v>3410</v>
      </c>
      <c r="I9" s="14">
        <f>Inputs!$J$11*Revenue!I7</f>
        <v>3069.0000000000005</v>
      </c>
      <c r="J9" s="14">
        <f>Inputs!$J$11*Revenue!J7</f>
        <v>3960.0000000000005</v>
      </c>
      <c r="K9" s="14">
        <f>Inputs!$J$11*Revenue!K7</f>
        <v>3410</v>
      </c>
      <c r="L9" s="14">
        <f>Inputs!$J$11*Revenue!L7</f>
        <v>3960.0000000000005</v>
      </c>
      <c r="M9" s="14">
        <f>Inputs!$J$11*Revenue!M7</f>
        <v>3410</v>
      </c>
    </row>
    <row r="10" spans="1:13" x14ac:dyDescent="0.35">
      <c r="A10" s="9" t="s">
        <v>43</v>
      </c>
      <c r="B10" s="15">
        <f>SUM(B8:B9)</f>
        <v>4107.5</v>
      </c>
      <c r="C10" s="15">
        <f t="shared" ref="C10:M10" si="1">SUM(C8:C9)</f>
        <v>3710</v>
      </c>
      <c r="D10" s="15">
        <f t="shared" si="1"/>
        <v>4107.5</v>
      </c>
      <c r="E10" s="15">
        <f t="shared" si="1"/>
        <v>3975</v>
      </c>
      <c r="F10" s="15">
        <f t="shared" si="1"/>
        <v>4107.5</v>
      </c>
      <c r="G10" s="15">
        <f t="shared" si="1"/>
        <v>3577.5</v>
      </c>
      <c r="H10" s="15">
        <f t="shared" si="1"/>
        <v>4107.5</v>
      </c>
      <c r="I10" s="15">
        <f t="shared" si="1"/>
        <v>3696.7500000000005</v>
      </c>
      <c r="J10" s="15">
        <f t="shared" si="1"/>
        <v>4770</v>
      </c>
      <c r="K10" s="15">
        <f t="shared" si="1"/>
        <v>4107.5</v>
      </c>
      <c r="L10" s="15">
        <f t="shared" si="1"/>
        <v>4770</v>
      </c>
      <c r="M10" s="15">
        <f t="shared" si="1"/>
        <v>4107.5</v>
      </c>
    </row>
    <row r="11" spans="1:13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35">
      <c r="A12" s="2" t="s">
        <v>42</v>
      </c>
      <c r="B12" s="16">
        <f>SUM(B6+B10)</f>
        <v>6114.166666666667</v>
      </c>
      <c r="C12" s="16">
        <f t="shared" ref="C12:M12" si="2">SUM(C6+C10)</f>
        <v>5716.666666666667</v>
      </c>
      <c r="D12" s="16">
        <f t="shared" si="2"/>
        <v>6114.166666666667</v>
      </c>
      <c r="E12" s="16">
        <f t="shared" si="2"/>
        <v>5981.666666666667</v>
      </c>
      <c r="F12" s="16">
        <f t="shared" si="2"/>
        <v>6114.166666666667</v>
      </c>
      <c r="G12" s="16">
        <f t="shared" si="2"/>
        <v>5584.166666666667</v>
      </c>
      <c r="H12" s="16">
        <f t="shared" si="2"/>
        <v>6114.166666666667</v>
      </c>
      <c r="I12" s="16">
        <f t="shared" si="2"/>
        <v>5703.416666666667</v>
      </c>
      <c r="J12" s="16">
        <f t="shared" si="2"/>
        <v>6776.666666666667</v>
      </c>
      <c r="K12" s="16">
        <f t="shared" si="2"/>
        <v>6114.166666666667</v>
      </c>
      <c r="L12" s="16">
        <f t="shared" si="2"/>
        <v>6776.666666666667</v>
      </c>
      <c r="M12" s="16">
        <f t="shared" si="2"/>
        <v>6114.166666666667</v>
      </c>
    </row>
  </sheetData>
  <sheetProtection algorithmName="SHA-512" hashValue="jW8Kk4piJ0q7sr5u4TqDZcpMC4cMqr9M/5Lx3Buq0E5z8KB/cbInxQRIw/xEJ5FlYfIJy+TQcb6ucw6T8M7jqQ==" saltValue="P8nVq4IflcPFFh+Ph8iw4g==" spinCount="100000" sheet="1" objects="1" scenarios="1"/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24B-D571-435A-B54C-B394C3B38D92}">
  <dimension ref="A1:O14"/>
  <sheetViews>
    <sheetView workbookViewId="0">
      <selection activeCell="D35" sqref="D35"/>
    </sheetView>
  </sheetViews>
  <sheetFormatPr defaultRowHeight="14.5" x14ac:dyDescent="0.35"/>
  <cols>
    <col min="1" max="1" width="14.54296875" bestFit="1" customWidth="1"/>
    <col min="2" max="13" width="11.1796875" bestFit="1" customWidth="1"/>
    <col min="14" max="14" width="12.08984375" bestFit="1" customWidth="1"/>
    <col min="15" max="15" width="11.54296875" bestFit="1" customWidth="1"/>
  </cols>
  <sheetData>
    <row r="1" spans="1:15" x14ac:dyDescent="0.3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5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13" t="s">
        <v>52</v>
      </c>
    </row>
    <row r="3" spans="1:15" x14ac:dyDescent="0.35">
      <c r="A3" s="9" t="s">
        <v>45</v>
      </c>
      <c r="B3" s="46">
        <f>Cashflow!B4</f>
        <v>7905</v>
      </c>
      <c r="C3" s="46">
        <f>Cashflow!C4</f>
        <v>7140</v>
      </c>
      <c r="D3" s="46">
        <f>Cashflow!D4</f>
        <v>7905</v>
      </c>
      <c r="E3" s="46">
        <f>Cashflow!E4</f>
        <v>7650</v>
      </c>
      <c r="F3" s="46">
        <f>Cashflow!F4</f>
        <v>7905</v>
      </c>
      <c r="G3" s="46">
        <f>Cashflow!G4</f>
        <v>6885</v>
      </c>
      <c r="H3" s="46">
        <f>Cashflow!H4</f>
        <v>7905</v>
      </c>
      <c r="I3" s="46">
        <f>Cashflow!I4</f>
        <v>7114.5000000000009</v>
      </c>
      <c r="J3" s="46">
        <f>Cashflow!J4</f>
        <v>9180</v>
      </c>
      <c r="K3" s="46">
        <f>Cashflow!K4</f>
        <v>7905</v>
      </c>
      <c r="L3" s="46">
        <f>Cashflow!L4</f>
        <v>9180</v>
      </c>
      <c r="M3" s="46">
        <f>Cashflow!M4</f>
        <v>7905</v>
      </c>
      <c r="N3" s="46">
        <f>SUM(B3:M3)</f>
        <v>94579.5</v>
      </c>
      <c r="O3" s="14"/>
    </row>
    <row r="4" spans="1:15" x14ac:dyDescent="0.3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5" x14ac:dyDescent="0.35">
      <c r="A5" t="s">
        <v>46</v>
      </c>
      <c r="B5" s="14">
        <f>Expenses!B6</f>
        <v>2006.6666666666667</v>
      </c>
      <c r="C5" s="14">
        <f>Expenses!C6</f>
        <v>2006.6666666666667</v>
      </c>
      <c r="D5" s="14">
        <f>Expenses!D6</f>
        <v>2006.6666666666667</v>
      </c>
      <c r="E5" s="14">
        <f>Expenses!E6</f>
        <v>2006.6666666666667</v>
      </c>
      <c r="F5" s="14">
        <f>Expenses!F6</f>
        <v>2006.6666666666667</v>
      </c>
      <c r="G5" s="14">
        <f>Expenses!G6</f>
        <v>2006.6666666666667</v>
      </c>
      <c r="H5" s="14">
        <f>Expenses!H6</f>
        <v>2006.6666666666667</v>
      </c>
      <c r="I5" s="14">
        <f>Expenses!I6</f>
        <v>2006.6666666666667</v>
      </c>
      <c r="J5" s="14">
        <f>Expenses!J6</f>
        <v>2006.6666666666667</v>
      </c>
      <c r="K5" s="14">
        <f>Expenses!K6</f>
        <v>2006.6666666666667</v>
      </c>
      <c r="L5" s="14">
        <f>Expenses!L6</f>
        <v>2006.6666666666667</v>
      </c>
      <c r="M5" s="14">
        <f>Expenses!M6</f>
        <v>2006.6666666666667</v>
      </c>
      <c r="N5" s="46">
        <f>SUM(B5:M5)</f>
        <v>24080.000000000004</v>
      </c>
    </row>
    <row r="6" spans="1:15" x14ac:dyDescent="0.35">
      <c r="A6" t="s">
        <v>47</v>
      </c>
      <c r="B6" s="14">
        <f>Expenses!B10</f>
        <v>4107.5</v>
      </c>
      <c r="C6" s="14">
        <f>Expenses!C10</f>
        <v>3710</v>
      </c>
      <c r="D6" s="14">
        <f>Expenses!D10</f>
        <v>4107.5</v>
      </c>
      <c r="E6" s="14">
        <f>Expenses!E10</f>
        <v>3975</v>
      </c>
      <c r="F6" s="14">
        <f>Expenses!F10</f>
        <v>4107.5</v>
      </c>
      <c r="G6" s="14">
        <f>Expenses!G10</f>
        <v>3577.5</v>
      </c>
      <c r="H6" s="14">
        <f>Expenses!H10</f>
        <v>4107.5</v>
      </c>
      <c r="I6" s="14">
        <f>Expenses!I10</f>
        <v>3696.7500000000005</v>
      </c>
      <c r="J6" s="14">
        <f>Expenses!J10</f>
        <v>4770</v>
      </c>
      <c r="K6" s="14">
        <f>Expenses!K10</f>
        <v>4107.5</v>
      </c>
      <c r="L6" s="14">
        <f>Expenses!L10</f>
        <v>4770</v>
      </c>
      <c r="M6" s="14">
        <f>Expenses!M10</f>
        <v>4107.5</v>
      </c>
      <c r="N6" s="46">
        <f>SUM(B6:M6)</f>
        <v>49144.25</v>
      </c>
    </row>
    <row r="7" spans="1:15" x14ac:dyDescent="0.35">
      <c r="A7" s="9" t="s">
        <v>48</v>
      </c>
      <c r="B7" s="15">
        <f>Expenses!B12</f>
        <v>6114.166666666667</v>
      </c>
      <c r="C7" s="15">
        <f>Expenses!C12</f>
        <v>5716.666666666667</v>
      </c>
      <c r="D7" s="15">
        <f>Expenses!D12</f>
        <v>6114.166666666667</v>
      </c>
      <c r="E7" s="15">
        <f>Expenses!E12</f>
        <v>5981.666666666667</v>
      </c>
      <c r="F7" s="15">
        <f>Expenses!F12</f>
        <v>6114.166666666667</v>
      </c>
      <c r="G7" s="15">
        <f>Expenses!G12</f>
        <v>5584.166666666667</v>
      </c>
      <c r="H7" s="15">
        <f>Expenses!H12</f>
        <v>6114.166666666667</v>
      </c>
      <c r="I7" s="15">
        <f>Expenses!I12</f>
        <v>5703.416666666667</v>
      </c>
      <c r="J7" s="15">
        <f>Expenses!J12</f>
        <v>6776.666666666667</v>
      </c>
      <c r="K7" s="15">
        <f>Expenses!K12</f>
        <v>6114.166666666667</v>
      </c>
      <c r="L7" s="15">
        <f>Expenses!L12</f>
        <v>6776.666666666667</v>
      </c>
      <c r="M7" s="15">
        <f>Expenses!M12</f>
        <v>6114.166666666667</v>
      </c>
      <c r="N7" s="46">
        <f>SUM(B7:M7)</f>
        <v>73224.25</v>
      </c>
    </row>
    <row r="8" spans="1:15" x14ac:dyDescent="0.3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x14ac:dyDescent="0.35">
      <c r="A9" t="s">
        <v>49</v>
      </c>
      <c r="B9" s="14">
        <f>B3-B7</f>
        <v>1790.833333333333</v>
      </c>
      <c r="C9" s="14">
        <f t="shared" ref="C9:M9" si="0">C3-C7</f>
        <v>1423.333333333333</v>
      </c>
      <c r="D9" s="14">
        <f t="shared" si="0"/>
        <v>1790.833333333333</v>
      </c>
      <c r="E9" s="14">
        <f t="shared" si="0"/>
        <v>1668.333333333333</v>
      </c>
      <c r="F9" s="14">
        <f t="shared" si="0"/>
        <v>1790.833333333333</v>
      </c>
      <c r="G9" s="14">
        <f t="shared" si="0"/>
        <v>1300.833333333333</v>
      </c>
      <c r="H9" s="14">
        <f t="shared" si="0"/>
        <v>1790.833333333333</v>
      </c>
      <c r="I9" s="14">
        <f t="shared" si="0"/>
        <v>1411.0833333333339</v>
      </c>
      <c r="J9" s="14">
        <f t="shared" si="0"/>
        <v>2403.333333333333</v>
      </c>
      <c r="K9" s="14">
        <f t="shared" si="0"/>
        <v>1790.833333333333</v>
      </c>
      <c r="L9" s="14">
        <f t="shared" si="0"/>
        <v>2403.333333333333</v>
      </c>
      <c r="M9" s="14">
        <f t="shared" si="0"/>
        <v>1790.833333333333</v>
      </c>
      <c r="N9" s="46">
        <f>SUM(B9:M9)</f>
        <v>21355.249999999993</v>
      </c>
    </row>
    <row r="10" spans="1:15" x14ac:dyDescent="0.35">
      <c r="A10" t="s">
        <v>50</v>
      </c>
      <c r="B10" s="14">
        <f>B9*Inputs!$J$19</f>
        <v>358.16666666666663</v>
      </c>
      <c r="C10" s="14">
        <f>C9*Inputs!$J$19</f>
        <v>284.66666666666663</v>
      </c>
      <c r="D10" s="14">
        <f>D9*Inputs!$J$19</f>
        <v>358.16666666666663</v>
      </c>
      <c r="E10" s="14">
        <f>E9*Inputs!$J$19</f>
        <v>333.66666666666663</v>
      </c>
      <c r="F10" s="14">
        <f>F9*Inputs!$J$19</f>
        <v>358.16666666666663</v>
      </c>
      <c r="G10" s="14">
        <f>G9*Inputs!$J$19</f>
        <v>260.16666666666663</v>
      </c>
      <c r="H10" s="14">
        <f>H9*Inputs!$J$19</f>
        <v>358.16666666666663</v>
      </c>
      <c r="I10" s="14">
        <f>I9*Inputs!$J$19</f>
        <v>282.21666666666681</v>
      </c>
      <c r="J10" s="14">
        <f>J9*Inputs!$J$19</f>
        <v>480.66666666666663</v>
      </c>
      <c r="K10" s="14">
        <f>K9*Inputs!$J$19</f>
        <v>358.16666666666663</v>
      </c>
      <c r="L10" s="14">
        <f>L9*Inputs!$J$19</f>
        <v>480.66666666666663</v>
      </c>
      <c r="M10" s="14">
        <f>M9*Inputs!$J$19</f>
        <v>358.16666666666663</v>
      </c>
      <c r="N10" s="46">
        <f>SUM(B10:M10)</f>
        <v>4271.0499999999993</v>
      </c>
    </row>
    <row r="11" spans="1:15" x14ac:dyDescent="0.35">
      <c r="A11" s="2" t="s">
        <v>51</v>
      </c>
      <c r="B11" s="16">
        <f>B9-B10</f>
        <v>1432.6666666666665</v>
      </c>
      <c r="C11" s="16">
        <f t="shared" ref="C11:M11" si="1">C9-C10</f>
        <v>1138.6666666666665</v>
      </c>
      <c r="D11" s="16">
        <f t="shared" si="1"/>
        <v>1432.6666666666665</v>
      </c>
      <c r="E11" s="16">
        <f t="shared" si="1"/>
        <v>1334.6666666666665</v>
      </c>
      <c r="F11" s="16">
        <f t="shared" si="1"/>
        <v>1432.6666666666665</v>
      </c>
      <c r="G11" s="16">
        <f t="shared" si="1"/>
        <v>1040.6666666666665</v>
      </c>
      <c r="H11" s="16">
        <f t="shared" si="1"/>
        <v>1432.6666666666665</v>
      </c>
      <c r="I11" s="16">
        <f t="shared" si="1"/>
        <v>1128.8666666666672</v>
      </c>
      <c r="J11" s="16">
        <f t="shared" si="1"/>
        <v>1922.6666666666665</v>
      </c>
      <c r="K11" s="16">
        <f t="shared" si="1"/>
        <v>1432.6666666666665</v>
      </c>
      <c r="L11" s="16">
        <f t="shared" si="1"/>
        <v>1922.6666666666665</v>
      </c>
      <c r="M11" s="16">
        <f t="shared" si="1"/>
        <v>1432.6666666666665</v>
      </c>
      <c r="N11" s="17">
        <f>SUM(B11:M11)</f>
        <v>17084.199999999997</v>
      </c>
    </row>
    <row r="14" spans="1:15" x14ac:dyDescent="0.35">
      <c r="A14" t="s">
        <v>63</v>
      </c>
      <c r="B14" t="str">
        <f>IF(N7&gt;N3, "loss", "profit")</f>
        <v>profit</v>
      </c>
    </row>
  </sheetData>
  <sheetProtection algorithmName="SHA-512" hashValue="64KdEoODQPHR0nu6KjsCi7rGX/lwS3T18J4gU9nZ8YGZGoZfpgyESC/xhvL7kCtiMCdPFP7lOwjE8oISFtuLaQ==" saltValue="+fsrb4I7PWf5c9fcIigVYQ==" spinCount="100000" sheet="1" objects="1" scenarios="1"/>
  <mergeCells count="1">
    <mergeCell ref="A1:N1"/>
  </mergeCells>
  <conditionalFormatting sqref="B7:M7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{EE0F2B01-0061-41D8-8643-E72E128772CA}</x14:id>
        </ext>
      </extLst>
    </cfRule>
  </conditionalFormatting>
  <conditionalFormatting sqref="B11:M11">
    <cfRule type="cellIs" dxfId="8" priority="3" operator="lessThan">
      <formula>1500</formula>
    </cfRule>
    <cfRule type="cellIs" dxfId="7" priority="4" operator="greaterThanOrEqual">
      <formula>1500</formula>
    </cfRule>
  </conditionalFormatting>
  <conditionalFormatting sqref="B14">
    <cfRule type="containsText" dxfId="5" priority="2" operator="containsText" text="loss">
      <formula>NOT(ISERROR(SEARCH("loss",B14)))</formula>
    </cfRule>
    <cfRule type="containsText" dxfId="6" priority="1" operator="containsText" text="profit">
      <formula>NOT(ISERROR(SEARCH("profit",B14)))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0F2B01-0061-41D8-8643-E72E128772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B7:M7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3AC4B-E478-42C8-B64E-411673831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Revenue</vt:lpstr>
      <vt:lpstr>Cashflow</vt:lpstr>
      <vt:lpstr>Expenses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</dc:creator>
  <cp:lastModifiedBy>Felix Ibeh</cp:lastModifiedBy>
  <dcterms:created xsi:type="dcterms:W3CDTF">2015-06-05T18:17:20Z</dcterms:created>
  <dcterms:modified xsi:type="dcterms:W3CDTF">2025-05-19T19:04:59Z</dcterms:modified>
</cp:coreProperties>
</file>