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ouza/Desktop/"/>
    </mc:Choice>
  </mc:AlternateContent>
  <xr:revisionPtr revIDLastSave="0" documentId="13_ncr:1_{187E82E4-7837-F043-AEBB-F90057FF6D0E}" xr6:coauthVersionLast="36" xr6:coauthVersionMax="36" xr10:uidLastSave="{00000000-0000-0000-0000-000000000000}"/>
  <bookViews>
    <workbookView xWindow="36480" yWindow="2580" windowWidth="27980" windowHeight="27500" xr2:uid="{51545ED7-342D-FF4E-8CE3-8D944843A070}"/>
  </bookViews>
  <sheets>
    <sheet name="Costs" sheetId="1" r:id="rId1"/>
    <sheet name="Simulator " sheetId="3" r:id="rId2"/>
    <sheet name="Calendar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G15" i="1"/>
  <c r="H15" i="1"/>
  <c r="F15" i="1"/>
  <c r="E15" i="1"/>
  <c r="I9" i="1" l="1"/>
  <c r="I8" i="1"/>
  <c r="I6" i="1"/>
  <c r="I7" i="1"/>
  <c r="I5" i="1"/>
  <c r="I10" i="1" s="1"/>
  <c r="B22" i="1"/>
  <c r="B20" i="1" l="1"/>
  <c r="B64" i="1"/>
  <c r="B63" i="1"/>
  <c r="B62" i="1"/>
  <c r="J64" i="1" s="1"/>
  <c r="B61" i="1"/>
  <c r="B60" i="1"/>
  <c r="B59" i="1"/>
  <c r="J61" i="1"/>
  <c r="B58" i="1"/>
  <c r="B57" i="1"/>
  <c r="B56" i="1"/>
  <c r="D28" i="1" s="1"/>
  <c r="B55" i="1"/>
  <c r="J55" i="1" s="1"/>
  <c r="B54" i="1"/>
  <c r="B53" i="1"/>
  <c r="C38" i="3"/>
  <c r="G28" i="1"/>
  <c r="I28" i="1" s="1"/>
  <c r="B52" i="1"/>
  <c r="B51" i="1"/>
  <c r="B50" i="1"/>
  <c r="J52" i="1"/>
  <c r="B49" i="1"/>
  <c r="B48" i="1"/>
  <c r="B47" i="1"/>
  <c r="J49" i="1"/>
  <c r="C21" i="3"/>
  <c r="B21" i="3"/>
  <c r="B12" i="3"/>
  <c r="C12" i="3"/>
  <c r="B46" i="1"/>
  <c r="B45" i="1"/>
  <c r="B44" i="1"/>
  <c r="J46" i="1"/>
  <c r="B43" i="1"/>
  <c r="B42" i="1"/>
  <c r="B41" i="1"/>
  <c r="J43" i="1"/>
  <c r="F28" i="1"/>
  <c r="B40" i="1"/>
  <c r="B39" i="1"/>
  <c r="B38" i="1"/>
  <c r="J40" i="1" s="1"/>
  <c r="B37" i="1"/>
  <c r="B36" i="1"/>
  <c r="B35" i="1"/>
  <c r="J37" i="1"/>
  <c r="B34" i="1"/>
  <c r="B33" i="1"/>
  <c r="B32" i="1"/>
  <c r="J34" i="1"/>
  <c r="B31" i="1"/>
  <c r="B30" i="1"/>
  <c r="J31" i="1"/>
  <c r="H28" i="1"/>
  <c r="B29" i="1"/>
  <c r="B14" i="1"/>
  <c r="B12" i="1"/>
  <c r="B10" i="1"/>
  <c r="B11" i="1"/>
  <c r="B10" i="2"/>
  <c r="D10" i="2"/>
  <c r="C15" i="2"/>
  <c r="A10" i="2"/>
  <c r="B9" i="1"/>
  <c r="B8" i="1"/>
  <c r="B7" i="1"/>
  <c r="B6" i="1"/>
  <c r="C1" i="1" s="1"/>
  <c r="J58" i="1" l="1"/>
  <c r="J28" i="1"/>
  <c r="K28" i="1" s="1"/>
</calcChain>
</file>

<file path=xl/sharedStrings.xml><?xml version="1.0" encoding="utf-8"?>
<sst xmlns="http://schemas.openxmlformats.org/spreadsheetml/2006/main" count="143" uniqueCount="95">
  <si>
    <t>Becoming a Private Pilot Costs</t>
  </si>
  <si>
    <t>FAA Medical Exam</t>
  </si>
  <si>
    <t>Cost</t>
  </si>
  <si>
    <t>Date</t>
  </si>
  <si>
    <t>Category</t>
  </si>
  <si>
    <t>Certification</t>
  </si>
  <si>
    <t>Headset</t>
  </si>
  <si>
    <t>Cost/hr</t>
  </si>
  <si>
    <t>Learn to Fly Online Course</t>
  </si>
  <si>
    <t>Plotter + E6B</t>
  </si>
  <si>
    <t>CX-3 Flight Computer</t>
  </si>
  <si>
    <t>Training</t>
  </si>
  <si>
    <t>Equipment</t>
  </si>
  <si>
    <t>Private Pilot Test Prep 2018</t>
  </si>
  <si>
    <t>Lessons</t>
  </si>
  <si>
    <t>Modules</t>
  </si>
  <si>
    <t xml:space="preserve">Lessons </t>
  </si>
  <si>
    <t>Module</t>
  </si>
  <si>
    <t>Days</t>
  </si>
  <si>
    <t>Finish classes here</t>
  </si>
  <si>
    <t>Bag</t>
  </si>
  <si>
    <t>Kneeboard</t>
  </si>
  <si>
    <t>Logbook + Sectional</t>
  </si>
  <si>
    <t>Insurance (min. 25k aircraft)</t>
  </si>
  <si>
    <t xml:space="preserve">Written </t>
  </si>
  <si>
    <t xml:space="preserve">Oral + Checkride </t>
  </si>
  <si>
    <t>10 Flight Hours + Classes</t>
  </si>
  <si>
    <t>Aircraft Rental N5763E - 172</t>
  </si>
  <si>
    <t>Flight Instruction</t>
  </si>
  <si>
    <t>Flight Instruction George</t>
  </si>
  <si>
    <t>Ground Instruction George</t>
  </si>
  <si>
    <t>Plane Rental</t>
  </si>
  <si>
    <t>Ground Hours</t>
  </si>
  <si>
    <t>Flight Log</t>
  </si>
  <si>
    <t>Account Balance</t>
  </si>
  <si>
    <t>Hour Totals</t>
  </si>
  <si>
    <t>Aircraft Rental N821SD - 172</t>
  </si>
  <si>
    <t>Radio does not work well</t>
  </si>
  <si>
    <t>Class Total Cost</t>
  </si>
  <si>
    <t>Aircraft Rental N66213 - 172</t>
  </si>
  <si>
    <t>Balance</t>
  </si>
  <si>
    <t>Chair</t>
  </si>
  <si>
    <t>Yoke</t>
  </si>
  <si>
    <t>Pedal</t>
  </si>
  <si>
    <t>Radio</t>
  </si>
  <si>
    <t>AutoPilot</t>
  </si>
  <si>
    <t>iPad</t>
  </si>
  <si>
    <t>Automanager</t>
  </si>
  <si>
    <t>Attitude Indicator</t>
  </si>
  <si>
    <t>Airspeed</t>
  </si>
  <si>
    <t>Altimeter</t>
  </si>
  <si>
    <t>X-Force Budget</t>
  </si>
  <si>
    <t>X-Force Top</t>
  </si>
  <si>
    <t>Panel</t>
  </si>
  <si>
    <t>X-Force</t>
  </si>
  <si>
    <t>Web</t>
  </si>
  <si>
    <t>Super Package</t>
  </si>
  <si>
    <t>i5 8600 4.6Hgz</t>
  </si>
  <si>
    <t>500 SSD 560MB/s</t>
  </si>
  <si>
    <t>3 55-65 TVs</t>
  </si>
  <si>
    <t>X-Plane</t>
  </si>
  <si>
    <t>Switch Panel</t>
  </si>
  <si>
    <t>Computer</t>
  </si>
  <si>
    <t>Processor</t>
  </si>
  <si>
    <t>16Mb Memory</t>
  </si>
  <si>
    <t>Motherboard</t>
  </si>
  <si>
    <t>Fonte</t>
  </si>
  <si>
    <t>SSD</t>
  </si>
  <si>
    <t>Video card</t>
  </si>
  <si>
    <t>Carcaça</t>
  </si>
  <si>
    <t>Teclado</t>
  </si>
  <si>
    <t>Mouse</t>
  </si>
  <si>
    <t>Windows 10</t>
  </si>
  <si>
    <t>7 port Hub</t>
  </si>
  <si>
    <t>Yoke+Rudder+Xplane Kit X-Force</t>
  </si>
  <si>
    <t>Cessna 172N Checklist</t>
  </si>
  <si>
    <t>Wheel Stand Pro</t>
  </si>
  <si>
    <t>ZOTAC gaming PC</t>
  </si>
  <si>
    <t>Pilot's Handbook of Aeronautical Knowledge
Airplane Flying Handbook</t>
  </si>
  <si>
    <t>Aircraft Rental N64238 - 172</t>
  </si>
  <si>
    <t>Flaps not working</t>
  </si>
  <si>
    <t>Aircraft Rental N511MP - 172</t>
  </si>
  <si>
    <t>Flight Instruction Lew</t>
  </si>
  <si>
    <t>Ground Instruction Lew</t>
  </si>
  <si>
    <t xml:space="preserve">Foreflight subscription </t>
  </si>
  <si>
    <t>Cross Country</t>
  </si>
  <si>
    <t>Plotter</t>
  </si>
  <si>
    <t>Ground School</t>
  </si>
  <si>
    <t>Costs Per Category</t>
  </si>
  <si>
    <t>Flight Hours</t>
  </si>
  <si>
    <t>Insurance</t>
  </si>
  <si>
    <t>AOPA</t>
  </si>
  <si>
    <t>AIR</t>
  </si>
  <si>
    <t>Avemco</t>
  </si>
  <si>
    <t>Loomis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</si>
</sst>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  <xf numFmtId="164" fontId="3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1" xfId="0" applyFont="1" applyBorder="1"/>
    <xf numFmtId="44" fontId="0" fillId="0" borderId="1" xfId="1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44" fontId="0" fillId="0" borderId="1" xfId="0" applyNumberFormat="1" applyBorder="1"/>
    <xf numFmtId="14" fontId="0" fillId="0" borderId="1" xfId="0" applyNumberFormat="1" applyBorder="1"/>
    <xf numFmtId="44" fontId="4" fillId="0" borderId="1" xfId="0" applyNumberFormat="1" applyFont="1" applyBorder="1"/>
    <xf numFmtId="0" fontId="0" fillId="2" borderId="0" xfId="0" applyFill="1"/>
    <xf numFmtId="44" fontId="0" fillId="2" borderId="0" xfId="1" applyFont="1" applyFill="1"/>
    <xf numFmtId="14" fontId="0" fillId="2" borderId="0" xfId="0" applyNumberFormat="1" applyFill="1"/>
    <xf numFmtId="164" fontId="0" fillId="2" borderId="0" xfId="1" applyNumberFormat="1" applyFont="1" applyFill="1"/>
    <xf numFmtId="0" fontId="0" fillId="2" borderId="1" xfId="0" applyFill="1" applyBorder="1"/>
    <xf numFmtId="44" fontId="0" fillId="2" borderId="1" xfId="1" applyFont="1" applyFill="1" applyBorder="1"/>
    <xf numFmtId="14" fontId="0" fillId="2" borderId="1" xfId="0" applyNumberFormat="1" applyFill="1" applyBorder="1"/>
    <xf numFmtId="164" fontId="0" fillId="2" borderId="1" xfId="1" applyNumberFormat="1" applyFont="1" applyFill="1" applyBorder="1"/>
    <xf numFmtId="44" fontId="4" fillId="2" borderId="1" xfId="0" applyNumberFormat="1" applyFont="1" applyFill="1" applyBorder="1"/>
    <xf numFmtId="44" fontId="2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2" fillId="0" borderId="0" xfId="1" applyNumberFormat="1" applyFont="1"/>
    <xf numFmtId="0" fontId="0" fillId="0" borderId="0" xfId="0" applyAlignment="1">
      <alignment wrapText="1"/>
    </xf>
    <xf numFmtId="0" fontId="0" fillId="3" borderId="0" xfId="0" applyFill="1"/>
    <xf numFmtId="44" fontId="0" fillId="3" borderId="0" xfId="1" applyFont="1" applyFill="1"/>
    <xf numFmtId="14" fontId="0" fillId="3" borderId="0" xfId="0" applyNumberFormat="1" applyFill="1"/>
    <xf numFmtId="164" fontId="0" fillId="3" borderId="0" xfId="1" applyNumberFormat="1" applyFont="1" applyFill="1"/>
    <xf numFmtId="0" fontId="0" fillId="3" borderId="1" xfId="0" applyFill="1" applyBorder="1"/>
    <xf numFmtId="44" fontId="0" fillId="3" borderId="1" xfId="1" applyFont="1" applyFill="1" applyBorder="1"/>
    <xf numFmtId="14" fontId="0" fillId="3" borderId="1" xfId="0" applyNumberFormat="1" applyFill="1" applyBorder="1"/>
    <xf numFmtId="164" fontId="0" fillId="3" borderId="1" xfId="1" applyNumberFormat="1" applyFont="1" applyFill="1" applyBorder="1"/>
    <xf numFmtId="44" fontId="4" fillId="3" borderId="1" xfId="0" applyNumberFormat="1" applyFont="1" applyFill="1" applyBorder="1"/>
    <xf numFmtId="0" fontId="0" fillId="0" borderId="0" xfId="0" applyFill="1"/>
    <xf numFmtId="44" fontId="0" fillId="0" borderId="0" xfId="1" applyFont="1" applyFill="1"/>
    <xf numFmtId="14" fontId="0" fillId="0" borderId="0" xfId="0" applyNumberFormat="1" applyFill="1"/>
    <xf numFmtId="164" fontId="0" fillId="0" borderId="0" xfId="1" applyNumberFormat="1" applyFont="1" applyFill="1"/>
    <xf numFmtId="0" fontId="0" fillId="0" borderId="1" xfId="0" applyFill="1" applyBorder="1"/>
    <xf numFmtId="44" fontId="0" fillId="0" borderId="1" xfId="1" applyFont="1" applyFill="1" applyBorder="1"/>
    <xf numFmtId="14" fontId="0" fillId="0" borderId="1" xfId="0" applyNumberFormat="1" applyFill="1" applyBorder="1"/>
    <xf numFmtId="164" fontId="0" fillId="0" borderId="1" xfId="1" applyNumberFormat="1" applyFont="1" applyFill="1" applyBorder="1"/>
    <xf numFmtId="44" fontId="4" fillId="0" borderId="1" xfId="0" applyNumberFormat="1" applyFont="1" applyFill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5B67-4A76-C346-9F17-FF14508B86F8}">
  <dimension ref="A1:L64"/>
  <sheetViews>
    <sheetView tabSelected="1" topLeftCell="A2" workbookViewId="0">
      <selection activeCell="C15" sqref="C15"/>
    </sheetView>
  </sheetViews>
  <sheetFormatPr baseColWidth="10" defaultColWidth="10.83203125" defaultRowHeight="16" x14ac:dyDescent="0.2"/>
  <cols>
    <col min="1" max="1" width="38" bestFit="1" customWidth="1"/>
    <col min="2" max="2" width="12.33203125" bestFit="1" customWidth="1"/>
    <col min="3" max="3" width="11.83203125" bestFit="1" customWidth="1"/>
    <col min="4" max="4" width="23.6640625" customWidth="1"/>
    <col min="5" max="5" width="9.33203125" customWidth="1"/>
    <col min="8" max="8" width="16.6640625" bestFit="1" customWidth="1"/>
  </cols>
  <sheetData>
    <row r="1" spans="1:9" ht="23.25" x14ac:dyDescent="0.3">
      <c r="A1" s="1" t="s">
        <v>0</v>
      </c>
      <c r="C1" s="4">
        <f>SUM(B5:B26)</f>
        <v>4370.3799999999992</v>
      </c>
    </row>
    <row r="2" spans="1:9" ht="32" customHeight="1" x14ac:dyDescent="0.2"/>
    <row r="3" spans="1:9" s="1" customFormat="1" x14ac:dyDescent="0.2">
      <c r="B3" s="5" t="s">
        <v>2</v>
      </c>
      <c r="C3" s="5" t="s">
        <v>3</v>
      </c>
      <c r="D3" s="1" t="s">
        <v>4</v>
      </c>
      <c r="E3" s="5" t="s">
        <v>7</v>
      </c>
      <c r="H3" s="1" t="s">
        <v>88</v>
      </c>
    </row>
    <row r="4" spans="1:9" s="1" customFormat="1" x14ac:dyDescent="0.2">
      <c r="B4" s="5"/>
      <c r="C4" s="5"/>
      <c r="E4" s="5"/>
    </row>
    <row r="5" spans="1:9" ht="15" customHeight="1" x14ac:dyDescent="0.2">
      <c r="A5" t="s">
        <v>1</v>
      </c>
      <c r="B5" s="3">
        <v>100</v>
      </c>
      <c r="C5" s="2">
        <v>43314</v>
      </c>
      <c r="D5" t="s">
        <v>5</v>
      </c>
      <c r="H5" t="s">
        <v>5</v>
      </c>
      <c r="I5" s="3">
        <f>SUMIF($D$5:$D$25,H5,$B$5:$B$25)</f>
        <v>100</v>
      </c>
    </row>
    <row r="6" spans="1:9" x14ac:dyDescent="0.2">
      <c r="A6" t="s">
        <v>8</v>
      </c>
      <c r="B6" s="3">
        <f>199.99+(8.4/4)</f>
        <v>202.09</v>
      </c>
      <c r="C6" s="2">
        <v>43305</v>
      </c>
      <c r="D6" t="s">
        <v>11</v>
      </c>
      <c r="H6" t="s">
        <v>11</v>
      </c>
      <c r="I6" s="3">
        <f t="shared" ref="I6:I9" si="0">SUMIF($D$5:$D$25,H6,$B$5:$B$25)</f>
        <v>984.19</v>
      </c>
    </row>
    <row r="7" spans="1:9" ht="15" x14ac:dyDescent="0.2">
      <c r="A7" t="s">
        <v>9</v>
      </c>
      <c r="B7" s="3">
        <f>5.95+13.95+(8.4/2)</f>
        <v>24.099999999999998</v>
      </c>
      <c r="C7" s="2">
        <v>43305</v>
      </c>
      <c r="D7" t="s">
        <v>12</v>
      </c>
      <c r="H7" t="s">
        <v>12</v>
      </c>
      <c r="I7" s="3">
        <f t="shared" si="0"/>
        <v>1017.1899999999999</v>
      </c>
    </row>
    <row r="8" spans="1:9" ht="15" x14ac:dyDescent="0.2">
      <c r="A8" t="s">
        <v>10</v>
      </c>
      <c r="B8" s="3">
        <f>79.95+(8.4/4)</f>
        <v>82.05</v>
      </c>
      <c r="C8" s="2">
        <v>43305</v>
      </c>
      <c r="D8" t="s">
        <v>12</v>
      </c>
      <c r="H8" t="s">
        <v>89</v>
      </c>
      <c r="I8" s="3">
        <f t="shared" si="0"/>
        <v>1890</v>
      </c>
    </row>
    <row r="9" spans="1:9" ht="15" x14ac:dyDescent="0.2">
      <c r="A9" t="s">
        <v>13</v>
      </c>
      <c r="B9" s="3">
        <f>21.15-10+5</f>
        <v>16.149999999999999</v>
      </c>
      <c r="C9" s="2">
        <v>43305</v>
      </c>
      <c r="D9" t="s">
        <v>11</v>
      </c>
      <c r="H9" s="10" t="s">
        <v>90</v>
      </c>
      <c r="I9" s="9">
        <f t="shared" si="0"/>
        <v>379</v>
      </c>
    </row>
    <row r="10" spans="1:9" ht="15" x14ac:dyDescent="0.2">
      <c r="A10" t="s">
        <v>6</v>
      </c>
      <c r="B10" s="3">
        <f>650</f>
        <v>650</v>
      </c>
      <c r="C10" s="2">
        <v>43315</v>
      </c>
      <c r="D10" t="s">
        <v>12</v>
      </c>
      <c r="I10" s="50">
        <f>SUM(I5:I9)</f>
        <v>4370.38</v>
      </c>
    </row>
    <row r="11" spans="1:9" ht="15" x14ac:dyDescent="0.2">
      <c r="A11" t="s">
        <v>20</v>
      </c>
      <c r="B11" s="3">
        <f>79.9</f>
        <v>79.900000000000006</v>
      </c>
      <c r="C11" s="2">
        <v>43315</v>
      </c>
      <c r="D11" t="s">
        <v>12</v>
      </c>
    </row>
    <row r="12" spans="1:9" ht="15" x14ac:dyDescent="0.2">
      <c r="A12" t="s">
        <v>21</v>
      </c>
      <c r="B12" s="3">
        <f>24.33</f>
        <v>24.33</v>
      </c>
      <c r="C12" s="2">
        <v>43314</v>
      </c>
      <c r="D12" t="s">
        <v>12</v>
      </c>
    </row>
    <row r="13" spans="1:9" ht="15" x14ac:dyDescent="0.2">
      <c r="A13" t="s">
        <v>22</v>
      </c>
      <c r="B13" s="3">
        <v>24.06</v>
      </c>
      <c r="C13" s="2">
        <v>43319</v>
      </c>
      <c r="D13" t="s">
        <v>12</v>
      </c>
    </row>
    <row r="14" spans="1:9" ht="15" x14ac:dyDescent="0.2">
      <c r="A14" t="s">
        <v>26</v>
      </c>
      <c r="B14" s="3">
        <f>1840+50</f>
        <v>1890</v>
      </c>
      <c r="C14" s="2">
        <v>43320</v>
      </c>
      <c r="D14" t="s">
        <v>89</v>
      </c>
      <c r="E14" s="7" t="s">
        <v>91</v>
      </c>
      <c r="F14" t="s">
        <v>92</v>
      </c>
      <c r="G14" t="s">
        <v>93</v>
      </c>
      <c r="H14" t="s">
        <v>94</v>
      </c>
    </row>
    <row r="15" spans="1:9" ht="15" x14ac:dyDescent="0.2">
      <c r="A15" t="s">
        <v>23</v>
      </c>
      <c r="B15" s="3">
        <v>379</v>
      </c>
      <c r="C15" s="2">
        <v>43349</v>
      </c>
      <c r="D15" t="s">
        <v>90</v>
      </c>
      <c r="E15" s="7">
        <f>109+333</f>
        <v>442</v>
      </c>
      <c r="F15">
        <f>95+285</f>
        <v>380</v>
      </c>
      <c r="G15">
        <f>105+310</f>
        <v>415</v>
      </c>
      <c r="H15">
        <f>99+280</f>
        <v>379</v>
      </c>
    </row>
    <row r="16" spans="1:9" ht="15" x14ac:dyDescent="0.2">
      <c r="A16" t="s">
        <v>24</v>
      </c>
      <c r="B16" s="3"/>
      <c r="D16" t="s">
        <v>5</v>
      </c>
      <c r="E16" s="7"/>
      <c r="F16" s="7">
        <f>$E$15-F15</f>
        <v>62</v>
      </c>
      <c r="G16" s="7">
        <f>$E$15-G15</f>
        <v>27</v>
      </c>
      <c r="H16" s="7">
        <f>$E$15-H15</f>
        <v>63</v>
      </c>
    </row>
    <row r="17" spans="1:11" ht="15" x14ac:dyDescent="0.2">
      <c r="A17" t="s">
        <v>25</v>
      </c>
      <c r="B17" s="3"/>
      <c r="D17" t="s">
        <v>5</v>
      </c>
      <c r="E17" s="7"/>
    </row>
    <row r="18" spans="1:11" ht="15" x14ac:dyDescent="0.2">
      <c r="A18" t="s">
        <v>75</v>
      </c>
      <c r="B18" s="3">
        <v>14.79</v>
      </c>
      <c r="C18" s="2">
        <v>43334</v>
      </c>
      <c r="D18" t="s">
        <v>12</v>
      </c>
      <c r="E18" s="7"/>
    </row>
    <row r="19" spans="1:11" ht="34" customHeight="1" x14ac:dyDescent="0.2">
      <c r="A19" s="29" t="s">
        <v>78</v>
      </c>
      <c r="B19" s="3">
        <v>35.950000000000003</v>
      </c>
      <c r="C19" s="2">
        <v>43336</v>
      </c>
      <c r="D19" t="s">
        <v>11</v>
      </c>
      <c r="E19" s="7"/>
    </row>
    <row r="20" spans="1:11" ht="15" x14ac:dyDescent="0.2">
      <c r="A20" t="s">
        <v>84</v>
      </c>
      <c r="B20" s="3">
        <f>99.99</f>
        <v>99.99</v>
      </c>
      <c r="C20" s="2">
        <v>43345</v>
      </c>
      <c r="D20" t="s">
        <v>12</v>
      </c>
      <c r="E20" s="7"/>
    </row>
    <row r="21" spans="1:11" ht="15" x14ac:dyDescent="0.2">
      <c r="A21" t="s">
        <v>86</v>
      </c>
      <c r="B21" s="3">
        <v>17.97</v>
      </c>
      <c r="C21" s="2">
        <v>43349</v>
      </c>
      <c r="D21" t="s">
        <v>12</v>
      </c>
      <c r="E21" s="7"/>
    </row>
    <row r="22" spans="1:11" x14ac:dyDescent="0.2">
      <c r="A22" t="s">
        <v>87</v>
      </c>
      <c r="B22" s="3">
        <f>150+580</f>
        <v>730</v>
      </c>
      <c r="C22" s="2"/>
      <c r="D22" t="s">
        <v>11</v>
      </c>
      <c r="E22" s="7"/>
    </row>
    <row r="23" spans="1:11" x14ac:dyDescent="0.2">
      <c r="B23" s="3"/>
      <c r="C23" s="2"/>
      <c r="E23" s="7"/>
    </row>
    <row r="24" spans="1:11" ht="15" x14ac:dyDescent="0.2">
      <c r="B24" s="3"/>
      <c r="E24" s="7"/>
    </row>
    <row r="25" spans="1:11" ht="15" x14ac:dyDescent="0.2">
      <c r="E25" s="7"/>
    </row>
    <row r="26" spans="1:11" x14ac:dyDescent="0.2">
      <c r="B26" s="3"/>
      <c r="D26" s="48" t="s">
        <v>34</v>
      </c>
      <c r="E26" s="7"/>
      <c r="F26" s="49" t="s">
        <v>31</v>
      </c>
      <c r="G26" s="49" t="s">
        <v>28</v>
      </c>
      <c r="H26" s="49" t="s">
        <v>32</v>
      </c>
      <c r="I26" s="49" t="s">
        <v>35</v>
      </c>
      <c r="J26" s="48" t="s">
        <v>38</v>
      </c>
      <c r="K26" s="48" t="s">
        <v>40</v>
      </c>
    </row>
    <row r="27" spans="1:11" x14ac:dyDescent="0.2">
      <c r="B27" s="3"/>
      <c r="D27" s="48"/>
      <c r="E27" s="7"/>
      <c r="F27" s="49"/>
      <c r="G27" s="49"/>
      <c r="H27" s="49"/>
      <c r="I27" s="49"/>
      <c r="J27" s="48"/>
      <c r="K27" s="48"/>
    </row>
    <row r="28" spans="1:11" ht="15" x14ac:dyDescent="0.2">
      <c r="A28" s="8" t="s">
        <v>33</v>
      </c>
      <c r="B28" s="9"/>
      <c r="C28" s="10"/>
      <c r="D28" s="14">
        <f>(B14)-SUM(B29:B106)</f>
        <v>-189.19999999999982</v>
      </c>
      <c r="E28" s="11"/>
      <c r="F28" s="12">
        <f>SUM(F29:F67)</f>
        <v>9.8000000000000007</v>
      </c>
      <c r="G28" s="12">
        <f>SUM(G29:G73)</f>
        <v>9.8000000000000007</v>
      </c>
      <c r="H28" s="12">
        <f>SUM(H29:H50)</f>
        <v>2.9000000000000004</v>
      </c>
      <c r="I28" s="13">
        <f>SUM(G28:H28)</f>
        <v>12.700000000000001</v>
      </c>
      <c r="J28" s="26">
        <f>-SUM(J31:J106)*-1</f>
        <v>2079.1999999999998</v>
      </c>
      <c r="K28" s="26">
        <f>B14-J28</f>
        <v>-189.19999999999982</v>
      </c>
    </row>
    <row r="29" spans="1:11" ht="15" x14ac:dyDescent="0.2">
      <c r="A29" s="17" t="s">
        <v>27</v>
      </c>
      <c r="B29" s="18">
        <f>F29*E29</f>
        <v>99.2</v>
      </c>
      <c r="C29" s="19">
        <v>43320</v>
      </c>
      <c r="D29" s="17"/>
      <c r="E29" s="20">
        <v>124</v>
      </c>
      <c r="F29" s="17">
        <v>0.8</v>
      </c>
      <c r="G29" s="17"/>
      <c r="H29" s="17"/>
      <c r="I29" s="17"/>
      <c r="J29" s="17"/>
      <c r="K29" s="17"/>
    </row>
    <row r="30" spans="1:11" ht="15" x14ac:dyDescent="0.2">
      <c r="A30" s="17" t="s">
        <v>29</v>
      </c>
      <c r="B30" s="18">
        <f>G30*E30</f>
        <v>48</v>
      </c>
      <c r="C30" s="19">
        <v>43320</v>
      </c>
      <c r="D30" s="17"/>
      <c r="E30" s="20">
        <v>60</v>
      </c>
      <c r="F30" s="17"/>
      <c r="G30" s="17">
        <v>0.8</v>
      </c>
      <c r="H30" s="17"/>
      <c r="I30" s="17"/>
      <c r="J30" s="17"/>
      <c r="K30" s="17"/>
    </row>
    <row r="31" spans="1:11" ht="15" x14ac:dyDescent="0.2">
      <c r="A31" s="21" t="s">
        <v>30</v>
      </c>
      <c r="B31" s="22">
        <f>H31*E31</f>
        <v>18</v>
      </c>
      <c r="C31" s="23">
        <v>43320</v>
      </c>
      <c r="D31" s="21"/>
      <c r="E31" s="24">
        <v>60</v>
      </c>
      <c r="F31" s="21"/>
      <c r="G31" s="21"/>
      <c r="H31" s="21">
        <v>0.3</v>
      </c>
      <c r="I31" s="21"/>
      <c r="J31" s="25">
        <f>SUM(B29:B31)</f>
        <v>165.2</v>
      </c>
      <c r="K31" s="21"/>
    </row>
    <row r="32" spans="1:11" ht="15" x14ac:dyDescent="0.2">
      <c r="A32" t="s">
        <v>36</v>
      </c>
      <c r="B32" s="3">
        <f>F32*E32</f>
        <v>173.6</v>
      </c>
      <c r="C32" s="2">
        <v>43326</v>
      </c>
      <c r="E32" s="7">
        <v>124</v>
      </c>
      <c r="F32">
        <v>1.4</v>
      </c>
      <c r="K32" t="s">
        <v>37</v>
      </c>
    </row>
    <row r="33" spans="1:11" ht="15" x14ac:dyDescent="0.2">
      <c r="A33" t="s">
        <v>29</v>
      </c>
      <c r="B33" s="3">
        <f>G33*E33</f>
        <v>84</v>
      </c>
      <c r="C33" s="2">
        <v>43326</v>
      </c>
      <c r="E33" s="7">
        <v>60</v>
      </c>
      <c r="G33">
        <v>1.4</v>
      </c>
    </row>
    <row r="34" spans="1:11" ht="15" x14ac:dyDescent="0.2">
      <c r="A34" s="10" t="s">
        <v>30</v>
      </c>
      <c r="B34" s="9">
        <f>H34*E34</f>
        <v>24</v>
      </c>
      <c r="C34" s="15">
        <v>43326</v>
      </c>
      <c r="D34" s="10"/>
      <c r="E34" s="11">
        <v>60</v>
      </c>
      <c r="F34" s="10"/>
      <c r="G34" s="10"/>
      <c r="H34" s="10">
        <v>0.4</v>
      </c>
      <c r="I34" s="10"/>
      <c r="J34" s="16">
        <f>SUM(B32:B34)</f>
        <v>281.60000000000002</v>
      </c>
      <c r="K34" s="10"/>
    </row>
    <row r="35" spans="1:11" ht="15" x14ac:dyDescent="0.2">
      <c r="A35" s="17" t="s">
        <v>39</v>
      </c>
      <c r="B35" s="18">
        <f>F35*E35</f>
        <v>148.79999999999998</v>
      </c>
      <c r="C35" s="19">
        <v>43328</v>
      </c>
      <c r="D35" s="17"/>
      <c r="E35" s="20">
        <v>124</v>
      </c>
      <c r="F35" s="17">
        <v>1.2</v>
      </c>
      <c r="G35" s="17"/>
      <c r="H35" s="17"/>
      <c r="I35" s="17"/>
      <c r="J35" s="17"/>
      <c r="K35" s="17"/>
    </row>
    <row r="36" spans="1:11" ht="15" x14ac:dyDescent="0.2">
      <c r="A36" s="17" t="s">
        <v>29</v>
      </c>
      <c r="B36" s="18">
        <f>G36*E36</f>
        <v>72</v>
      </c>
      <c r="C36" s="19">
        <v>43328</v>
      </c>
      <c r="D36" s="17"/>
      <c r="E36" s="20">
        <v>60</v>
      </c>
      <c r="F36" s="17"/>
      <c r="G36" s="17">
        <v>1.2</v>
      </c>
      <c r="H36" s="17"/>
      <c r="I36" s="17"/>
      <c r="J36" s="17"/>
      <c r="K36" s="17"/>
    </row>
    <row r="37" spans="1:11" ht="15" x14ac:dyDescent="0.2">
      <c r="A37" s="21" t="s">
        <v>30</v>
      </c>
      <c r="B37" s="22">
        <f>H37*E37</f>
        <v>30</v>
      </c>
      <c r="C37" s="23">
        <v>43328</v>
      </c>
      <c r="D37" s="21"/>
      <c r="E37" s="24">
        <v>60</v>
      </c>
      <c r="F37" s="21"/>
      <c r="G37" s="21"/>
      <c r="H37" s="21">
        <v>0.5</v>
      </c>
      <c r="I37" s="21"/>
      <c r="J37" s="25">
        <f>SUM(B35:B37)</f>
        <v>250.79999999999998</v>
      </c>
      <c r="K37" s="21"/>
    </row>
    <row r="38" spans="1:11" ht="15" x14ac:dyDescent="0.2">
      <c r="A38" t="s">
        <v>39</v>
      </c>
      <c r="B38" s="3">
        <f>F38*E38</f>
        <v>148.79999999999998</v>
      </c>
      <c r="C38" s="2">
        <v>43332</v>
      </c>
      <c r="E38" s="7">
        <v>124</v>
      </c>
      <c r="F38">
        <v>1.2</v>
      </c>
    </row>
    <row r="39" spans="1:11" ht="15" x14ac:dyDescent="0.2">
      <c r="A39" t="s">
        <v>29</v>
      </c>
      <c r="B39" s="3">
        <f>G39*E39</f>
        <v>72</v>
      </c>
      <c r="C39" s="2">
        <v>43332</v>
      </c>
      <c r="E39" s="7">
        <v>60</v>
      </c>
      <c r="G39">
        <v>1.2</v>
      </c>
    </row>
    <row r="40" spans="1:11" ht="15" x14ac:dyDescent="0.2">
      <c r="A40" s="10" t="s">
        <v>30</v>
      </c>
      <c r="B40" s="9">
        <f>H40*E40</f>
        <v>18</v>
      </c>
      <c r="C40" s="15">
        <v>43332</v>
      </c>
      <c r="D40" s="10"/>
      <c r="E40" s="11">
        <v>60</v>
      </c>
      <c r="F40" s="10"/>
      <c r="G40" s="10"/>
      <c r="H40" s="10">
        <v>0.3</v>
      </c>
      <c r="I40" s="10"/>
      <c r="J40" s="16">
        <f>SUM(B38:B40)</f>
        <v>238.79999999999998</v>
      </c>
      <c r="K40" s="10"/>
    </row>
    <row r="41" spans="1:11" ht="15" x14ac:dyDescent="0.2">
      <c r="A41" s="17" t="s">
        <v>27</v>
      </c>
      <c r="B41" s="18">
        <f>F41*E41</f>
        <v>111.60000000000001</v>
      </c>
      <c r="C41" s="19">
        <v>43334</v>
      </c>
      <c r="D41" s="17"/>
      <c r="E41" s="20">
        <v>124</v>
      </c>
      <c r="F41" s="17">
        <v>0.9</v>
      </c>
      <c r="G41" s="17"/>
      <c r="H41" s="17"/>
      <c r="I41" s="17"/>
      <c r="J41" s="17"/>
      <c r="K41" s="17"/>
    </row>
    <row r="42" spans="1:11" ht="15" x14ac:dyDescent="0.2">
      <c r="A42" s="17" t="s">
        <v>29</v>
      </c>
      <c r="B42" s="18">
        <f>G42*E42</f>
        <v>54</v>
      </c>
      <c r="C42" s="19">
        <v>43334</v>
      </c>
      <c r="D42" s="17"/>
      <c r="E42" s="20">
        <v>60</v>
      </c>
      <c r="F42" s="17"/>
      <c r="G42" s="17">
        <v>0.9</v>
      </c>
      <c r="H42" s="17"/>
      <c r="I42" s="17"/>
      <c r="J42" s="17"/>
      <c r="K42" s="17"/>
    </row>
    <row r="43" spans="1:11" ht="15" x14ac:dyDescent="0.2">
      <c r="A43" s="21" t="s">
        <v>30</v>
      </c>
      <c r="B43" s="22">
        <f>H43*E43</f>
        <v>30</v>
      </c>
      <c r="C43" s="23">
        <v>43334</v>
      </c>
      <c r="D43" s="21"/>
      <c r="E43" s="24">
        <v>60</v>
      </c>
      <c r="F43" s="21"/>
      <c r="G43" s="21"/>
      <c r="H43" s="21">
        <v>0.5</v>
      </c>
      <c r="I43" s="21"/>
      <c r="J43" s="25">
        <f>SUM(B41:B43)</f>
        <v>195.60000000000002</v>
      </c>
      <c r="K43" s="21"/>
    </row>
    <row r="44" spans="1:11" ht="15" x14ac:dyDescent="0.2">
      <c r="A44" t="s">
        <v>79</v>
      </c>
      <c r="B44" s="3">
        <f>F44*E44</f>
        <v>86.8</v>
      </c>
      <c r="C44" s="2">
        <v>43336</v>
      </c>
      <c r="E44" s="7">
        <v>124</v>
      </c>
      <c r="F44">
        <v>0.7</v>
      </c>
      <c r="K44" t="s">
        <v>80</v>
      </c>
    </row>
    <row r="45" spans="1:11" ht="15" x14ac:dyDescent="0.2">
      <c r="A45" t="s">
        <v>29</v>
      </c>
      <c r="B45" s="3">
        <f>G45*E45</f>
        <v>42</v>
      </c>
      <c r="C45" s="2">
        <v>43336</v>
      </c>
      <c r="E45" s="7">
        <v>60</v>
      </c>
      <c r="G45">
        <v>0.7</v>
      </c>
    </row>
    <row r="46" spans="1:11" ht="15" x14ac:dyDescent="0.2">
      <c r="A46" s="10" t="s">
        <v>30</v>
      </c>
      <c r="B46" s="9">
        <f>H46*E46</f>
        <v>42</v>
      </c>
      <c r="C46" s="15">
        <v>43336</v>
      </c>
      <c r="D46" s="10"/>
      <c r="E46" s="11">
        <v>60</v>
      </c>
      <c r="F46" s="10"/>
      <c r="G46" s="10"/>
      <c r="H46" s="10">
        <v>0.7</v>
      </c>
      <c r="I46" s="10"/>
      <c r="J46" s="16">
        <f>SUM(B44:B46)</f>
        <v>170.8</v>
      </c>
      <c r="K46" s="10"/>
    </row>
    <row r="47" spans="1:11" ht="15" x14ac:dyDescent="0.2">
      <c r="A47" s="17" t="s">
        <v>81</v>
      </c>
      <c r="B47" s="18">
        <f>F47*E47</f>
        <v>136.4</v>
      </c>
      <c r="C47" s="19">
        <v>43339</v>
      </c>
      <c r="D47" s="17"/>
      <c r="E47" s="20">
        <v>124</v>
      </c>
      <c r="F47" s="17">
        <v>1.1000000000000001</v>
      </c>
      <c r="G47" s="17"/>
      <c r="H47" s="17"/>
      <c r="I47" s="17"/>
      <c r="J47" s="17"/>
      <c r="K47" s="17"/>
    </row>
    <row r="48" spans="1:11" ht="15" x14ac:dyDescent="0.2">
      <c r="A48" s="17" t="s">
        <v>29</v>
      </c>
      <c r="B48" s="18">
        <f>G48*E48</f>
        <v>66</v>
      </c>
      <c r="C48" s="19">
        <v>43339</v>
      </c>
      <c r="D48" s="17"/>
      <c r="E48" s="20">
        <v>60</v>
      </c>
      <c r="F48" s="17"/>
      <c r="G48" s="17">
        <v>1.1000000000000001</v>
      </c>
      <c r="H48" s="17"/>
      <c r="I48" s="17"/>
      <c r="J48" s="17"/>
      <c r="K48" s="17"/>
    </row>
    <row r="49" spans="1:12" ht="15" x14ac:dyDescent="0.2">
      <c r="A49" s="21" t="s">
        <v>30</v>
      </c>
      <c r="B49" s="22">
        <f>H49*E49</f>
        <v>12</v>
      </c>
      <c r="C49" s="23">
        <v>43339</v>
      </c>
      <c r="D49" s="21"/>
      <c r="E49" s="24">
        <v>60</v>
      </c>
      <c r="F49" s="21"/>
      <c r="G49" s="21"/>
      <c r="H49" s="21">
        <v>0.2</v>
      </c>
      <c r="I49" s="21"/>
      <c r="J49" s="25">
        <f>SUM(B47:B49)</f>
        <v>214.4</v>
      </c>
      <c r="K49" s="21"/>
    </row>
    <row r="50" spans="1:12" ht="15" x14ac:dyDescent="0.2">
      <c r="A50" t="s">
        <v>39</v>
      </c>
      <c r="B50" s="3">
        <f>F50*E50</f>
        <v>0</v>
      </c>
      <c r="C50" s="2">
        <v>43341</v>
      </c>
      <c r="E50" s="7">
        <v>124</v>
      </c>
      <c r="F50">
        <v>0</v>
      </c>
    </row>
    <row r="51" spans="1:12" ht="15" x14ac:dyDescent="0.2">
      <c r="A51" t="s">
        <v>29</v>
      </c>
      <c r="B51" s="3">
        <f>G51*E51</f>
        <v>0</v>
      </c>
      <c r="C51" s="2">
        <v>43341</v>
      </c>
      <c r="E51" s="7">
        <v>60</v>
      </c>
      <c r="G51">
        <v>0</v>
      </c>
    </row>
    <row r="52" spans="1:12" ht="15" x14ac:dyDescent="0.2">
      <c r="A52" s="10" t="s">
        <v>30</v>
      </c>
      <c r="B52" s="9">
        <f>H52*E52</f>
        <v>60</v>
      </c>
      <c r="C52" s="15">
        <v>43341</v>
      </c>
      <c r="D52" s="10"/>
      <c r="E52" s="11">
        <v>60</v>
      </c>
      <c r="F52" s="10"/>
      <c r="G52" s="10"/>
      <c r="H52" s="10">
        <v>1</v>
      </c>
      <c r="I52" s="10"/>
      <c r="J52" s="16">
        <f>SUM(B50:B52)</f>
        <v>60</v>
      </c>
      <c r="K52" s="10"/>
    </row>
    <row r="53" spans="1:12" ht="15" x14ac:dyDescent="0.2">
      <c r="A53" s="17" t="s">
        <v>79</v>
      </c>
      <c r="B53" s="18">
        <f>F53*E53</f>
        <v>124</v>
      </c>
      <c r="C53" s="19">
        <v>43343</v>
      </c>
      <c r="D53" s="17"/>
      <c r="E53" s="20">
        <v>124</v>
      </c>
      <c r="F53" s="17">
        <v>1</v>
      </c>
      <c r="G53" s="17"/>
      <c r="H53" s="17"/>
      <c r="I53" s="17"/>
      <c r="J53" s="17"/>
      <c r="K53" s="17"/>
    </row>
    <row r="54" spans="1:12" ht="15" x14ac:dyDescent="0.2">
      <c r="A54" s="17" t="s">
        <v>29</v>
      </c>
      <c r="B54" s="18">
        <f>G54*E54</f>
        <v>60</v>
      </c>
      <c r="C54" s="19">
        <v>43343</v>
      </c>
      <c r="D54" s="17"/>
      <c r="E54" s="20">
        <v>60</v>
      </c>
      <c r="F54" s="17"/>
      <c r="G54" s="17">
        <v>1</v>
      </c>
      <c r="H54" s="17"/>
      <c r="I54" s="17"/>
      <c r="J54" s="17"/>
      <c r="K54" s="17"/>
    </row>
    <row r="55" spans="1:12" ht="15" x14ac:dyDescent="0.2">
      <c r="A55" s="21" t="s">
        <v>30</v>
      </c>
      <c r="B55" s="22">
        <f>H55*E55</f>
        <v>12</v>
      </c>
      <c r="C55" s="23">
        <v>43343</v>
      </c>
      <c r="D55" s="21"/>
      <c r="E55" s="24">
        <v>60</v>
      </c>
      <c r="F55" s="21"/>
      <c r="G55" s="21"/>
      <c r="H55" s="21">
        <v>0.2</v>
      </c>
      <c r="I55" s="21"/>
      <c r="J55" s="25">
        <f>SUM(B53:B55)</f>
        <v>196</v>
      </c>
      <c r="K55" s="21"/>
    </row>
    <row r="56" spans="1:12" ht="15" x14ac:dyDescent="0.2">
      <c r="A56" t="s">
        <v>81</v>
      </c>
      <c r="B56" s="3">
        <f>F56*E56</f>
        <v>186</v>
      </c>
      <c r="C56" s="2">
        <v>43347</v>
      </c>
      <c r="E56" s="7">
        <v>124</v>
      </c>
      <c r="F56">
        <v>1.5</v>
      </c>
      <c r="L56" t="s">
        <v>85</v>
      </c>
    </row>
    <row r="57" spans="1:12" ht="15" x14ac:dyDescent="0.2">
      <c r="A57" t="s">
        <v>29</v>
      </c>
      <c r="B57" s="3">
        <f>G57*E57</f>
        <v>90</v>
      </c>
      <c r="C57" s="2">
        <v>43347</v>
      </c>
      <c r="E57" s="7">
        <v>60</v>
      </c>
      <c r="G57">
        <v>1.5</v>
      </c>
    </row>
    <row r="58" spans="1:12" ht="15" x14ac:dyDescent="0.2">
      <c r="A58" s="10" t="s">
        <v>30</v>
      </c>
      <c r="B58" s="9">
        <f>H58*E58</f>
        <v>30</v>
      </c>
      <c r="C58" s="15">
        <v>43347</v>
      </c>
      <c r="D58" s="10"/>
      <c r="E58" s="11">
        <v>60</v>
      </c>
      <c r="F58" s="10"/>
      <c r="G58" s="10"/>
      <c r="H58" s="10">
        <v>0.5</v>
      </c>
      <c r="I58" s="10"/>
      <c r="J58" s="16">
        <f>SUM(B56:B58)</f>
        <v>306</v>
      </c>
      <c r="K58" s="10"/>
    </row>
    <row r="59" spans="1:12" ht="15" x14ac:dyDescent="0.2">
      <c r="A59" s="30" t="s">
        <v>79</v>
      </c>
      <c r="B59" s="31">
        <f>F59*E59</f>
        <v>0</v>
      </c>
      <c r="C59" s="32">
        <v>43350</v>
      </c>
      <c r="D59" s="30"/>
      <c r="E59" s="33">
        <v>130</v>
      </c>
      <c r="F59" s="30">
        <v>0</v>
      </c>
      <c r="G59" s="30"/>
      <c r="H59" s="30"/>
      <c r="I59" s="30"/>
      <c r="J59" s="30"/>
      <c r="K59" s="30"/>
    </row>
    <row r="60" spans="1:12" ht="15" x14ac:dyDescent="0.2">
      <c r="A60" s="30" t="s">
        <v>82</v>
      </c>
      <c r="B60" s="31">
        <f>G60*E60</f>
        <v>0</v>
      </c>
      <c r="C60" s="32">
        <v>43350</v>
      </c>
      <c r="D60" s="30"/>
      <c r="E60" s="33">
        <v>60</v>
      </c>
      <c r="F60" s="30"/>
      <c r="G60" s="30">
        <v>0</v>
      </c>
      <c r="H60" s="30"/>
      <c r="I60" s="30"/>
      <c r="J60" s="30"/>
      <c r="K60" s="30"/>
    </row>
    <row r="61" spans="1:12" ht="15" x14ac:dyDescent="0.2">
      <c r="A61" s="34" t="s">
        <v>83</v>
      </c>
      <c r="B61" s="35">
        <f>H61*E61</f>
        <v>0</v>
      </c>
      <c r="C61" s="36">
        <v>43350</v>
      </c>
      <c r="D61" s="34"/>
      <c r="E61" s="37">
        <v>60</v>
      </c>
      <c r="F61" s="34"/>
      <c r="G61" s="34"/>
      <c r="H61" s="34">
        <v>0</v>
      </c>
      <c r="I61" s="34"/>
      <c r="J61" s="38">
        <f>SUM(B59:B61)</f>
        <v>0</v>
      </c>
      <c r="K61" s="34"/>
    </row>
    <row r="62" spans="1:12" ht="15" x14ac:dyDescent="0.2">
      <c r="A62" s="39" t="s">
        <v>79</v>
      </c>
      <c r="B62" s="40">
        <f>F62*E62</f>
        <v>0</v>
      </c>
      <c r="C62" s="41">
        <v>43351</v>
      </c>
      <c r="D62" s="39"/>
      <c r="E62" s="42">
        <v>130</v>
      </c>
      <c r="F62" s="39">
        <v>0</v>
      </c>
      <c r="G62" s="39"/>
      <c r="H62" s="39"/>
      <c r="I62" s="39"/>
      <c r="J62" s="39"/>
      <c r="K62" s="39"/>
    </row>
    <row r="63" spans="1:12" ht="15" x14ac:dyDescent="0.2">
      <c r="A63" s="39" t="s">
        <v>82</v>
      </c>
      <c r="B63" s="40">
        <f>G63*E63</f>
        <v>0</v>
      </c>
      <c r="C63" s="41">
        <v>43351</v>
      </c>
      <c r="D63" s="39"/>
      <c r="E63" s="42">
        <v>60</v>
      </c>
      <c r="F63" s="39"/>
      <c r="G63" s="39">
        <v>0</v>
      </c>
      <c r="H63" s="39"/>
      <c r="I63" s="39"/>
      <c r="J63" s="39"/>
      <c r="K63" s="39"/>
    </row>
    <row r="64" spans="1:12" ht="15" x14ac:dyDescent="0.2">
      <c r="A64" s="43" t="s">
        <v>83</v>
      </c>
      <c r="B64" s="44">
        <f>H64*E64</f>
        <v>0</v>
      </c>
      <c r="C64" s="45">
        <v>43351</v>
      </c>
      <c r="D64" s="43"/>
      <c r="E64" s="46">
        <v>60</v>
      </c>
      <c r="F64" s="43"/>
      <c r="G64" s="43"/>
      <c r="H64" s="43">
        <v>0</v>
      </c>
      <c r="I64" s="43"/>
      <c r="J64" s="47">
        <f>SUM(B62:B64)</f>
        <v>0</v>
      </c>
      <c r="K64" s="43"/>
    </row>
  </sheetData>
  <mergeCells count="7">
    <mergeCell ref="K26:K27"/>
    <mergeCell ref="D26:D27"/>
    <mergeCell ref="J26:J27"/>
    <mergeCell ref="F26:F27"/>
    <mergeCell ref="G26:G27"/>
    <mergeCell ref="H26:H27"/>
    <mergeCell ref="I26:I2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725A-278B-C143-B366-666E21964915}">
  <dimension ref="A2:F46"/>
  <sheetViews>
    <sheetView workbookViewId="0">
      <selection activeCell="I41" sqref="I41"/>
    </sheetView>
  </sheetViews>
  <sheetFormatPr baseColWidth="10" defaultColWidth="10.83203125" defaultRowHeight="16" x14ac:dyDescent="0.2"/>
  <cols>
    <col min="1" max="1" width="28.1640625" bestFit="1" customWidth="1"/>
    <col min="6" max="6" width="13.1640625" bestFit="1" customWidth="1"/>
  </cols>
  <sheetData>
    <row r="2" spans="1:6" x14ac:dyDescent="0.2">
      <c r="A2" s="1"/>
      <c r="B2" s="1" t="s">
        <v>54</v>
      </c>
      <c r="C2" s="1" t="s">
        <v>55</v>
      </c>
      <c r="D2" s="1"/>
      <c r="E2" s="1"/>
      <c r="F2" s="1" t="s">
        <v>62</v>
      </c>
    </row>
    <row r="3" spans="1:6" x14ac:dyDescent="0.2">
      <c r="A3" t="s">
        <v>41</v>
      </c>
      <c r="B3" s="7">
        <v>599</v>
      </c>
      <c r="C3" s="7">
        <v>599</v>
      </c>
      <c r="F3" t="s">
        <v>63</v>
      </c>
    </row>
    <row r="4" spans="1:6" x14ac:dyDescent="0.2">
      <c r="A4" t="s">
        <v>42</v>
      </c>
      <c r="B4" s="7">
        <v>189.95</v>
      </c>
      <c r="C4" s="7">
        <v>162.44999999999999</v>
      </c>
      <c r="F4" t="s">
        <v>64</v>
      </c>
    </row>
    <row r="5" spans="1:6" x14ac:dyDescent="0.2">
      <c r="A5" t="s">
        <v>43</v>
      </c>
      <c r="B5" s="7">
        <v>179.95</v>
      </c>
      <c r="C5" s="7">
        <v>160.94999999999999</v>
      </c>
      <c r="F5" t="s">
        <v>65</v>
      </c>
    </row>
    <row r="6" spans="1:6" x14ac:dyDescent="0.2">
      <c r="A6" t="s">
        <v>44</v>
      </c>
      <c r="B6" s="7">
        <v>159.94999999999999</v>
      </c>
      <c r="C6" s="7">
        <v>134.99</v>
      </c>
      <c r="F6" t="s">
        <v>66</v>
      </c>
    </row>
    <row r="7" spans="1:6" x14ac:dyDescent="0.2">
      <c r="A7" t="s">
        <v>45</v>
      </c>
      <c r="B7" s="7">
        <v>159.94999999999999</v>
      </c>
      <c r="C7" s="7">
        <v>134.99</v>
      </c>
      <c r="F7" t="s">
        <v>67</v>
      </c>
    </row>
    <row r="8" spans="1:6" x14ac:dyDescent="0.2">
      <c r="A8" t="s">
        <v>53</v>
      </c>
      <c r="B8" s="7">
        <v>395</v>
      </c>
      <c r="C8" s="7">
        <v>395</v>
      </c>
      <c r="F8" t="s">
        <v>68</v>
      </c>
    </row>
    <row r="9" spans="1:6" x14ac:dyDescent="0.2">
      <c r="A9" t="s">
        <v>61</v>
      </c>
      <c r="B9" s="7">
        <v>99.95</v>
      </c>
      <c r="C9" s="7">
        <v>84.99</v>
      </c>
      <c r="F9" t="s">
        <v>69</v>
      </c>
    </row>
    <row r="10" spans="1:6" x14ac:dyDescent="0.2">
      <c r="A10" t="s">
        <v>60</v>
      </c>
      <c r="B10" s="7">
        <v>59.95</v>
      </c>
      <c r="C10" s="7">
        <v>59.99</v>
      </c>
      <c r="F10" t="s">
        <v>70</v>
      </c>
    </row>
    <row r="11" spans="1:6" x14ac:dyDescent="0.2">
      <c r="A11" t="s">
        <v>73</v>
      </c>
      <c r="B11" s="7">
        <v>29</v>
      </c>
      <c r="C11" s="7">
        <v>30</v>
      </c>
      <c r="F11" t="s">
        <v>71</v>
      </c>
    </row>
    <row r="12" spans="1:6" x14ac:dyDescent="0.2">
      <c r="B12" s="28">
        <f t="shared" ref="B12:C12" si="0">SUM(B3:B11)</f>
        <v>1872.7000000000003</v>
      </c>
      <c r="C12" s="28">
        <f t="shared" si="0"/>
        <v>1762.3600000000001</v>
      </c>
      <c r="F12" t="s">
        <v>72</v>
      </c>
    </row>
    <row r="13" spans="1:6" x14ac:dyDescent="0.2">
      <c r="A13" t="s">
        <v>46</v>
      </c>
      <c r="B13" s="7"/>
      <c r="C13" s="7"/>
    </row>
    <row r="14" spans="1:6" x14ac:dyDescent="0.2">
      <c r="A14" t="s">
        <v>47</v>
      </c>
      <c r="B14" s="7"/>
      <c r="C14" s="7"/>
    </row>
    <row r="15" spans="1:6" x14ac:dyDescent="0.2">
      <c r="B15" s="7"/>
      <c r="C15" s="7"/>
    </row>
    <row r="16" spans="1:6" x14ac:dyDescent="0.2">
      <c r="B16" s="7"/>
      <c r="C16" s="7"/>
    </row>
    <row r="17" spans="1:3" x14ac:dyDescent="0.2">
      <c r="A17" t="s">
        <v>48</v>
      </c>
      <c r="B17" s="7"/>
      <c r="C17" s="7">
        <v>154.99</v>
      </c>
    </row>
    <row r="18" spans="1:3" x14ac:dyDescent="0.2">
      <c r="A18" t="s">
        <v>49</v>
      </c>
      <c r="B18" s="7"/>
      <c r="C18" s="7">
        <v>154.99</v>
      </c>
    </row>
    <row r="19" spans="1:3" x14ac:dyDescent="0.2">
      <c r="A19" t="s">
        <v>50</v>
      </c>
      <c r="B19" s="7"/>
      <c r="C19" s="7">
        <v>154.99</v>
      </c>
    </row>
    <row r="20" spans="1:3" x14ac:dyDescent="0.2">
      <c r="B20" s="7"/>
      <c r="C20" s="7">
        <v>154.99</v>
      </c>
    </row>
    <row r="21" spans="1:3" x14ac:dyDescent="0.2">
      <c r="B21" s="28">
        <f>SUM(B17:B20)</f>
        <v>0</v>
      </c>
      <c r="C21" s="28">
        <f>SUM(C17:C20)</f>
        <v>619.96</v>
      </c>
    </row>
    <row r="22" spans="1:3" x14ac:dyDescent="0.2">
      <c r="B22" s="7"/>
      <c r="C22" s="7"/>
    </row>
    <row r="23" spans="1:3" x14ac:dyDescent="0.2">
      <c r="B23" s="7"/>
      <c r="C23" s="7"/>
    </row>
    <row r="24" spans="1:3" x14ac:dyDescent="0.2">
      <c r="B24" s="7"/>
      <c r="C24" s="7"/>
    </row>
    <row r="25" spans="1:3" x14ac:dyDescent="0.2">
      <c r="B25" s="7"/>
      <c r="C25" s="7"/>
    </row>
    <row r="26" spans="1:3" x14ac:dyDescent="0.2">
      <c r="A26" t="s">
        <v>51</v>
      </c>
      <c r="B26" s="7">
        <v>995</v>
      </c>
      <c r="C26" s="7"/>
    </row>
    <row r="27" spans="1:3" x14ac:dyDescent="0.2">
      <c r="A27" t="s">
        <v>52</v>
      </c>
      <c r="B27" s="7">
        <v>1795</v>
      </c>
      <c r="C27" s="7"/>
    </row>
    <row r="28" spans="1:3" x14ac:dyDescent="0.2">
      <c r="A28" t="s">
        <v>56</v>
      </c>
      <c r="B28" s="7">
        <v>4495</v>
      </c>
      <c r="C28" s="7"/>
    </row>
    <row r="29" spans="1:3" x14ac:dyDescent="0.2">
      <c r="A29" s="27" t="s">
        <v>57</v>
      </c>
      <c r="B29" s="7"/>
      <c r="C29" s="7"/>
    </row>
    <row r="30" spans="1:3" x14ac:dyDescent="0.2">
      <c r="A30" s="27" t="s">
        <v>58</v>
      </c>
      <c r="B30" s="7"/>
      <c r="C30" s="7"/>
    </row>
    <row r="31" spans="1:3" x14ac:dyDescent="0.2">
      <c r="B31" s="7"/>
      <c r="C31" s="7"/>
    </row>
    <row r="32" spans="1:3" x14ac:dyDescent="0.2">
      <c r="A32" t="s">
        <v>59</v>
      </c>
      <c r="B32" s="7"/>
      <c r="C32" s="7"/>
    </row>
    <row r="33" spans="1:3" x14ac:dyDescent="0.2">
      <c r="B33" s="7"/>
      <c r="C33" s="7"/>
    </row>
    <row r="34" spans="1:3" x14ac:dyDescent="0.2">
      <c r="B34" s="7"/>
      <c r="C34" s="7"/>
    </row>
    <row r="35" spans="1:3" x14ac:dyDescent="0.2">
      <c r="B35" s="7"/>
      <c r="C35" s="7"/>
    </row>
    <row r="36" spans="1:3" x14ac:dyDescent="0.2">
      <c r="A36" t="s">
        <v>74</v>
      </c>
      <c r="B36" s="7">
        <v>385</v>
      </c>
      <c r="C36" s="7"/>
    </row>
    <row r="37" spans="1:3" x14ac:dyDescent="0.2">
      <c r="B37" s="7"/>
      <c r="C37" s="7"/>
    </row>
    <row r="38" spans="1:3" x14ac:dyDescent="0.2">
      <c r="B38" s="7"/>
      <c r="C38" s="7">
        <f>SUM(C39:C48)</f>
        <v>1783.3700000000001</v>
      </c>
    </row>
    <row r="39" spans="1:3" x14ac:dyDescent="0.2">
      <c r="A39" t="s">
        <v>76</v>
      </c>
      <c r="B39" s="7">
        <v>199.99</v>
      </c>
      <c r="C39" s="7">
        <v>199.99</v>
      </c>
    </row>
    <row r="40" spans="1:3" x14ac:dyDescent="0.2">
      <c r="A40" t="s">
        <v>77</v>
      </c>
      <c r="B40" s="7"/>
      <c r="C40" s="7">
        <v>1199.99</v>
      </c>
    </row>
    <row r="41" spans="1:3" x14ac:dyDescent="0.2">
      <c r="A41" t="s">
        <v>42</v>
      </c>
      <c r="B41" s="7">
        <v>189.95</v>
      </c>
      <c r="C41" s="7">
        <v>162.44999999999999</v>
      </c>
    </row>
    <row r="42" spans="1:3" x14ac:dyDescent="0.2">
      <c r="A42" t="s">
        <v>43</v>
      </c>
      <c r="B42" s="7">
        <v>179.95</v>
      </c>
      <c r="C42" s="7">
        <v>160.94999999999999</v>
      </c>
    </row>
    <row r="43" spans="1:3" x14ac:dyDescent="0.2">
      <c r="A43" t="s">
        <v>60</v>
      </c>
      <c r="B43" s="7">
        <v>59.95</v>
      </c>
      <c r="C43" s="7">
        <v>59.99</v>
      </c>
    </row>
    <row r="44" spans="1:3" x14ac:dyDescent="0.2">
      <c r="B44" s="7"/>
      <c r="C44" s="7"/>
    </row>
    <row r="45" spans="1:3" x14ac:dyDescent="0.2">
      <c r="B45" s="7"/>
      <c r="C45" s="7"/>
    </row>
    <row r="46" spans="1:3" x14ac:dyDescent="0.2">
      <c r="B46" s="7"/>
      <c r="C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A0D4-837D-494A-9618-7083BBA5A4A5}">
  <dimension ref="A1:D50"/>
  <sheetViews>
    <sheetView zoomScaleNormal="150" zoomScaleSheetLayoutView="100" workbookViewId="0">
      <selection activeCell="H40" sqref="H40"/>
    </sheetView>
  </sheetViews>
  <sheetFormatPr baseColWidth="10" defaultColWidth="8.83203125" defaultRowHeight="16" x14ac:dyDescent="0.2"/>
  <sheetData>
    <row r="1" spans="1:4" x14ac:dyDescent="0.2">
      <c r="A1" t="s">
        <v>15</v>
      </c>
      <c r="B1" t="s">
        <v>16</v>
      </c>
    </row>
    <row r="2" spans="1:4" x14ac:dyDescent="0.2">
      <c r="A2">
        <v>1</v>
      </c>
      <c r="B2">
        <v>26</v>
      </c>
    </row>
    <row r="3" spans="1:4" x14ac:dyDescent="0.2">
      <c r="A3">
        <v>2</v>
      </c>
      <c r="B3">
        <v>13</v>
      </c>
    </row>
    <row r="4" spans="1:4" x14ac:dyDescent="0.2">
      <c r="A4">
        <v>3</v>
      </c>
      <c r="B4">
        <v>24</v>
      </c>
    </row>
    <row r="5" spans="1:4" x14ac:dyDescent="0.2">
      <c r="A5">
        <v>4</v>
      </c>
      <c r="B5">
        <v>19</v>
      </c>
    </row>
    <row r="6" spans="1:4" x14ac:dyDescent="0.2">
      <c r="A6">
        <v>5</v>
      </c>
      <c r="B6">
        <v>18</v>
      </c>
    </row>
    <row r="7" spans="1:4" x14ac:dyDescent="0.2">
      <c r="A7">
        <v>6</v>
      </c>
      <c r="B7">
        <v>15</v>
      </c>
    </row>
    <row r="8" spans="1:4" x14ac:dyDescent="0.2">
      <c r="A8">
        <v>7</v>
      </c>
    </row>
    <row r="9" spans="1:4" x14ac:dyDescent="0.2">
      <c r="D9" s="6" t="s">
        <v>18</v>
      </c>
    </row>
    <row r="10" spans="1:4" x14ac:dyDescent="0.2">
      <c r="A10">
        <f>COUNT(A2:A9)</f>
        <v>7</v>
      </c>
      <c r="B10">
        <f>SUM(B2:B9)</f>
        <v>115</v>
      </c>
      <c r="D10">
        <f>B10/4</f>
        <v>28.75</v>
      </c>
    </row>
    <row r="12" spans="1:4" x14ac:dyDescent="0.2">
      <c r="B12" t="s">
        <v>17</v>
      </c>
      <c r="C12" t="s">
        <v>14</v>
      </c>
    </row>
    <row r="13" spans="1:4" x14ac:dyDescent="0.2">
      <c r="A13">
        <v>25</v>
      </c>
      <c r="B13">
        <v>1</v>
      </c>
      <c r="C13">
        <v>10</v>
      </c>
    </row>
    <row r="14" spans="1:4" x14ac:dyDescent="0.2">
      <c r="A14">
        <v>26</v>
      </c>
      <c r="B14">
        <v>1</v>
      </c>
      <c r="C14">
        <v>13</v>
      </c>
    </row>
    <row r="15" spans="1:4" x14ac:dyDescent="0.2">
      <c r="A15">
        <v>27</v>
      </c>
      <c r="B15">
        <v>2</v>
      </c>
      <c r="C15">
        <f>(3+2)</f>
        <v>5</v>
      </c>
    </row>
    <row r="16" spans="1:4" x14ac:dyDescent="0.2">
      <c r="A16">
        <v>28</v>
      </c>
      <c r="B16">
        <v>2</v>
      </c>
      <c r="C16">
        <v>6</v>
      </c>
    </row>
    <row r="17" spans="1:3" x14ac:dyDescent="0.2">
      <c r="A17">
        <v>29</v>
      </c>
      <c r="B17">
        <v>2</v>
      </c>
      <c r="C17">
        <v>9</v>
      </c>
    </row>
    <row r="18" spans="1:3" x14ac:dyDescent="0.2">
      <c r="A18">
        <v>30</v>
      </c>
      <c r="B18">
        <v>2</v>
      </c>
      <c r="C18">
        <v>12</v>
      </c>
    </row>
    <row r="19" spans="1:3" x14ac:dyDescent="0.2">
      <c r="A19">
        <v>31</v>
      </c>
      <c r="B19">
        <v>3</v>
      </c>
      <c r="C19">
        <v>4</v>
      </c>
    </row>
    <row r="20" spans="1:3" x14ac:dyDescent="0.2">
      <c r="A20">
        <v>1</v>
      </c>
    </row>
    <row r="21" spans="1:3" x14ac:dyDescent="0.2">
      <c r="A21">
        <v>2</v>
      </c>
    </row>
    <row r="22" spans="1:3" x14ac:dyDescent="0.2">
      <c r="A22">
        <v>3</v>
      </c>
    </row>
    <row r="23" spans="1:3" x14ac:dyDescent="0.2">
      <c r="A23">
        <v>4</v>
      </c>
    </row>
    <row r="24" spans="1:3" x14ac:dyDescent="0.2">
      <c r="A24">
        <v>5</v>
      </c>
    </row>
    <row r="25" spans="1:3" x14ac:dyDescent="0.2">
      <c r="A25">
        <v>6</v>
      </c>
    </row>
    <row r="26" spans="1:3" x14ac:dyDescent="0.2">
      <c r="A26">
        <v>7</v>
      </c>
    </row>
    <row r="27" spans="1:3" x14ac:dyDescent="0.2">
      <c r="A27">
        <v>8</v>
      </c>
    </row>
    <row r="28" spans="1:3" x14ac:dyDescent="0.2">
      <c r="A28">
        <v>9</v>
      </c>
    </row>
    <row r="29" spans="1:3" x14ac:dyDescent="0.2">
      <c r="A29">
        <v>10</v>
      </c>
    </row>
    <row r="30" spans="1:3" x14ac:dyDescent="0.2">
      <c r="A30">
        <v>11</v>
      </c>
    </row>
    <row r="31" spans="1:3" x14ac:dyDescent="0.2">
      <c r="A31">
        <v>12</v>
      </c>
    </row>
    <row r="32" spans="1:3" x14ac:dyDescent="0.2">
      <c r="A32">
        <v>13</v>
      </c>
    </row>
    <row r="33" spans="1:4" x14ac:dyDescent="0.2">
      <c r="A33">
        <v>14</v>
      </c>
    </row>
    <row r="34" spans="1:4" x14ac:dyDescent="0.2">
      <c r="A34">
        <v>15</v>
      </c>
    </row>
    <row r="35" spans="1:4" x14ac:dyDescent="0.2">
      <c r="A35">
        <v>16</v>
      </c>
    </row>
    <row r="36" spans="1:4" x14ac:dyDescent="0.2">
      <c r="A36">
        <v>17</v>
      </c>
    </row>
    <row r="37" spans="1:4" x14ac:dyDescent="0.2">
      <c r="A37">
        <v>18</v>
      </c>
    </row>
    <row r="38" spans="1:4" x14ac:dyDescent="0.2">
      <c r="A38">
        <v>19</v>
      </c>
    </row>
    <row r="39" spans="1:4" x14ac:dyDescent="0.2">
      <c r="A39">
        <v>20</v>
      </c>
    </row>
    <row r="40" spans="1:4" x14ac:dyDescent="0.2">
      <c r="A40">
        <v>21</v>
      </c>
    </row>
    <row r="41" spans="1:4" x14ac:dyDescent="0.2">
      <c r="A41">
        <v>22</v>
      </c>
      <c r="D41" t="s">
        <v>19</v>
      </c>
    </row>
    <row r="42" spans="1:4" x14ac:dyDescent="0.2">
      <c r="A42">
        <v>23</v>
      </c>
    </row>
    <row r="43" spans="1:4" x14ac:dyDescent="0.2">
      <c r="A43">
        <v>24</v>
      </c>
    </row>
    <row r="44" spans="1:4" x14ac:dyDescent="0.2">
      <c r="A44">
        <v>25</v>
      </c>
    </row>
    <row r="45" spans="1:4" x14ac:dyDescent="0.2">
      <c r="A45">
        <v>26</v>
      </c>
    </row>
    <row r="46" spans="1:4" x14ac:dyDescent="0.2">
      <c r="A46">
        <v>27</v>
      </c>
    </row>
    <row r="47" spans="1:4" x14ac:dyDescent="0.2">
      <c r="A47">
        <v>28</v>
      </c>
    </row>
    <row r="48" spans="1:4" x14ac:dyDescent="0.2">
      <c r="A48">
        <v>29</v>
      </c>
    </row>
    <row r="49" spans="1:1" x14ac:dyDescent="0.2">
      <c r="A49">
        <v>30</v>
      </c>
    </row>
    <row r="50" spans="1:1" x14ac:dyDescent="0.2">
      <c r="A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Simulator 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</dc:creator>
  <cp:lastModifiedBy>Alexandre Souza</cp:lastModifiedBy>
  <dcterms:created xsi:type="dcterms:W3CDTF">2018-07-20T17:37:16Z</dcterms:created>
  <dcterms:modified xsi:type="dcterms:W3CDTF">2018-09-06T18:42:52Z</dcterms:modified>
</cp:coreProperties>
</file>