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ython Labs\2.1.4\"/>
    </mc:Choice>
  </mc:AlternateContent>
  <xr:revisionPtr revIDLastSave="0" documentId="13_ncr:1_{F3BCA4EF-2EAC-412F-888A-F32BBB3F3D8B}" xr6:coauthVersionLast="47" xr6:coauthVersionMax="47" xr10:uidLastSave="{00000000-0000-0000-0000-000000000000}"/>
  <bookViews>
    <workbookView xWindow="5724" yWindow="852" windowWidth="17280" windowHeight="8964" xr2:uid="{F2281652-7311-4612-B9F2-0473229BC1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J3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4" i="1"/>
  <c r="O3" i="1"/>
  <c r="O2" i="1"/>
  <c r="M4" i="1"/>
  <c r="M5" i="1" s="1"/>
  <c r="M6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E3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J4" i="1" l="1"/>
  <c r="O4" i="1"/>
  <c r="O5" i="1"/>
  <c r="M7" i="1"/>
  <c r="O6" i="1"/>
  <c r="H5" i="1"/>
  <c r="E18" i="1"/>
  <c r="E11" i="1"/>
  <c r="E9" i="1"/>
  <c r="E14" i="1"/>
  <c r="E6" i="1"/>
  <c r="E13" i="1"/>
  <c r="E5" i="1"/>
  <c r="E12" i="1"/>
  <c r="E4" i="1"/>
  <c r="E10" i="1"/>
  <c r="E17" i="1"/>
  <c r="E16" i="1"/>
  <c r="E8" i="1"/>
  <c r="E15" i="1"/>
  <c r="E7" i="1"/>
  <c r="H6" i="1" l="1"/>
  <c r="J5" i="1"/>
  <c r="M8" i="1"/>
  <c r="O7" i="1"/>
  <c r="M9" i="1" l="1"/>
  <c r="O8" i="1"/>
  <c r="H7" i="1"/>
  <c r="J6" i="1"/>
  <c r="H8" i="1" l="1"/>
  <c r="J7" i="1"/>
  <c r="M10" i="1"/>
  <c r="O9" i="1"/>
  <c r="M11" i="1" l="1"/>
  <c r="O10" i="1"/>
  <c r="J8" i="1"/>
  <c r="H9" i="1"/>
  <c r="J9" i="1" l="1"/>
  <c r="H10" i="1"/>
  <c r="M12" i="1"/>
  <c r="O11" i="1"/>
  <c r="H11" i="1" l="1"/>
  <c r="J10" i="1"/>
  <c r="M13" i="1"/>
  <c r="O12" i="1"/>
  <c r="M14" i="1" l="1"/>
  <c r="O13" i="1"/>
  <c r="J11" i="1"/>
  <c r="H12" i="1"/>
  <c r="H13" i="1" l="1"/>
  <c r="J12" i="1"/>
  <c r="O14" i="1"/>
  <c r="M15" i="1"/>
  <c r="O15" i="1" s="1"/>
  <c r="J13" i="1" l="1"/>
  <c r="H14" i="1"/>
  <c r="J14" i="1" l="1"/>
  <c r="H15" i="1"/>
  <c r="J15" i="1" l="1"/>
  <c r="H16" i="1"/>
  <c r="H17" i="1" l="1"/>
  <c r="J17" i="1" s="1"/>
  <c r="J16" i="1"/>
</calcChain>
</file>

<file path=xl/sharedStrings.xml><?xml version="1.0" encoding="utf-8"?>
<sst xmlns="http://schemas.openxmlformats.org/spreadsheetml/2006/main" count="27" uniqueCount="24">
  <si>
    <t>R</t>
  </si>
  <si>
    <t>tkal</t>
  </si>
  <si>
    <t>Rkal</t>
  </si>
  <si>
    <t>Riron</t>
  </si>
  <si>
    <t>tiron</t>
  </si>
  <si>
    <t>tlat</t>
  </si>
  <si>
    <t>Rlat</t>
  </si>
  <si>
    <t>t2i</t>
  </si>
  <si>
    <t>t1i</t>
  </si>
  <si>
    <t>t2k</t>
  </si>
  <si>
    <t>t1k</t>
  </si>
  <si>
    <t>t1l</t>
  </si>
  <si>
    <t>t2l</t>
  </si>
  <si>
    <t>t</t>
  </si>
  <si>
    <t>dR/dt</t>
  </si>
  <si>
    <t>Rl</t>
  </si>
  <si>
    <t>tl</t>
  </si>
  <si>
    <t>Ri</t>
  </si>
  <si>
    <t>ti</t>
  </si>
  <si>
    <t>Re</t>
  </si>
  <si>
    <t>te</t>
  </si>
  <si>
    <t>Rkalf</t>
  </si>
  <si>
    <t>Rlatf</t>
  </si>
  <si>
    <t>Rironf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</si>
</sst>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7838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9B074"/>
        <bgColor rgb="FF000000"/>
      </patternFill>
    </fill>
    <fill>
      <patternFill patternType="solid">
        <fgColor rgb="FFFBCAA2"/>
        <bgColor rgb="FF000000"/>
      </patternFill>
    </fill>
  </fills>
  <borders count="2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Лист1!$E$2:$E$18</c:f>
              <c:numCache>
                <c:formatCode>General</c:formatCode>
                <c:ptCount val="17"/>
                <c:pt idx="0">
                  <c:v>0</c:v>
                </c:pt>
                <c:pt idx="1">
                  <c:v>30.864999999999998</c:v>
                </c:pt>
                <c:pt idx="2">
                  <c:v>73.964999999999989</c:v>
                </c:pt>
                <c:pt idx="3">
                  <c:v>118.58499999999998</c:v>
                </c:pt>
                <c:pt idx="4">
                  <c:v>166.39</c:v>
                </c:pt>
                <c:pt idx="5">
                  <c:v>214.04999999999998</c:v>
                </c:pt>
                <c:pt idx="6">
                  <c:v>263.97000000000003</c:v>
                </c:pt>
                <c:pt idx="7">
                  <c:v>314.49</c:v>
                </c:pt>
                <c:pt idx="8">
                  <c:v>367.38499999999999</c:v>
                </c:pt>
                <c:pt idx="9">
                  <c:v>422.03000000000003</c:v>
                </c:pt>
                <c:pt idx="10">
                  <c:v>478.91</c:v>
                </c:pt>
                <c:pt idx="11">
                  <c:v>536.51</c:v>
                </c:pt>
                <c:pt idx="12">
                  <c:v>596.39499999999998</c:v>
                </c:pt>
                <c:pt idx="13">
                  <c:v>658.04500000000007</c:v>
                </c:pt>
                <c:pt idx="14">
                  <c:v>720.93000000000006</c:v>
                </c:pt>
                <c:pt idx="15">
                  <c:v>785.1400000000001</c:v>
                </c:pt>
                <c:pt idx="16">
                  <c:v>851.05500000000006</c:v>
                </c:pt>
              </c:numCache>
            </c:numRef>
          </c:xVal>
          <c:yVal>
            <c:numRef>
              <c:f>Лист1!$G$2:$G$18</c:f>
              <c:numCache>
                <c:formatCode>General</c:formatCode>
                <c:ptCount val="17"/>
                <c:pt idx="0">
                  <c:v>18.425000000000001</c:v>
                </c:pt>
                <c:pt idx="1">
                  <c:v>18.475000000000001</c:v>
                </c:pt>
                <c:pt idx="2">
                  <c:v>18.524999999999999</c:v>
                </c:pt>
                <c:pt idx="3">
                  <c:v>18.574999999999999</c:v>
                </c:pt>
                <c:pt idx="4">
                  <c:v>18.625</c:v>
                </c:pt>
                <c:pt idx="5">
                  <c:v>18.675000000000001</c:v>
                </c:pt>
                <c:pt idx="6">
                  <c:v>18.725000000000001</c:v>
                </c:pt>
                <c:pt idx="7">
                  <c:v>18.774999999999999</c:v>
                </c:pt>
                <c:pt idx="8">
                  <c:v>18.824999999999999</c:v>
                </c:pt>
                <c:pt idx="9">
                  <c:v>18.875</c:v>
                </c:pt>
                <c:pt idx="10">
                  <c:v>18.925000000000001</c:v>
                </c:pt>
                <c:pt idx="11">
                  <c:v>18.975000000000001</c:v>
                </c:pt>
                <c:pt idx="12">
                  <c:v>19.024999999999999</c:v>
                </c:pt>
                <c:pt idx="13">
                  <c:v>19.074999999999999</c:v>
                </c:pt>
                <c:pt idx="14">
                  <c:v>19.125</c:v>
                </c:pt>
                <c:pt idx="15">
                  <c:v>19.175000000000001</c:v>
                </c:pt>
                <c:pt idx="16">
                  <c:v>19.225000000000001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D-4A89-822D-E9D784B6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83359"/>
        <c:axId val="1968675039"/>
      </c:scatterChart>
      <c:valAx>
        <c:axId val="19686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8675039"/>
        <c:crosses val="autoZero"/>
        <c:crossBetween val="midCat"/>
      </c:valAx>
      <c:valAx>
        <c:axId val="19686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86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Лист1!$O$2:$O$15</c:f>
              <c:numCache>
                <c:formatCode>General</c:formatCode>
                <c:ptCount val="14"/>
                <c:pt idx="0">
                  <c:v>0</c:v>
                </c:pt>
                <c:pt idx="1">
                  <c:v>43.42</c:v>
                </c:pt>
                <c:pt idx="2">
                  <c:v>92.94</c:v>
                </c:pt>
                <c:pt idx="3">
                  <c:v>145.26499999999999</c:v>
                </c:pt>
                <c:pt idx="4">
                  <c:v>202.18</c:v>
                </c:pt>
                <c:pt idx="5">
                  <c:v>262.96500000000003</c:v>
                </c:pt>
                <c:pt idx="6">
                  <c:v>320.04499999999996</c:v>
                </c:pt>
                <c:pt idx="7">
                  <c:v>387.82499999999999</c:v>
                </c:pt>
                <c:pt idx="8">
                  <c:v>455.255</c:v>
                </c:pt>
                <c:pt idx="9">
                  <c:v>531.255</c:v>
                </c:pt>
                <c:pt idx="10">
                  <c:v>606.94499999999994</c:v>
                </c:pt>
                <c:pt idx="11">
                  <c:v>690.19</c:v>
                </c:pt>
                <c:pt idx="12">
                  <c:v>749.88499999999999</c:v>
                </c:pt>
                <c:pt idx="13">
                  <c:v>840.60500000000002</c:v>
                </c:pt>
              </c:numCache>
            </c:numRef>
          </c:xVal>
          <c:yVal>
            <c:numRef>
              <c:f>Лист1!$P$5:$P$18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9-4BA9-A8CD-15852997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12303"/>
        <c:axId val="1966515631"/>
      </c:scatterChart>
      <c:valAx>
        <c:axId val="19665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6515631"/>
        <c:crosses val="autoZero"/>
        <c:crossBetween val="midCat"/>
      </c:valAx>
      <c:valAx>
        <c:axId val="19665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65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33</xdr:row>
      <xdr:rowOff>167640</xdr:rowOff>
    </xdr:from>
    <xdr:to>
      <xdr:col>29</xdr:col>
      <xdr:colOff>7620</xdr:colOff>
      <xdr:row>48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5B700-0F1A-412F-B06A-E9E5B7C1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28</xdr:row>
      <xdr:rowOff>45720</xdr:rowOff>
    </xdr:from>
    <xdr:to>
      <xdr:col>18</xdr:col>
      <xdr:colOff>571500</xdr:colOff>
      <xdr:row>43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B55588-33D6-4602-87DB-D28C1B32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189-C257-422A-990B-D498B7D5CDC8}">
  <dimension ref="A1:AC27"/>
  <sheetViews>
    <sheetView tabSelected="1" workbookViewId="0">
      <selection activeCell="E17" sqref="E17"/>
    </sheetView>
  </sheetViews>
  <sheetFormatPr defaultRowHeight="14.4" x14ac:dyDescent="0.3"/>
  <cols>
    <col min="1" max="2" width="9.33203125" customWidth="1"/>
  </cols>
  <sheetData>
    <row r="1" spans="1:29" x14ac:dyDescent="0.3">
      <c r="A1" t="s">
        <v>2</v>
      </c>
      <c r="B1" t="s">
        <v>21</v>
      </c>
      <c r="C1" t="s">
        <v>10</v>
      </c>
      <c r="D1" t="s">
        <v>9</v>
      </c>
      <c r="E1" t="s">
        <v>1</v>
      </c>
      <c r="F1" t="s">
        <v>23</v>
      </c>
      <c r="G1" t="s">
        <v>3</v>
      </c>
      <c r="H1" t="s">
        <v>8</v>
      </c>
      <c r="I1" t="s">
        <v>7</v>
      </c>
      <c r="J1" t="s">
        <v>4</v>
      </c>
      <c r="K1" t="s">
        <v>22</v>
      </c>
      <c r="L1" t="s">
        <v>6</v>
      </c>
      <c r="M1" t="s">
        <v>11</v>
      </c>
      <c r="N1" t="s">
        <v>12</v>
      </c>
      <c r="O1" t="s">
        <v>5</v>
      </c>
      <c r="R1" s="3" t="s">
        <v>15</v>
      </c>
      <c r="S1" s="3" t="s">
        <v>16</v>
      </c>
      <c r="T1" s="3" t="s">
        <v>14</v>
      </c>
      <c r="U1" s="4" t="s">
        <v>0</v>
      </c>
      <c r="V1" s="4" t="s">
        <v>13</v>
      </c>
      <c r="W1" s="4" t="s">
        <v>14</v>
      </c>
      <c r="X1" s="5" t="s">
        <v>17</v>
      </c>
      <c r="Y1" s="5" t="s">
        <v>18</v>
      </c>
      <c r="Z1" s="5" t="s">
        <v>14</v>
      </c>
      <c r="AA1" s="6" t="s">
        <v>19</v>
      </c>
      <c r="AB1" s="6" t="s">
        <v>20</v>
      </c>
      <c r="AC1" s="6" t="s">
        <v>14</v>
      </c>
    </row>
    <row r="2" spans="1:29" x14ac:dyDescent="0.3">
      <c r="A2">
        <v>18.177</v>
      </c>
      <c r="B2">
        <f>A2+0.2</f>
        <v>18.376999999999999</v>
      </c>
      <c r="C2" s="1">
        <v>0</v>
      </c>
      <c r="D2">
        <v>0</v>
      </c>
      <c r="E2">
        <f>(C2+D2)/2</f>
        <v>0</v>
      </c>
      <c r="F2">
        <f>G2-0.2</f>
        <v>18.225000000000001</v>
      </c>
      <c r="G2">
        <v>18.425000000000001</v>
      </c>
      <c r="H2" s="1">
        <v>0</v>
      </c>
      <c r="I2">
        <v>0</v>
      </c>
      <c r="J2">
        <f>(H2+I2)/2</f>
        <v>0</v>
      </c>
      <c r="K2">
        <f>L2-0.15</f>
        <v>18.175000000000001</v>
      </c>
      <c r="L2">
        <v>18.324999999999999</v>
      </c>
      <c r="M2">
        <v>0</v>
      </c>
      <c r="N2">
        <v>0</v>
      </c>
      <c r="O2">
        <f>(M2+N2)/2</f>
        <v>0</v>
      </c>
      <c r="R2" s="3">
        <v>17.600000000000001</v>
      </c>
      <c r="S2" s="3">
        <v>0</v>
      </c>
      <c r="T2" s="3"/>
      <c r="U2" s="4">
        <v>17.600000000000001</v>
      </c>
      <c r="V2" s="4">
        <v>0</v>
      </c>
      <c r="W2" s="4"/>
      <c r="X2" s="5">
        <v>17.600000000000001</v>
      </c>
      <c r="Y2" s="5">
        <v>0</v>
      </c>
      <c r="Z2" s="5"/>
      <c r="AA2" s="6">
        <v>17.899999999999999</v>
      </c>
      <c r="AB2" s="6">
        <v>0</v>
      </c>
      <c r="AC2" s="6"/>
    </row>
    <row r="3" spans="1:29" x14ac:dyDescent="0.3">
      <c r="A3">
        <v>18.225000000000001</v>
      </c>
      <c r="B3">
        <f t="shared" ref="B3:B18" si="0">A3+0.2</f>
        <v>18.425000000000001</v>
      </c>
      <c r="C3" s="1">
        <v>30.65</v>
      </c>
      <c r="D3">
        <v>31.08</v>
      </c>
      <c r="E3">
        <f t="shared" ref="E3:E18" si="1">(C3+D3)/2</f>
        <v>30.864999999999998</v>
      </c>
      <c r="F3">
        <f t="shared" ref="F3:F18" si="2">G3-0.2</f>
        <v>18.275000000000002</v>
      </c>
      <c r="G3">
        <v>18.475000000000001</v>
      </c>
      <c r="H3" s="1">
        <v>62.22</v>
      </c>
      <c r="I3">
        <v>62.22</v>
      </c>
      <c r="J3">
        <f t="shared" ref="J3:J17" si="3">(H3+I3)/2</f>
        <v>62.22</v>
      </c>
      <c r="K3">
        <f t="shared" ref="K3:K15" si="4">L3-0.15</f>
        <v>18.225000000000001</v>
      </c>
      <c r="L3">
        <v>18.375</v>
      </c>
      <c r="M3">
        <v>43.97</v>
      </c>
      <c r="N3">
        <v>42.87</v>
      </c>
      <c r="O3">
        <f t="shared" ref="O3:O15" si="5">(M3+N3)/2</f>
        <v>43.42</v>
      </c>
      <c r="R3" s="3">
        <v>17.649999999999999</v>
      </c>
      <c r="S3" s="3">
        <v>62</v>
      </c>
      <c r="T3" s="3">
        <v>8.4029999999999999E-4</v>
      </c>
      <c r="U3" s="4">
        <v>17.649999999999999</v>
      </c>
      <c r="V3" s="4">
        <v>30</v>
      </c>
      <c r="W3" s="4">
        <v>1.2987000000000001E-3</v>
      </c>
      <c r="X3" s="5">
        <v>17.649999999999999</v>
      </c>
      <c r="Y3" s="5">
        <v>36</v>
      </c>
      <c r="Z3" s="5">
        <v>1.2346E-3</v>
      </c>
      <c r="AA3" s="6">
        <v>17.95</v>
      </c>
      <c r="AB3" s="6">
        <v>47</v>
      </c>
      <c r="AC3" s="6"/>
    </row>
    <row r="4" spans="1:29" x14ac:dyDescent="0.3">
      <c r="A4">
        <v>18.274999999999999</v>
      </c>
      <c r="B4">
        <f t="shared" si="0"/>
        <v>18.474999999999998</v>
      </c>
      <c r="C4" s="1">
        <f>C3+43.05</f>
        <v>73.699999999999989</v>
      </c>
      <c r="D4">
        <f>D3+43.15</f>
        <v>74.22999999999999</v>
      </c>
      <c r="E4">
        <f t="shared" si="1"/>
        <v>73.964999999999989</v>
      </c>
      <c r="F4">
        <f t="shared" si="2"/>
        <v>18.324999999999999</v>
      </c>
      <c r="G4">
        <v>18.524999999999999</v>
      </c>
      <c r="H4" s="1">
        <f>H3+58.79</f>
        <v>121.00999999999999</v>
      </c>
      <c r="I4">
        <f>I3+58.78</f>
        <v>121</v>
      </c>
      <c r="J4">
        <f t="shared" si="3"/>
        <v>121.005</v>
      </c>
      <c r="K4">
        <f t="shared" si="4"/>
        <v>18.275000000000002</v>
      </c>
      <c r="L4">
        <v>18.425000000000001</v>
      </c>
      <c r="M4">
        <f>M3+48.91</f>
        <v>92.88</v>
      </c>
      <c r="N4">
        <f>N3+50.13</f>
        <v>93</v>
      </c>
      <c r="O4">
        <f t="shared" si="5"/>
        <v>92.94</v>
      </c>
      <c r="R4" s="3">
        <v>17.7</v>
      </c>
      <c r="S4" s="3">
        <v>119</v>
      </c>
      <c r="T4" s="3">
        <v>8.4749999999999995E-4</v>
      </c>
      <c r="U4" s="4">
        <v>17.7</v>
      </c>
      <c r="V4" s="4">
        <v>77</v>
      </c>
      <c r="W4" s="4">
        <v>9.7090000000000002E-4</v>
      </c>
      <c r="X4" s="5">
        <v>17.7</v>
      </c>
      <c r="Y4" s="5">
        <v>81</v>
      </c>
      <c r="Z4" s="5">
        <v>9.2590000000000001E-4</v>
      </c>
      <c r="AA4" s="6">
        <v>18</v>
      </c>
      <c r="AB4" s="6">
        <v>112</v>
      </c>
      <c r="AC4" s="6"/>
    </row>
    <row r="5" spans="1:29" x14ac:dyDescent="0.3">
      <c r="A5">
        <v>18.324999999999999</v>
      </c>
      <c r="B5">
        <f t="shared" si="0"/>
        <v>18.524999999999999</v>
      </c>
      <c r="C5" s="1">
        <f>C4+44.29</f>
        <v>117.98999999999998</v>
      </c>
      <c r="D5">
        <f>D4+12.35+32.6</f>
        <v>119.17999999999998</v>
      </c>
      <c r="E5">
        <f t="shared" si="1"/>
        <v>118.58499999999998</v>
      </c>
      <c r="F5">
        <f t="shared" si="2"/>
        <v>18.375</v>
      </c>
      <c r="G5">
        <v>18.574999999999999</v>
      </c>
      <c r="H5" s="1">
        <f>H4+63.89</f>
        <v>184.89999999999998</v>
      </c>
      <c r="I5">
        <f>I4+64.13</f>
        <v>185.13</v>
      </c>
      <c r="J5">
        <f t="shared" si="3"/>
        <v>185.01499999999999</v>
      </c>
      <c r="K5">
        <f t="shared" si="4"/>
        <v>18.325000000000003</v>
      </c>
      <c r="L5">
        <v>18.475000000000001</v>
      </c>
      <c r="M5">
        <f>M4+53.04</f>
        <v>145.91999999999999</v>
      </c>
      <c r="N5">
        <f>N4+51.61</f>
        <v>144.61000000000001</v>
      </c>
      <c r="O5">
        <f t="shared" si="5"/>
        <v>145.26499999999999</v>
      </c>
      <c r="R5" s="3">
        <v>17.75</v>
      </c>
      <c r="S5" s="3">
        <v>180</v>
      </c>
      <c r="T5" s="3">
        <v>8.0000000000000004E-4</v>
      </c>
      <c r="U5" s="4">
        <v>17.75</v>
      </c>
      <c r="V5" s="4">
        <v>133</v>
      </c>
      <c r="W5" s="4">
        <v>9.0090000000000005E-4</v>
      </c>
      <c r="X5" s="5">
        <v>17.75</v>
      </c>
      <c r="Y5" s="5">
        <v>144</v>
      </c>
      <c r="Z5" s="5">
        <v>7.8739999999999995E-4</v>
      </c>
      <c r="AA5" s="6">
        <v>18.05</v>
      </c>
      <c r="AB5" s="6">
        <v>156</v>
      </c>
      <c r="AC5" s="6"/>
    </row>
    <row r="6" spans="1:29" x14ac:dyDescent="0.3">
      <c r="A6">
        <v>18.375</v>
      </c>
      <c r="B6">
        <f t="shared" si="0"/>
        <v>18.574999999999999</v>
      </c>
      <c r="C6" s="1">
        <f>C5+47.72</f>
        <v>165.70999999999998</v>
      </c>
      <c r="D6">
        <f>D5+47.89</f>
        <v>167.07</v>
      </c>
      <c r="E6">
        <f t="shared" si="1"/>
        <v>166.39</v>
      </c>
      <c r="F6">
        <f t="shared" si="2"/>
        <v>18.425000000000001</v>
      </c>
      <c r="G6">
        <v>18.625</v>
      </c>
      <c r="H6" s="1">
        <f>H5+68.16</f>
        <v>253.05999999999997</v>
      </c>
      <c r="I6">
        <f>I5+68.06</f>
        <v>253.19</v>
      </c>
      <c r="J6">
        <f t="shared" si="3"/>
        <v>253.125</v>
      </c>
      <c r="K6">
        <f t="shared" si="4"/>
        <v>18.375</v>
      </c>
      <c r="L6">
        <v>18.524999999999999</v>
      </c>
      <c r="M6">
        <f>M5+56.94</f>
        <v>202.85999999999999</v>
      </c>
      <c r="N6">
        <f>N5+56.89</f>
        <v>201.5</v>
      </c>
      <c r="O6">
        <f t="shared" si="5"/>
        <v>202.18</v>
      </c>
      <c r="R6" s="3">
        <v>17.8</v>
      </c>
      <c r="S6" s="3">
        <v>244</v>
      </c>
      <c r="T6" s="3">
        <v>7.5759999999999998E-4</v>
      </c>
      <c r="U6" s="4">
        <v>17.8</v>
      </c>
      <c r="V6" s="4">
        <v>188</v>
      </c>
      <c r="W6" s="4">
        <v>9.0910000000000003E-4</v>
      </c>
      <c r="X6" s="5">
        <v>17.8</v>
      </c>
      <c r="Y6" s="5">
        <v>208</v>
      </c>
      <c r="Z6" s="5">
        <v>7.5190000000000001E-4</v>
      </c>
      <c r="AA6" s="6">
        <v>18.100000000000001</v>
      </c>
      <c r="AB6" s="6">
        <v>205</v>
      </c>
      <c r="AC6" s="6"/>
    </row>
    <row r="7" spans="1:29" x14ac:dyDescent="0.3">
      <c r="A7">
        <v>18.425000000000001</v>
      </c>
      <c r="B7">
        <f t="shared" si="0"/>
        <v>18.625</v>
      </c>
      <c r="C7" s="1">
        <f>C6+48.01</f>
        <v>213.71999999999997</v>
      </c>
      <c r="D7">
        <f>D6+47.31</f>
        <v>214.38</v>
      </c>
      <c r="E7">
        <f t="shared" si="1"/>
        <v>214.04999999999998</v>
      </c>
      <c r="F7">
        <f t="shared" si="2"/>
        <v>18.475000000000001</v>
      </c>
      <c r="G7">
        <v>18.675000000000001</v>
      </c>
      <c r="H7" s="1">
        <f>H6+71.54</f>
        <v>324.59999999999997</v>
      </c>
      <c r="I7">
        <f>I6+1.08+70.49</f>
        <v>324.76</v>
      </c>
      <c r="J7">
        <f t="shared" si="3"/>
        <v>324.67999999999995</v>
      </c>
      <c r="K7">
        <f t="shared" si="4"/>
        <v>18.425000000000001</v>
      </c>
      <c r="L7">
        <v>18.574999999999999</v>
      </c>
      <c r="M7">
        <f>M6+60.73</f>
        <v>263.58999999999997</v>
      </c>
      <c r="N7">
        <f>N6+60.84</f>
        <v>262.34000000000003</v>
      </c>
      <c r="O7">
        <f t="shared" si="5"/>
        <v>262.96500000000003</v>
      </c>
      <c r="R7" s="3">
        <v>17.850000000000001</v>
      </c>
      <c r="S7" s="3">
        <v>312</v>
      </c>
      <c r="T7" s="3">
        <v>7.1940000000000003E-4</v>
      </c>
      <c r="U7" s="4">
        <v>17.850000000000001</v>
      </c>
      <c r="V7" s="4">
        <v>243</v>
      </c>
      <c r="W7" s="4">
        <v>8.7719999999999996E-4</v>
      </c>
      <c r="X7" s="5">
        <v>17.850000000000001</v>
      </c>
      <c r="Y7" s="5">
        <v>277</v>
      </c>
      <c r="Z7" s="5">
        <v>7.2990000000000001E-4</v>
      </c>
      <c r="AA7" s="6">
        <v>18.149999999999999</v>
      </c>
      <c r="AB7" s="6">
        <v>258</v>
      </c>
      <c r="AC7" s="6"/>
    </row>
    <row r="8" spans="1:29" x14ac:dyDescent="0.3">
      <c r="A8">
        <v>18.475000000000001</v>
      </c>
      <c r="B8">
        <f t="shared" si="0"/>
        <v>18.675000000000001</v>
      </c>
      <c r="C8" s="1">
        <f>C7+49.85</f>
        <v>263.57</v>
      </c>
      <c r="D8">
        <f>D7+49.99</f>
        <v>264.37</v>
      </c>
      <c r="E8">
        <f t="shared" si="1"/>
        <v>263.97000000000003</v>
      </c>
      <c r="F8">
        <f t="shared" si="2"/>
        <v>18.525000000000002</v>
      </c>
      <c r="G8">
        <v>18.725000000000001</v>
      </c>
      <c r="H8" s="1">
        <f>H7+76.49</f>
        <v>401.09</v>
      </c>
      <c r="I8">
        <f>I7+76.4</f>
        <v>401.15999999999997</v>
      </c>
      <c r="J8">
        <f t="shared" si="3"/>
        <v>401.125</v>
      </c>
      <c r="K8">
        <f t="shared" si="4"/>
        <v>18.475000000000001</v>
      </c>
      <c r="L8">
        <v>18.625</v>
      </c>
      <c r="M8">
        <f>M7+57.13</f>
        <v>320.71999999999997</v>
      </c>
      <c r="N8">
        <f>N7+57.03</f>
        <v>319.37</v>
      </c>
      <c r="O8">
        <f t="shared" si="5"/>
        <v>320.04499999999996</v>
      </c>
      <c r="R8" s="3">
        <v>17.899999999999999</v>
      </c>
      <c r="S8" s="3">
        <v>383</v>
      </c>
      <c r="T8" s="3">
        <v>6.803E-4</v>
      </c>
      <c r="U8" s="4">
        <v>17.899999999999999</v>
      </c>
      <c r="V8" s="4">
        <v>302</v>
      </c>
      <c r="W8" s="4">
        <v>8.5470000000000001E-4</v>
      </c>
      <c r="X8" s="5">
        <v>17.899999999999999</v>
      </c>
      <c r="Y8" s="5">
        <v>345</v>
      </c>
      <c r="Z8" s="5">
        <v>7.2990000000000001E-4</v>
      </c>
      <c r="AA8" s="6">
        <v>18.2</v>
      </c>
      <c r="AB8" s="6">
        <v>321</v>
      </c>
      <c r="AC8" s="6"/>
    </row>
    <row r="9" spans="1:29" x14ac:dyDescent="0.3">
      <c r="A9">
        <v>18.524999999999999</v>
      </c>
      <c r="B9">
        <f t="shared" si="0"/>
        <v>18.724999999999998</v>
      </c>
      <c r="C9" s="1">
        <f>C8+50.36</f>
        <v>313.93</v>
      </c>
      <c r="D9">
        <f>D8+50.68</f>
        <v>315.05</v>
      </c>
      <c r="E9">
        <f t="shared" si="1"/>
        <v>314.49</v>
      </c>
      <c r="F9">
        <f t="shared" si="2"/>
        <v>18.574999999999999</v>
      </c>
      <c r="G9">
        <v>18.774999999999999</v>
      </c>
      <c r="H9" s="1">
        <f>H8+78.32+3.09</f>
        <v>482.49999999999994</v>
      </c>
      <c r="I9">
        <f>I8+81.48</f>
        <v>482.64</v>
      </c>
      <c r="J9">
        <f t="shared" si="3"/>
        <v>482.56999999999994</v>
      </c>
      <c r="K9">
        <f t="shared" si="4"/>
        <v>18.525000000000002</v>
      </c>
      <c r="L9">
        <v>18.675000000000001</v>
      </c>
      <c r="M9">
        <f>M8+67.68</f>
        <v>388.4</v>
      </c>
      <c r="N9">
        <f>N8+67.88</f>
        <v>387.25</v>
      </c>
      <c r="O9">
        <f t="shared" si="5"/>
        <v>387.82499999999999</v>
      </c>
      <c r="R9" s="3">
        <v>17.95</v>
      </c>
      <c r="S9" s="3">
        <v>459</v>
      </c>
      <c r="T9" s="3">
        <v>6.579E-4</v>
      </c>
      <c r="U9" s="4">
        <v>17.95</v>
      </c>
      <c r="V9" s="4">
        <v>360</v>
      </c>
      <c r="W9" s="4">
        <v>8.1300000000000003E-4</v>
      </c>
      <c r="X9" s="5">
        <v>17.95</v>
      </c>
      <c r="Y9" s="5">
        <v>414</v>
      </c>
      <c r="Z9" s="5">
        <v>5.9520000000000005E-4</v>
      </c>
      <c r="AA9" s="6">
        <v>18.25</v>
      </c>
      <c r="AB9" s="6">
        <v>369</v>
      </c>
      <c r="AC9" s="6">
        <v>8.8999999999999995E-4</v>
      </c>
    </row>
    <row r="10" spans="1:29" x14ac:dyDescent="0.3">
      <c r="A10">
        <v>18.574999999999999</v>
      </c>
      <c r="B10">
        <f t="shared" si="0"/>
        <v>18.774999999999999</v>
      </c>
      <c r="C10" s="1">
        <f>C9+52.94</f>
        <v>366.87</v>
      </c>
      <c r="D10">
        <f>D9+52.85</f>
        <v>367.90000000000003</v>
      </c>
      <c r="E10">
        <f t="shared" si="1"/>
        <v>367.38499999999999</v>
      </c>
      <c r="F10">
        <f t="shared" si="2"/>
        <v>18.625</v>
      </c>
      <c r="G10">
        <v>18.824999999999999</v>
      </c>
      <c r="H10" s="1">
        <f>H9+81.94</f>
        <v>564.43999999999994</v>
      </c>
      <c r="I10">
        <f>I9+81.86</f>
        <v>564.5</v>
      </c>
      <c r="J10">
        <f t="shared" si="3"/>
        <v>564.47</v>
      </c>
      <c r="K10">
        <f t="shared" si="4"/>
        <v>18.575000000000003</v>
      </c>
      <c r="L10">
        <v>18.725000000000001</v>
      </c>
      <c r="M10">
        <f>M9+67.42</f>
        <v>455.82</v>
      </c>
      <c r="N10">
        <f>N9+67.44</f>
        <v>454.69</v>
      </c>
      <c r="O10">
        <f t="shared" si="5"/>
        <v>455.255</v>
      </c>
      <c r="R10" s="3">
        <v>18</v>
      </c>
      <c r="S10" s="3">
        <v>535</v>
      </c>
      <c r="T10" s="3">
        <v>6.667E-4</v>
      </c>
      <c r="U10" s="4">
        <v>18</v>
      </c>
      <c r="V10" s="4">
        <v>425</v>
      </c>
      <c r="W10" s="4">
        <v>7.8129999999999996E-4</v>
      </c>
      <c r="X10" s="5">
        <v>18</v>
      </c>
      <c r="Y10" s="5">
        <v>513</v>
      </c>
      <c r="Z10" s="5">
        <v>5.5559999999999995E-4</v>
      </c>
      <c r="AA10" s="6">
        <v>18.3</v>
      </c>
      <c r="AB10" s="6">
        <v>425</v>
      </c>
      <c r="AC10" s="6">
        <v>9.2000000000000003E-4</v>
      </c>
    </row>
    <row r="11" spans="1:29" x14ac:dyDescent="0.3">
      <c r="A11">
        <v>18.625</v>
      </c>
      <c r="B11">
        <f t="shared" si="0"/>
        <v>18.824999999999999</v>
      </c>
      <c r="C11" s="1">
        <f>C10+54.79</f>
        <v>421.66</v>
      </c>
      <c r="D11">
        <f>D10+54.5</f>
        <v>422.40000000000003</v>
      </c>
      <c r="E11">
        <f t="shared" si="1"/>
        <v>422.03000000000003</v>
      </c>
      <c r="F11">
        <f t="shared" si="2"/>
        <v>18.675000000000001</v>
      </c>
      <c r="G11">
        <v>18.875</v>
      </c>
      <c r="H11" s="1">
        <f>H10+91.24</f>
        <v>655.68</v>
      </c>
      <c r="I11">
        <f>I10+91.33</f>
        <v>655.83</v>
      </c>
      <c r="J11">
        <f t="shared" si="3"/>
        <v>655.755</v>
      </c>
      <c r="K11">
        <f t="shared" si="4"/>
        <v>18.625</v>
      </c>
      <c r="L11">
        <v>18.774999999999999</v>
      </c>
      <c r="M11">
        <f>M10+76.06</f>
        <v>531.88</v>
      </c>
      <c r="N11">
        <f>N10+75.94</f>
        <v>530.63</v>
      </c>
      <c r="O11">
        <f t="shared" si="5"/>
        <v>531.255</v>
      </c>
      <c r="R11" s="3">
        <v>18.05</v>
      </c>
      <c r="S11" s="3">
        <v>609</v>
      </c>
      <c r="T11" s="3">
        <v>6.4939999999999996E-4</v>
      </c>
      <c r="U11" s="4">
        <v>18.05</v>
      </c>
      <c r="V11" s="4">
        <v>488</v>
      </c>
      <c r="W11" s="4">
        <v>7.5190000000000001E-4</v>
      </c>
      <c r="X11" s="5">
        <v>18.05</v>
      </c>
      <c r="Y11" s="5">
        <v>594</v>
      </c>
      <c r="Z11" s="5">
        <v>6.4099999999999997E-4</v>
      </c>
      <c r="AA11" s="6">
        <v>18.350000000000001</v>
      </c>
      <c r="AB11" s="6">
        <v>489</v>
      </c>
      <c r="AC11" s="6">
        <v>1.08E-3</v>
      </c>
    </row>
    <row r="12" spans="1:29" x14ac:dyDescent="0.3">
      <c r="A12">
        <v>18.675000000000001</v>
      </c>
      <c r="B12">
        <f t="shared" si="0"/>
        <v>18.875</v>
      </c>
      <c r="C12" s="1">
        <f>C11+56.87</f>
        <v>478.53000000000003</v>
      </c>
      <c r="D12">
        <f>D11+56.89</f>
        <v>479.29</v>
      </c>
      <c r="E12">
        <f t="shared" si="1"/>
        <v>478.91</v>
      </c>
      <c r="F12">
        <f t="shared" si="2"/>
        <v>18.725000000000001</v>
      </c>
      <c r="G12">
        <v>18.925000000000001</v>
      </c>
      <c r="H12" s="1">
        <f>H11+90.81</f>
        <v>746.49</v>
      </c>
      <c r="I12">
        <f>I11+90.84</f>
        <v>746.67000000000007</v>
      </c>
      <c r="J12">
        <f t="shared" si="3"/>
        <v>746.58</v>
      </c>
      <c r="K12">
        <f t="shared" si="4"/>
        <v>18.675000000000001</v>
      </c>
      <c r="L12">
        <v>18.824999999999999</v>
      </c>
      <c r="M12">
        <f>M11+75.75</f>
        <v>607.63</v>
      </c>
      <c r="N12">
        <f>N11+75.63</f>
        <v>606.26</v>
      </c>
      <c r="O12">
        <f t="shared" si="5"/>
        <v>606.94499999999994</v>
      </c>
      <c r="R12" s="3">
        <v>18.100000000000001</v>
      </c>
      <c r="S12" s="3">
        <v>689</v>
      </c>
      <c r="T12" s="3">
        <v>6.1729999999999999E-4</v>
      </c>
      <c r="U12" s="4">
        <v>18.100000000000001</v>
      </c>
      <c r="V12" s="4">
        <v>558</v>
      </c>
      <c r="W12" s="4">
        <v>7.2990000000000001E-4</v>
      </c>
      <c r="X12" s="5">
        <v>18.100000000000001</v>
      </c>
      <c r="Y12" s="5">
        <v>669</v>
      </c>
      <c r="Z12" s="5">
        <v>6.5359999999999995E-4</v>
      </c>
      <c r="AA12" s="6">
        <v>18.399999999999999</v>
      </c>
      <c r="AB12" s="6">
        <v>541</v>
      </c>
      <c r="AC12" s="6">
        <v>9.7999999999999997E-4</v>
      </c>
    </row>
    <row r="13" spans="1:29" x14ac:dyDescent="0.3">
      <c r="A13">
        <v>18.725000000000001</v>
      </c>
      <c r="B13">
        <f t="shared" si="0"/>
        <v>18.925000000000001</v>
      </c>
      <c r="C13" s="1">
        <f>C12+57.7</f>
        <v>536.23</v>
      </c>
      <c r="D13">
        <f>D12+57.5</f>
        <v>536.79</v>
      </c>
      <c r="E13">
        <f t="shared" si="1"/>
        <v>536.51</v>
      </c>
      <c r="F13">
        <f t="shared" si="2"/>
        <v>18.775000000000002</v>
      </c>
      <c r="G13">
        <v>18.975000000000001</v>
      </c>
      <c r="H13" s="1">
        <f>H12+112.73</f>
        <v>859.22</v>
      </c>
      <c r="I13" s="1">
        <f>I12+112.73</f>
        <v>859.40000000000009</v>
      </c>
      <c r="J13">
        <f t="shared" si="3"/>
        <v>859.31000000000006</v>
      </c>
      <c r="K13">
        <f t="shared" si="4"/>
        <v>18.725000000000001</v>
      </c>
      <c r="L13">
        <v>18.875</v>
      </c>
      <c r="M13">
        <f>M12+83.25</f>
        <v>690.88</v>
      </c>
      <c r="N13">
        <f>N12+83.24</f>
        <v>689.5</v>
      </c>
      <c r="O13">
        <f t="shared" si="5"/>
        <v>690.19</v>
      </c>
      <c r="R13" s="3">
        <v>18.149999999999999</v>
      </c>
      <c r="S13" s="3">
        <v>771</v>
      </c>
      <c r="T13" s="3">
        <v>6.3690000000000003E-4</v>
      </c>
      <c r="U13" s="4">
        <v>18.149999999999999</v>
      </c>
      <c r="V13" s="4">
        <v>625</v>
      </c>
      <c r="W13" s="4">
        <v>7.2990000000000001E-4</v>
      </c>
      <c r="X13" s="5">
        <v>18.149999999999999</v>
      </c>
      <c r="Y13" s="5">
        <v>747</v>
      </c>
      <c r="Z13" s="5">
        <v>6.3690000000000003E-4</v>
      </c>
      <c r="AA13" s="6">
        <v>18.45</v>
      </c>
      <c r="AB13" s="6">
        <v>622</v>
      </c>
      <c r="AC13" s="6">
        <v>8.5999999999999998E-4</v>
      </c>
    </row>
    <row r="14" spans="1:29" x14ac:dyDescent="0.3">
      <c r="A14">
        <v>18.774999999999999</v>
      </c>
      <c r="B14">
        <f t="shared" si="0"/>
        <v>18.974999999999998</v>
      </c>
      <c r="C14" s="1">
        <f>C13+59.82</f>
        <v>596.05000000000007</v>
      </c>
      <c r="D14">
        <f>D13+59.95</f>
        <v>596.74</v>
      </c>
      <c r="E14">
        <f t="shared" si="1"/>
        <v>596.39499999999998</v>
      </c>
      <c r="F14">
        <f t="shared" si="2"/>
        <v>18.824999999999999</v>
      </c>
      <c r="G14">
        <v>19.024999999999999</v>
      </c>
      <c r="H14" s="2">
        <f>H13+84.47</f>
        <v>943.69</v>
      </c>
      <c r="I14" s="1">
        <f>I13+84.47</f>
        <v>943.87000000000012</v>
      </c>
      <c r="J14">
        <f t="shared" si="3"/>
        <v>943.78000000000009</v>
      </c>
      <c r="K14">
        <f t="shared" si="4"/>
        <v>18.775000000000002</v>
      </c>
      <c r="L14">
        <v>18.925000000000001</v>
      </c>
      <c r="M14">
        <f>M13+59.64</f>
        <v>750.52</v>
      </c>
      <c r="N14">
        <f>N13+59.75</f>
        <v>749.25</v>
      </c>
      <c r="O14">
        <f t="shared" si="5"/>
        <v>749.88499999999999</v>
      </c>
      <c r="R14" s="3">
        <v>18.2</v>
      </c>
      <c r="S14" s="3">
        <v>846</v>
      </c>
      <c r="T14" s="3">
        <v>6.4099999999999997E-4</v>
      </c>
      <c r="U14" s="4">
        <v>18.2</v>
      </c>
      <c r="V14" s="4">
        <v>695</v>
      </c>
      <c r="W14" s="4">
        <v>6.8970000000000001E-4</v>
      </c>
      <c r="X14" s="5">
        <v>18.2</v>
      </c>
      <c r="Y14" s="5">
        <v>826</v>
      </c>
      <c r="Z14" s="5">
        <v>6.135E-4</v>
      </c>
      <c r="AA14" s="6">
        <v>18.5</v>
      </c>
      <c r="AB14" s="6">
        <v>684</v>
      </c>
      <c r="AC14" s="6">
        <v>8.9999999999999998E-4</v>
      </c>
    </row>
    <row r="15" spans="1:29" x14ac:dyDescent="0.3">
      <c r="A15">
        <v>18.824999999999999</v>
      </c>
      <c r="B15">
        <f t="shared" si="0"/>
        <v>19.024999999999999</v>
      </c>
      <c r="C15" s="1">
        <f>C14+61.56</f>
        <v>657.61000000000013</v>
      </c>
      <c r="D15">
        <f>D14+61.74</f>
        <v>658.48</v>
      </c>
      <c r="E15">
        <f t="shared" si="1"/>
        <v>658.04500000000007</v>
      </c>
      <c r="F15">
        <f t="shared" si="2"/>
        <v>18.875</v>
      </c>
      <c r="G15">
        <v>19.074999999999999</v>
      </c>
      <c r="H15" s="1">
        <f>H14+99.63</f>
        <v>1043.3200000000002</v>
      </c>
      <c r="I15" s="1">
        <f>I14+101.88</f>
        <v>1045.75</v>
      </c>
      <c r="J15">
        <f t="shared" si="3"/>
        <v>1044.5350000000001</v>
      </c>
      <c r="K15">
        <f t="shared" si="4"/>
        <v>18.825000000000003</v>
      </c>
      <c r="L15">
        <v>18.975000000000001</v>
      </c>
      <c r="M15">
        <f>M14+90.75</f>
        <v>841.27</v>
      </c>
      <c r="N15">
        <f>N14+90.69</f>
        <v>839.94</v>
      </c>
      <c r="O15">
        <f t="shared" si="5"/>
        <v>840.60500000000002</v>
      </c>
      <c r="R15" s="3">
        <v>18.25</v>
      </c>
      <c r="S15" s="3">
        <v>927</v>
      </c>
      <c r="T15" s="3">
        <v>5.9170000000000002E-4</v>
      </c>
      <c r="U15" s="4">
        <v>18.25</v>
      </c>
      <c r="V15" s="4">
        <v>770</v>
      </c>
      <c r="W15" s="4">
        <v>6.711E-4</v>
      </c>
      <c r="X15" s="5">
        <v>18.25</v>
      </c>
      <c r="Y15" s="5">
        <v>910</v>
      </c>
      <c r="Z15" s="5">
        <v>6.135E-4</v>
      </c>
      <c r="AA15" s="6">
        <v>18.55</v>
      </c>
      <c r="AB15" s="6">
        <v>744</v>
      </c>
      <c r="AC15" s="6">
        <v>9.6000000000000002E-4</v>
      </c>
    </row>
    <row r="16" spans="1:29" x14ac:dyDescent="0.3">
      <c r="A16">
        <v>18.875</v>
      </c>
      <c r="B16">
        <f t="shared" si="0"/>
        <v>19.074999999999999</v>
      </c>
      <c r="C16" s="1">
        <f>C15+62.97</f>
        <v>720.58000000000015</v>
      </c>
      <c r="D16">
        <f>D15+62.8</f>
        <v>721.28</v>
      </c>
      <c r="E16">
        <f t="shared" si="1"/>
        <v>720.93000000000006</v>
      </c>
      <c r="F16">
        <f t="shared" si="2"/>
        <v>18.925000000000001</v>
      </c>
      <c r="G16">
        <v>19.125</v>
      </c>
      <c r="H16" s="1">
        <f>H15+104.73</f>
        <v>1148.0500000000002</v>
      </c>
      <c r="I16" s="1">
        <f>I15+104.7</f>
        <v>1150.45</v>
      </c>
      <c r="J16">
        <f t="shared" si="3"/>
        <v>1149.25</v>
      </c>
      <c r="R16" s="3">
        <v>18.3</v>
      </c>
      <c r="S16" s="3">
        <v>1015</v>
      </c>
      <c r="T16" s="3">
        <v>5.6499999999999996E-4</v>
      </c>
      <c r="U16" s="4">
        <v>18.3</v>
      </c>
      <c r="V16" s="4">
        <v>844</v>
      </c>
      <c r="W16" s="4">
        <v>6.757E-4</v>
      </c>
      <c r="X16" s="5">
        <v>18.3</v>
      </c>
      <c r="Y16" s="5">
        <v>989</v>
      </c>
      <c r="Z16" s="5">
        <v>6.0610000000000004E-4</v>
      </c>
      <c r="AA16" s="6">
        <v>18.600000000000001</v>
      </c>
      <c r="AB16" s="6">
        <v>812</v>
      </c>
      <c r="AC16" s="6">
        <v>8.3000000000000001E-4</v>
      </c>
    </row>
    <row r="17" spans="1:29" x14ac:dyDescent="0.3">
      <c r="A17">
        <v>18.925000000000001</v>
      </c>
      <c r="B17">
        <f t="shared" si="0"/>
        <v>19.125</v>
      </c>
      <c r="C17" s="1">
        <f>C16+64.18</f>
        <v>784.76000000000022</v>
      </c>
      <c r="D17">
        <f>D16+64.24</f>
        <v>785.52</v>
      </c>
      <c r="E17">
        <f t="shared" si="1"/>
        <v>785.1400000000001</v>
      </c>
      <c r="F17">
        <f t="shared" si="2"/>
        <v>18.975000000000001</v>
      </c>
      <c r="G17">
        <v>19.175000000000001</v>
      </c>
      <c r="H17" s="1">
        <f>H16+110.76</f>
        <v>1258.8100000000002</v>
      </c>
      <c r="I17" s="1">
        <f>I16+11.13</f>
        <v>1161.5800000000002</v>
      </c>
      <c r="J17">
        <f t="shared" si="3"/>
        <v>1210.1950000000002</v>
      </c>
      <c r="R17" s="3">
        <v>18.350000000000001</v>
      </c>
      <c r="S17" s="3">
        <v>1104</v>
      </c>
      <c r="T17" s="3">
        <v>5.7140000000000001E-4</v>
      </c>
      <c r="U17" s="4">
        <v>18.350000000000001</v>
      </c>
      <c r="V17" s="4">
        <v>918</v>
      </c>
      <c r="W17" s="4">
        <v>6.579E-4</v>
      </c>
      <c r="X17" s="5">
        <v>18.350000000000001</v>
      </c>
      <c r="Y17" s="5">
        <v>1075</v>
      </c>
      <c r="Z17" s="5">
        <v>5.6179999999999999E-4</v>
      </c>
      <c r="AA17" s="6">
        <v>18.649999999999999</v>
      </c>
      <c r="AB17" s="6">
        <v>881</v>
      </c>
      <c r="AC17" s="6">
        <v>8.5999999999999998E-4</v>
      </c>
    </row>
    <row r="18" spans="1:29" x14ac:dyDescent="0.3">
      <c r="A18">
        <v>18.975000000000001</v>
      </c>
      <c r="B18">
        <f t="shared" si="0"/>
        <v>19.175000000000001</v>
      </c>
      <c r="C18" s="1">
        <f>C17+65.94</f>
        <v>850.70000000000027</v>
      </c>
      <c r="D18">
        <f>D17+65.89</f>
        <v>851.41</v>
      </c>
      <c r="E18">
        <f t="shared" si="1"/>
        <v>851.05500000000006</v>
      </c>
      <c r="F18">
        <f t="shared" si="2"/>
        <v>19.025000000000002</v>
      </c>
      <c r="G18">
        <v>19.225000000000001</v>
      </c>
      <c r="R18" s="3">
        <v>18.399999999999999</v>
      </c>
      <c r="S18" s="3">
        <v>1190</v>
      </c>
      <c r="T18" s="3">
        <v>5.6820000000000004E-4</v>
      </c>
      <c r="U18" s="4">
        <v>18.399999999999999</v>
      </c>
      <c r="V18" s="4">
        <v>996</v>
      </c>
      <c r="W18" s="4">
        <v>6.1729999999999999E-4</v>
      </c>
      <c r="X18" s="5">
        <v>18.399999999999999</v>
      </c>
      <c r="Y18" s="5">
        <v>1167</v>
      </c>
      <c r="Z18" s="5">
        <v>5.2910000000000001E-4</v>
      </c>
      <c r="AA18" s="6">
        <v>18.7</v>
      </c>
      <c r="AB18" s="6">
        <v>954</v>
      </c>
      <c r="AC18" s="6">
        <v>7.5000000000000002E-4</v>
      </c>
    </row>
    <row r="19" spans="1:29" x14ac:dyDescent="0.3">
      <c r="R19" s="3">
        <v>18.45</v>
      </c>
      <c r="S19" s="3">
        <v>1280</v>
      </c>
      <c r="T19" s="3">
        <v>5.3479999999999999E-4</v>
      </c>
      <c r="U19" s="4">
        <v>18.45</v>
      </c>
      <c r="V19" s="4">
        <v>1080</v>
      </c>
      <c r="W19" s="4">
        <v>6.1729999999999999E-4</v>
      </c>
      <c r="X19" s="5">
        <v>18.45</v>
      </c>
      <c r="Y19" s="5">
        <v>1264</v>
      </c>
      <c r="Z19" s="5">
        <v>5.4949999999999997E-4</v>
      </c>
      <c r="AA19" s="6">
        <v>18.75</v>
      </c>
      <c r="AB19" s="6">
        <v>1028</v>
      </c>
      <c r="AC19" s="6">
        <v>6.9999999999999999E-4</v>
      </c>
    </row>
    <row r="20" spans="1:29" x14ac:dyDescent="0.3">
      <c r="R20" s="3">
        <v>18.5</v>
      </c>
      <c r="S20" s="3">
        <v>1377</v>
      </c>
      <c r="T20" s="3">
        <v>5.3759999999999995E-4</v>
      </c>
      <c r="U20" s="4">
        <v>18.5</v>
      </c>
      <c r="V20" s="4">
        <v>1158</v>
      </c>
      <c r="W20" s="4">
        <v>6.4099999999999997E-4</v>
      </c>
      <c r="X20" s="5">
        <v>18.5</v>
      </c>
      <c r="Y20" s="5">
        <v>1349</v>
      </c>
      <c r="Z20" s="5">
        <v>5.4949999999999997E-4</v>
      </c>
      <c r="AA20" s="6">
        <v>18.8</v>
      </c>
      <c r="AB20" s="6">
        <v>1100</v>
      </c>
      <c r="AC20" s="6">
        <v>8.1999999999999998E-4</v>
      </c>
    </row>
    <row r="21" spans="1:29" x14ac:dyDescent="0.3">
      <c r="R21" s="3">
        <v>18.55</v>
      </c>
      <c r="S21" s="3">
        <v>1466</v>
      </c>
      <c r="T21" s="3"/>
      <c r="U21" s="4">
        <v>18.55</v>
      </c>
      <c r="V21" s="4">
        <v>1236</v>
      </c>
      <c r="W21" s="4"/>
      <c r="X21" s="5">
        <v>18.55</v>
      </c>
      <c r="Y21" s="5">
        <v>1446</v>
      </c>
      <c r="Z21" s="5"/>
      <c r="AA21" s="6">
        <v>18.850000000000001</v>
      </c>
      <c r="AB21" s="6">
        <v>1178</v>
      </c>
      <c r="AC21" s="6">
        <v>7.7999999999999999E-4</v>
      </c>
    </row>
    <row r="22" spans="1:29" x14ac:dyDescent="0.3">
      <c r="R22" s="3">
        <v>18.600000000000001</v>
      </c>
      <c r="S22" s="3"/>
      <c r="T22" s="3"/>
      <c r="U22" s="4">
        <v>18.600000000000001</v>
      </c>
      <c r="V22" s="4"/>
      <c r="W22" s="4"/>
      <c r="X22" s="5">
        <v>18.600000000000001</v>
      </c>
      <c r="Y22" s="5"/>
      <c r="Z22" s="5"/>
      <c r="AC22" s="6">
        <v>7.2999999999999996E-4</v>
      </c>
    </row>
    <row r="23" spans="1:29" x14ac:dyDescent="0.3">
      <c r="R23" s="3">
        <v>18.649999999999999</v>
      </c>
      <c r="S23" s="3"/>
      <c r="T23" s="3"/>
      <c r="U23" s="4">
        <v>18.649999999999999</v>
      </c>
      <c r="V23" s="4"/>
      <c r="W23" s="4"/>
      <c r="X23" s="5">
        <v>18.649999999999999</v>
      </c>
      <c r="Y23" s="5"/>
      <c r="Z23" s="5"/>
      <c r="AC23" s="6">
        <v>6.9999999999999999E-4</v>
      </c>
    </row>
    <row r="24" spans="1:29" x14ac:dyDescent="0.3">
      <c r="R24" s="3">
        <v>18.7</v>
      </c>
      <c r="S24" s="3"/>
      <c r="T24" s="3"/>
      <c r="U24" s="4">
        <v>18.7</v>
      </c>
      <c r="V24" s="4"/>
      <c r="W24" s="4"/>
      <c r="X24" s="5">
        <v>18.7</v>
      </c>
      <c r="Y24" s="5"/>
      <c r="Z24" s="5"/>
      <c r="AC24" s="6">
        <v>6.8000000000000005E-4</v>
      </c>
    </row>
    <row r="25" spans="1:29" x14ac:dyDescent="0.3">
      <c r="R25" s="3">
        <v>18.75</v>
      </c>
      <c r="S25" s="3"/>
      <c r="T25" s="3"/>
      <c r="U25" s="4">
        <v>18.75</v>
      </c>
      <c r="V25" s="4"/>
      <c r="W25" s="4"/>
      <c r="X25" s="5">
        <v>18.75</v>
      </c>
      <c r="Y25" s="5"/>
      <c r="Z25" s="5"/>
      <c r="AC25" s="6">
        <v>6.8000000000000005E-4</v>
      </c>
    </row>
    <row r="26" spans="1:29" x14ac:dyDescent="0.3">
      <c r="R26" s="3">
        <v>18.8</v>
      </c>
      <c r="S26" s="3"/>
      <c r="T26" s="3"/>
      <c r="U26" s="4">
        <v>18.8</v>
      </c>
      <c r="V26" s="4"/>
      <c r="W26" s="4"/>
      <c r="X26" s="5">
        <v>18.8</v>
      </c>
      <c r="Y26" s="5"/>
      <c r="Z26" s="5"/>
      <c r="AC26" s="6">
        <v>6.7000000000000002E-4</v>
      </c>
    </row>
    <row r="27" spans="1:29" x14ac:dyDescent="0.3">
      <c r="R27" s="3">
        <v>18.850000000000001</v>
      </c>
      <c r="S27" s="3"/>
      <c r="T27" s="3"/>
      <c r="U27" s="4">
        <v>18.850000000000001</v>
      </c>
      <c r="V27" s="4"/>
      <c r="W27" s="4"/>
      <c r="X27" s="5">
        <v>18.850000000000001</v>
      </c>
      <c r="Y27" s="5"/>
      <c r="Z27" s="5"/>
      <c r="AC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Quark</cp:lastModifiedBy>
  <dcterms:created xsi:type="dcterms:W3CDTF">2022-02-07T07:13:03Z</dcterms:created>
  <dcterms:modified xsi:type="dcterms:W3CDTF">2022-02-08T19:52:15Z</dcterms:modified>
</cp:coreProperties>
</file>