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drawings/drawing5.xml" ContentType="application/vnd.openxmlformats-officedocument.drawingml.chartshapes+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excel\"/>
    </mc:Choice>
  </mc:AlternateContent>
  <xr:revisionPtr revIDLastSave="0" documentId="13_ncr:1_{E8D94B70-53F8-432C-8C1A-FCB2982731A6}" xr6:coauthVersionLast="47" xr6:coauthVersionMax="47" xr10:uidLastSave="{00000000-0000-0000-0000-000000000000}"/>
  <bookViews>
    <workbookView xWindow="-120" yWindow="-120" windowWidth="20730" windowHeight="11160" activeTab="1" xr2:uid="{C35C4087-AA96-4EB0-8B39-61FB38C9E4C2}"/>
  </bookViews>
  <sheets>
    <sheet name="KPI's &amp;  Pivot_Table" sheetId="2" r:id="rId1"/>
    <sheet name="Dash_Board" sheetId="4" r:id="rId2"/>
  </sheets>
  <definedNames>
    <definedName name="Slicer_day_of_week">#N/A</definedName>
    <definedName name="Slicer_Months__accident_date">#N/A</definedName>
    <definedName name="Slicer_Years__accident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 i="2" l="1"/>
  <c r="E100" i="2" s="1"/>
  <c r="B100" i="2"/>
  <c r="A100" i="2" s="1"/>
  <c r="C97" i="2"/>
  <c r="C96" i="2"/>
  <c r="C90" i="2"/>
  <c r="G92" i="2"/>
  <c r="G93" i="2"/>
  <c r="G94" i="2"/>
  <c r="G95" i="2"/>
  <c r="G96" i="2"/>
  <c r="G97" i="2"/>
  <c r="G91" i="2"/>
  <c r="C93" i="2"/>
  <c r="C94" i="2"/>
  <c r="C95" i="2"/>
  <c r="C91" i="2"/>
  <c r="C92" i="2"/>
  <c r="G81" i="2"/>
  <c r="G80" i="2"/>
  <c r="G79" i="2"/>
  <c r="H72" i="2"/>
  <c r="G100" i="2" l="1"/>
  <c r="C100" i="2"/>
  <c r="G82" i="2"/>
  <c r="D79" i="2" s="1"/>
  <c r="E79" i="2" s="1"/>
  <c r="G4" i="2"/>
  <c r="H4" i="2" s="1"/>
  <c r="G5" i="2"/>
  <c r="H5" i="2" s="1"/>
  <c r="G6" i="2"/>
  <c r="H6" i="2" s="1"/>
  <c r="H71" i="2"/>
  <c r="F9" i="2"/>
  <c r="F8" i="2"/>
  <c r="F7" i="2"/>
  <c r="A5" i="2"/>
  <c r="B32" i="2"/>
  <c r="B31" i="2"/>
  <c r="B30" i="2"/>
  <c r="B29" i="2"/>
  <c r="B28" i="2"/>
  <c r="B27" i="2"/>
  <c r="B26" i="2"/>
  <c r="B25" i="2"/>
  <c r="C25" i="2" l="1"/>
  <c r="B33" i="2"/>
  <c r="C26" i="2"/>
  <c r="C27" i="2"/>
  <c r="C28" i="2"/>
  <c r="C29" i="2"/>
  <c r="C30" i="2"/>
  <c r="C31" i="2"/>
  <c r="H73" i="2"/>
  <c r="F72" i="2" s="1"/>
  <c r="D81" i="2"/>
  <c r="E81" i="2" s="1"/>
  <c r="D80" i="2"/>
  <c r="E80" i="2" s="1"/>
  <c r="F71" i="2" l="1"/>
</calcChain>
</file>

<file path=xl/sharedStrings.xml><?xml version="1.0" encoding="utf-8"?>
<sst xmlns="http://schemas.openxmlformats.org/spreadsheetml/2006/main" count="152" uniqueCount="108">
  <si>
    <t>Thursday</t>
  </si>
  <si>
    <t>T or staggered junction</t>
  </si>
  <si>
    <t>Serious</t>
  </si>
  <si>
    <t>Daylight</t>
  </si>
  <si>
    <t>Dry</t>
  </si>
  <si>
    <t>One way street</t>
  </si>
  <si>
    <t>Urban</t>
  </si>
  <si>
    <t>Car</t>
  </si>
  <si>
    <t>Monday</t>
  </si>
  <si>
    <t>Crossroads</t>
  </si>
  <si>
    <t>Wet or damp</t>
  </si>
  <si>
    <t>Single carriageway</t>
  </si>
  <si>
    <t>Taxi/Private hire car</t>
  </si>
  <si>
    <t>Sunday</t>
  </si>
  <si>
    <t>Slight</t>
  </si>
  <si>
    <t>Frost or ice</t>
  </si>
  <si>
    <t>Motorcycle over 500cc</t>
  </si>
  <si>
    <t>Tuesday</t>
  </si>
  <si>
    <t>Darkness - lights lit</t>
  </si>
  <si>
    <t>Friday</t>
  </si>
  <si>
    <t>Dual carriageway</t>
  </si>
  <si>
    <t>Wednesday</t>
  </si>
  <si>
    <t>Van / Goods 3.5 tonnes mgw or under</t>
  </si>
  <si>
    <t>Saturday</t>
  </si>
  <si>
    <t>Not at junction or within 20 metres</t>
  </si>
  <si>
    <t>Snow</t>
  </si>
  <si>
    <t>Roundabout</t>
  </si>
  <si>
    <t>Goods over 3.5t. and under 7.5t</t>
  </si>
  <si>
    <t>Motorcycle 125cc and under</t>
  </si>
  <si>
    <t>Mini-roundabout</t>
  </si>
  <si>
    <t>Motorcycle 50cc and under</t>
  </si>
  <si>
    <t>Bus or coach (17 or more pass seats)</t>
  </si>
  <si>
    <t>Goods 7.5 tonnes mgw and over</t>
  </si>
  <si>
    <t>More than 4 arms (not roundabout)</t>
  </si>
  <si>
    <t>Westminster</t>
  </si>
  <si>
    <t>Other vehicle</t>
  </si>
  <si>
    <t>Private drive or entrance</t>
  </si>
  <si>
    <t>Motorcycle over 125cc and up to 500cc</t>
  </si>
  <si>
    <t>Agricultural vehicle</t>
  </si>
  <si>
    <t>Fatal</t>
  </si>
  <si>
    <t>Slip road</t>
  </si>
  <si>
    <t>Darkness - lighting unknown</t>
  </si>
  <si>
    <t>Minibus (8 - 16 passenger seats)</t>
  </si>
  <si>
    <t>Other junction</t>
  </si>
  <si>
    <t>Darkness - lights unlit</t>
  </si>
  <si>
    <t>Darkness - no lighting</t>
  </si>
  <si>
    <t>Barnet</t>
  </si>
  <si>
    <t>Rural</t>
  </si>
  <si>
    <t>Flood over 3cm. deep</t>
  </si>
  <si>
    <t>Pedal cycle</t>
  </si>
  <si>
    <t>Liverpool</t>
  </si>
  <si>
    <t>Manchester</t>
  </si>
  <si>
    <t>Bradford</t>
  </si>
  <si>
    <t>Leeds</t>
  </si>
  <si>
    <t>Sheffield</t>
  </si>
  <si>
    <t>Birmingham</t>
  </si>
  <si>
    <t>Ridden horse</t>
  </si>
  <si>
    <t>Cornwall</t>
  </si>
  <si>
    <t>Bristol, City of</t>
  </si>
  <si>
    <t>Count of number_of_casualties</t>
  </si>
  <si>
    <t>Column Labels</t>
  </si>
  <si>
    <t>Grand Total</t>
  </si>
  <si>
    <t>Row Labels</t>
  </si>
  <si>
    <t>2021</t>
  </si>
  <si>
    <t>2022</t>
  </si>
  <si>
    <t>Jan</t>
  </si>
  <si>
    <t>Feb</t>
  </si>
  <si>
    <t>Mar</t>
  </si>
  <si>
    <t>Apr</t>
  </si>
  <si>
    <t>May</t>
  </si>
  <si>
    <t>Jun</t>
  </si>
  <si>
    <t>Jul</t>
  </si>
  <si>
    <t>Aug</t>
  </si>
  <si>
    <t>Sep</t>
  </si>
  <si>
    <t>Oct</t>
  </si>
  <si>
    <t>Nov</t>
  </si>
  <si>
    <t>Dec</t>
  </si>
  <si>
    <t>Count of accident_index</t>
  </si>
  <si>
    <t>Agricultural</t>
  </si>
  <si>
    <t>Van</t>
  </si>
  <si>
    <t>Cars</t>
  </si>
  <si>
    <t>Buses</t>
  </si>
  <si>
    <t>Bikes</t>
  </si>
  <si>
    <t>Others</t>
  </si>
  <si>
    <t>Total</t>
  </si>
  <si>
    <t>Darkness</t>
  </si>
  <si>
    <t xml:space="preserve"> Dry</t>
  </si>
  <si>
    <t>Wet or Damp</t>
  </si>
  <si>
    <t>08</t>
  </si>
  <si>
    <t>11</t>
  </si>
  <si>
    <t>12</t>
  </si>
  <si>
    <t>13</t>
  </si>
  <si>
    <t>14</t>
  </si>
  <si>
    <t>15</t>
  </si>
  <si>
    <t>16</t>
  </si>
  <si>
    <t>17</t>
  </si>
  <si>
    <t>18</t>
  </si>
  <si>
    <t>19</t>
  </si>
  <si>
    <t>Count of number_of_vehicles</t>
  </si>
  <si>
    <t>Number of Casualties By Vehicle Type</t>
  </si>
  <si>
    <t>Number of Casualties By Light Condition</t>
  </si>
  <si>
    <t>Number of Casualties By Area</t>
  </si>
  <si>
    <t>Number of Casualties By Road Type</t>
  </si>
  <si>
    <t>KPI's of Analysis</t>
  </si>
  <si>
    <t xml:space="preserve"> Number of Casualties By Road Surface</t>
  </si>
  <si>
    <t>Highest Number of casualties reported by Mph is on :</t>
  </si>
  <si>
    <t>Highest Number of casualties reported on any day of week is:</t>
  </si>
  <si>
    <t>Highest Number of casualties reported by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</si>
</sst>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Century Gothic"/>
      <family val="2"/>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16" fillId="33" borderId="10" xfId="0" applyFont="1" applyFill="1" applyBorder="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34" borderId="0" xfId="0" applyFill="1"/>
    <xf numFmtId="9" fontId="0" fillId="0" borderId="0" xfId="42"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3" fontId="0" fillId="0" borderId="0" xfId="0" applyNumberFormat="1"/>
    <xf numFmtId="0" fontId="0" fillId="0" borderId="19" xfId="0" applyBorder="1"/>
    <xf numFmtId="9" fontId="0" fillId="0" borderId="19" xfId="42" applyFont="1" applyBorder="1"/>
    <xf numFmtId="9" fontId="0" fillId="0" borderId="19" xfId="0" applyNumberFormat="1" applyBorder="1"/>
    <xf numFmtId="0" fontId="0" fillId="34" borderId="19" xfId="0" applyFill="1" applyBorder="1"/>
    <xf numFmtId="3" fontId="0" fillId="0" borderId="19" xfId="0" applyNumberFormat="1" applyBorder="1"/>
    <xf numFmtId="0" fontId="18" fillId="34" borderId="0" xfId="0" applyFont="1" applyFill="1"/>
    <xf numFmtId="0" fontId="19"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
    <dxf>
      <numFmt numFmtId="3" formatCode="#,##0"/>
    </dxf>
    <dxf>
      <numFmt numFmtId="3" formatCode="#,##0"/>
    </dxf>
    <dxf>
      <numFmt numFmtId="3" formatCode="#,##0"/>
    </dxf>
    <dxf>
      <numFmt numFmtId="3" formatCode="#,##0"/>
    </dxf>
    <dxf>
      <numFmt numFmtId="3" formatCode="#,##0"/>
    </dxf>
    <dxf>
      <numFmt numFmtId="3" formatCode="#,##0"/>
    </dxf>
    <dxf>
      <font>
        <color theme="1"/>
      </font>
      <fill>
        <patternFill>
          <bgColor theme="0"/>
        </patternFill>
      </fill>
      <border diagonalUp="0" diagonalDown="0">
        <left/>
        <right/>
        <top/>
        <bottom/>
        <vertical/>
        <horizontal/>
      </border>
    </dxf>
    <dxf>
      <font>
        <b/>
        <i val="0"/>
        <sz val="8"/>
        <name val="Lato"/>
      </font>
      <fill>
        <patternFill>
          <bgColor theme="0"/>
        </patternFill>
      </fill>
      <border diagonalUp="0" diagonalDown="0">
        <left/>
        <right/>
        <top/>
        <bottom/>
        <vertical/>
        <horizontal/>
      </border>
    </dxf>
    <dxf>
      <font>
        <b/>
        <i val="0"/>
        <sz val="8"/>
      </font>
      <fill>
        <patternFill>
          <fgColor rgb="FFFF1493"/>
          <bgColor rgb="FFFF1493"/>
        </patternFill>
      </fill>
      <border diagonalUp="0" diagonalDown="0">
        <left style="medium">
          <color auto="1"/>
        </left>
        <right style="medium">
          <color auto="1"/>
        </right>
        <top style="medium">
          <color auto="1"/>
        </top>
        <bottom style="medium">
          <color auto="1"/>
        </bottom>
        <vertical/>
        <horizontal/>
      </border>
    </dxf>
  </dxfs>
  <tableStyles count="2" defaultTableStyle="TableStyleMedium2" defaultPivotStyle="PivotStyleLight16">
    <tableStyle name="Slicer Style 1" pivot="0" table="0" count="1" xr9:uid="{18A3451A-CD50-418D-9E92-452B258CA5D2}">
      <tableStyleElement type="wholeTable" dxfId="8"/>
    </tableStyle>
    <tableStyle name="Slicer Style 2" pivot="0" table="0" count="10" xr9:uid="{EE7FAD79-E6FB-4FEE-87C5-BD9DF0DA61F7}">
      <tableStyleElement type="wholeTable" dxfId="7"/>
      <tableStyleElement type="headerRow" dxfId="6"/>
    </tableStyle>
  </tableStyles>
  <colors>
    <mruColors>
      <color rgb="FF00BFFF"/>
      <color rgb="FFFF1493"/>
      <color rgb="FF007FAC"/>
      <color rgb="FFFF6347"/>
      <color rgb="FFFF69B4"/>
      <color rgb="FFF51369"/>
      <color rgb="FF008EC0"/>
      <color rgb="FF00AAE6"/>
      <color rgb="FF00BBFE"/>
    </mruColors>
  </colors>
  <extLst>
    <ext xmlns:x14="http://schemas.microsoft.com/office/spreadsheetml/2009/9/main" uri="{46F421CA-312F-682f-3DD2-61675219B42D}">
      <x14:dxfs count="8">
        <dxf>
          <font>
            <b/>
            <i val="0"/>
            <sz val="14"/>
            <color theme="0"/>
            <name val="Lato"/>
          </font>
          <fill>
            <patternFill>
              <bgColor theme="1"/>
            </patternFill>
          </fill>
          <border diagonalUp="0" diagonalDown="0">
            <left/>
            <right/>
            <top/>
            <bottom/>
            <vertical/>
            <horizontal/>
          </border>
        </dxf>
        <dxf>
          <font>
            <b/>
            <i val="0"/>
            <sz val="14"/>
            <color theme="0"/>
            <name val="Lato"/>
          </font>
          <fill>
            <patternFill>
              <bgColor theme="1"/>
            </patternFill>
          </fill>
          <border diagonalUp="0" diagonalDown="0">
            <left/>
            <right/>
            <top/>
            <bottom/>
            <vertical/>
            <horizontal/>
          </border>
        </dxf>
        <dxf>
          <font>
            <b/>
            <i val="0"/>
            <sz val="14"/>
            <color theme="0"/>
            <name val="Lato"/>
          </font>
          <fill>
            <patternFill>
              <bgColor theme="1"/>
            </patternFill>
          </fill>
          <border diagonalUp="0" diagonalDown="0">
            <left/>
            <right/>
            <top/>
            <bottom/>
            <vertical/>
            <horizontal/>
          </border>
        </dxf>
        <dxf>
          <font>
            <b/>
            <i val="0"/>
            <sz val="14"/>
            <color theme="0"/>
            <name val="Lato"/>
          </font>
          <fill>
            <patternFill>
              <bgColor theme="1"/>
            </patternFill>
          </fill>
          <border diagonalUp="0" diagonalDown="0">
            <left/>
            <right/>
            <top/>
            <bottom/>
            <vertical/>
            <horizontal/>
          </border>
        </dxf>
        <dxf>
          <font>
            <color theme="0"/>
          </font>
          <fill>
            <patternFill>
              <fgColor rgb="FFFF1493"/>
              <bgColor rgb="FFFF1493"/>
            </patternFill>
          </fill>
          <border diagonalUp="0" diagonalDown="0">
            <left/>
            <right/>
            <top/>
            <bottom/>
            <vertical/>
            <horizontal/>
          </border>
        </dxf>
        <dxf>
          <font>
            <color theme="0"/>
          </font>
          <fill>
            <patternFill>
              <fgColor rgb="FFFF1493"/>
              <bgColor rgb="FFFF1493"/>
            </patternFill>
          </fill>
          <border diagonalUp="0" diagonalDown="0">
            <left/>
            <right/>
            <top/>
            <bottom/>
            <vertical/>
            <horizontal/>
          </border>
        </dxf>
        <dxf>
          <font>
            <color theme="0"/>
          </font>
          <fill>
            <patternFill>
              <bgColor rgb="FF007FAC"/>
            </patternFill>
          </fill>
          <border diagonalUp="0" diagonalDown="0">
            <left/>
            <right/>
            <top/>
            <bottom/>
            <vertical/>
            <horizontal/>
          </border>
        </dxf>
        <dxf>
          <font>
            <color theme="0"/>
          </font>
          <fill>
            <patternFill>
              <fgColor rgb="FF007FAC"/>
              <bgColor rgb="FF007FA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00052493438319"/>
          <c:y val="7.5382831263396954E-2"/>
          <c:w val="0.74777742782152234"/>
          <c:h val="0.7926972140256584"/>
        </c:manualLayout>
      </c:layout>
      <c:doughnutChart>
        <c:varyColors val="1"/>
        <c:ser>
          <c:idx val="0"/>
          <c:order val="0"/>
          <c:tx>
            <c:strRef>
              <c:f>'KPI''s &amp;  Pivot_Table'!$F$4</c:f>
              <c:strCache>
                <c:ptCount val="1"/>
                <c:pt idx="0">
                  <c:v>Fatal</c:v>
                </c:pt>
              </c:strCache>
            </c:strRef>
          </c:tx>
          <c:spPr>
            <a:ln>
              <a:noFill/>
            </a:ln>
          </c:spPr>
          <c:dPt>
            <c:idx val="0"/>
            <c:bubble3D val="0"/>
            <c:spPr>
              <a:solidFill>
                <a:srgbClr val="F51369"/>
              </a:solidFill>
              <a:ln w="19050">
                <a:noFill/>
              </a:ln>
              <a:effectLst/>
            </c:spPr>
            <c:extLst>
              <c:ext xmlns:c16="http://schemas.microsoft.com/office/drawing/2014/chart" uri="{C3380CC4-5D6E-409C-BE32-E72D297353CC}">
                <c16:uniqueId val="{00000002-CE70-4054-B9C4-296EED96086D}"/>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1-CE70-4054-B9C4-296EED96086D}"/>
              </c:ext>
            </c:extLst>
          </c:dPt>
          <c:val>
            <c:numRef>
              <c:f>'KPI''s &amp;  Pivot_Table'!$G$4:$H$4</c:f>
              <c:numCache>
                <c:formatCode>0%</c:formatCode>
                <c:ptCount val="2"/>
                <c:pt idx="0">
                  <c:v>1.2835540777925338E-2</c:v>
                </c:pt>
                <c:pt idx="1">
                  <c:v>0.98716445922207463</c:v>
                </c:pt>
              </c:numCache>
            </c:numRef>
          </c:val>
          <c:extLst>
            <c:ext xmlns:c16="http://schemas.microsoft.com/office/drawing/2014/chart" uri="{C3380CC4-5D6E-409C-BE32-E72D297353CC}">
              <c16:uniqueId val="{00000000-CE70-4054-B9C4-296EED96086D}"/>
            </c:ext>
          </c:extLst>
        </c:ser>
        <c:dLbls>
          <c:showLegendKey val="0"/>
          <c:showVal val="0"/>
          <c:showCatName val="0"/>
          <c:showSerName val="0"/>
          <c:showPercent val="0"/>
          <c:showBubbleSize val="0"/>
          <c:showLeaderLines val="1"/>
        </c:dLbls>
        <c:firstSliceAng val="0"/>
        <c:holeSize val="49"/>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[RA_excel.xlsx]KPI's &amp;  Pivot_Table!PivotTable15</c:name>
    <c:fmtId val="0"/>
  </c:pivotSource>
  <c:chart>
    <c:autoTitleDeleted val="1"/>
    <c:pivotFmts>
      <c:pivotFmt>
        <c:idx val="0"/>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0361928443155"/>
          <c:y val="4.0204635437519461E-2"/>
          <c:w val="0.81199390398780802"/>
          <c:h val="0.92778483537325329"/>
        </c:manualLayout>
      </c:layout>
      <c:barChart>
        <c:barDir val="bar"/>
        <c:grouping val="clustered"/>
        <c:varyColors val="0"/>
        <c:ser>
          <c:idx val="0"/>
          <c:order val="0"/>
          <c:tx>
            <c:strRef>
              <c:f>'KPI''s &amp;  Pivot_Table'!$B$103</c:f>
              <c:strCache>
                <c:ptCount val="1"/>
                <c:pt idx="0">
                  <c:v>Total</c:v>
                </c:pt>
              </c:strCache>
            </c:strRef>
          </c:tx>
          <c:spPr>
            <a:solidFill>
              <a:schemeClr val="accent1"/>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Pivot_Table'!$A$104:$A$114</c:f>
              <c:strCache>
                <c:ptCount val="10"/>
                <c:pt idx="0">
                  <c:v>19</c:v>
                </c:pt>
                <c:pt idx="1">
                  <c:v>11</c:v>
                </c:pt>
                <c:pt idx="2">
                  <c:v>12</c:v>
                </c:pt>
                <c:pt idx="3">
                  <c:v>13</c:v>
                </c:pt>
                <c:pt idx="4">
                  <c:v>14</c:v>
                </c:pt>
                <c:pt idx="5">
                  <c:v>18</c:v>
                </c:pt>
                <c:pt idx="6">
                  <c:v>08</c:v>
                </c:pt>
                <c:pt idx="7">
                  <c:v>15</c:v>
                </c:pt>
                <c:pt idx="8">
                  <c:v>16</c:v>
                </c:pt>
                <c:pt idx="9">
                  <c:v>17</c:v>
                </c:pt>
              </c:strCache>
            </c:strRef>
          </c:cat>
          <c:val>
            <c:numRef>
              <c:f>'KPI''s &amp;  Pivot_Table'!$B$104:$B$114</c:f>
              <c:numCache>
                <c:formatCode>General</c:formatCode>
                <c:ptCount val="10"/>
                <c:pt idx="0">
                  <c:v>15851</c:v>
                </c:pt>
                <c:pt idx="1">
                  <c:v>16141</c:v>
                </c:pt>
                <c:pt idx="2">
                  <c:v>18342</c:v>
                </c:pt>
                <c:pt idx="3">
                  <c:v>18971</c:v>
                </c:pt>
                <c:pt idx="4">
                  <c:v>19067</c:v>
                </c:pt>
                <c:pt idx="5">
                  <c:v>21063</c:v>
                </c:pt>
                <c:pt idx="6">
                  <c:v>22552</c:v>
                </c:pt>
                <c:pt idx="7">
                  <c:v>24151</c:v>
                </c:pt>
                <c:pt idx="8">
                  <c:v>24903</c:v>
                </c:pt>
                <c:pt idx="9">
                  <c:v>26964</c:v>
                </c:pt>
              </c:numCache>
            </c:numRef>
          </c:val>
          <c:extLst>
            <c:ext xmlns:c16="http://schemas.microsoft.com/office/drawing/2014/chart" uri="{C3380CC4-5D6E-409C-BE32-E72D297353CC}">
              <c16:uniqueId val="{00000000-F06B-4B36-BE9C-9FEE1C162899}"/>
            </c:ext>
          </c:extLst>
        </c:ser>
        <c:dLbls>
          <c:dLblPos val="outEnd"/>
          <c:showLegendKey val="0"/>
          <c:showVal val="1"/>
          <c:showCatName val="0"/>
          <c:showSerName val="0"/>
          <c:showPercent val="0"/>
          <c:showBubbleSize val="0"/>
        </c:dLbls>
        <c:gapWidth val="182"/>
        <c:axId val="737852671"/>
        <c:axId val="737842111"/>
      </c:barChart>
      <c:catAx>
        <c:axId val="7378526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842111"/>
        <c:crosses val="autoZero"/>
        <c:auto val="1"/>
        <c:lblAlgn val="ctr"/>
        <c:lblOffset val="100"/>
        <c:noMultiLvlLbl val="0"/>
      </c:catAx>
      <c:valAx>
        <c:axId val="737842111"/>
        <c:scaling>
          <c:orientation val="minMax"/>
        </c:scaling>
        <c:delete val="1"/>
        <c:axPos val="b"/>
        <c:numFmt formatCode="General" sourceLinked="1"/>
        <c:majorTickMark val="none"/>
        <c:minorTickMark val="none"/>
        <c:tickLblPos val="nextTo"/>
        <c:crossAx val="737852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57140793180669"/>
          <c:y val="6.7097312945816029E-2"/>
          <c:w val="0.79172626357485132"/>
          <c:h val="0.932902687054184"/>
        </c:manualLayout>
      </c:layout>
      <c:doughnutChart>
        <c:varyColors val="1"/>
        <c:ser>
          <c:idx val="0"/>
          <c:order val="0"/>
          <c:tx>
            <c:strRef>
              <c:f>'KPI''s &amp;  Pivot_Table'!$F$4</c:f>
              <c:strCache>
                <c:ptCount val="1"/>
                <c:pt idx="0">
                  <c:v>Fatal</c:v>
                </c:pt>
              </c:strCache>
            </c:strRef>
          </c:tx>
          <c:spPr>
            <a:ln>
              <a:noFill/>
            </a:ln>
          </c:spPr>
          <c:dPt>
            <c:idx val="0"/>
            <c:bubble3D val="0"/>
            <c:spPr>
              <a:solidFill>
                <a:srgbClr val="F51369"/>
              </a:solidFill>
              <a:ln w="19050">
                <a:noFill/>
              </a:ln>
              <a:effectLst/>
            </c:spPr>
            <c:extLst>
              <c:ext xmlns:c16="http://schemas.microsoft.com/office/drawing/2014/chart" uri="{C3380CC4-5D6E-409C-BE32-E72D297353CC}">
                <c16:uniqueId val="{00000001-56E9-4982-8DFC-648DAF1DB43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56E9-4982-8DFC-648DAF1DB43E}"/>
              </c:ext>
            </c:extLst>
          </c:dPt>
          <c:val>
            <c:numRef>
              <c:f>'KPI''s &amp;  Pivot_Table'!$G$4:$H$4</c:f>
              <c:numCache>
                <c:formatCode>0%</c:formatCode>
                <c:ptCount val="2"/>
                <c:pt idx="0">
                  <c:v>1.2835540777925338E-2</c:v>
                </c:pt>
                <c:pt idx="1">
                  <c:v>0.98716445922207463</c:v>
                </c:pt>
              </c:numCache>
            </c:numRef>
          </c:val>
          <c:extLst>
            <c:ext xmlns:c16="http://schemas.microsoft.com/office/drawing/2014/chart" uri="{C3380CC4-5D6E-409C-BE32-E72D297353CC}">
              <c16:uniqueId val="{00000004-56E9-4982-8DFC-648DAF1DB43E}"/>
            </c:ext>
          </c:extLst>
        </c:ser>
        <c:dLbls>
          <c:showLegendKey val="0"/>
          <c:showVal val="0"/>
          <c:showCatName val="0"/>
          <c:showSerName val="0"/>
          <c:showPercent val="0"/>
          <c:showBubbleSize val="0"/>
          <c:showLeaderLines val="1"/>
        </c:dLbls>
        <c:firstSliceAng val="0"/>
        <c:holeSize val="49"/>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040134680384943E-2"/>
          <c:y val="7.8431211093178705E-3"/>
          <c:w val="0.72126552514659681"/>
          <c:h val="0.79682580312300333"/>
        </c:manualLayout>
      </c:layout>
      <c:doughnutChart>
        <c:varyColors val="1"/>
        <c:ser>
          <c:idx val="0"/>
          <c:order val="0"/>
          <c:tx>
            <c:strRef>
              <c:f>'KPI''s &amp;  Pivot_Table'!$F$5</c:f>
              <c:strCache>
                <c:ptCount val="1"/>
                <c:pt idx="0">
                  <c:v>Serious</c:v>
                </c:pt>
              </c:strCache>
            </c:strRef>
          </c:tx>
          <c:spPr>
            <a:ln>
              <a:noFill/>
            </a:ln>
            <a:effectLst>
              <a:innerShdw blurRad="63500" dist="50800" dir="13500000">
                <a:prstClr val="black">
                  <a:alpha val="50000"/>
                </a:prstClr>
              </a:innerShdw>
            </a:effectLst>
          </c:spPr>
          <c:dPt>
            <c:idx val="0"/>
            <c:bubble3D val="0"/>
            <c:spPr>
              <a:solidFill>
                <a:srgbClr val="F51369"/>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1-DC92-40CB-BD04-C8CEF5CE6158}"/>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DC92-40CB-BD04-C8CEF5CE6158}"/>
              </c:ext>
            </c:extLst>
          </c:dPt>
          <c:val>
            <c:numRef>
              <c:f>'KPI''s &amp;  Pivot_Table'!$G$5:$H$5</c:f>
              <c:numCache>
                <c:formatCode>0%</c:formatCode>
                <c:ptCount val="2"/>
                <c:pt idx="0">
                  <c:v>0.13228432362577239</c:v>
                </c:pt>
                <c:pt idx="1">
                  <c:v>0.86771567637422764</c:v>
                </c:pt>
              </c:numCache>
            </c:numRef>
          </c:val>
          <c:extLst>
            <c:ext xmlns:c16="http://schemas.microsoft.com/office/drawing/2014/chart" uri="{C3380CC4-5D6E-409C-BE32-E72D297353CC}">
              <c16:uniqueId val="{00000004-DC92-40CB-BD04-C8CEF5CE6158}"/>
            </c:ext>
          </c:extLst>
        </c:ser>
        <c:dLbls>
          <c:showLegendKey val="0"/>
          <c:showVal val="0"/>
          <c:showCatName val="0"/>
          <c:showSerName val="0"/>
          <c:showPercent val="0"/>
          <c:showBubbleSize val="0"/>
          <c:showLeaderLines val="1"/>
        </c:dLbls>
        <c:firstSliceAng val="0"/>
        <c:holeSize val="49"/>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62103264063802"/>
          <c:y val="3.9761031731760466E-4"/>
          <c:w val="0.69253439495162628"/>
          <c:h val="0.82514751231084194"/>
        </c:manualLayout>
      </c:layout>
      <c:doughnutChart>
        <c:varyColors val="1"/>
        <c:ser>
          <c:idx val="0"/>
          <c:order val="0"/>
          <c:tx>
            <c:strRef>
              <c:f>'KPI''s &amp;  Pivot_Table'!$F$6</c:f>
              <c:strCache>
                <c:ptCount val="1"/>
                <c:pt idx="0">
                  <c:v>Slight</c:v>
                </c:pt>
              </c:strCache>
            </c:strRef>
          </c:tx>
          <c:spPr>
            <a:ln>
              <a:noFill/>
            </a:ln>
            <a:effectLst>
              <a:innerShdw blurRad="63500" dist="50800" dir="13500000">
                <a:prstClr val="black">
                  <a:alpha val="50000"/>
                </a:prstClr>
              </a:innerShdw>
            </a:effectLst>
          </c:spPr>
          <c:dPt>
            <c:idx val="0"/>
            <c:bubble3D val="0"/>
            <c:spPr>
              <a:solidFill>
                <a:srgbClr val="007FAC"/>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1-66E3-4624-AD19-1C52625AF29A}"/>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66E3-4624-AD19-1C52625AF29A}"/>
              </c:ext>
            </c:extLst>
          </c:dPt>
          <c:val>
            <c:numRef>
              <c:f>'KPI''s &amp;  Pivot_Table'!$G$6:$H$6</c:f>
              <c:numCache>
                <c:formatCode>0%</c:formatCode>
                <c:ptCount val="2"/>
                <c:pt idx="0">
                  <c:v>0.85488013559630227</c:v>
                </c:pt>
                <c:pt idx="1">
                  <c:v>0.14511986440369773</c:v>
                </c:pt>
              </c:numCache>
            </c:numRef>
          </c:val>
          <c:extLst>
            <c:ext xmlns:c16="http://schemas.microsoft.com/office/drawing/2014/chart" uri="{C3380CC4-5D6E-409C-BE32-E72D297353CC}">
              <c16:uniqueId val="{00000004-66E3-4624-AD19-1C52625AF29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[RA_excel.xlsx]KPI's &amp;  Pivot_Table!PivotTable5</c:name>
    <c:fmtId val="8"/>
  </c:pivotSource>
  <c:chart>
    <c:autoTitleDeleted val="0"/>
    <c:pivotFmts>
      <c:pivotFmt>
        <c:idx val="0"/>
        <c:spPr>
          <a:solidFill>
            <a:srgbClr val="00AAE6"/>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1369"/>
          </a:solidFill>
          <a:ln w="0">
            <a:solidFill>
              <a:schemeClr val="bg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AAE6"/>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51369"/>
          </a:solidFill>
          <a:ln w="0">
            <a:solidFill>
              <a:schemeClr val="bg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89000">
                <a:srgbClr val="007FAC"/>
              </a:gs>
            </a:gsLst>
            <a:lin ang="5400000" scaled="1"/>
          </a:gra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7FA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89000">
                <a:srgbClr val="FF1493"/>
              </a:gs>
            </a:gsLst>
            <a:lin ang="5400000" scaled="1"/>
          </a:gradFill>
          <a:ln w="0">
            <a:solidFill>
              <a:schemeClr val="bg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14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accent1">
                  <a:lumMod val="5000"/>
                  <a:lumOff val="95000"/>
                </a:schemeClr>
              </a:gs>
              <a:gs pos="89000">
                <a:srgbClr val="007FAC"/>
              </a:gs>
            </a:gsLst>
            <a:lin ang="5400000" scaled="1"/>
          </a:gra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rgbClr val="007FAC"/>
                    </a:solidFill>
                    <a:latin typeface="+mn-lt"/>
                    <a:ea typeface="+mn-ea"/>
                    <a:cs typeface="+mn-cs"/>
                  </a:defRPr>
                </a:pPr>
                <a:fld id="{1E55FBAA-2A7E-47A0-B34E-FCFB2C938232}" type="VALUE">
                  <a:rPr lang="en-US">
                    <a:solidFill>
                      <a:srgbClr val="007FAC"/>
                    </a:solidFill>
                  </a:rPr>
                  <a:pPr>
                    <a:defRPr sz="800" b="1">
                      <a:solidFill>
                        <a:srgbClr val="007FAC"/>
                      </a:solidFill>
                    </a:defRPr>
                  </a:pPr>
                  <a:t>[VALUE]</a:t>
                </a:fld>
                <a:endParaRPr lang="en-IN"/>
              </a:p>
            </c:rich>
          </c:tx>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7FA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a:gsLst>
              <a:gs pos="0">
                <a:schemeClr val="accent1">
                  <a:lumMod val="5000"/>
                  <a:lumOff val="95000"/>
                </a:schemeClr>
              </a:gs>
              <a:gs pos="89000">
                <a:srgbClr val="007FAC"/>
              </a:gs>
            </a:gsLst>
            <a:lin ang="5400000" scaled="1"/>
          </a:gra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rgbClr val="007FAC"/>
                    </a:solidFill>
                    <a:latin typeface="+mn-lt"/>
                    <a:ea typeface="+mn-ea"/>
                    <a:cs typeface="+mn-cs"/>
                  </a:defRPr>
                </a:pPr>
                <a:fld id="{73C437A2-D170-4754-B8A1-DFCBE42D709B}" type="VALUE">
                  <a:rPr lang="en-US">
                    <a:solidFill>
                      <a:srgbClr val="007FAC"/>
                    </a:solidFill>
                  </a:rPr>
                  <a:pPr>
                    <a:defRPr sz="800" b="1">
                      <a:solidFill>
                        <a:srgbClr val="007FAC"/>
                      </a:solidFill>
                    </a:defRPr>
                  </a:pPr>
                  <a:t>[VALUE]</a:t>
                </a:fld>
                <a:endParaRPr lang="en-IN"/>
              </a:p>
            </c:rich>
          </c:tx>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7FA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1.8225574438383338E-2"/>
          <c:y val="0.2210173376215297"/>
          <c:w val="0.95928472795978303"/>
          <c:h val="0.60810690917156485"/>
        </c:manualLayout>
      </c:layout>
      <c:barChart>
        <c:barDir val="col"/>
        <c:grouping val="clustered"/>
        <c:varyColors val="0"/>
        <c:ser>
          <c:idx val="0"/>
          <c:order val="0"/>
          <c:tx>
            <c:strRef>
              <c:f>'KPI''s &amp;  Pivot_Table'!$B$9:$B$10</c:f>
              <c:strCache>
                <c:ptCount val="1"/>
                <c:pt idx="0">
                  <c:v>2021</c:v>
                </c:pt>
              </c:strCache>
            </c:strRef>
          </c:tx>
          <c:spPr>
            <a:gradFill>
              <a:gsLst>
                <a:gs pos="0">
                  <a:schemeClr val="accent1">
                    <a:lumMod val="5000"/>
                    <a:lumOff val="95000"/>
                  </a:schemeClr>
                </a:gs>
                <a:gs pos="89000">
                  <a:srgbClr val="007FAC"/>
                </a:gs>
              </a:gsLst>
              <a:lin ang="5400000" scaled="1"/>
            </a:gradFill>
            <a:ln>
              <a:noFill/>
            </a:ln>
            <a:effectLst/>
          </c:spPr>
          <c:invertIfNegative val="0"/>
          <c:dPt>
            <c:idx val="9"/>
            <c:invertIfNegative val="0"/>
            <c:bubble3D val="0"/>
            <c:spPr>
              <a:gradFill>
                <a:gsLst>
                  <a:gs pos="0">
                    <a:schemeClr val="accent1">
                      <a:lumMod val="5000"/>
                      <a:lumOff val="95000"/>
                    </a:schemeClr>
                  </a:gs>
                  <a:gs pos="89000">
                    <a:srgbClr val="007FAC"/>
                  </a:gs>
                </a:gsLst>
                <a:lin ang="5400000" scaled="1"/>
              </a:gradFill>
              <a:ln>
                <a:noFill/>
              </a:ln>
              <a:effectLst/>
            </c:spPr>
            <c:extLst>
              <c:ext xmlns:c16="http://schemas.microsoft.com/office/drawing/2014/chart" uri="{C3380CC4-5D6E-409C-BE32-E72D297353CC}">
                <c16:uniqueId val="{00000006-D4E4-4D55-A3D6-A5613B64595E}"/>
              </c:ext>
            </c:extLst>
          </c:dPt>
          <c:dPt>
            <c:idx val="10"/>
            <c:invertIfNegative val="0"/>
            <c:bubble3D val="0"/>
            <c:spPr>
              <a:gradFill>
                <a:gsLst>
                  <a:gs pos="0">
                    <a:schemeClr val="accent1">
                      <a:lumMod val="5000"/>
                      <a:lumOff val="95000"/>
                    </a:schemeClr>
                  </a:gs>
                  <a:gs pos="89000">
                    <a:srgbClr val="007FAC"/>
                  </a:gs>
                </a:gsLst>
                <a:lin ang="5400000" scaled="1"/>
              </a:gradFill>
              <a:ln>
                <a:noFill/>
              </a:ln>
              <a:effectLst/>
            </c:spPr>
            <c:extLst>
              <c:ext xmlns:c16="http://schemas.microsoft.com/office/drawing/2014/chart" uri="{C3380CC4-5D6E-409C-BE32-E72D297353CC}">
                <c16:uniqueId val="{00000005-D4E4-4D55-A3D6-A5613B64595E}"/>
              </c:ext>
            </c:extLst>
          </c:dPt>
          <c:dLbls>
            <c:dLbl>
              <c:idx val="9"/>
              <c:tx>
                <c:rich>
                  <a:bodyPr/>
                  <a:lstStyle/>
                  <a:p>
                    <a:fld id="{73C437A2-D170-4754-B8A1-DFCBE42D709B}" type="VALUE">
                      <a:rPr lang="en-US">
                        <a:solidFill>
                          <a:srgbClr val="007FAC"/>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4E4-4D55-A3D6-A5613B64595E}"/>
                </c:ext>
              </c:extLst>
            </c:dLbl>
            <c:dLbl>
              <c:idx val="10"/>
              <c:tx>
                <c:rich>
                  <a:bodyPr/>
                  <a:lstStyle/>
                  <a:p>
                    <a:fld id="{1E55FBAA-2A7E-47A0-B34E-FCFB2C938232}" type="VALUE">
                      <a:rPr lang="en-US">
                        <a:solidFill>
                          <a:srgbClr val="007FAC"/>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4E4-4D55-A3D6-A5613B64595E}"/>
                </c:ext>
              </c:extLst>
            </c:dLbl>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7FA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Pivot_Table'!$A$11:$A$22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 &amp;  Pivot_Table'!$B$11:$B$22</c:f>
              <c:numCache>
                <c:formatCode>General</c:formatCode>
                <c:ptCount val="12"/>
                <c:pt idx="0">
                  <c:v>13417</c:v>
                </c:pt>
                <c:pt idx="1">
                  <c:v>10950</c:v>
                </c:pt>
                <c:pt idx="2">
                  <c:v>13202</c:v>
                </c:pt>
                <c:pt idx="3">
                  <c:v>12715</c:v>
                </c:pt>
                <c:pt idx="4">
                  <c:v>13811</c:v>
                </c:pt>
                <c:pt idx="5">
                  <c:v>13936</c:v>
                </c:pt>
                <c:pt idx="6">
                  <c:v>14300</c:v>
                </c:pt>
                <c:pt idx="7">
                  <c:v>13415</c:v>
                </c:pt>
                <c:pt idx="8">
                  <c:v>13792</c:v>
                </c:pt>
                <c:pt idx="9">
                  <c:v>14834</c:v>
                </c:pt>
                <c:pt idx="10">
                  <c:v>15473</c:v>
                </c:pt>
                <c:pt idx="11">
                  <c:v>13709</c:v>
                </c:pt>
              </c:numCache>
            </c:numRef>
          </c:val>
          <c:extLst>
            <c:ext xmlns:c16="http://schemas.microsoft.com/office/drawing/2014/chart" uri="{C3380CC4-5D6E-409C-BE32-E72D297353CC}">
              <c16:uniqueId val="{00000000-D4E4-4D55-A3D6-A5613B64595E}"/>
            </c:ext>
          </c:extLst>
        </c:ser>
        <c:ser>
          <c:idx val="1"/>
          <c:order val="1"/>
          <c:tx>
            <c:strRef>
              <c:f>'KPI''s &amp;  Pivot_Table'!$C$9:$C$10</c:f>
              <c:strCache>
                <c:ptCount val="1"/>
                <c:pt idx="0">
                  <c:v>2022</c:v>
                </c:pt>
              </c:strCache>
            </c:strRef>
          </c:tx>
          <c:spPr>
            <a:gradFill>
              <a:gsLst>
                <a:gs pos="0">
                  <a:schemeClr val="accent1">
                    <a:lumMod val="5000"/>
                    <a:lumOff val="95000"/>
                  </a:schemeClr>
                </a:gs>
                <a:gs pos="89000">
                  <a:srgbClr val="FF1493"/>
                </a:gs>
              </a:gsLst>
              <a:lin ang="5400000" scaled="1"/>
            </a:gradFill>
            <a:ln w="0">
              <a:solidFill>
                <a:schemeClr val="bg1"/>
              </a:solid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149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Pivot_Table'!$A$11:$A$22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 &amp;  Pivot_Table'!$C$11:$C$22</c:f>
              <c:numCache>
                <c:formatCode>General</c:formatCode>
                <c:ptCount val="12"/>
                <c:pt idx="0">
                  <c:v>9967</c:v>
                </c:pt>
                <c:pt idx="1">
                  <c:v>10935</c:v>
                </c:pt>
                <c:pt idx="2">
                  <c:v>12341</c:v>
                </c:pt>
                <c:pt idx="3">
                  <c:v>11510</c:v>
                </c:pt>
                <c:pt idx="4">
                  <c:v>12372</c:v>
                </c:pt>
                <c:pt idx="5">
                  <c:v>12812</c:v>
                </c:pt>
                <c:pt idx="6">
                  <c:v>12653</c:v>
                </c:pt>
                <c:pt idx="7">
                  <c:v>12088</c:v>
                </c:pt>
                <c:pt idx="8">
                  <c:v>12960</c:v>
                </c:pt>
                <c:pt idx="9">
                  <c:v>13534</c:v>
                </c:pt>
                <c:pt idx="10">
                  <c:v>13622</c:v>
                </c:pt>
                <c:pt idx="11">
                  <c:v>9625</c:v>
                </c:pt>
              </c:numCache>
            </c:numRef>
          </c:val>
          <c:extLst>
            <c:ext xmlns:c16="http://schemas.microsoft.com/office/drawing/2014/chart" uri="{C3380CC4-5D6E-409C-BE32-E72D297353CC}">
              <c16:uniqueId val="{00000004-D4E4-4D55-A3D6-A5613B64595E}"/>
            </c:ext>
          </c:extLst>
        </c:ser>
        <c:dLbls>
          <c:showLegendKey val="0"/>
          <c:showVal val="0"/>
          <c:showCatName val="0"/>
          <c:showSerName val="0"/>
          <c:showPercent val="0"/>
          <c:showBubbleSize val="0"/>
        </c:dLbls>
        <c:gapWidth val="60"/>
        <c:overlap val="-60"/>
        <c:axId val="1231903967"/>
        <c:axId val="1231905887"/>
      </c:barChart>
      <c:catAx>
        <c:axId val="12319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5887"/>
        <c:crosses val="autoZero"/>
        <c:auto val="1"/>
        <c:lblAlgn val="ctr"/>
        <c:lblOffset val="100"/>
        <c:noMultiLvlLbl val="0"/>
      </c:catAx>
      <c:valAx>
        <c:axId val="1231905887"/>
        <c:scaling>
          <c:orientation val="minMax"/>
        </c:scaling>
        <c:delete val="1"/>
        <c:axPos val="l"/>
        <c:numFmt formatCode="General" sourceLinked="1"/>
        <c:majorTickMark val="none"/>
        <c:minorTickMark val="none"/>
        <c:tickLblPos val="nextTo"/>
        <c:crossAx val="123190396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noFill/>
                    <a:latin typeface="+mn-lt"/>
                    <a:ea typeface="+mn-ea"/>
                    <a:cs typeface="+mn-cs"/>
                  </a:defRPr>
                </a:pPr>
                <a:endParaRPr lang="en-US"/>
              </a:p>
            </c:txPr>
          </c:dispUnitsLbl>
        </c:dispUnits>
      </c:valAx>
      <c:spPr>
        <a:noFill/>
        <a:ln>
          <a:noFill/>
        </a:ln>
        <a:effectLst/>
      </c:spPr>
    </c:plotArea>
    <c:legend>
      <c:legendPos val="t"/>
      <c:layout>
        <c:manualLayout>
          <c:xMode val="edge"/>
          <c:yMode val="edge"/>
          <c:x val="0.42280890807185062"/>
          <c:y val="2.8169014084507043E-2"/>
          <c:w val="0.15438218385629873"/>
          <c:h val="0.158451813241654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[RA_excel.xlsx]KPI's &amp;  Pivot_Table!PivotTable8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1369"/>
          </a:solidFill>
          <a:ln w="19050">
            <a:noFill/>
          </a:ln>
          <a:effectLst/>
        </c:spPr>
        <c:dLbl>
          <c:idx val="0"/>
          <c:layout>
            <c:manualLayout>
              <c:x val="0.05"/>
              <c:y val="-0.120370370370370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08EC0"/>
          </a:solidFill>
          <a:ln w="19050">
            <a:noFill/>
          </a:ln>
          <a:effectLst/>
        </c:spPr>
        <c:dLbl>
          <c:idx val="0"/>
          <c:layout>
            <c:manualLayout>
              <c:x val="-7.7777777777777835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1369"/>
          </a:solidFill>
          <a:ln w="19050">
            <a:noFill/>
          </a:ln>
          <a:effectLst/>
        </c:spPr>
        <c:dLbl>
          <c:idx val="0"/>
          <c:layout>
            <c:manualLayout>
              <c:x val="0.05"/>
              <c:y val="-0.120370370370370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8EC0"/>
          </a:solidFill>
          <a:ln w="19050">
            <a:noFill/>
          </a:ln>
          <a:effectLst/>
        </c:spPr>
        <c:dLbl>
          <c:idx val="0"/>
          <c:layout>
            <c:manualLayout>
              <c:x val="-7.7777777777777835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1369"/>
          </a:solidFill>
          <a:ln w="19050">
            <a:noFill/>
          </a:ln>
          <a:effectLst>
            <a:innerShdw blurRad="63500" dist="50800" dir="13500000">
              <a:prstClr val="black">
                <a:alpha val="50000"/>
              </a:prstClr>
            </a:innerShdw>
          </a:effectLst>
        </c:spPr>
        <c:dLbl>
          <c:idx val="0"/>
          <c:layout>
            <c:manualLayout>
              <c:x val="7.8129249862453967E-2"/>
              <c:y val="-0.145848072723090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1369"/>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7FAC"/>
          </a:solidFill>
          <a:ln w="19050">
            <a:noFill/>
          </a:ln>
          <a:effectLst>
            <a:innerShdw blurRad="63500" dist="50800" dir="13500000">
              <a:prstClr val="black">
                <a:alpha val="50000"/>
              </a:prstClr>
            </a:innerShdw>
          </a:effectLst>
        </c:spPr>
        <c:dLbl>
          <c:idx val="0"/>
          <c:layout>
            <c:manualLayout>
              <c:x val="-0.10028147102053406"/>
              <c:y val="8.02667601071534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FA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'KPI''s &amp;  Pivot_Table'!$B$65</c:f>
              <c:strCache>
                <c:ptCount val="1"/>
                <c:pt idx="0">
                  <c:v>Total</c:v>
                </c:pt>
              </c:strCache>
            </c:strRef>
          </c:tx>
          <c:spPr>
            <a:effectLst>
              <a:innerShdw blurRad="63500" dist="50800" dir="13500000">
                <a:prstClr val="black">
                  <a:alpha val="50000"/>
                </a:prstClr>
              </a:innerShdw>
            </a:effectLst>
          </c:spPr>
          <c:dPt>
            <c:idx val="0"/>
            <c:bubble3D val="0"/>
            <c:spPr>
              <a:solidFill>
                <a:srgbClr val="F51369"/>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1-354D-40DF-830E-BC9168DD6ED4}"/>
              </c:ext>
            </c:extLst>
          </c:dPt>
          <c:dPt>
            <c:idx val="1"/>
            <c:bubble3D val="0"/>
            <c:spPr>
              <a:solidFill>
                <a:srgbClr val="007FAC"/>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3-354D-40DF-830E-BC9168DD6ED4}"/>
              </c:ext>
            </c:extLst>
          </c:dPt>
          <c:dLbls>
            <c:dLbl>
              <c:idx val="0"/>
              <c:layout>
                <c:manualLayout>
                  <c:x val="7.8129249862453967E-2"/>
                  <c:y val="-0.145848072723090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1369"/>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54D-40DF-830E-BC9168DD6ED4}"/>
                </c:ext>
              </c:extLst>
            </c:dLbl>
            <c:dLbl>
              <c:idx val="1"/>
              <c:layout>
                <c:manualLayout>
                  <c:x val="-0.10028147102053406"/>
                  <c:y val="8.02667601071534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FA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4D-40DF-830E-BC9168DD6ED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&amp;  Pivot_Table'!$A$66:$A$68</c:f>
              <c:strCache>
                <c:ptCount val="2"/>
                <c:pt idx="0">
                  <c:v>Rural</c:v>
                </c:pt>
                <c:pt idx="1">
                  <c:v>Urban</c:v>
                </c:pt>
              </c:strCache>
            </c:strRef>
          </c:cat>
          <c:val>
            <c:numRef>
              <c:f>'KPI''s &amp;  Pivot_Table'!$B$66:$B$68</c:f>
              <c:numCache>
                <c:formatCode>0.00%</c:formatCode>
                <c:ptCount val="2"/>
                <c:pt idx="0">
                  <c:v>0.35535907368503084</c:v>
                </c:pt>
                <c:pt idx="1">
                  <c:v>0.64464092631496916</c:v>
                </c:pt>
              </c:numCache>
            </c:numRef>
          </c:val>
          <c:extLst>
            <c:ext xmlns:c16="http://schemas.microsoft.com/office/drawing/2014/chart" uri="{C3380CC4-5D6E-409C-BE32-E72D297353CC}">
              <c16:uniqueId val="{00000004-354D-40DF-830E-BC9168DD6ED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8648159452402872"/>
          <c:y val="0.15286613981567795"/>
          <c:w val="0.41578505784907233"/>
          <c:h val="0.143313009135858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[RA_excel.xlsx]KPI's &amp;  Pivot_Table!PivotTable7</c:name>
    <c:fmtId val="2"/>
  </c:pivotSource>
  <c:chart>
    <c:autoTitleDeleted val="1"/>
    <c:pivotFmts>
      <c:pivotFmt>
        <c:idx val="0"/>
        <c:spPr>
          <a:solidFill>
            <a:srgbClr val="007FAC"/>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FAC"/>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8000">
                <a:srgbClr val="FF1493"/>
              </a:gs>
              <a:gs pos="100000">
                <a:srgbClr val="007FAC"/>
              </a:gs>
            </a:gsLst>
            <a:lin ang="0" scaled="0"/>
          </a:gradFill>
          <a:ln>
            <a:noFill/>
          </a:ln>
          <a:effectLst>
            <a:innerShdw blurRad="63500" dist="50800" dir="13500000">
              <a:prstClr val="black">
                <a:alpha val="50000"/>
              </a:prstClr>
            </a:innerShdw>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40745812691986"/>
          <c:y val="9.4016967471609841E-2"/>
          <c:w val="0.63669343575552773"/>
          <c:h val="0.81196606505678037"/>
        </c:manualLayout>
      </c:layout>
      <c:barChart>
        <c:barDir val="bar"/>
        <c:grouping val="clustered"/>
        <c:varyColors val="0"/>
        <c:ser>
          <c:idx val="0"/>
          <c:order val="0"/>
          <c:tx>
            <c:strRef>
              <c:f>'KPI''s &amp;  Pivot_Table'!$B$57</c:f>
              <c:strCache>
                <c:ptCount val="1"/>
                <c:pt idx="0">
                  <c:v>Total</c:v>
                </c:pt>
              </c:strCache>
            </c:strRef>
          </c:tx>
          <c:spPr>
            <a:gradFill>
              <a:gsLst>
                <a:gs pos="18000">
                  <a:srgbClr val="FF1493"/>
                </a:gs>
                <a:gs pos="100000">
                  <a:srgbClr val="007FAC"/>
                </a:gs>
              </a:gsLst>
              <a:lin ang="0" scaled="0"/>
            </a:gradFill>
            <a:ln>
              <a:noFill/>
            </a:ln>
            <a:effectLst>
              <a:innerShdw blurRad="63500" dist="50800" dir="13500000">
                <a:prstClr val="black">
                  <a:alpha val="50000"/>
                </a:prstClr>
              </a:innerShdw>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Pivot_Table'!$A$58:$A$63</c:f>
              <c:strCache>
                <c:ptCount val="5"/>
                <c:pt idx="0">
                  <c:v>Slip road</c:v>
                </c:pt>
                <c:pt idx="1">
                  <c:v>One way street</c:v>
                </c:pt>
                <c:pt idx="2">
                  <c:v>Roundabout</c:v>
                </c:pt>
                <c:pt idx="3">
                  <c:v>Dual carriageway</c:v>
                </c:pt>
                <c:pt idx="4">
                  <c:v>Single carriageway</c:v>
                </c:pt>
              </c:strCache>
            </c:strRef>
          </c:cat>
          <c:val>
            <c:numRef>
              <c:f>'KPI''s &amp;  Pivot_Table'!$B$58:$B$63</c:f>
              <c:numCache>
                <c:formatCode>General</c:formatCode>
                <c:ptCount val="5"/>
                <c:pt idx="0">
                  <c:v>4768</c:v>
                </c:pt>
                <c:pt idx="1">
                  <c:v>6197</c:v>
                </c:pt>
                <c:pt idx="2">
                  <c:v>20929</c:v>
                </c:pt>
                <c:pt idx="3">
                  <c:v>45467</c:v>
                </c:pt>
                <c:pt idx="4">
                  <c:v>230612</c:v>
                </c:pt>
              </c:numCache>
            </c:numRef>
          </c:val>
          <c:extLst>
            <c:ext xmlns:c16="http://schemas.microsoft.com/office/drawing/2014/chart" uri="{C3380CC4-5D6E-409C-BE32-E72D297353CC}">
              <c16:uniqueId val="{00000000-BA13-44EF-8995-A1C2126EA6C2}"/>
            </c:ext>
          </c:extLst>
        </c:ser>
        <c:dLbls>
          <c:dLblPos val="outEnd"/>
          <c:showLegendKey val="0"/>
          <c:showVal val="1"/>
          <c:showCatName val="0"/>
          <c:showSerName val="0"/>
          <c:showPercent val="0"/>
          <c:showBubbleSize val="0"/>
        </c:dLbls>
        <c:gapWidth val="182"/>
        <c:axId val="1271860623"/>
        <c:axId val="1271863503"/>
      </c:barChart>
      <c:catAx>
        <c:axId val="12718606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271863503"/>
        <c:crosses val="autoZero"/>
        <c:auto val="1"/>
        <c:lblAlgn val="ctr"/>
        <c:lblOffset val="100"/>
        <c:noMultiLvlLbl val="0"/>
      </c:catAx>
      <c:valAx>
        <c:axId val="1271863503"/>
        <c:scaling>
          <c:orientation val="minMax"/>
        </c:scaling>
        <c:delete val="1"/>
        <c:axPos val="b"/>
        <c:numFmt formatCode="General" sourceLinked="1"/>
        <c:majorTickMark val="none"/>
        <c:minorTickMark val="none"/>
        <c:tickLblPos val="nextTo"/>
        <c:crossAx val="1271860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IN" sz="1000" b="1">
                <a:solidFill>
                  <a:sysClr val="windowText" lastClr="000000"/>
                </a:solidFill>
              </a:rPr>
              <a:t>Casualties</a:t>
            </a:r>
            <a:r>
              <a:rPr lang="en-IN" sz="1000" b="1" baseline="0">
                <a:solidFill>
                  <a:sysClr val="windowText" lastClr="000000"/>
                </a:solidFill>
              </a:rPr>
              <a:t> - Darkness</a:t>
            </a:r>
            <a:endParaRPr lang="en-IN" sz="1000" b="1">
              <a:solidFill>
                <a:sysClr val="windowText" lastClr="000000"/>
              </a:solidFill>
            </a:endParaRPr>
          </a:p>
        </c:rich>
      </c:tx>
      <c:layout>
        <c:manualLayout>
          <c:xMode val="edge"/>
          <c:yMode val="edge"/>
          <c:x val="3.3729002624671899E-2"/>
          <c:y val="0.3009259259259259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IN"/>
        </a:p>
      </c:txPr>
    </c:title>
    <c:autoTitleDeleted val="0"/>
    <c:plotArea>
      <c:layout>
        <c:manualLayout>
          <c:layoutTarget val="inner"/>
          <c:xMode val="edge"/>
          <c:yMode val="edge"/>
          <c:x val="5.0749693213200296E-2"/>
          <c:y val="0.35172337402778786"/>
          <c:w val="0.89850061357359945"/>
          <c:h val="0.55853307327409762"/>
        </c:manualLayout>
      </c:layout>
      <c:barChart>
        <c:barDir val="bar"/>
        <c:grouping val="stacked"/>
        <c:varyColors val="0"/>
        <c:ser>
          <c:idx val="0"/>
          <c:order val="0"/>
          <c:tx>
            <c:strRef>
              <c:f>'KPI''s &amp;  Pivot_Table'!$E$71</c:f>
              <c:strCache>
                <c:ptCount val="1"/>
                <c:pt idx="0">
                  <c:v>Darkness</c:v>
                </c:pt>
              </c:strCache>
            </c:strRef>
          </c:tx>
          <c:spPr>
            <a:solidFill>
              <a:srgbClr val="007FAC"/>
            </a:solidFill>
            <a:ln>
              <a:noFill/>
            </a:ln>
            <a:effectLst>
              <a:innerShdw blurRad="63500" dist="50800" dir="13500000">
                <a:prstClr val="black">
                  <a:alpha val="50000"/>
                </a:prstClr>
              </a:innerShdw>
            </a:effectLst>
          </c:spPr>
          <c:invertIfNegative val="0"/>
          <c:dPt>
            <c:idx val="0"/>
            <c:invertIfNegative val="0"/>
            <c:bubble3D val="0"/>
            <c:spPr>
              <a:solidFill>
                <a:srgbClr val="F51369"/>
              </a:solidFill>
              <a:ln>
                <a:noFill/>
              </a:ln>
              <a:effectLst>
                <a:innerShdw blurRad="63500" dist="50800" dir="13500000">
                  <a:prstClr val="black">
                    <a:alpha val="50000"/>
                  </a:prstClr>
                </a:innerShdw>
              </a:effectLst>
            </c:spPr>
            <c:extLst>
              <c:ext xmlns:c16="http://schemas.microsoft.com/office/drawing/2014/chart" uri="{C3380CC4-5D6E-409C-BE32-E72D297353CC}">
                <c16:uniqueId val="{00000001-FF6A-4CD9-B69D-3775D36A47AA}"/>
              </c:ext>
            </c:extLst>
          </c:dPt>
          <c:dLbls>
            <c:dLbl>
              <c:idx val="0"/>
              <c:layout>
                <c:manualLayout>
                  <c:x val="0.59125354285170406"/>
                  <c:y val="2.142549622657018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5136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002303171474386"/>
                      <c:h val="0.16522031409845833"/>
                    </c:manualLayout>
                  </c15:layout>
                </c:ext>
                <c:ext xmlns:c16="http://schemas.microsoft.com/office/drawing/2014/chart" uri="{C3380CC4-5D6E-409C-BE32-E72D297353CC}">
                  <c16:uniqueId val="{00000001-FF6A-4CD9-B69D-3775D36A47A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1369"/>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'KPI''s &amp;  Pivot_Table'!$F$71</c:f>
              <c:numCache>
                <c:formatCode>0%</c:formatCode>
                <c:ptCount val="1"/>
                <c:pt idx="0">
                  <c:v>0.26199374620502447</c:v>
                </c:pt>
              </c:numCache>
            </c:numRef>
          </c:val>
          <c:extLst>
            <c:ext xmlns:c16="http://schemas.microsoft.com/office/drawing/2014/chart" uri="{C3380CC4-5D6E-409C-BE32-E72D297353CC}">
              <c16:uniqueId val="{00000002-FF6A-4CD9-B69D-3775D36A47AA}"/>
            </c:ext>
          </c:extLst>
        </c:ser>
        <c:ser>
          <c:idx val="1"/>
          <c:order val="1"/>
          <c:tx>
            <c:strRef>
              <c:f>'KPI''s &amp;  Pivot_Table'!$E$72</c:f>
              <c:strCache>
                <c:ptCount val="1"/>
                <c:pt idx="0">
                  <c:v>Daylight</c:v>
                </c:pt>
              </c:strCache>
            </c:strRef>
          </c:tx>
          <c:spPr>
            <a:solidFill>
              <a:schemeClr val="bg1">
                <a:lumMod val="85000"/>
              </a:schemeClr>
            </a:solidFill>
            <a:ln>
              <a:noFill/>
            </a:ln>
            <a:effectLst/>
          </c:spPr>
          <c:invertIfNegative val="0"/>
          <c:dLbls>
            <c:delete val="1"/>
          </c:dLbls>
          <c:val>
            <c:numRef>
              <c:f>'KPI''s &amp;  Pivot_Table'!$F$72</c:f>
              <c:numCache>
                <c:formatCode>0%</c:formatCode>
                <c:ptCount val="1"/>
                <c:pt idx="0">
                  <c:v>0.73800625379497553</c:v>
                </c:pt>
              </c:numCache>
            </c:numRef>
          </c:val>
          <c:extLst>
            <c:ext xmlns:c16="http://schemas.microsoft.com/office/drawing/2014/chart" uri="{C3380CC4-5D6E-409C-BE32-E72D297353CC}">
              <c16:uniqueId val="{00000003-FF6A-4CD9-B69D-3775D36A47AA}"/>
            </c:ext>
          </c:extLst>
        </c:ser>
        <c:dLbls>
          <c:dLblPos val="ctr"/>
          <c:showLegendKey val="0"/>
          <c:showVal val="1"/>
          <c:showCatName val="0"/>
          <c:showSerName val="0"/>
          <c:showPercent val="0"/>
          <c:showBubbleSize val="0"/>
        </c:dLbls>
        <c:gapWidth val="150"/>
        <c:overlap val="100"/>
        <c:axId val="1339140111"/>
        <c:axId val="1339149231"/>
      </c:barChart>
      <c:catAx>
        <c:axId val="1339140111"/>
        <c:scaling>
          <c:orientation val="minMax"/>
        </c:scaling>
        <c:delete val="1"/>
        <c:axPos val="l"/>
        <c:numFmt formatCode="General" sourceLinked="1"/>
        <c:majorTickMark val="none"/>
        <c:minorTickMark val="none"/>
        <c:tickLblPos val="nextTo"/>
        <c:crossAx val="1339149231"/>
        <c:crosses val="autoZero"/>
        <c:auto val="1"/>
        <c:lblAlgn val="ctr"/>
        <c:lblOffset val="100"/>
        <c:noMultiLvlLbl val="0"/>
      </c:catAx>
      <c:valAx>
        <c:axId val="1339149231"/>
        <c:scaling>
          <c:orientation val="minMax"/>
        </c:scaling>
        <c:delete val="1"/>
        <c:axPos val="b"/>
        <c:numFmt formatCode="0%" sourceLinked="1"/>
        <c:majorTickMark val="none"/>
        <c:minorTickMark val="none"/>
        <c:tickLblPos val="nextTo"/>
        <c:crossAx val="1339140111"/>
        <c:crosses val="autoZero"/>
        <c:crossBetween val="between"/>
      </c:valAx>
      <c:spPr>
        <a:noFill/>
        <a:ln>
          <a:noFill/>
        </a:ln>
        <a:effectLst>
          <a:innerShdw blurRad="63500" dist="50800" dir="13500000">
            <a:prstClr val="black">
              <a:alpha val="50000"/>
            </a:prstClr>
          </a:inn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IN" sz="1000" b="1">
                <a:solidFill>
                  <a:sysClr val="windowText" lastClr="000000"/>
                </a:solidFill>
              </a:rPr>
              <a:t>Casualties</a:t>
            </a:r>
            <a:r>
              <a:rPr lang="en-IN" sz="1000" b="1" baseline="0">
                <a:solidFill>
                  <a:sysClr val="windowText" lastClr="000000"/>
                </a:solidFill>
              </a:rPr>
              <a:t> - Daylight</a:t>
            </a:r>
            <a:endParaRPr lang="en-IN" sz="1000" b="1">
              <a:solidFill>
                <a:sysClr val="windowText" lastClr="000000"/>
              </a:solidFill>
            </a:endParaRPr>
          </a:p>
        </c:rich>
      </c:tx>
      <c:layout>
        <c:manualLayout>
          <c:xMode val="edge"/>
          <c:yMode val="edge"/>
          <c:x val="3.3729002624671899E-2"/>
          <c:y val="0.3009259259259259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IN"/>
        </a:p>
      </c:txPr>
    </c:title>
    <c:autoTitleDeleted val="0"/>
    <c:plotArea>
      <c:layout/>
      <c:barChart>
        <c:barDir val="bar"/>
        <c:grouping val="stacked"/>
        <c:varyColors val="0"/>
        <c:ser>
          <c:idx val="1"/>
          <c:order val="0"/>
          <c:tx>
            <c:strRef>
              <c:f>'KPI''s &amp;  Pivot_Table'!$E$72</c:f>
              <c:strCache>
                <c:ptCount val="1"/>
                <c:pt idx="0">
                  <c:v>Daylight</c:v>
                </c:pt>
              </c:strCache>
            </c:strRef>
          </c:tx>
          <c:spPr>
            <a:solidFill>
              <a:srgbClr val="007FAC"/>
            </a:solidFill>
            <a:ln>
              <a:noFill/>
            </a:ln>
            <a:effectLst>
              <a:innerShdw blurRad="63500" dist="50800" dir="13500000">
                <a:prstClr val="black">
                  <a:alpha val="50000"/>
                </a:prstClr>
              </a:innerShdw>
            </a:effectLst>
          </c:spPr>
          <c:invertIfNegative val="0"/>
          <c:dLbls>
            <c:dLbl>
              <c:idx val="0"/>
              <c:layout>
                <c:manualLayout>
                  <c:x val="0.45854384394332076"/>
                  <c:y val="1.56864004053701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FAC"/>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22-43B4-87CF-4712F98FD7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'KPI''s &amp;  Pivot_Table'!$F$72</c:f>
              <c:numCache>
                <c:formatCode>0%</c:formatCode>
                <c:ptCount val="1"/>
                <c:pt idx="0">
                  <c:v>0.73800625379497553</c:v>
                </c:pt>
              </c:numCache>
            </c:numRef>
          </c:val>
          <c:extLst>
            <c:ext xmlns:c16="http://schemas.microsoft.com/office/drawing/2014/chart" uri="{C3380CC4-5D6E-409C-BE32-E72D297353CC}">
              <c16:uniqueId val="{00000001-EA22-43B4-87CF-4712F98FD733}"/>
            </c:ext>
          </c:extLst>
        </c:ser>
        <c:ser>
          <c:idx val="0"/>
          <c:order val="1"/>
          <c:tx>
            <c:strRef>
              <c:f>'KPI''s &amp;  Pivot_Table'!$E$71</c:f>
              <c:strCache>
                <c:ptCount val="1"/>
                <c:pt idx="0">
                  <c:v>Darkness</c:v>
                </c:pt>
              </c:strCache>
            </c:strRef>
          </c:tx>
          <c:spPr>
            <a:solidFill>
              <a:srgbClr val="007FAC"/>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3-EA22-43B4-87CF-4712F98FD733}"/>
              </c:ext>
            </c:extLst>
          </c:dPt>
          <c:dLbls>
            <c:delete val="1"/>
          </c:dLbls>
          <c:val>
            <c:numRef>
              <c:f>'KPI''s &amp;  Pivot_Table'!$F$71</c:f>
              <c:numCache>
                <c:formatCode>0%</c:formatCode>
                <c:ptCount val="1"/>
                <c:pt idx="0">
                  <c:v>0.26199374620502447</c:v>
                </c:pt>
              </c:numCache>
            </c:numRef>
          </c:val>
          <c:extLst>
            <c:ext xmlns:c16="http://schemas.microsoft.com/office/drawing/2014/chart" uri="{C3380CC4-5D6E-409C-BE32-E72D297353CC}">
              <c16:uniqueId val="{00000004-EA22-43B4-87CF-4712F98FD733}"/>
            </c:ext>
          </c:extLst>
        </c:ser>
        <c:dLbls>
          <c:dLblPos val="ctr"/>
          <c:showLegendKey val="0"/>
          <c:showVal val="1"/>
          <c:showCatName val="0"/>
          <c:showSerName val="0"/>
          <c:showPercent val="0"/>
          <c:showBubbleSize val="0"/>
        </c:dLbls>
        <c:gapWidth val="150"/>
        <c:overlap val="100"/>
        <c:axId val="1339140111"/>
        <c:axId val="1339149231"/>
      </c:barChart>
      <c:catAx>
        <c:axId val="1339140111"/>
        <c:scaling>
          <c:orientation val="minMax"/>
        </c:scaling>
        <c:delete val="1"/>
        <c:axPos val="l"/>
        <c:numFmt formatCode="General" sourceLinked="1"/>
        <c:majorTickMark val="none"/>
        <c:minorTickMark val="none"/>
        <c:tickLblPos val="nextTo"/>
        <c:crossAx val="1339149231"/>
        <c:crosses val="autoZero"/>
        <c:auto val="1"/>
        <c:lblAlgn val="ctr"/>
        <c:lblOffset val="100"/>
        <c:noMultiLvlLbl val="0"/>
      </c:catAx>
      <c:valAx>
        <c:axId val="1339149231"/>
        <c:scaling>
          <c:orientation val="minMax"/>
        </c:scaling>
        <c:delete val="1"/>
        <c:axPos val="b"/>
        <c:numFmt formatCode="0%" sourceLinked="1"/>
        <c:majorTickMark val="none"/>
        <c:minorTickMark val="none"/>
        <c:tickLblPos val="nextTo"/>
        <c:crossAx val="1339140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33343832020998"/>
          <c:y val="6.9991270380135265E-2"/>
          <c:w val="0.64466645669291334"/>
          <c:h val="0.84601920516370244"/>
        </c:manualLayout>
      </c:layout>
      <c:doughnutChart>
        <c:varyColors val="1"/>
        <c:ser>
          <c:idx val="1"/>
          <c:order val="0"/>
          <c:tx>
            <c:strRef>
              <c:f>'KPI''s &amp;  Pivot_Table'!$C$81</c:f>
              <c:strCache>
                <c:ptCount val="1"/>
                <c:pt idx="0">
                  <c:v>Frost or ice</c:v>
                </c:pt>
              </c:strCache>
            </c:strRef>
          </c:tx>
          <c:spPr>
            <a:ln>
              <a:solidFill>
                <a:schemeClr val="lt1"/>
              </a:solidFill>
            </a:ln>
            <a:effectLst>
              <a:innerShdw blurRad="63500" dist="50800" dir="13500000">
                <a:prstClr val="black">
                  <a:alpha val="50000"/>
                </a:prstClr>
              </a:innerShdw>
            </a:effectLst>
          </c:spPr>
          <c:dPt>
            <c:idx val="0"/>
            <c:bubble3D val="0"/>
            <c:spPr>
              <a:solidFill>
                <a:srgbClr val="007FAC"/>
              </a:solidFill>
              <a:ln>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C343-47D9-BD50-A6DBD1BBF065}"/>
              </c:ext>
            </c:extLst>
          </c:dPt>
          <c:dPt>
            <c:idx val="1"/>
            <c:bubble3D val="0"/>
            <c:spPr>
              <a:solidFill>
                <a:schemeClr val="bg1">
                  <a:lumMod val="85000"/>
                </a:schemeClr>
              </a:solidFill>
              <a:ln>
                <a:solidFill>
                  <a:schemeClr val="lt1"/>
                </a:solidFill>
              </a:ln>
              <a:effectLst/>
            </c:spPr>
            <c:extLst>
              <c:ext xmlns:c16="http://schemas.microsoft.com/office/drawing/2014/chart" uri="{C3380CC4-5D6E-409C-BE32-E72D297353CC}">
                <c16:uniqueId val="{00000003-C343-47D9-BD50-A6DBD1BBF065}"/>
              </c:ext>
            </c:extLst>
          </c:dPt>
          <c:dLbls>
            <c:dLbl>
              <c:idx val="0"/>
              <c:layout>
                <c:manualLayout>
                  <c:x val="-0.3589742381808203"/>
                  <c:y val="0.34090888755136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43-47D9-BD50-A6DBD1BBF065}"/>
                </c:ext>
              </c:extLst>
            </c:dLbl>
            <c:spPr>
              <a:noFill/>
              <a:ln>
                <a:noFill/>
              </a:ln>
              <a:effectLst/>
            </c:spPr>
            <c:txPr>
              <a:bodyPr wrap="square" lIns="38100" tIns="19050" rIns="38100" bIns="19050" anchor="ctr">
                <a:spAutoFit/>
              </a:bodyPr>
              <a:lstStyle/>
              <a:p>
                <a:pPr>
                  <a:defRPr b="1">
                    <a:solidFill>
                      <a:srgbClr val="007FAC"/>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'KPI''s &amp;  Pivot_Table'!$D$81:$E$81</c:f>
              <c:numCache>
                <c:formatCode>0%</c:formatCode>
                <c:ptCount val="2"/>
                <c:pt idx="0">
                  <c:v>5.4667129910738931E-2</c:v>
                </c:pt>
                <c:pt idx="1">
                  <c:v>0.94533287008926103</c:v>
                </c:pt>
              </c:numCache>
            </c:numRef>
          </c:val>
          <c:extLst>
            <c:ext xmlns:c16="http://schemas.microsoft.com/office/drawing/2014/chart" uri="{C3380CC4-5D6E-409C-BE32-E72D297353CC}">
              <c16:uniqueId val="{00000004-C343-47D9-BD50-A6DBD1BBF065}"/>
            </c:ext>
          </c:extLst>
        </c:ser>
        <c:ser>
          <c:idx val="2"/>
          <c:order val="1"/>
          <c:tx>
            <c:strRef>
              <c:f>'KPI''s &amp;  Pivot_Table'!$C$80</c:f>
              <c:strCache>
                <c:ptCount val="1"/>
                <c:pt idx="0">
                  <c:v>Wet or Damp</c:v>
                </c:pt>
              </c:strCache>
            </c:strRef>
          </c:tx>
          <c:spPr>
            <a:ln>
              <a:solidFill>
                <a:schemeClr val="lt1"/>
              </a:solidFill>
            </a:ln>
          </c:spPr>
          <c:dPt>
            <c:idx val="0"/>
            <c:bubble3D val="0"/>
            <c:spPr>
              <a:solidFill>
                <a:schemeClr val="tx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6-C343-47D9-BD50-A6DBD1BBF06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8-C343-47D9-BD50-A6DBD1BBF065}"/>
              </c:ext>
            </c:extLst>
          </c:dPt>
          <c:dLbls>
            <c:dLbl>
              <c:idx val="0"/>
              <c:layout>
                <c:manualLayout>
                  <c:x val="-0.41707469645511258"/>
                  <c:y val="0.20454533253082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43-47D9-BD50-A6DBD1BBF065}"/>
                </c:ext>
              </c:extLst>
            </c:dLbl>
            <c:spPr>
              <a:noFill/>
              <a:ln>
                <a:noFill/>
              </a:ln>
              <a:effectLst/>
            </c:spPr>
            <c:txPr>
              <a:bodyPr wrap="square" lIns="38100" tIns="19050" rIns="38100" bIns="19050" anchor="ctr">
                <a:spAutoFit/>
              </a:bodyPr>
              <a:lstStyle/>
              <a:p>
                <a:pPr>
                  <a:defRPr b="1">
                    <a:solidFill>
                      <a:schemeClr val="tx1"/>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'KPI''s &amp;  Pivot_Table'!$D$80:$E$80</c:f>
              <c:numCache>
                <c:formatCode>0%</c:formatCode>
                <c:ptCount val="2"/>
                <c:pt idx="0">
                  <c:v>0.26680910339542752</c:v>
                </c:pt>
                <c:pt idx="1">
                  <c:v>0.73319089660457248</c:v>
                </c:pt>
              </c:numCache>
            </c:numRef>
          </c:val>
          <c:extLst>
            <c:ext xmlns:c16="http://schemas.microsoft.com/office/drawing/2014/chart" uri="{C3380CC4-5D6E-409C-BE32-E72D297353CC}">
              <c16:uniqueId val="{00000009-C343-47D9-BD50-A6DBD1BBF065}"/>
            </c:ext>
          </c:extLst>
        </c:ser>
        <c:ser>
          <c:idx val="0"/>
          <c:order val="2"/>
          <c:tx>
            <c:strRef>
              <c:f>'KPI''s &amp;  Pivot_Table'!$C$79</c:f>
              <c:strCache>
                <c:ptCount val="1"/>
                <c:pt idx="0">
                  <c:v> Dry</c:v>
                </c:pt>
              </c:strCache>
            </c:strRef>
          </c:tx>
          <c:spPr>
            <a:ln>
              <a:noFill/>
            </a:ln>
          </c:spPr>
          <c:dPt>
            <c:idx val="0"/>
            <c:bubble3D val="0"/>
            <c:spPr>
              <a:solidFill>
                <a:srgbClr val="F51369"/>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B-C343-47D9-BD50-A6DBD1BBF065}"/>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D-C343-47D9-BD50-A6DBD1BBF065}"/>
              </c:ext>
            </c:extLst>
          </c:dPt>
          <c:dLbls>
            <c:dLbl>
              <c:idx val="0"/>
              <c:layout>
                <c:manualLayout>
                  <c:x val="-0.69515641016975882"/>
                  <c:y val="-0.348484640608064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43-47D9-BD50-A6DBD1BBF065}"/>
                </c:ext>
              </c:extLst>
            </c:dLbl>
            <c:spPr>
              <a:noFill/>
              <a:ln>
                <a:noFill/>
              </a:ln>
              <a:effectLst/>
            </c:spPr>
            <c:txPr>
              <a:bodyPr wrap="square" lIns="38100" tIns="19050" rIns="38100" bIns="19050" anchor="ctr">
                <a:spAutoFit/>
              </a:bodyPr>
              <a:lstStyle/>
              <a:p>
                <a:pPr>
                  <a:defRPr b="1">
                    <a:solidFill>
                      <a:srgbClr val="FF1493"/>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'KPI''s &amp;  Pivot_Table'!$D$79:$E$79</c:f>
              <c:numCache>
                <c:formatCode>0%</c:formatCode>
                <c:ptCount val="2"/>
                <c:pt idx="0">
                  <c:v>0.67852376669383352</c:v>
                </c:pt>
                <c:pt idx="1">
                  <c:v>0.32147623330616648</c:v>
                </c:pt>
              </c:numCache>
            </c:numRef>
          </c:val>
          <c:extLst>
            <c:ext xmlns:c16="http://schemas.microsoft.com/office/drawing/2014/chart" uri="{C3380CC4-5D6E-409C-BE32-E72D297353CC}">
              <c16:uniqueId val="{0000000E-C343-47D9-BD50-A6DBD1BBF065}"/>
            </c:ext>
          </c:extLst>
        </c:ser>
        <c:dLbls>
          <c:showLegendKey val="0"/>
          <c:showVal val="0"/>
          <c:showCatName val="0"/>
          <c:showSerName val="0"/>
          <c:showPercent val="0"/>
          <c:showBubbleSize val="0"/>
          <c:showLeaderLines val="1"/>
        </c:dLbls>
        <c:firstSliceAng val="0"/>
        <c:holeSize val="35"/>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69795606257881"/>
          <c:y val="0.1280932173862015"/>
          <c:w val="0.67060326120652236"/>
          <c:h val="0.74381356522759701"/>
        </c:manualLayout>
      </c:layout>
      <c:doughnutChart>
        <c:varyColors val="1"/>
        <c:ser>
          <c:idx val="0"/>
          <c:order val="0"/>
          <c:tx>
            <c:strRef>
              <c:f>'KPI''s &amp;  Pivot_Table'!$F$5</c:f>
              <c:strCache>
                <c:ptCount val="1"/>
                <c:pt idx="0">
                  <c:v>Serious</c:v>
                </c:pt>
              </c:strCache>
            </c:strRef>
          </c:tx>
          <c:spPr>
            <a:ln>
              <a:noFill/>
            </a:ln>
          </c:spPr>
          <c:dPt>
            <c:idx val="0"/>
            <c:bubble3D val="0"/>
            <c:spPr>
              <a:solidFill>
                <a:srgbClr val="F51369"/>
              </a:solidFill>
              <a:ln w="19050">
                <a:noFill/>
              </a:ln>
              <a:effectLst/>
            </c:spPr>
            <c:extLst>
              <c:ext xmlns:c16="http://schemas.microsoft.com/office/drawing/2014/chart" uri="{C3380CC4-5D6E-409C-BE32-E72D297353CC}">
                <c16:uniqueId val="{00000002-6CAF-4BF8-91DB-D620F3DF5650}"/>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1-6CAF-4BF8-91DB-D620F3DF5650}"/>
              </c:ext>
            </c:extLst>
          </c:dPt>
          <c:val>
            <c:numRef>
              <c:f>'KPI''s &amp;  Pivot_Table'!$G$5:$H$5</c:f>
              <c:numCache>
                <c:formatCode>0%</c:formatCode>
                <c:ptCount val="2"/>
                <c:pt idx="0">
                  <c:v>0.13228432362577239</c:v>
                </c:pt>
                <c:pt idx="1">
                  <c:v>0.86771567637422764</c:v>
                </c:pt>
              </c:numCache>
            </c:numRef>
          </c:val>
          <c:extLst>
            <c:ext xmlns:c16="http://schemas.microsoft.com/office/drawing/2014/chart" uri="{C3380CC4-5D6E-409C-BE32-E72D297353CC}">
              <c16:uniqueId val="{00000000-6CAF-4BF8-91DB-D620F3DF5650}"/>
            </c:ext>
          </c:extLst>
        </c:ser>
        <c:dLbls>
          <c:showLegendKey val="0"/>
          <c:showVal val="0"/>
          <c:showCatName val="0"/>
          <c:showSerName val="0"/>
          <c:showPercent val="0"/>
          <c:showBubbleSize val="0"/>
          <c:showLeaderLines val="1"/>
        </c:dLbls>
        <c:firstSliceAng val="0"/>
        <c:holeSize val="49"/>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[RA_excel.xlsx]KPI's &amp;  Pivot_Table!PivotTable15</c:name>
    <c:fmtId val="2"/>
  </c:pivotSource>
  <c:chart>
    <c:autoTitleDeleted val="1"/>
    <c:pivotFmts>
      <c:pivotFmt>
        <c:idx val="0"/>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0800" dist="38100" dir="2700000" algn="tl" rotWithShape="0">
              <a:prstClr val="black">
                <a:alpha val="40000"/>
              </a:prstClr>
            </a:outerShdw>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4265515197698"/>
          <c:y val="3.6107582313373375E-2"/>
          <c:w val="0.81199390398780802"/>
          <c:h val="0.92778483537325329"/>
        </c:manualLayout>
      </c:layout>
      <c:barChart>
        <c:barDir val="bar"/>
        <c:grouping val="clustered"/>
        <c:varyColors val="0"/>
        <c:ser>
          <c:idx val="0"/>
          <c:order val="0"/>
          <c:tx>
            <c:strRef>
              <c:f>'KPI''s &amp;  Pivot_Table'!$B$103</c:f>
              <c:strCache>
                <c:ptCount val="1"/>
                <c:pt idx="0">
                  <c:v>Total</c:v>
                </c:pt>
              </c:strCache>
            </c:strRef>
          </c:tx>
          <c:spPr>
            <a:solidFill>
              <a:schemeClr val="bg1"/>
            </a:solidFill>
            <a:ln>
              <a:noFill/>
            </a:ln>
            <a:effectLst>
              <a:outerShdw blurRad="50800" dist="38100" dir="2700000" algn="tl" rotWithShape="0">
                <a:prstClr val="black">
                  <a:alpha val="40000"/>
                </a:prstClr>
              </a:outerShdw>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Pivot_Table'!$A$104:$A$114</c:f>
              <c:strCache>
                <c:ptCount val="10"/>
                <c:pt idx="0">
                  <c:v>19</c:v>
                </c:pt>
                <c:pt idx="1">
                  <c:v>11</c:v>
                </c:pt>
                <c:pt idx="2">
                  <c:v>12</c:v>
                </c:pt>
                <c:pt idx="3">
                  <c:v>13</c:v>
                </c:pt>
                <c:pt idx="4">
                  <c:v>14</c:v>
                </c:pt>
                <c:pt idx="5">
                  <c:v>18</c:v>
                </c:pt>
                <c:pt idx="6">
                  <c:v>08</c:v>
                </c:pt>
                <c:pt idx="7">
                  <c:v>15</c:v>
                </c:pt>
                <c:pt idx="8">
                  <c:v>16</c:v>
                </c:pt>
                <c:pt idx="9">
                  <c:v>17</c:v>
                </c:pt>
              </c:strCache>
            </c:strRef>
          </c:cat>
          <c:val>
            <c:numRef>
              <c:f>'KPI''s &amp;  Pivot_Table'!$B$104:$B$114</c:f>
              <c:numCache>
                <c:formatCode>General</c:formatCode>
                <c:ptCount val="10"/>
                <c:pt idx="0">
                  <c:v>15851</c:v>
                </c:pt>
                <c:pt idx="1">
                  <c:v>16141</c:v>
                </c:pt>
                <c:pt idx="2">
                  <c:v>18342</c:v>
                </c:pt>
                <c:pt idx="3">
                  <c:v>18971</c:v>
                </c:pt>
                <c:pt idx="4">
                  <c:v>19067</c:v>
                </c:pt>
                <c:pt idx="5">
                  <c:v>21063</c:v>
                </c:pt>
                <c:pt idx="6">
                  <c:v>22552</c:v>
                </c:pt>
                <c:pt idx="7">
                  <c:v>24151</c:v>
                </c:pt>
                <c:pt idx="8">
                  <c:v>24903</c:v>
                </c:pt>
                <c:pt idx="9">
                  <c:v>26964</c:v>
                </c:pt>
              </c:numCache>
            </c:numRef>
          </c:val>
          <c:extLst>
            <c:ext xmlns:c16="http://schemas.microsoft.com/office/drawing/2014/chart" uri="{C3380CC4-5D6E-409C-BE32-E72D297353CC}">
              <c16:uniqueId val="{00000000-EACD-4202-944E-C55D8F670051}"/>
            </c:ext>
          </c:extLst>
        </c:ser>
        <c:dLbls>
          <c:dLblPos val="outEnd"/>
          <c:showLegendKey val="0"/>
          <c:showVal val="1"/>
          <c:showCatName val="0"/>
          <c:showSerName val="0"/>
          <c:showPercent val="0"/>
          <c:showBubbleSize val="0"/>
        </c:dLbls>
        <c:gapWidth val="182"/>
        <c:axId val="737852671"/>
        <c:axId val="737842111"/>
      </c:barChart>
      <c:catAx>
        <c:axId val="7378526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737842111"/>
        <c:crosses val="autoZero"/>
        <c:auto val="1"/>
        <c:lblAlgn val="ctr"/>
        <c:lblOffset val="100"/>
        <c:noMultiLvlLbl val="0"/>
      </c:catAx>
      <c:valAx>
        <c:axId val="737842111"/>
        <c:scaling>
          <c:orientation val="minMax"/>
        </c:scaling>
        <c:delete val="1"/>
        <c:axPos val="b"/>
        <c:numFmt formatCode="General" sourceLinked="1"/>
        <c:majorTickMark val="none"/>
        <c:minorTickMark val="none"/>
        <c:tickLblPos val="nextTo"/>
        <c:crossAx val="737852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23237588259214"/>
          <c:y val="0"/>
          <c:w val="0.66314590957820418"/>
          <c:h val="0.76248323186023059"/>
        </c:manualLayout>
      </c:layout>
      <c:doughnutChart>
        <c:varyColors val="1"/>
        <c:ser>
          <c:idx val="0"/>
          <c:order val="0"/>
          <c:tx>
            <c:strRef>
              <c:f>'KPI''s &amp;  Pivot_Table'!$F$6</c:f>
              <c:strCache>
                <c:ptCount val="1"/>
                <c:pt idx="0">
                  <c:v>Slight</c:v>
                </c:pt>
              </c:strCache>
            </c:strRef>
          </c:tx>
          <c:spPr>
            <a:ln>
              <a:noFill/>
            </a:ln>
          </c:spPr>
          <c:dPt>
            <c:idx val="0"/>
            <c:bubble3D val="0"/>
            <c:spPr>
              <a:solidFill>
                <a:srgbClr val="007FAC"/>
              </a:solidFill>
              <a:ln w="19050">
                <a:noFill/>
              </a:ln>
              <a:effectLst/>
            </c:spPr>
            <c:extLst>
              <c:ext xmlns:c16="http://schemas.microsoft.com/office/drawing/2014/chart" uri="{C3380CC4-5D6E-409C-BE32-E72D297353CC}">
                <c16:uniqueId val="{00000001-1BFF-4DD0-B106-842D7E1DAF2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2-1BFF-4DD0-B106-842D7E1DAF2E}"/>
              </c:ext>
            </c:extLst>
          </c:dPt>
          <c:val>
            <c:numRef>
              <c:f>'KPI''s &amp;  Pivot_Table'!$G$6:$H$6</c:f>
              <c:numCache>
                <c:formatCode>0%</c:formatCode>
                <c:ptCount val="2"/>
                <c:pt idx="0">
                  <c:v>0.85488013559630227</c:v>
                </c:pt>
                <c:pt idx="1">
                  <c:v>0.14511986440369773</c:v>
                </c:pt>
              </c:numCache>
            </c:numRef>
          </c:val>
          <c:extLst>
            <c:ext xmlns:c16="http://schemas.microsoft.com/office/drawing/2014/chart" uri="{C3380CC4-5D6E-409C-BE32-E72D297353CC}">
              <c16:uniqueId val="{00000000-1BFF-4DD0-B106-842D7E1DAF2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[RA_excel.xlsx]KPI's &amp;  Pivot_Table!PivotTable5</c:name>
    <c:fmtId val="2"/>
  </c:pivotSource>
  <c:chart>
    <c:autoTitleDeleted val="0"/>
    <c:pivotFmts>
      <c:pivotFmt>
        <c:idx val="0"/>
        <c:spPr>
          <a:solidFill>
            <a:srgbClr val="00AAE6"/>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1369"/>
          </a:solidFill>
          <a:ln w="0">
            <a:solidFill>
              <a:schemeClr val="bg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54654118102E-2"/>
          <c:y val="0.11123155060162934"/>
          <c:w val="0.9158313648293962"/>
          <c:h val="0.75834135316418783"/>
        </c:manualLayout>
      </c:layout>
      <c:barChart>
        <c:barDir val="col"/>
        <c:grouping val="clustered"/>
        <c:varyColors val="0"/>
        <c:ser>
          <c:idx val="0"/>
          <c:order val="0"/>
          <c:tx>
            <c:strRef>
              <c:f>'KPI''s &amp;  Pivot_Table'!$B$9:$B$10</c:f>
              <c:strCache>
                <c:ptCount val="1"/>
                <c:pt idx="0">
                  <c:v>2021</c:v>
                </c:pt>
              </c:strCache>
            </c:strRef>
          </c:tx>
          <c:spPr>
            <a:solidFill>
              <a:srgbClr val="00AAE6"/>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Pivot_Table'!$A$11:$A$22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 &amp;  Pivot_Table'!$B$11:$B$22</c:f>
              <c:numCache>
                <c:formatCode>General</c:formatCode>
                <c:ptCount val="12"/>
                <c:pt idx="0">
                  <c:v>13417</c:v>
                </c:pt>
                <c:pt idx="1">
                  <c:v>10950</c:v>
                </c:pt>
                <c:pt idx="2">
                  <c:v>13202</c:v>
                </c:pt>
                <c:pt idx="3">
                  <c:v>12715</c:v>
                </c:pt>
                <c:pt idx="4">
                  <c:v>13811</c:v>
                </c:pt>
                <c:pt idx="5">
                  <c:v>13936</c:v>
                </c:pt>
                <c:pt idx="6">
                  <c:v>14300</c:v>
                </c:pt>
                <c:pt idx="7">
                  <c:v>13415</c:v>
                </c:pt>
                <c:pt idx="8">
                  <c:v>13792</c:v>
                </c:pt>
                <c:pt idx="9">
                  <c:v>14834</c:v>
                </c:pt>
                <c:pt idx="10">
                  <c:v>15473</c:v>
                </c:pt>
                <c:pt idx="11">
                  <c:v>13709</c:v>
                </c:pt>
              </c:numCache>
            </c:numRef>
          </c:val>
          <c:extLst>
            <c:ext xmlns:c16="http://schemas.microsoft.com/office/drawing/2014/chart" uri="{C3380CC4-5D6E-409C-BE32-E72D297353CC}">
              <c16:uniqueId val="{00000000-FCE4-4614-BE01-750EEAC4D7E8}"/>
            </c:ext>
          </c:extLst>
        </c:ser>
        <c:ser>
          <c:idx val="1"/>
          <c:order val="1"/>
          <c:tx>
            <c:strRef>
              <c:f>'KPI''s &amp;  Pivot_Table'!$C$9:$C$10</c:f>
              <c:strCache>
                <c:ptCount val="1"/>
                <c:pt idx="0">
                  <c:v>2022</c:v>
                </c:pt>
              </c:strCache>
            </c:strRef>
          </c:tx>
          <c:spPr>
            <a:solidFill>
              <a:srgbClr val="F51369"/>
            </a:solidFill>
            <a:ln w="0">
              <a:solidFill>
                <a:schemeClr val="bg1"/>
              </a:solid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Pivot_Table'!$A$11:$A$22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 &amp;  Pivot_Table'!$C$11:$C$22</c:f>
              <c:numCache>
                <c:formatCode>General</c:formatCode>
                <c:ptCount val="12"/>
                <c:pt idx="0">
                  <c:v>9967</c:v>
                </c:pt>
                <c:pt idx="1">
                  <c:v>10935</c:v>
                </c:pt>
                <c:pt idx="2">
                  <c:v>12341</c:v>
                </c:pt>
                <c:pt idx="3">
                  <c:v>11510</c:v>
                </c:pt>
                <c:pt idx="4">
                  <c:v>12372</c:v>
                </c:pt>
                <c:pt idx="5">
                  <c:v>12812</c:v>
                </c:pt>
                <c:pt idx="6">
                  <c:v>12653</c:v>
                </c:pt>
                <c:pt idx="7">
                  <c:v>12088</c:v>
                </c:pt>
                <c:pt idx="8">
                  <c:v>12960</c:v>
                </c:pt>
                <c:pt idx="9">
                  <c:v>13534</c:v>
                </c:pt>
                <c:pt idx="10">
                  <c:v>13622</c:v>
                </c:pt>
                <c:pt idx="11">
                  <c:v>9625</c:v>
                </c:pt>
              </c:numCache>
            </c:numRef>
          </c:val>
          <c:extLst>
            <c:ext xmlns:c16="http://schemas.microsoft.com/office/drawing/2014/chart" uri="{C3380CC4-5D6E-409C-BE32-E72D297353CC}">
              <c16:uniqueId val="{00000004-FCE4-4614-BE01-750EEAC4D7E8}"/>
            </c:ext>
          </c:extLst>
        </c:ser>
        <c:dLbls>
          <c:showLegendKey val="0"/>
          <c:showVal val="0"/>
          <c:showCatName val="0"/>
          <c:showSerName val="0"/>
          <c:showPercent val="0"/>
          <c:showBubbleSize val="0"/>
        </c:dLbls>
        <c:gapWidth val="60"/>
        <c:overlap val="-60"/>
        <c:axId val="1231903967"/>
        <c:axId val="1231905887"/>
      </c:barChart>
      <c:catAx>
        <c:axId val="12319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5887"/>
        <c:crosses val="autoZero"/>
        <c:auto val="1"/>
        <c:lblAlgn val="ctr"/>
        <c:lblOffset val="100"/>
        <c:noMultiLvlLbl val="0"/>
      </c:catAx>
      <c:valAx>
        <c:axId val="123190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3190396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no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[RA_excel.xlsx]KPI's &amp;  Pivot_Table!PivotTable8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1369"/>
          </a:solidFill>
          <a:ln w="19050">
            <a:noFill/>
          </a:ln>
          <a:effectLst/>
        </c:spPr>
        <c:dLbl>
          <c:idx val="0"/>
          <c:layout>
            <c:manualLayout>
              <c:x val="0.05"/>
              <c:y val="-0.120370370370370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08EC0"/>
          </a:solidFill>
          <a:ln w="19050">
            <a:noFill/>
          </a:ln>
          <a:effectLst/>
        </c:spPr>
        <c:dLbl>
          <c:idx val="0"/>
          <c:layout>
            <c:manualLayout>
              <c:x val="-7.7777777777777835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'KPI''s &amp;  Pivot_Table'!$B$65</c:f>
              <c:strCache>
                <c:ptCount val="1"/>
                <c:pt idx="0">
                  <c:v>Total</c:v>
                </c:pt>
              </c:strCache>
            </c:strRef>
          </c:tx>
          <c:dPt>
            <c:idx val="0"/>
            <c:bubble3D val="0"/>
            <c:spPr>
              <a:solidFill>
                <a:srgbClr val="F51369"/>
              </a:solidFill>
              <a:ln w="19050">
                <a:noFill/>
              </a:ln>
              <a:effectLst/>
            </c:spPr>
            <c:extLst>
              <c:ext xmlns:c16="http://schemas.microsoft.com/office/drawing/2014/chart" uri="{C3380CC4-5D6E-409C-BE32-E72D297353CC}">
                <c16:uniqueId val="{00000002-87AC-4903-98B8-B4EF6CE144A7}"/>
              </c:ext>
            </c:extLst>
          </c:dPt>
          <c:dPt>
            <c:idx val="1"/>
            <c:bubble3D val="0"/>
            <c:spPr>
              <a:solidFill>
                <a:srgbClr val="008EC0"/>
              </a:solidFill>
              <a:ln w="19050">
                <a:noFill/>
              </a:ln>
              <a:effectLst/>
            </c:spPr>
            <c:extLst>
              <c:ext xmlns:c16="http://schemas.microsoft.com/office/drawing/2014/chart" uri="{C3380CC4-5D6E-409C-BE32-E72D297353CC}">
                <c16:uniqueId val="{00000003-87AC-4903-98B8-B4EF6CE144A7}"/>
              </c:ext>
            </c:extLst>
          </c:dPt>
          <c:dLbls>
            <c:dLbl>
              <c:idx val="0"/>
              <c:layout>
                <c:manualLayout>
                  <c:x val="0.05"/>
                  <c:y val="-0.120370370370370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7AC-4903-98B8-B4EF6CE144A7}"/>
                </c:ext>
              </c:extLst>
            </c:dLbl>
            <c:dLbl>
              <c:idx val="1"/>
              <c:layout>
                <c:manualLayout>
                  <c:x val="-7.7777777777777835E-2"/>
                  <c:y val="4.629629629629629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7AC-4903-98B8-B4EF6CE144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&amp;  Pivot_Table'!$A$66:$A$68</c:f>
              <c:strCache>
                <c:ptCount val="2"/>
                <c:pt idx="0">
                  <c:v>Rural</c:v>
                </c:pt>
                <c:pt idx="1">
                  <c:v>Urban</c:v>
                </c:pt>
              </c:strCache>
            </c:strRef>
          </c:cat>
          <c:val>
            <c:numRef>
              <c:f>'KPI''s &amp;  Pivot_Table'!$B$66:$B$68</c:f>
              <c:numCache>
                <c:formatCode>0.00%</c:formatCode>
                <c:ptCount val="2"/>
                <c:pt idx="0">
                  <c:v>0.35535907368503084</c:v>
                </c:pt>
                <c:pt idx="1">
                  <c:v>0.64464092631496916</c:v>
                </c:pt>
              </c:numCache>
            </c:numRef>
          </c:val>
          <c:extLst>
            <c:ext xmlns:c16="http://schemas.microsoft.com/office/drawing/2014/chart" uri="{C3380CC4-5D6E-409C-BE32-E72D297353CC}">
              <c16:uniqueId val="{00000000-87AC-4903-98B8-B4EF6CE144A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[RA_excel.xlsx]KPI's &amp;  Pivot_Table!PivotTable7</c:name>
    <c:fmtId val="0"/>
  </c:pivotSource>
  <c:chart>
    <c:autoTitleDeleted val="1"/>
    <c:pivotFmts>
      <c:pivotFmt>
        <c:idx val="0"/>
        <c:spPr>
          <a:solidFill>
            <a:srgbClr val="007FAC"/>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Pivot_Table'!$B$57</c:f>
              <c:strCache>
                <c:ptCount val="1"/>
                <c:pt idx="0">
                  <c:v>Total</c:v>
                </c:pt>
              </c:strCache>
            </c:strRef>
          </c:tx>
          <c:spPr>
            <a:solidFill>
              <a:srgbClr val="007FAC"/>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Pivot_Table'!$A$58:$A$63</c:f>
              <c:strCache>
                <c:ptCount val="5"/>
                <c:pt idx="0">
                  <c:v>Slip road</c:v>
                </c:pt>
                <c:pt idx="1">
                  <c:v>One way street</c:v>
                </c:pt>
                <c:pt idx="2">
                  <c:v>Roundabout</c:v>
                </c:pt>
                <c:pt idx="3">
                  <c:v>Dual carriageway</c:v>
                </c:pt>
                <c:pt idx="4">
                  <c:v>Single carriageway</c:v>
                </c:pt>
              </c:strCache>
            </c:strRef>
          </c:cat>
          <c:val>
            <c:numRef>
              <c:f>'KPI''s &amp;  Pivot_Table'!$B$58:$B$63</c:f>
              <c:numCache>
                <c:formatCode>General</c:formatCode>
                <c:ptCount val="5"/>
                <c:pt idx="0">
                  <c:v>4768</c:v>
                </c:pt>
                <c:pt idx="1">
                  <c:v>6197</c:v>
                </c:pt>
                <c:pt idx="2">
                  <c:v>20929</c:v>
                </c:pt>
                <c:pt idx="3">
                  <c:v>45467</c:v>
                </c:pt>
                <c:pt idx="4">
                  <c:v>230612</c:v>
                </c:pt>
              </c:numCache>
            </c:numRef>
          </c:val>
          <c:extLst>
            <c:ext xmlns:c16="http://schemas.microsoft.com/office/drawing/2014/chart" uri="{C3380CC4-5D6E-409C-BE32-E72D297353CC}">
              <c16:uniqueId val="{00000000-BE6D-484C-9310-BF41EE2E1683}"/>
            </c:ext>
          </c:extLst>
        </c:ser>
        <c:dLbls>
          <c:dLblPos val="outEnd"/>
          <c:showLegendKey val="0"/>
          <c:showVal val="1"/>
          <c:showCatName val="0"/>
          <c:showSerName val="0"/>
          <c:showPercent val="0"/>
          <c:showBubbleSize val="0"/>
        </c:dLbls>
        <c:gapWidth val="182"/>
        <c:axId val="1271860623"/>
        <c:axId val="1271863503"/>
      </c:barChart>
      <c:catAx>
        <c:axId val="12718606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71863503"/>
        <c:crosses val="autoZero"/>
        <c:auto val="1"/>
        <c:lblAlgn val="ctr"/>
        <c:lblOffset val="100"/>
        <c:noMultiLvlLbl val="0"/>
      </c:catAx>
      <c:valAx>
        <c:axId val="1271863503"/>
        <c:scaling>
          <c:orientation val="minMax"/>
        </c:scaling>
        <c:delete val="1"/>
        <c:axPos val="b"/>
        <c:numFmt formatCode="General" sourceLinked="1"/>
        <c:majorTickMark val="none"/>
        <c:minorTickMark val="none"/>
        <c:tickLblPos val="nextTo"/>
        <c:crossAx val="1271860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IN" sz="1000" b="1">
                <a:solidFill>
                  <a:sysClr val="windowText" lastClr="000000"/>
                </a:solidFill>
              </a:rPr>
              <a:t>Casualties</a:t>
            </a:r>
            <a:r>
              <a:rPr lang="en-IN" sz="1000" b="1" baseline="0">
                <a:solidFill>
                  <a:sysClr val="windowText" lastClr="000000"/>
                </a:solidFill>
              </a:rPr>
              <a:t> - Darkness</a:t>
            </a:r>
            <a:endParaRPr lang="en-IN" sz="1000" b="1">
              <a:solidFill>
                <a:sysClr val="windowText" lastClr="000000"/>
              </a:solidFill>
            </a:endParaRPr>
          </a:p>
        </c:rich>
      </c:tx>
      <c:layout>
        <c:manualLayout>
          <c:xMode val="edge"/>
          <c:yMode val="edge"/>
          <c:x val="3.3729002624671899E-2"/>
          <c:y val="0.3009259259259259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IN"/>
        </a:p>
      </c:txPr>
    </c:title>
    <c:autoTitleDeleted val="0"/>
    <c:plotArea>
      <c:layout/>
      <c:barChart>
        <c:barDir val="bar"/>
        <c:grouping val="stacked"/>
        <c:varyColors val="0"/>
        <c:ser>
          <c:idx val="0"/>
          <c:order val="0"/>
          <c:tx>
            <c:strRef>
              <c:f>'KPI''s &amp;  Pivot_Table'!$E$71</c:f>
              <c:strCache>
                <c:ptCount val="1"/>
                <c:pt idx="0">
                  <c:v>Darkness</c:v>
                </c:pt>
              </c:strCache>
            </c:strRef>
          </c:tx>
          <c:spPr>
            <a:solidFill>
              <a:srgbClr val="007FAC"/>
            </a:solidFill>
            <a:ln>
              <a:noFill/>
            </a:ln>
            <a:effectLst/>
          </c:spPr>
          <c:invertIfNegative val="0"/>
          <c:dPt>
            <c:idx val="0"/>
            <c:invertIfNegative val="0"/>
            <c:bubble3D val="0"/>
            <c:spPr>
              <a:solidFill>
                <a:srgbClr val="F51369"/>
              </a:solidFill>
              <a:ln>
                <a:noFill/>
              </a:ln>
              <a:effectLst/>
            </c:spPr>
            <c:extLst>
              <c:ext xmlns:c16="http://schemas.microsoft.com/office/drawing/2014/chart" uri="{C3380CC4-5D6E-409C-BE32-E72D297353CC}">
                <c16:uniqueId val="{00000003-FD74-469C-BCD2-61FFD5F6E7DA}"/>
              </c:ext>
            </c:extLst>
          </c:dPt>
          <c:dLbls>
            <c:dLbl>
              <c:idx val="0"/>
              <c:layout>
                <c:manualLayout>
                  <c:x val="0.73888888888888882"/>
                  <c:y val="-5.09259259259260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74-469C-BCD2-61FFD5F6E7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1369"/>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'KPI''s &amp;  Pivot_Table'!$F$71</c:f>
              <c:numCache>
                <c:formatCode>0%</c:formatCode>
                <c:ptCount val="1"/>
                <c:pt idx="0">
                  <c:v>0.26199374620502447</c:v>
                </c:pt>
              </c:numCache>
            </c:numRef>
          </c:val>
          <c:extLst>
            <c:ext xmlns:c16="http://schemas.microsoft.com/office/drawing/2014/chart" uri="{C3380CC4-5D6E-409C-BE32-E72D297353CC}">
              <c16:uniqueId val="{00000000-FD74-469C-BCD2-61FFD5F6E7DA}"/>
            </c:ext>
          </c:extLst>
        </c:ser>
        <c:ser>
          <c:idx val="1"/>
          <c:order val="1"/>
          <c:tx>
            <c:strRef>
              <c:f>'KPI''s &amp;  Pivot_Table'!$E$72</c:f>
              <c:strCache>
                <c:ptCount val="1"/>
                <c:pt idx="0">
                  <c:v>Daylight</c:v>
                </c:pt>
              </c:strCache>
            </c:strRef>
          </c:tx>
          <c:spPr>
            <a:solidFill>
              <a:schemeClr val="bg1">
                <a:lumMod val="85000"/>
              </a:schemeClr>
            </a:solidFill>
            <a:ln>
              <a:noFill/>
            </a:ln>
            <a:effectLst/>
          </c:spPr>
          <c:invertIfNegative val="0"/>
          <c:dLbls>
            <c:delete val="1"/>
          </c:dLbls>
          <c:val>
            <c:numRef>
              <c:f>'KPI''s &amp;  Pivot_Table'!$F$72</c:f>
              <c:numCache>
                <c:formatCode>0%</c:formatCode>
                <c:ptCount val="1"/>
                <c:pt idx="0">
                  <c:v>0.73800625379497553</c:v>
                </c:pt>
              </c:numCache>
            </c:numRef>
          </c:val>
          <c:extLst>
            <c:ext xmlns:c16="http://schemas.microsoft.com/office/drawing/2014/chart" uri="{C3380CC4-5D6E-409C-BE32-E72D297353CC}">
              <c16:uniqueId val="{00000001-FD74-469C-BCD2-61FFD5F6E7DA}"/>
            </c:ext>
          </c:extLst>
        </c:ser>
        <c:dLbls>
          <c:dLblPos val="ctr"/>
          <c:showLegendKey val="0"/>
          <c:showVal val="1"/>
          <c:showCatName val="0"/>
          <c:showSerName val="0"/>
          <c:showPercent val="0"/>
          <c:showBubbleSize val="0"/>
        </c:dLbls>
        <c:gapWidth val="150"/>
        <c:overlap val="100"/>
        <c:axId val="1339140111"/>
        <c:axId val="1339149231"/>
      </c:barChart>
      <c:catAx>
        <c:axId val="1339140111"/>
        <c:scaling>
          <c:orientation val="minMax"/>
        </c:scaling>
        <c:delete val="1"/>
        <c:axPos val="l"/>
        <c:numFmt formatCode="General" sourceLinked="1"/>
        <c:majorTickMark val="none"/>
        <c:minorTickMark val="none"/>
        <c:tickLblPos val="nextTo"/>
        <c:crossAx val="1339149231"/>
        <c:crosses val="autoZero"/>
        <c:auto val="1"/>
        <c:lblAlgn val="ctr"/>
        <c:lblOffset val="100"/>
        <c:noMultiLvlLbl val="0"/>
      </c:catAx>
      <c:valAx>
        <c:axId val="1339149231"/>
        <c:scaling>
          <c:orientation val="minMax"/>
        </c:scaling>
        <c:delete val="1"/>
        <c:axPos val="b"/>
        <c:numFmt formatCode="0%" sourceLinked="1"/>
        <c:majorTickMark val="none"/>
        <c:minorTickMark val="none"/>
        <c:tickLblPos val="nextTo"/>
        <c:crossAx val="1339140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IN" sz="1000" b="1">
                <a:solidFill>
                  <a:sysClr val="windowText" lastClr="000000"/>
                </a:solidFill>
              </a:rPr>
              <a:t>Casualties</a:t>
            </a:r>
            <a:r>
              <a:rPr lang="en-IN" sz="1000" b="1" baseline="0">
                <a:solidFill>
                  <a:sysClr val="windowText" lastClr="000000"/>
                </a:solidFill>
              </a:rPr>
              <a:t> - Daylight</a:t>
            </a:r>
            <a:endParaRPr lang="en-IN" sz="1000" b="1">
              <a:solidFill>
                <a:sysClr val="windowText" lastClr="000000"/>
              </a:solidFill>
            </a:endParaRPr>
          </a:p>
        </c:rich>
      </c:tx>
      <c:layout>
        <c:manualLayout>
          <c:xMode val="edge"/>
          <c:yMode val="edge"/>
          <c:x val="3.3729002624671899E-2"/>
          <c:y val="0.3009259259259259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IN"/>
        </a:p>
      </c:txPr>
    </c:title>
    <c:autoTitleDeleted val="0"/>
    <c:plotArea>
      <c:layout/>
      <c:barChart>
        <c:barDir val="bar"/>
        <c:grouping val="stacked"/>
        <c:varyColors val="0"/>
        <c:ser>
          <c:idx val="1"/>
          <c:order val="0"/>
          <c:tx>
            <c:strRef>
              <c:f>'KPI''s &amp;  Pivot_Table'!$E$72</c:f>
              <c:strCache>
                <c:ptCount val="1"/>
                <c:pt idx="0">
                  <c:v>Daylight</c:v>
                </c:pt>
              </c:strCache>
            </c:strRef>
          </c:tx>
          <c:spPr>
            <a:solidFill>
              <a:srgbClr val="007FAC"/>
            </a:solidFill>
            <a:ln>
              <a:noFill/>
            </a:ln>
            <a:effectLst/>
          </c:spPr>
          <c:invertIfNegative val="0"/>
          <c:dLbls>
            <c:dLbl>
              <c:idx val="0"/>
              <c:layout>
                <c:manualLayout>
                  <c:x val="0.55000000000000004"/>
                  <c:y val="1.56862745098039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FAC"/>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FD-4577-8DB5-4994905B6C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'KPI''s &amp;  Pivot_Table'!$F$72</c:f>
              <c:numCache>
                <c:formatCode>0%</c:formatCode>
                <c:ptCount val="1"/>
                <c:pt idx="0">
                  <c:v>0.73800625379497553</c:v>
                </c:pt>
              </c:numCache>
            </c:numRef>
          </c:val>
          <c:extLst>
            <c:ext xmlns:c16="http://schemas.microsoft.com/office/drawing/2014/chart" uri="{C3380CC4-5D6E-409C-BE32-E72D297353CC}">
              <c16:uniqueId val="{00000003-37FD-4577-8DB5-4994905B6C3F}"/>
            </c:ext>
          </c:extLst>
        </c:ser>
        <c:ser>
          <c:idx val="0"/>
          <c:order val="1"/>
          <c:tx>
            <c:strRef>
              <c:f>'KPI''s &amp;  Pivot_Table'!$E$71</c:f>
              <c:strCache>
                <c:ptCount val="1"/>
                <c:pt idx="0">
                  <c:v>Darkness</c:v>
                </c:pt>
              </c:strCache>
            </c:strRef>
          </c:tx>
          <c:spPr>
            <a:solidFill>
              <a:srgbClr val="007FAC"/>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37FD-4577-8DB5-4994905B6C3F}"/>
              </c:ext>
            </c:extLst>
          </c:dPt>
          <c:dLbls>
            <c:delete val="1"/>
          </c:dLbls>
          <c:val>
            <c:numRef>
              <c:f>'KPI''s &amp;  Pivot_Table'!$F$71</c:f>
              <c:numCache>
                <c:formatCode>0%</c:formatCode>
                <c:ptCount val="1"/>
                <c:pt idx="0">
                  <c:v>0.26199374620502447</c:v>
                </c:pt>
              </c:numCache>
            </c:numRef>
          </c:val>
          <c:extLst>
            <c:ext xmlns:c16="http://schemas.microsoft.com/office/drawing/2014/chart" uri="{C3380CC4-5D6E-409C-BE32-E72D297353CC}">
              <c16:uniqueId val="{00000002-37FD-4577-8DB5-4994905B6C3F}"/>
            </c:ext>
          </c:extLst>
        </c:ser>
        <c:dLbls>
          <c:dLblPos val="ctr"/>
          <c:showLegendKey val="0"/>
          <c:showVal val="1"/>
          <c:showCatName val="0"/>
          <c:showSerName val="0"/>
          <c:showPercent val="0"/>
          <c:showBubbleSize val="0"/>
        </c:dLbls>
        <c:gapWidth val="150"/>
        <c:overlap val="100"/>
        <c:axId val="1339140111"/>
        <c:axId val="1339149231"/>
      </c:barChart>
      <c:catAx>
        <c:axId val="1339140111"/>
        <c:scaling>
          <c:orientation val="minMax"/>
        </c:scaling>
        <c:delete val="1"/>
        <c:axPos val="l"/>
        <c:numFmt formatCode="General" sourceLinked="1"/>
        <c:majorTickMark val="none"/>
        <c:minorTickMark val="none"/>
        <c:tickLblPos val="nextTo"/>
        <c:crossAx val="1339149231"/>
        <c:crosses val="autoZero"/>
        <c:auto val="1"/>
        <c:lblAlgn val="ctr"/>
        <c:lblOffset val="100"/>
        <c:noMultiLvlLbl val="0"/>
      </c:catAx>
      <c:valAx>
        <c:axId val="1339149231"/>
        <c:scaling>
          <c:orientation val="minMax"/>
        </c:scaling>
        <c:delete val="1"/>
        <c:axPos val="b"/>
        <c:numFmt formatCode="0%" sourceLinked="1"/>
        <c:majorTickMark val="none"/>
        <c:minorTickMark val="none"/>
        <c:tickLblPos val="nextTo"/>
        <c:crossAx val="1339140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00010498687663"/>
          <c:y val="6.9991270380135265E-2"/>
          <c:w val="0.64466645669291334"/>
          <c:h val="0.84601920516370244"/>
        </c:manualLayout>
      </c:layout>
      <c:doughnutChart>
        <c:varyColors val="1"/>
        <c:ser>
          <c:idx val="1"/>
          <c:order val="0"/>
          <c:tx>
            <c:strRef>
              <c:f>'KPI''s &amp;  Pivot_Table'!$C$81</c:f>
              <c:strCache>
                <c:ptCount val="1"/>
                <c:pt idx="0">
                  <c:v>Frost or ice</c:v>
                </c:pt>
              </c:strCache>
            </c:strRef>
          </c:tx>
          <c:dPt>
            <c:idx val="0"/>
            <c:bubble3D val="0"/>
            <c:spPr>
              <a:solidFill>
                <a:srgbClr val="007FAC"/>
              </a:solidFill>
            </c:spPr>
            <c:extLst>
              <c:ext xmlns:c16="http://schemas.microsoft.com/office/drawing/2014/chart" uri="{C3380CC4-5D6E-409C-BE32-E72D297353CC}">
                <c16:uniqueId val="{00000012-E10A-437D-937F-08911B5F8E93}"/>
              </c:ext>
            </c:extLst>
          </c:dPt>
          <c:dPt>
            <c:idx val="1"/>
            <c:bubble3D val="0"/>
            <c:spPr>
              <a:solidFill>
                <a:schemeClr val="bg1">
                  <a:lumMod val="85000"/>
                </a:schemeClr>
              </a:solidFill>
            </c:spPr>
            <c:extLst>
              <c:ext xmlns:c16="http://schemas.microsoft.com/office/drawing/2014/chart" uri="{C3380CC4-5D6E-409C-BE32-E72D297353CC}">
                <c16:uniqueId val="{00000013-E10A-437D-937F-08911B5F8E93}"/>
              </c:ext>
            </c:extLst>
          </c:dPt>
          <c:val>
            <c:numRef>
              <c:f>'KPI''s &amp;  Pivot_Table'!$D$81:$E$81</c:f>
              <c:numCache>
                <c:formatCode>0%</c:formatCode>
                <c:ptCount val="2"/>
                <c:pt idx="0">
                  <c:v>5.4667129910738931E-2</c:v>
                </c:pt>
                <c:pt idx="1">
                  <c:v>0.94533287008926103</c:v>
                </c:pt>
              </c:numCache>
            </c:numRef>
          </c:val>
          <c:extLst>
            <c:ext xmlns:c16="http://schemas.microsoft.com/office/drawing/2014/chart" uri="{C3380CC4-5D6E-409C-BE32-E72D297353CC}">
              <c16:uniqueId val="{0000000E-E10A-437D-937F-08911B5F8E93}"/>
            </c:ext>
          </c:extLst>
        </c:ser>
        <c:ser>
          <c:idx val="2"/>
          <c:order val="1"/>
          <c:tx>
            <c:strRef>
              <c:f>'KPI''s &amp;  Pivot_Table'!$C$80</c:f>
              <c:strCache>
                <c:ptCount val="1"/>
                <c:pt idx="0">
                  <c:v>Wet or Damp</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10-E10A-437D-937F-08911B5F8E9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1-E10A-437D-937F-08911B5F8E93}"/>
              </c:ext>
            </c:extLst>
          </c:dPt>
          <c:val>
            <c:numRef>
              <c:f>'KPI''s &amp;  Pivot_Table'!$D$80:$E$80</c:f>
              <c:numCache>
                <c:formatCode>0%</c:formatCode>
                <c:ptCount val="2"/>
                <c:pt idx="0">
                  <c:v>0.26680910339542752</c:v>
                </c:pt>
                <c:pt idx="1">
                  <c:v>0.73319089660457248</c:v>
                </c:pt>
              </c:numCache>
            </c:numRef>
          </c:val>
          <c:extLst>
            <c:ext xmlns:c16="http://schemas.microsoft.com/office/drawing/2014/chart" uri="{C3380CC4-5D6E-409C-BE32-E72D297353CC}">
              <c16:uniqueId val="{0000000F-E10A-437D-937F-08911B5F8E93}"/>
            </c:ext>
          </c:extLst>
        </c:ser>
        <c:ser>
          <c:idx val="0"/>
          <c:order val="2"/>
          <c:tx>
            <c:strRef>
              <c:f>'KPI''s &amp;  Pivot_Table'!$C$79</c:f>
              <c:strCache>
                <c:ptCount val="1"/>
                <c:pt idx="0">
                  <c:v> Dry</c:v>
                </c:pt>
              </c:strCache>
            </c:strRef>
          </c:tx>
          <c:dPt>
            <c:idx val="0"/>
            <c:bubble3D val="0"/>
            <c:spPr>
              <a:solidFill>
                <a:srgbClr val="F51369"/>
              </a:solidFill>
              <a:ln w="19050">
                <a:solidFill>
                  <a:schemeClr val="lt1"/>
                </a:solidFill>
              </a:ln>
              <a:effectLst/>
            </c:spPr>
            <c:extLst>
              <c:ext xmlns:c16="http://schemas.microsoft.com/office/drawing/2014/chart" uri="{C3380CC4-5D6E-409C-BE32-E72D297353CC}">
                <c16:uniqueId val="{0000000A-E10A-437D-937F-08911B5F8E9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C-E10A-437D-937F-08911B5F8E93}"/>
              </c:ext>
            </c:extLst>
          </c:dPt>
          <c:val>
            <c:numRef>
              <c:f>'KPI''s &amp;  Pivot_Table'!$D$79:$E$79</c:f>
              <c:numCache>
                <c:formatCode>0%</c:formatCode>
                <c:ptCount val="2"/>
                <c:pt idx="0">
                  <c:v>0.67852376669383352</c:v>
                </c:pt>
                <c:pt idx="1">
                  <c:v>0.32147623330616648</c:v>
                </c:pt>
              </c:numCache>
            </c:numRef>
          </c:val>
          <c:extLst>
            <c:ext xmlns:c16="http://schemas.microsoft.com/office/drawing/2014/chart" uri="{C3380CC4-5D6E-409C-BE32-E72D297353CC}">
              <c16:uniqueId val="{0000000D-E10A-437D-937F-08911B5F8E93}"/>
            </c:ext>
          </c:extLst>
        </c:ser>
        <c:dLbls>
          <c:showLegendKey val="0"/>
          <c:showVal val="0"/>
          <c:showCatName val="0"/>
          <c:showSerName val="0"/>
          <c:showPercent val="0"/>
          <c:showBubbleSize val="0"/>
          <c:showLeaderLines val="1"/>
        </c:dLbls>
        <c:firstSliceAng val="0"/>
        <c:holeSize val="35"/>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6.PNG"/><Relationship Id="rId18" Type="http://schemas.openxmlformats.org/officeDocument/2006/relationships/chart" Target="../charts/chart20.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image" Target="../media/image5.PNG"/><Relationship Id="rId17" Type="http://schemas.openxmlformats.org/officeDocument/2006/relationships/image" Target="../media/image10.PNG"/><Relationship Id="rId2" Type="http://schemas.openxmlformats.org/officeDocument/2006/relationships/chart" Target="../charts/chart12.xml"/><Relationship Id="rId16" Type="http://schemas.openxmlformats.org/officeDocument/2006/relationships/image" Target="../media/image9.PNG"/><Relationship Id="rId20" Type="http://schemas.openxmlformats.org/officeDocument/2006/relationships/image" Target="../media/image12.svg"/><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image" Target="../media/image4.PNG"/><Relationship Id="rId5" Type="http://schemas.openxmlformats.org/officeDocument/2006/relationships/chart" Target="../charts/chart15.xml"/><Relationship Id="rId15" Type="http://schemas.openxmlformats.org/officeDocument/2006/relationships/image" Target="../media/image8.PNG"/><Relationship Id="rId10" Type="http://schemas.openxmlformats.org/officeDocument/2006/relationships/image" Target="../media/image3.png"/><Relationship Id="rId19" Type="http://schemas.openxmlformats.org/officeDocument/2006/relationships/image" Target="../media/image11.png"/><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342900</xdr:colOff>
      <xdr:row>6</xdr:row>
      <xdr:rowOff>142874</xdr:rowOff>
    </xdr:from>
    <xdr:to>
      <xdr:col>11</xdr:col>
      <xdr:colOff>285750</xdr:colOff>
      <xdr:row>12</xdr:row>
      <xdr:rowOff>66675</xdr:rowOff>
    </xdr:to>
    <xdr:graphicFrame macro="">
      <xdr:nvGraphicFramePr>
        <xdr:cNvPr id="2" name="Chart 1">
          <a:extLst>
            <a:ext uri="{FF2B5EF4-FFF2-40B4-BE49-F238E27FC236}">
              <a16:creationId xmlns:a16="http://schemas.microsoft.com/office/drawing/2014/main" id="{9EAB0DCA-1A03-0BE6-6EDC-8344913CE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0</xdr:row>
      <xdr:rowOff>157164</xdr:rowOff>
    </xdr:from>
    <xdr:to>
      <xdr:col>11</xdr:col>
      <xdr:colOff>371475</xdr:colOff>
      <xdr:row>6</xdr:row>
      <xdr:rowOff>104776</xdr:rowOff>
    </xdr:to>
    <xdr:graphicFrame macro="">
      <xdr:nvGraphicFramePr>
        <xdr:cNvPr id="4" name="Chart 3">
          <a:extLst>
            <a:ext uri="{FF2B5EF4-FFF2-40B4-BE49-F238E27FC236}">
              <a16:creationId xmlns:a16="http://schemas.microsoft.com/office/drawing/2014/main" id="{D1089BAF-9EB0-7D21-9A25-3099F45C2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438151</xdr:colOff>
      <xdr:row>7</xdr:row>
      <xdr:rowOff>166688</xdr:rowOff>
    </xdr:from>
    <xdr:to>
      <xdr:col>8</xdr:col>
      <xdr:colOff>571501</xdr:colOff>
      <xdr:row>14</xdr:row>
      <xdr:rowOff>9526</xdr:rowOff>
    </xdr:to>
    <xdr:graphicFrame macro="">
      <xdr:nvGraphicFramePr>
        <xdr:cNvPr id="5" name="Chart 4">
          <a:extLst>
            <a:ext uri="{FF2B5EF4-FFF2-40B4-BE49-F238E27FC236}">
              <a16:creationId xmlns:a16="http://schemas.microsoft.com/office/drawing/2014/main" id="{0EEA709F-C658-2EE6-720C-FC129E6E1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104775</xdr:colOff>
      <xdr:row>13</xdr:row>
      <xdr:rowOff>9524</xdr:rowOff>
    </xdr:from>
    <xdr:to>
      <xdr:col>5</xdr:col>
      <xdr:colOff>1533525</xdr:colOff>
      <xdr:row>24</xdr:row>
      <xdr:rowOff>114299</xdr:rowOff>
    </xdr:to>
    <xdr:graphicFrame macro="">
      <xdr:nvGraphicFramePr>
        <xdr:cNvPr id="6" name="Chart 5">
          <a:extLst>
            <a:ext uri="{FF2B5EF4-FFF2-40B4-BE49-F238E27FC236}">
              <a16:creationId xmlns:a16="http://schemas.microsoft.com/office/drawing/2014/main" id="{8062EC66-C61B-6C11-3839-C60D8E17A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123826</xdr:colOff>
      <xdr:row>62</xdr:row>
      <xdr:rowOff>57149</xdr:rowOff>
    </xdr:from>
    <xdr:to>
      <xdr:col>2</xdr:col>
      <xdr:colOff>1552576</xdr:colOff>
      <xdr:row>68</xdr:row>
      <xdr:rowOff>161924</xdr:rowOff>
    </xdr:to>
    <xdr:graphicFrame macro="">
      <xdr:nvGraphicFramePr>
        <xdr:cNvPr id="7" name="Chart 6">
          <a:extLst>
            <a:ext uri="{FF2B5EF4-FFF2-40B4-BE49-F238E27FC236}">
              <a16:creationId xmlns:a16="http://schemas.microsoft.com/office/drawing/2014/main" id="{D8C7059F-CA57-BF46-375D-CE23EF95D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257175</xdr:colOff>
      <xdr:row>51</xdr:row>
      <xdr:rowOff>171450</xdr:rowOff>
    </xdr:from>
    <xdr:to>
      <xdr:col>5</xdr:col>
      <xdr:colOff>190500</xdr:colOff>
      <xdr:row>61</xdr:row>
      <xdr:rowOff>95250</xdr:rowOff>
    </xdr:to>
    <xdr:graphicFrame macro="">
      <xdr:nvGraphicFramePr>
        <xdr:cNvPr id="8" name="Chart 7">
          <a:extLst>
            <a:ext uri="{FF2B5EF4-FFF2-40B4-BE49-F238E27FC236}">
              <a16:creationId xmlns:a16="http://schemas.microsoft.com/office/drawing/2014/main" id="{11639583-BF89-C3D5-59D9-9745813BF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64</xdr:row>
      <xdr:rowOff>47625</xdr:rowOff>
    </xdr:from>
    <xdr:to>
      <xdr:col>5</xdr:col>
      <xdr:colOff>390525</xdr:colOff>
      <xdr:row>69</xdr:row>
      <xdr:rowOff>142875</xdr:rowOff>
    </xdr:to>
    <xdr:graphicFrame macro="">
      <xdr:nvGraphicFramePr>
        <xdr:cNvPr id="10" name="Chart 9">
          <a:extLst>
            <a:ext uri="{FF2B5EF4-FFF2-40B4-BE49-F238E27FC236}">
              <a16:creationId xmlns:a16="http://schemas.microsoft.com/office/drawing/2014/main" id="{EACB35D3-5767-B9D8-48AA-4CAC1C9A2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400050</xdr:colOff>
      <xdr:row>64</xdr:row>
      <xdr:rowOff>47624</xdr:rowOff>
    </xdr:from>
    <xdr:to>
      <xdr:col>7</xdr:col>
      <xdr:colOff>85725</xdr:colOff>
      <xdr:row>69</xdr:row>
      <xdr:rowOff>133349</xdr:rowOff>
    </xdr:to>
    <xdr:graphicFrame macro="">
      <xdr:nvGraphicFramePr>
        <xdr:cNvPr id="11" name="Chart 10">
          <a:extLst>
            <a:ext uri="{FF2B5EF4-FFF2-40B4-BE49-F238E27FC236}">
              <a16:creationId xmlns:a16="http://schemas.microsoft.com/office/drawing/2014/main" id="{DEFC720C-2E3D-4E65-9635-EA63A568E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171450</xdr:colOff>
      <xdr:row>78</xdr:row>
      <xdr:rowOff>0</xdr:rowOff>
    </xdr:from>
    <xdr:to>
      <xdr:col>12</xdr:col>
      <xdr:colOff>114300</xdr:colOff>
      <xdr:row>87</xdr:row>
      <xdr:rowOff>100012</xdr:rowOff>
    </xdr:to>
    <xdr:graphicFrame macro="">
      <xdr:nvGraphicFramePr>
        <xdr:cNvPr id="12" name="Chart 11">
          <a:extLst>
            <a:ext uri="{FF2B5EF4-FFF2-40B4-BE49-F238E27FC236}">
              <a16:creationId xmlns:a16="http://schemas.microsoft.com/office/drawing/2014/main" id="{8EEB2845-DB61-33FA-5034-68959BE54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752475</xdr:colOff>
      <xdr:row>103</xdr:row>
      <xdr:rowOff>123824</xdr:rowOff>
    </xdr:from>
    <xdr:to>
      <xdr:col>3</xdr:col>
      <xdr:colOff>438150</xdr:colOff>
      <xdr:row>112</xdr:row>
      <xdr:rowOff>95249</xdr:rowOff>
    </xdr:to>
    <xdr:graphicFrame macro="">
      <xdr:nvGraphicFramePr>
        <xdr:cNvPr id="13" name="Chart 12">
          <a:extLst>
            <a:ext uri="{FF2B5EF4-FFF2-40B4-BE49-F238E27FC236}">
              <a16:creationId xmlns:a16="http://schemas.microsoft.com/office/drawing/2014/main" id="{E484BF60-59AC-F73E-F401-3897C6A2E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0</xdr:colOff>
      <xdr:row>30</xdr:row>
      <xdr:rowOff>47625</xdr:rowOff>
    </xdr:from>
    <xdr:to>
      <xdr:col>4</xdr:col>
      <xdr:colOff>1828800</xdr:colOff>
      <xdr:row>37</xdr:row>
      <xdr:rowOff>133349</xdr:rowOff>
    </xdr:to>
    <mc:AlternateContent xmlns:mc="http://schemas.openxmlformats.org/markup-compatibility/2006" xmlns:a14="http://schemas.microsoft.com/office/drawing/2010/main">
      <mc:Choice Requires="a14">
        <xdr:graphicFrame macro="">
          <xdr:nvGraphicFramePr>
            <xdr:cNvPr id="3" name="day_of_week">
              <a:extLst>
                <a:ext uri="{FF2B5EF4-FFF2-40B4-BE49-F238E27FC236}">
                  <a16:creationId xmlns:a16="http://schemas.microsoft.com/office/drawing/2014/main" id="{4A073FF6-6F05-40F6-A9B6-44B1CCCD1B24}"/>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mlns="">
        <xdr:sp macro="" textlink="">
          <xdr:nvSpPr>
            <xdr:cNvPr id="0" name=""/>
            <xdr:cNvSpPr>
              <a:spLocks noTextEdit="1"/>
            </xdr:cNvSpPr>
          </xdr:nvSpPr>
          <xdr:spPr>
            <a:xfrm>
              <a:off x="6848475" y="5762625"/>
              <a:ext cx="1828800" cy="1428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1800225</xdr:colOff>
      <xdr:row>30</xdr:row>
      <xdr:rowOff>9524</xdr:rowOff>
    </xdr:from>
    <xdr:to>
      <xdr:col>5</xdr:col>
      <xdr:colOff>1685925</xdr:colOff>
      <xdr:row>37</xdr:row>
      <xdr:rowOff>152398</xdr:rowOff>
    </xdr:to>
    <mc:AlternateContent xmlns:mc="http://schemas.openxmlformats.org/markup-compatibility/2006" xmlns:a14="http://schemas.microsoft.com/office/drawing/2010/main">
      <mc:Choice Requires="a14">
        <xdr:graphicFrame macro="">
          <xdr:nvGraphicFramePr>
            <xdr:cNvPr id="9" name="Months (accident_date)">
              <a:extLst>
                <a:ext uri="{FF2B5EF4-FFF2-40B4-BE49-F238E27FC236}">
                  <a16:creationId xmlns:a16="http://schemas.microsoft.com/office/drawing/2014/main" id="{62E15850-1A45-43F7-B8F5-2039555A2E82}"/>
                </a:ext>
              </a:extLst>
            </xdr:cNvPr>
            <xdr:cNvGraphicFramePr/>
          </xdr:nvGraphicFramePr>
          <xdr:xfrm>
            <a:off x="0" y="0"/>
            <a:ext cx="0" cy="0"/>
          </xdr:xfrm>
          <a:graphic>
            <a:graphicData uri="http://schemas.microsoft.com/office/drawing/2010/slicer">
              <sle:slicer xmlns:sle="http://schemas.microsoft.com/office/drawing/2010/slicer" name="Months (accident_date)"/>
            </a:graphicData>
          </a:graphic>
        </xdr:graphicFrame>
      </mc:Choice>
      <mc:Fallback xmlns="">
        <xdr:sp macro="" textlink="">
          <xdr:nvSpPr>
            <xdr:cNvPr id="0" name=""/>
            <xdr:cNvSpPr>
              <a:spLocks noTextEdit="1"/>
            </xdr:cNvSpPr>
          </xdr:nvSpPr>
          <xdr:spPr>
            <a:xfrm>
              <a:off x="8648700" y="5724524"/>
              <a:ext cx="182880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1666875</xdr:colOff>
      <xdr:row>30</xdr:row>
      <xdr:rowOff>0</xdr:rowOff>
    </xdr:from>
    <xdr:to>
      <xdr:col>8</xdr:col>
      <xdr:colOff>333375</xdr:colOff>
      <xdr:row>34</xdr:row>
      <xdr:rowOff>152400</xdr:rowOff>
    </xdr:to>
    <mc:AlternateContent xmlns:mc="http://schemas.openxmlformats.org/markup-compatibility/2006" xmlns:a14="http://schemas.microsoft.com/office/drawing/2010/main">
      <mc:Choice Requires="a14">
        <xdr:graphicFrame macro="">
          <xdr:nvGraphicFramePr>
            <xdr:cNvPr id="17" name="Years (accident_date)">
              <a:extLst>
                <a:ext uri="{FF2B5EF4-FFF2-40B4-BE49-F238E27FC236}">
                  <a16:creationId xmlns:a16="http://schemas.microsoft.com/office/drawing/2014/main" id="{1CFA4622-B3FF-4E29-86CD-E57D92EF6F21}"/>
                </a:ext>
              </a:extLst>
            </xdr:cNvPr>
            <xdr:cNvGraphicFramePr/>
          </xdr:nvGraphicFramePr>
          <xdr:xfrm>
            <a:off x="0" y="0"/>
            <a:ext cx="0" cy="0"/>
          </xdr:xfrm>
          <a:graphic>
            <a:graphicData uri="http://schemas.microsoft.com/office/drawing/2010/slicer">
              <sle:slicer xmlns:sle="http://schemas.microsoft.com/office/drawing/2010/slicer" name="Years (accident_date)"/>
            </a:graphicData>
          </a:graphic>
        </xdr:graphicFrame>
      </mc:Choice>
      <mc:Fallback xmlns="">
        <xdr:sp macro="" textlink="">
          <xdr:nvSpPr>
            <xdr:cNvPr id="0" name=""/>
            <xdr:cNvSpPr>
              <a:spLocks noTextEdit="1"/>
            </xdr:cNvSpPr>
          </xdr:nvSpPr>
          <xdr:spPr>
            <a:xfrm>
              <a:off x="10458450" y="571500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142876</xdr:colOff>
      <xdr:row>1</xdr:row>
      <xdr:rowOff>19050</xdr:rowOff>
    </xdr:from>
    <xdr:to>
      <xdr:col>18</xdr:col>
      <xdr:colOff>466726</xdr:colOff>
      <xdr:row>5</xdr:row>
      <xdr:rowOff>9525</xdr:rowOff>
    </xdr:to>
    <xdr:sp macro="" textlink="">
      <xdr:nvSpPr>
        <xdr:cNvPr id="2" name="Rectangle: Rounded Corners 1">
          <a:extLst>
            <a:ext uri="{FF2B5EF4-FFF2-40B4-BE49-F238E27FC236}">
              <a16:creationId xmlns:a16="http://schemas.microsoft.com/office/drawing/2014/main" id="{B5A199E6-ACDA-C0DF-818E-557ECF72D1D7}"/>
            </a:ext>
          </a:extLst>
        </xdr:cNvPr>
        <xdr:cNvSpPr/>
      </xdr:nvSpPr>
      <xdr:spPr>
        <a:xfrm>
          <a:off x="2190751" y="209550"/>
          <a:ext cx="8858250" cy="752475"/>
        </a:xfrm>
        <a:prstGeom prst="roundRect">
          <a:avLst/>
        </a:prstGeom>
        <a:solidFill>
          <a:schemeClr val="tx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276224</xdr:colOff>
      <xdr:row>4</xdr:row>
      <xdr:rowOff>38099</xdr:rowOff>
    </xdr:from>
    <xdr:to>
      <xdr:col>7</xdr:col>
      <xdr:colOff>609599</xdr:colOff>
      <xdr:row>9</xdr:row>
      <xdr:rowOff>9525</xdr:rowOff>
    </xdr:to>
    <xdr:sp macro="" textlink="">
      <xdr:nvSpPr>
        <xdr:cNvPr id="3" name="Rectangle: Rounded Corners 2">
          <a:extLst>
            <a:ext uri="{FF2B5EF4-FFF2-40B4-BE49-F238E27FC236}">
              <a16:creationId xmlns:a16="http://schemas.microsoft.com/office/drawing/2014/main" id="{4A5857D3-01A3-C54E-C251-222874202CB2}"/>
            </a:ext>
          </a:extLst>
        </xdr:cNvPr>
        <xdr:cNvSpPr/>
      </xdr:nvSpPr>
      <xdr:spPr>
        <a:xfrm>
          <a:off x="2324099" y="800099"/>
          <a:ext cx="2162175" cy="923926"/>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66675</xdr:colOff>
      <xdr:row>4</xdr:row>
      <xdr:rowOff>47623</xdr:rowOff>
    </xdr:from>
    <xdr:to>
      <xdr:col>11</xdr:col>
      <xdr:colOff>304800</xdr:colOff>
      <xdr:row>9</xdr:row>
      <xdr:rowOff>19049</xdr:rowOff>
    </xdr:to>
    <xdr:sp macro="" textlink="">
      <xdr:nvSpPr>
        <xdr:cNvPr id="4" name="Rectangle: Rounded Corners 3">
          <a:extLst>
            <a:ext uri="{FF2B5EF4-FFF2-40B4-BE49-F238E27FC236}">
              <a16:creationId xmlns:a16="http://schemas.microsoft.com/office/drawing/2014/main" id="{847EDCED-EF28-1E6D-E0F0-A904F50407D5}"/>
            </a:ext>
          </a:extLst>
        </xdr:cNvPr>
        <xdr:cNvSpPr/>
      </xdr:nvSpPr>
      <xdr:spPr>
        <a:xfrm>
          <a:off x="4552950" y="809623"/>
          <a:ext cx="2066925" cy="923926"/>
        </a:xfrm>
        <a:prstGeom prst="roundRect">
          <a:avLst>
            <a:gd name="adj" fmla="val 9451"/>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400050</xdr:colOff>
      <xdr:row>4</xdr:row>
      <xdr:rowOff>47622</xdr:rowOff>
    </xdr:from>
    <xdr:to>
      <xdr:col>15</xdr:col>
      <xdr:colOff>38100</xdr:colOff>
      <xdr:row>9</xdr:row>
      <xdr:rowOff>19048</xdr:rowOff>
    </xdr:to>
    <xdr:sp macro="" textlink="">
      <xdr:nvSpPr>
        <xdr:cNvPr id="5" name="Rectangle: Rounded Corners 4">
          <a:extLst>
            <a:ext uri="{FF2B5EF4-FFF2-40B4-BE49-F238E27FC236}">
              <a16:creationId xmlns:a16="http://schemas.microsoft.com/office/drawing/2014/main" id="{48CA65BC-05CB-8CFE-3651-5AF4B9EC1E58}"/>
            </a:ext>
          </a:extLst>
        </xdr:cNvPr>
        <xdr:cNvSpPr/>
      </xdr:nvSpPr>
      <xdr:spPr>
        <a:xfrm>
          <a:off x="6715125" y="809622"/>
          <a:ext cx="2076450" cy="923926"/>
        </a:xfrm>
        <a:prstGeom prst="roundRect">
          <a:avLst>
            <a:gd name="adj" fmla="val 8419"/>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104775</xdr:colOff>
      <xdr:row>4</xdr:row>
      <xdr:rowOff>28570</xdr:rowOff>
    </xdr:from>
    <xdr:to>
      <xdr:col>18</xdr:col>
      <xdr:colOff>342900</xdr:colOff>
      <xdr:row>9</xdr:row>
      <xdr:rowOff>19049</xdr:rowOff>
    </xdr:to>
    <xdr:sp macro="" textlink="">
      <xdr:nvSpPr>
        <xdr:cNvPr id="6" name="Rectangle: Rounded Corners 5">
          <a:extLst>
            <a:ext uri="{FF2B5EF4-FFF2-40B4-BE49-F238E27FC236}">
              <a16:creationId xmlns:a16="http://schemas.microsoft.com/office/drawing/2014/main" id="{078701B6-750B-A301-2217-DAA0405AE1F9}"/>
            </a:ext>
          </a:extLst>
        </xdr:cNvPr>
        <xdr:cNvSpPr/>
      </xdr:nvSpPr>
      <xdr:spPr>
        <a:xfrm>
          <a:off x="8858250" y="790570"/>
          <a:ext cx="2066925" cy="942979"/>
        </a:xfrm>
        <a:prstGeom prst="roundRect">
          <a:avLst>
            <a:gd name="adj" fmla="val 11616"/>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180974</xdr:colOff>
      <xdr:row>9</xdr:row>
      <xdr:rowOff>57149</xdr:rowOff>
    </xdr:from>
    <xdr:to>
      <xdr:col>7</xdr:col>
      <xdr:colOff>514349</xdr:colOff>
      <xdr:row>25</xdr:row>
      <xdr:rowOff>142875</xdr:rowOff>
    </xdr:to>
    <xdr:sp macro="" textlink="">
      <xdr:nvSpPr>
        <xdr:cNvPr id="9" name="Rectangle: Rounded Corners 8">
          <a:extLst>
            <a:ext uri="{FF2B5EF4-FFF2-40B4-BE49-F238E27FC236}">
              <a16:creationId xmlns:a16="http://schemas.microsoft.com/office/drawing/2014/main" id="{5EED923F-A4A6-53A0-C7B2-D98F692A2C78}"/>
            </a:ext>
          </a:extLst>
        </xdr:cNvPr>
        <xdr:cNvSpPr/>
      </xdr:nvSpPr>
      <xdr:spPr>
        <a:xfrm>
          <a:off x="2228849" y="1771649"/>
          <a:ext cx="2162175" cy="3133726"/>
        </a:xfrm>
        <a:prstGeom prst="roundRect">
          <a:avLst>
            <a:gd name="adj" fmla="val 6094"/>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581024</xdr:colOff>
      <xdr:row>9</xdr:row>
      <xdr:rowOff>85723</xdr:rowOff>
    </xdr:from>
    <xdr:to>
      <xdr:col>11</xdr:col>
      <xdr:colOff>390525</xdr:colOff>
      <xdr:row>17</xdr:row>
      <xdr:rowOff>9524</xdr:rowOff>
    </xdr:to>
    <xdr:sp macro="" textlink="">
      <xdr:nvSpPr>
        <xdr:cNvPr id="10" name="Rectangle: Rounded Corners 9">
          <a:extLst>
            <a:ext uri="{FF2B5EF4-FFF2-40B4-BE49-F238E27FC236}">
              <a16:creationId xmlns:a16="http://schemas.microsoft.com/office/drawing/2014/main" id="{B79B1EF5-80CA-F269-421B-0D50F527A726}"/>
            </a:ext>
          </a:extLst>
        </xdr:cNvPr>
        <xdr:cNvSpPr/>
      </xdr:nvSpPr>
      <xdr:spPr>
        <a:xfrm>
          <a:off x="4457699" y="1800223"/>
          <a:ext cx="2247901" cy="1447801"/>
        </a:xfrm>
        <a:prstGeom prst="roundRect">
          <a:avLst>
            <a:gd name="adj" fmla="val 6799"/>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571499</xdr:colOff>
      <xdr:row>17</xdr:row>
      <xdr:rowOff>104773</xdr:rowOff>
    </xdr:from>
    <xdr:to>
      <xdr:col>12</xdr:col>
      <xdr:colOff>371475</xdr:colOff>
      <xdr:row>25</xdr:row>
      <xdr:rowOff>142875</xdr:rowOff>
    </xdr:to>
    <xdr:sp macro="" textlink="">
      <xdr:nvSpPr>
        <xdr:cNvPr id="11" name="Rectangle: Rounded Corners 10">
          <a:extLst>
            <a:ext uri="{FF2B5EF4-FFF2-40B4-BE49-F238E27FC236}">
              <a16:creationId xmlns:a16="http://schemas.microsoft.com/office/drawing/2014/main" id="{40005C01-3536-E5C3-2B41-D631EE1FCC9F}"/>
            </a:ext>
          </a:extLst>
        </xdr:cNvPr>
        <xdr:cNvSpPr/>
      </xdr:nvSpPr>
      <xdr:spPr>
        <a:xfrm>
          <a:off x="4448174" y="3343273"/>
          <a:ext cx="2847976" cy="1562102"/>
        </a:xfrm>
        <a:prstGeom prst="roundRect">
          <a:avLst>
            <a:gd name="adj" fmla="val 8772"/>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457200</xdr:colOff>
      <xdr:row>9</xdr:row>
      <xdr:rowOff>76198</xdr:rowOff>
    </xdr:from>
    <xdr:to>
      <xdr:col>20</xdr:col>
      <xdr:colOff>504825</xdr:colOff>
      <xdr:row>16</xdr:row>
      <xdr:rowOff>190499</xdr:rowOff>
    </xdr:to>
    <xdr:sp macro="" textlink="">
      <xdr:nvSpPr>
        <xdr:cNvPr id="12" name="Rectangle: Rounded Corners 11">
          <a:extLst>
            <a:ext uri="{FF2B5EF4-FFF2-40B4-BE49-F238E27FC236}">
              <a16:creationId xmlns:a16="http://schemas.microsoft.com/office/drawing/2014/main" id="{27511718-2E0A-9717-3C50-8B591FB3D536}"/>
            </a:ext>
          </a:extLst>
        </xdr:cNvPr>
        <xdr:cNvSpPr/>
      </xdr:nvSpPr>
      <xdr:spPr>
        <a:xfrm>
          <a:off x="6772275" y="1790698"/>
          <a:ext cx="5534025" cy="1447801"/>
        </a:xfrm>
        <a:prstGeom prst="roundRect">
          <a:avLst>
            <a:gd name="adj" fmla="val 8114"/>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457200</xdr:colOff>
      <xdr:row>17</xdr:row>
      <xdr:rowOff>152398</xdr:rowOff>
    </xdr:from>
    <xdr:to>
      <xdr:col>16</xdr:col>
      <xdr:colOff>333376</xdr:colOff>
      <xdr:row>25</xdr:row>
      <xdr:rowOff>152400</xdr:rowOff>
    </xdr:to>
    <xdr:sp macro="" textlink="">
      <xdr:nvSpPr>
        <xdr:cNvPr id="13" name="Rectangle: Rounded Corners 12">
          <a:extLst>
            <a:ext uri="{FF2B5EF4-FFF2-40B4-BE49-F238E27FC236}">
              <a16:creationId xmlns:a16="http://schemas.microsoft.com/office/drawing/2014/main" id="{1B4A5DB4-2D52-4DB8-EE86-9EC601FDC335}"/>
            </a:ext>
          </a:extLst>
        </xdr:cNvPr>
        <xdr:cNvSpPr/>
      </xdr:nvSpPr>
      <xdr:spPr>
        <a:xfrm>
          <a:off x="7381875" y="3390898"/>
          <a:ext cx="2314576" cy="1524002"/>
        </a:xfrm>
        <a:prstGeom prst="roundRect">
          <a:avLst>
            <a:gd name="adj" fmla="val 745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419099</xdr:colOff>
      <xdr:row>17</xdr:row>
      <xdr:rowOff>114298</xdr:rowOff>
    </xdr:from>
    <xdr:to>
      <xdr:col>20</xdr:col>
      <xdr:colOff>495300</xdr:colOff>
      <xdr:row>25</xdr:row>
      <xdr:rowOff>142875</xdr:rowOff>
    </xdr:to>
    <xdr:sp macro="" textlink="">
      <xdr:nvSpPr>
        <xdr:cNvPr id="14" name="Rectangle: Rounded Corners 13">
          <a:extLst>
            <a:ext uri="{FF2B5EF4-FFF2-40B4-BE49-F238E27FC236}">
              <a16:creationId xmlns:a16="http://schemas.microsoft.com/office/drawing/2014/main" id="{2AE1218D-AAC9-B83D-8DB2-7EFD00F23909}"/>
            </a:ext>
          </a:extLst>
        </xdr:cNvPr>
        <xdr:cNvSpPr/>
      </xdr:nvSpPr>
      <xdr:spPr>
        <a:xfrm>
          <a:off x="9782174" y="3352798"/>
          <a:ext cx="2514601" cy="1552577"/>
        </a:xfrm>
        <a:prstGeom prst="roundRect">
          <a:avLst>
            <a:gd name="adj" fmla="val 8772"/>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504825</xdr:colOff>
      <xdr:row>1</xdr:row>
      <xdr:rowOff>28574</xdr:rowOff>
    </xdr:from>
    <xdr:to>
      <xdr:col>15</xdr:col>
      <xdr:colOff>180975</xdr:colOff>
      <xdr:row>3</xdr:row>
      <xdr:rowOff>57149</xdr:rowOff>
    </xdr:to>
    <xdr:sp macro="" textlink="">
      <xdr:nvSpPr>
        <xdr:cNvPr id="15" name="TextBox 14">
          <a:extLst>
            <a:ext uri="{FF2B5EF4-FFF2-40B4-BE49-F238E27FC236}">
              <a16:creationId xmlns:a16="http://schemas.microsoft.com/office/drawing/2014/main" id="{BE4B023C-0A23-F727-98ED-9A3DF31C5693}"/>
            </a:ext>
          </a:extLst>
        </xdr:cNvPr>
        <xdr:cNvSpPr txBox="1"/>
      </xdr:nvSpPr>
      <xdr:spPr>
        <a:xfrm>
          <a:off x="2552700" y="219074"/>
          <a:ext cx="63817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latin typeface="Times New Roman" panose="02020603050405020304" pitchFamily="18" charset="0"/>
              <a:cs typeface="Times New Roman" panose="02020603050405020304" pitchFamily="18" charset="0"/>
            </a:rPr>
            <a:t>Road</a:t>
          </a:r>
          <a:r>
            <a:rPr lang="en-IN" sz="2400" b="1" baseline="0">
              <a:solidFill>
                <a:schemeClr val="bg1"/>
              </a:solidFill>
              <a:latin typeface="Times New Roman" panose="02020603050405020304" pitchFamily="18" charset="0"/>
              <a:cs typeface="Times New Roman" panose="02020603050405020304" pitchFamily="18" charset="0"/>
            </a:rPr>
            <a:t> Accident Dashboard Analysis</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85725</xdr:colOff>
      <xdr:row>6</xdr:row>
      <xdr:rowOff>171450</xdr:rowOff>
    </xdr:from>
    <xdr:to>
      <xdr:col>7</xdr:col>
      <xdr:colOff>590550</xdr:colOff>
      <xdr:row>8</xdr:row>
      <xdr:rowOff>9525</xdr:rowOff>
    </xdr:to>
    <xdr:sp macro="" textlink="">
      <xdr:nvSpPr>
        <xdr:cNvPr id="16" name="TextBox 15">
          <a:extLst>
            <a:ext uri="{FF2B5EF4-FFF2-40B4-BE49-F238E27FC236}">
              <a16:creationId xmlns:a16="http://schemas.microsoft.com/office/drawing/2014/main" id="{A6FF636B-ED41-62C5-4C32-55C0AE4BD79A}"/>
            </a:ext>
          </a:extLst>
        </xdr:cNvPr>
        <xdr:cNvSpPr txBox="1"/>
      </xdr:nvSpPr>
      <xdr:spPr>
        <a:xfrm>
          <a:off x="3352800" y="1314450"/>
          <a:ext cx="11144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1" baseline="0"/>
            <a:t> Casualties</a:t>
          </a:r>
          <a:endParaRPr lang="en-IN" sz="1100" b="1"/>
        </a:p>
      </xdr:txBody>
    </xdr:sp>
    <xdr:clientData/>
  </xdr:twoCellAnchor>
  <xdr:twoCellAnchor>
    <xdr:from>
      <xdr:col>9</xdr:col>
      <xdr:colOff>428625</xdr:colOff>
      <xdr:row>5</xdr:row>
      <xdr:rowOff>104773</xdr:rowOff>
    </xdr:from>
    <xdr:to>
      <xdr:col>11</xdr:col>
      <xdr:colOff>323850</xdr:colOff>
      <xdr:row>6</xdr:row>
      <xdr:rowOff>133348</xdr:rowOff>
    </xdr:to>
    <xdr:sp macro="" textlink="">
      <xdr:nvSpPr>
        <xdr:cNvPr id="17" name="TextBox 16">
          <a:extLst>
            <a:ext uri="{FF2B5EF4-FFF2-40B4-BE49-F238E27FC236}">
              <a16:creationId xmlns:a16="http://schemas.microsoft.com/office/drawing/2014/main" id="{22EC0CCE-1FFB-4460-9498-A6DEBD4CA2FA}"/>
            </a:ext>
          </a:extLst>
        </xdr:cNvPr>
        <xdr:cNvSpPr txBox="1"/>
      </xdr:nvSpPr>
      <xdr:spPr>
        <a:xfrm>
          <a:off x="5524500" y="1057273"/>
          <a:ext cx="11144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Fatal</a:t>
          </a:r>
          <a:r>
            <a:rPr lang="en-IN" sz="1100" b="1" baseline="0"/>
            <a:t> Casualties</a:t>
          </a:r>
          <a:endParaRPr lang="en-IN" sz="1100" b="1"/>
        </a:p>
      </xdr:txBody>
    </xdr:sp>
    <xdr:clientData/>
  </xdr:twoCellAnchor>
  <xdr:twoCellAnchor>
    <xdr:from>
      <xdr:col>13</xdr:col>
      <xdr:colOff>38100</xdr:colOff>
      <xdr:row>5</xdr:row>
      <xdr:rowOff>95247</xdr:rowOff>
    </xdr:from>
    <xdr:to>
      <xdr:col>15</xdr:col>
      <xdr:colOff>57151</xdr:colOff>
      <xdr:row>6</xdr:row>
      <xdr:rowOff>171450</xdr:rowOff>
    </xdr:to>
    <xdr:sp macro="" textlink="">
      <xdr:nvSpPr>
        <xdr:cNvPr id="18" name="TextBox 17">
          <a:extLst>
            <a:ext uri="{FF2B5EF4-FFF2-40B4-BE49-F238E27FC236}">
              <a16:creationId xmlns:a16="http://schemas.microsoft.com/office/drawing/2014/main" id="{83CDF862-A64A-4791-B7D3-EEB0F369A0D6}"/>
            </a:ext>
          </a:extLst>
        </xdr:cNvPr>
        <xdr:cNvSpPr txBox="1"/>
      </xdr:nvSpPr>
      <xdr:spPr>
        <a:xfrm>
          <a:off x="7572375" y="1047747"/>
          <a:ext cx="1238251" cy="266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t>Serious Casualties</a:t>
          </a:r>
          <a:endParaRPr lang="en-IN" sz="1100" b="1"/>
        </a:p>
      </xdr:txBody>
    </xdr:sp>
    <xdr:clientData/>
  </xdr:twoCellAnchor>
  <xdr:twoCellAnchor>
    <xdr:from>
      <xdr:col>16</xdr:col>
      <xdr:colOff>447676</xdr:colOff>
      <xdr:row>5</xdr:row>
      <xdr:rowOff>114296</xdr:rowOff>
    </xdr:from>
    <xdr:to>
      <xdr:col>18</xdr:col>
      <xdr:colOff>371476</xdr:colOff>
      <xdr:row>6</xdr:row>
      <xdr:rowOff>142875</xdr:rowOff>
    </xdr:to>
    <xdr:sp macro="" textlink="">
      <xdr:nvSpPr>
        <xdr:cNvPr id="19" name="TextBox 18">
          <a:extLst>
            <a:ext uri="{FF2B5EF4-FFF2-40B4-BE49-F238E27FC236}">
              <a16:creationId xmlns:a16="http://schemas.microsoft.com/office/drawing/2014/main" id="{5852DAFD-BC94-4D17-9A89-EAC501157FE3}"/>
            </a:ext>
          </a:extLst>
        </xdr:cNvPr>
        <xdr:cNvSpPr txBox="1"/>
      </xdr:nvSpPr>
      <xdr:spPr>
        <a:xfrm>
          <a:off x="9810751" y="1066796"/>
          <a:ext cx="1143000" cy="21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t>Slight Casualties</a:t>
          </a:r>
          <a:endParaRPr lang="en-IN" sz="1100" b="1"/>
        </a:p>
      </xdr:txBody>
    </xdr:sp>
    <xdr:clientData/>
  </xdr:twoCellAnchor>
  <xdr:twoCellAnchor>
    <xdr:from>
      <xdr:col>6</xdr:col>
      <xdr:colOff>76200</xdr:colOff>
      <xdr:row>5</xdr:row>
      <xdr:rowOff>57150</xdr:rowOff>
    </xdr:from>
    <xdr:to>
      <xdr:col>8</xdr:col>
      <xdr:colOff>142876</xdr:colOff>
      <xdr:row>7</xdr:row>
      <xdr:rowOff>19050</xdr:rowOff>
    </xdr:to>
    <xdr:sp macro="" textlink="'KPI''s &amp;  Pivot_Table'!A5">
      <xdr:nvSpPr>
        <xdr:cNvPr id="20" name="TextBox 19">
          <a:extLst>
            <a:ext uri="{FF2B5EF4-FFF2-40B4-BE49-F238E27FC236}">
              <a16:creationId xmlns:a16="http://schemas.microsoft.com/office/drawing/2014/main" id="{343AB571-C851-8976-70B0-5456CCECAF03}"/>
            </a:ext>
          </a:extLst>
        </xdr:cNvPr>
        <xdr:cNvSpPr txBox="1"/>
      </xdr:nvSpPr>
      <xdr:spPr>
        <a:xfrm>
          <a:off x="3343275" y="1009650"/>
          <a:ext cx="128587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FEF8B9-A16E-4CAB-8344-74EC0F5DBA61}" type="TxLink">
            <a:rPr lang="en-US" sz="2000" b="1" i="0" u="none" strike="noStrike">
              <a:solidFill>
                <a:srgbClr val="000000"/>
              </a:solidFill>
              <a:latin typeface="Calibri"/>
              <a:cs typeface="Calibri"/>
            </a:rPr>
            <a:pPr/>
            <a:t>3,07,973</a:t>
          </a:fld>
          <a:endParaRPr lang="en-IN" sz="2000" b="1"/>
        </a:p>
      </xdr:txBody>
    </xdr:sp>
    <xdr:clientData/>
  </xdr:twoCellAnchor>
  <xdr:twoCellAnchor>
    <xdr:from>
      <xdr:col>9</xdr:col>
      <xdr:colOff>495300</xdr:colOff>
      <xdr:row>6</xdr:row>
      <xdr:rowOff>76198</xdr:rowOff>
    </xdr:from>
    <xdr:to>
      <xdr:col>11</xdr:col>
      <xdr:colOff>409575</xdr:colOff>
      <xdr:row>8</xdr:row>
      <xdr:rowOff>57148</xdr:rowOff>
    </xdr:to>
    <xdr:sp macro="" textlink="'KPI''s &amp;  Pivot_Table'!F7">
      <xdr:nvSpPr>
        <xdr:cNvPr id="21" name="TextBox 20">
          <a:extLst>
            <a:ext uri="{FF2B5EF4-FFF2-40B4-BE49-F238E27FC236}">
              <a16:creationId xmlns:a16="http://schemas.microsoft.com/office/drawing/2014/main" id="{4FF0B52D-1A64-485C-9316-F1F0FD29D759}"/>
            </a:ext>
          </a:extLst>
        </xdr:cNvPr>
        <xdr:cNvSpPr txBox="1"/>
      </xdr:nvSpPr>
      <xdr:spPr>
        <a:xfrm>
          <a:off x="5591175" y="1219198"/>
          <a:ext cx="1133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ED13FF-A73E-4721-8B82-1C0762AA85B6}" type="TxLink">
            <a:rPr lang="en-US" sz="2000" b="1" i="0" u="none" strike="noStrike">
              <a:solidFill>
                <a:srgbClr val="000000"/>
              </a:solidFill>
              <a:latin typeface="Calibri"/>
              <a:ea typeface="+mn-ea"/>
              <a:cs typeface="Calibri"/>
            </a:rPr>
            <a:pPr marL="0" indent="0"/>
            <a:t>3,953</a:t>
          </a:fld>
          <a:endParaRPr lang="en-IN" sz="2000" b="1" i="0" u="none" strike="noStrike">
            <a:solidFill>
              <a:srgbClr val="000000"/>
            </a:solidFill>
            <a:latin typeface="Calibri"/>
            <a:ea typeface="+mn-ea"/>
            <a:cs typeface="Calibri"/>
          </a:endParaRPr>
        </a:p>
      </xdr:txBody>
    </xdr:sp>
    <xdr:clientData/>
  </xdr:twoCellAnchor>
  <xdr:twoCellAnchor>
    <xdr:from>
      <xdr:col>13</xdr:col>
      <xdr:colOff>142875</xdr:colOff>
      <xdr:row>6</xdr:row>
      <xdr:rowOff>76197</xdr:rowOff>
    </xdr:from>
    <xdr:to>
      <xdr:col>15</xdr:col>
      <xdr:colOff>57150</xdr:colOff>
      <xdr:row>8</xdr:row>
      <xdr:rowOff>57147</xdr:rowOff>
    </xdr:to>
    <xdr:sp macro="" textlink="'KPI''s &amp;  Pivot_Table'!F8">
      <xdr:nvSpPr>
        <xdr:cNvPr id="23" name="TextBox 22">
          <a:extLst>
            <a:ext uri="{FF2B5EF4-FFF2-40B4-BE49-F238E27FC236}">
              <a16:creationId xmlns:a16="http://schemas.microsoft.com/office/drawing/2014/main" id="{134E381A-57D7-4009-8E52-D2962E251D1D}"/>
            </a:ext>
          </a:extLst>
        </xdr:cNvPr>
        <xdr:cNvSpPr txBox="1"/>
      </xdr:nvSpPr>
      <xdr:spPr>
        <a:xfrm>
          <a:off x="7677150" y="1219197"/>
          <a:ext cx="1133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166641-BB24-40BE-80BF-22592E33B56C}" type="TxLink">
            <a:rPr lang="en-US" sz="2000" b="1" i="0" u="none" strike="noStrike">
              <a:solidFill>
                <a:srgbClr val="000000"/>
              </a:solidFill>
              <a:latin typeface="Calibri"/>
              <a:ea typeface="+mn-ea"/>
              <a:cs typeface="Calibri"/>
            </a:rPr>
            <a:pPr marL="0" indent="0"/>
            <a:t>40,740</a:t>
          </a:fld>
          <a:endParaRPr lang="en-IN" sz="2000" b="1" i="0" u="none" strike="noStrike">
            <a:solidFill>
              <a:srgbClr val="000000"/>
            </a:solidFill>
            <a:latin typeface="Calibri"/>
            <a:ea typeface="+mn-ea"/>
            <a:cs typeface="Calibri"/>
          </a:endParaRPr>
        </a:p>
      </xdr:txBody>
    </xdr:sp>
    <xdr:clientData/>
  </xdr:twoCellAnchor>
  <xdr:twoCellAnchor>
    <xdr:from>
      <xdr:col>16</xdr:col>
      <xdr:colOff>438150</xdr:colOff>
      <xdr:row>6</xdr:row>
      <xdr:rowOff>85720</xdr:rowOff>
    </xdr:from>
    <xdr:to>
      <xdr:col>18</xdr:col>
      <xdr:colOff>352425</xdr:colOff>
      <xdr:row>8</xdr:row>
      <xdr:rowOff>66670</xdr:rowOff>
    </xdr:to>
    <xdr:sp macro="" textlink="'KPI''s &amp;  Pivot_Table'!F9">
      <xdr:nvSpPr>
        <xdr:cNvPr id="24" name="TextBox 23">
          <a:extLst>
            <a:ext uri="{FF2B5EF4-FFF2-40B4-BE49-F238E27FC236}">
              <a16:creationId xmlns:a16="http://schemas.microsoft.com/office/drawing/2014/main" id="{8579370A-CEB4-4CB9-910F-2543E84F1820}"/>
            </a:ext>
          </a:extLst>
        </xdr:cNvPr>
        <xdr:cNvSpPr txBox="1"/>
      </xdr:nvSpPr>
      <xdr:spPr>
        <a:xfrm>
          <a:off x="9801225" y="1228720"/>
          <a:ext cx="1133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105890-FBE2-49EC-8896-1B7998095297}" type="TxLink">
            <a:rPr lang="en-US" sz="2000" b="1" i="0" u="none" strike="noStrike">
              <a:solidFill>
                <a:srgbClr val="000000"/>
              </a:solidFill>
              <a:latin typeface="Calibri"/>
              <a:ea typeface="+mn-ea"/>
              <a:cs typeface="Calibri"/>
            </a:rPr>
            <a:pPr marL="0" indent="0"/>
            <a:t>2,63,280</a:t>
          </a:fld>
          <a:endParaRPr lang="en-IN" sz="2000" b="1" i="0" u="none" strike="noStrike">
            <a:solidFill>
              <a:srgbClr val="000000"/>
            </a:solidFill>
            <a:latin typeface="Calibri"/>
            <a:ea typeface="+mn-ea"/>
            <a:cs typeface="Calibri"/>
          </a:endParaRPr>
        </a:p>
      </xdr:txBody>
    </xdr:sp>
    <xdr:clientData/>
  </xdr:twoCellAnchor>
  <xdr:twoCellAnchor>
    <xdr:from>
      <xdr:col>7</xdr:col>
      <xdr:colOff>581025</xdr:colOff>
      <xdr:row>4</xdr:row>
      <xdr:rowOff>95248</xdr:rowOff>
    </xdr:from>
    <xdr:to>
      <xdr:col>9</xdr:col>
      <xdr:colOff>400050</xdr:colOff>
      <xdr:row>8</xdr:row>
      <xdr:rowOff>161925</xdr:rowOff>
    </xdr:to>
    <xdr:graphicFrame macro="">
      <xdr:nvGraphicFramePr>
        <xdr:cNvPr id="25" name="Chart 24">
          <a:extLst>
            <a:ext uri="{FF2B5EF4-FFF2-40B4-BE49-F238E27FC236}">
              <a16:creationId xmlns:a16="http://schemas.microsoft.com/office/drawing/2014/main" id="{76588A29-746B-4815-A49F-1711ACEEC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361951</xdr:colOff>
      <xdr:row>5</xdr:row>
      <xdr:rowOff>171447</xdr:rowOff>
    </xdr:from>
    <xdr:to>
      <xdr:col>9</xdr:col>
      <xdr:colOff>314325</xdr:colOff>
      <xdr:row>7</xdr:row>
      <xdr:rowOff>85724</xdr:rowOff>
    </xdr:to>
    <xdr:sp macro="" textlink="'KPI''s &amp;  Pivot_Table'!$G$4">
      <xdr:nvSpPr>
        <xdr:cNvPr id="26" name="TextBox 25">
          <a:extLst>
            <a:ext uri="{FF2B5EF4-FFF2-40B4-BE49-F238E27FC236}">
              <a16:creationId xmlns:a16="http://schemas.microsoft.com/office/drawing/2014/main" id="{6519FF6E-AC03-4A69-9ADD-7E99D3F8DBD7}"/>
            </a:ext>
          </a:extLst>
        </xdr:cNvPr>
        <xdr:cNvSpPr txBox="1"/>
      </xdr:nvSpPr>
      <xdr:spPr>
        <a:xfrm>
          <a:off x="4848226" y="1123947"/>
          <a:ext cx="561974"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1FC525-E7E8-44A1-8C37-9E59299B8A6C}" type="TxLink">
            <a:rPr lang="en-US" sz="1600" b="1" i="0" u="none" strike="noStrike">
              <a:solidFill>
                <a:srgbClr val="000000"/>
              </a:solidFill>
              <a:latin typeface="Calibri"/>
              <a:ea typeface="+mn-ea"/>
              <a:cs typeface="Calibri"/>
            </a:rPr>
            <a:pPr marL="0" indent="0"/>
            <a:t>1%</a:t>
          </a:fld>
          <a:endParaRPr lang="en-IN" sz="1600" b="1" i="0" u="none" strike="noStrike">
            <a:solidFill>
              <a:srgbClr val="000000"/>
            </a:solidFill>
            <a:latin typeface="Calibri"/>
            <a:ea typeface="+mn-ea"/>
            <a:cs typeface="Calibri"/>
          </a:endParaRPr>
        </a:p>
      </xdr:txBody>
    </xdr:sp>
    <xdr:clientData/>
  </xdr:twoCellAnchor>
  <xdr:twoCellAnchor>
    <xdr:from>
      <xdr:col>11</xdr:col>
      <xdr:colOff>409575</xdr:colOff>
      <xdr:row>4</xdr:row>
      <xdr:rowOff>123823</xdr:rowOff>
    </xdr:from>
    <xdr:to>
      <xdr:col>13</xdr:col>
      <xdr:colOff>266701</xdr:colOff>
      <xdr:row>9</xdr:row>
      <xdr:rowOff>142875</xdr:rowOff>
    </xdr:to>
    <xdr:graphicFrame macro="">
      <xdr:nvGraphicFramePr>
        <xdr:cNvPr id="27" name="Chart 26">
          <a:extLst>
            <a:ext uri="{FF2B5EF4-FFF2-40B4-BE49-F238E27FC236}">
              <a16:creationId xmlns:a16="http://schemas.microsoft.com/office/drawing/2014/main" id="{79EF2F68-2455-4BB1-A9F1-229812CEC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76201</xdr:colOff>
      <xdr:row>5</xdr:row>
      <xdr:rowOff>19050</xdr:rowOff>
    </xdr:from>
    <xdr:to>
      <xdr:col>16</xdr:col>
      <xdr:colOff>533400</xdr:colOff>
      <xdr:row>9</xdr:row>
      <xdr:rowOff>152399</xdr:rowOff>
    </xdr:to>
    <xdr:graphicFrame macro="">
      <xdr:nvGraphicFramePr>
        <xdr:cNvPr id="28" name="Chart 27">
          <a:extLst>
            <a:ext uri="{FF2B5EF4-FFF2-40B4-BE49-F238E27FC236}">
              <a16:creationId xmlns:a16="http://schemas.microsoft.com/office/drawing/2014/main" id="{747D8FCF-9415-4325-A690-5B7CDAC86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504825</xdr:colOff>
      <xdr:row>9</xdr:row>
      <xdr:rowOff>142875</xdr:rowOff>
    </xdr:from>
    <xdr:to>
      <xdr:col>20</xdr:col>
      <xdr:colOff>571501</xdr:colOff>
      <xdr:row>16</xdr:row>
      <xdr:rowOff>161925</xdr:rowOff>
    </xdr:to>
    <xdr:graphicFrame macro="">
      <xdr:nvGraphicFramePr>
        <xdr:cNvPr id="29" name="Chart 28">
          <a:extLst>
            <a:ext uri="{FF2B5EF4-FFF2-40B4-BE49-F238E27FC236}">
              <a16:creationId xmlns:a16="http://schemas.microsoft.com/office/drawing/2014/main" id="{6AF90645-BA8A-45BB-AEE8-E6A563B8C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28575</xdr:colOff>
      <xdr:row>9</xdr:row>
      <xdr:rowOff>123825</xdr:rowOff>
    </xdr:from>
    <xdr:to>
      <xdr:col>12</xdr:col>
      <xdr:colOff>28575</xdr:colOff>
      <xdr:row>10</xdr:row>
      <xdr:rowOff>180975</xdr:rowOff>
    </xdr:to>
    <xdr:cxnSp macro="">
      <xdr:nvCxnSpPr>
        <xdr:cNvPr id="34" name="Straight Connector 33">
          <a:extLst>
            <a:ext uri="{FF2B5EF4-FFF2-40B4-BE49-F238E27FC236}">
              <a16:creationId xmlns:a16="http://schemas.microsoft.com/office/drawing/2014/main" id="{AF385C6A-8D4F-9BA6-9E20-209C3A7C1368}"/>
            </a:ext>
          </a:extLst>
        </xdr:cNvPr>
        <xdr:cNvCxnSpPr/>
      </xdr:nvCxnSpPr>
      <xdr:spPr>
        <a:xfrm>
          <a:off x="6953250" y="1838325"/>
          <a:ext cx="0" cy="247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19050</xdr:colOff>
      <xdr:row>9</xdr:row>
      <xdr:rowOff>38101</xdr:rowOff>
    </xdr:from>
    <xdr:to>
      <xdr:col>14</xdr:col>
      <xdr:colOff>504825</xdr:colOff>
      <xdr:row>11</xdr:row>
      <xdr:rowOff>76201</xdr:rowOff>
    </xdr:to>
    <xdr:sp macro="" textlink="">
      <xdr:nvSpPr>
        <xdr:cNvPr id="35" name="TextBox 34">
          <a:extLst>
            <a:ext uri="{FF2B5EF4-FFF2-40B4-BE49-F238E27FC236}">
              <a16:creationId xmlns:a16="http://schemas.microsoft.com/office/drawing/2014/main" id="{A8C0985C-DD43-CF48-37D5-C5620A2CC857}"/>
            </a:ext>
          </a:extLst>
        </xdr:cNvPr>
        <xdr:cNvSpPr txBox="1"/>
      </xdr:nvSpPr>
      <xdr:spPr>
        <a:xfrm>
          <a:off x="6943725" y="1752601"/>
          <a:ext cx="17049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latin typeface="Century Gothic" panose="020B0502020202020204" pitchFamily="34" charset="0"/>
            </a:rPr>
            <a:t>Number of Casualties</a:t>
          </a:r>
          <a:r>
            <a:rPr lang="en-IN" sz="900" b="0" baseline="0">
              <a:latin typeface="Century Gothic" panose="020B0502020202020204" pitchFamily="34" charset="0"/>
            </a:rPr>
            <a:t> </a:t>
          </a:r>
        </a:p>
        <a:p>
          <a:r>
            <a:rPr lang="en-IN" sz="900" b="0" baseline="0">
              <a:latin typeface="Century Gothic" panose="020B0502020202020204" pitchFamily="34" charset="0"/>
            </a:rPr>
            <a:t>By Months</a:t>
          </a:r>
          <a:endParaRPr lang="en-IN" sz="900" b="0">
            <a:latin typeface="Century Gothic" panose="020B0502020202020204" pitchFamily="34" charset="0"/>
          </a:endParaRPr>
        </a:p>
      </xdr:txBody>
    </xdr:sp>
    <xdr:clientData/>
  </xdr:twoCellAnchor>
  <xdr:twoCellAnchor>
    <xdr:from>
      <xdr:col>12</xdr:col>
      <xdr:colOff>438150</xdr:colOff>
      <xdr:row>17</xdr:row>
      <xdr:rowOff>76200</xdr:rowOff>
    </xdr:from>
    <xdr:to>
      <xdr:col>15</xdr:col>
      <xdr:colOff>0</xdr:colOff>
      <xdr:row>19</xdr:row>
      <xdr:rowOff>152400</xdr:rowOff>
    </xdr:to>
    <xdr:sp macro="" textlink="">
      <xdr:nvSpPr>
        <xdr:cNvPr id="37" name="TextBox 36">
          <a:extLst>
            <a:ext uri="{FF2B5EF4-FFF2-40B4-BE49-F238E27FC236}">
              <a16:creationId xmlns:a16="http://schemas.microsoft.com/office/drawing/2014/main" id="{F56769DA-9AFD-C21A-E453-509CFDF622A2}"/>
            </a:ext>
          </a:extLst>
        </xdr:cNvPr>
        <xdr:cNvSpPr txBox="1"/>
      </xdr:nvSpPr>
      <xdr:spPr>
        <a:xfrm>
          <a:off x="7362825" y="3314700"/>
          <a:ext cx="13906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Century Gothic" panose="020B0502020202020204" pitchFamily="34" charset="0"/>
            </a:rPr>
            <a:t>Number</a:t>
          </a:r>
          <a:r>
            <a:rPr lang="en-IN" sz="900" baseline="0">
              <a:latin typeface="Century Gothic" panose="020B0502020202020204" pitchFamily="34" charset="0"/>
            </a:rPr>
            <a:t> of Casualties By Area</a:t>
          </a:r>
          <a:endParaRPr lang="en-IN" sz="900">
            <a:latin typeface="Century Gothic" panose="020B0502020202020204" pitchFamily="34" charset="0"/>
          </a:endParaRPr>
        </a:p>
      </xdr:txBody>
    </xdr:sp>
    <xdr:clientData/>
  </xdr:twoCellAnchor>
  <xdr:twoCellAnchor>
    <xdr:from>
      <xdr:col>12</xdr:col>
      <xdr:colOff>485775</xdr:colOff>
      <xdr:row>17</xdr:row>
      <xdr:rowOff>152400</xdr:rowOff>
    </xdr:from>
    <xdr:to>
      <xdr:col>12</xdr:col>
      <xdr:colOff>495300</xdr:colOff>
      <xdr:row>19</xdr:row>
      <xdr:rowOff>9525</xdr:rowOff>
    </xdr:to>
    <xdr:cxnSp macro="">
      <xdr:nvCxnSpPr>
        <xdr:cNvPr id="39" name="Straight Connector 38">
          <a:extLst>
            <a:ext uri="{FF2B5EF4-FFF2-40B4-BE49-F238E27FC236}">
              <a16:creationId xmlns:a16="http://schemas.microsoft.com/office/drawing/2014/main" id="{192BF9FF-2C48-E58C-B7F3-4209CA547B62}"/>
            </a:ext>
          </a:extLst>
        </xdr:cNvPr>
        <xdr:cNvCxnSpPr/>
      </xdr:nvCxnSpPr>
      <xdr:spPr>
        <a:xfrm>
          <a:off x="7410450" y="3390900"/>
          <a:ext cx="9525" cy="2381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466724</xdr:colOff>
      <xdr:row>17</xdr:row>
      <xdr:rowOff>66673</xdr:rowOff>
    </xdr:from>
    <xdr:to>
      <xdr:col>19</xdr:col>
      <xdr:colOff>28574</xdr:colOff>
      <xdr:row>19</xdr:row>
      <xdr:rowOff>142873</xdr:rowOff>
    </xdr:to>
    <xdr:sp macro="" textlink="">
      <xdr:nvSpPr>
        <xdr:cNvPr id="42" name="TextBox 41">
          <a:extLst>
            <a:ext uri="{FF2B5EF4-FFF2-40B4-BE49-F238E27FC236}">
              <a16:creationId xmlns:a16="http://schemas.microsoft.com/office/drawing/2014/main" id="{EAAA84BE-A3BD-4810-8EA0-46B344C44169}"/>
            </a:ext>
          </a:extLst>
        </xdr:cNvPr>
        <xdr:cNvSpPr txBox="1"/>
      </xdr:nvSpPr>
      <xdr:spPr>
        <a:xfrm>
          <a:off x="9829799" y="3305173"/>
          <a:ext cx="13906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Century Gothic" panose="020B0502020202020204" pitchFamily="34" charset="0"/>
            </a:rPr>
            <a:t>Number</a:t>
          </a:r>
          <a:r>
            <a:rPr lang="en-IN" sz="900" baseline="0">
              <a:latin typeface="Century Gothic" panose="020B0502020202020204" pitchFamily="34" charset="0"/>
            </a:rPr>
            <a:t> of Casualties By Road Type</a:t>
          </a:r>
          <a:endParaRPr lang="en-IN" sz="900">
            <a:latin typeface="Century Gothic" panose="020B0502020202020204" pitchFamily="34" charset="0"/>
          </a:endParaRPr>
        </a:p>
      </xdr:txBody>
    </xdr:sp>
    <xdr:clientData/>
  </xdr:twoCellAnchor>
  <xdr:twoCellAnchor>
    <xdr:from>
      <xdr:col>8</xdr:col>
      <xdr:colOff>19050</xdr:colOff>
      <xdr:row>17</xdr:row>
      <xdr:rowOff>85723</xdr:rowOff>
    </xdr:from>
    <xdr:to>
      <xdr:col>10</xdr:col>
      <xdr:colOff>200023</xdr:colOff>
      <xdr:row>19</xdr:row>
      <xdr:rowOff>161923</xdr:rowOff>
    </xdr:to>
    <xdr:sp macro="" textlink="">
      <xdr:nvSpPr>
        <xdr:cNvPr id="43" name="TextBox 42">
          <a:extLst>
            <a:ext uri="{FF2B5EF4-FFF2-40B4-BE49-F238E27FC236}">
              <a16:creationId xmlns:a16="http://schemas.microsoft.com/office/drawing/2014/main" id="{38D889FB-A02A-43C8-A840-F5E01F8B5A20}"/>
            </a:ext>
          </a:extLst>
        </xdr:cNvPr>
        <xdr:cNvSpPr txBox="1"/>
      </xdr:nvSpPr>
      <xdr:spPr>
        <a:xfrm>
          <a:off x="4505325" y="3324223"/>
          <a:ext cx="1400173"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Century Gothic" panose="020B0502020202020204" pitchFamily="34" charset="0"/>
            </a:rPr>
            <a:t>Number</a:t>
          </a:r>
          <a:r>
            <a:rPr lang="en-IN" sz="900" baseline="0">
              <a:latin typeface="Century Gothic" panose="020B0502020202020204" pitchFamily="34" charset="0"/>
            </a:rPr>
            <a:t> of Casualties By Road Surface</a:t>
          </a:r>
          <a:endParaRPr lang="en-IN" sz="900">
            <a:latin typeface="Century Gothic" panose="020B0502020202020204" pitchFamily="34" charset="0"/>
          </a:endParaRPr>
        </a:p>
      </xdr:txBody>
    </xdr:sp>
    <xdr:clientData/>
  </xdr:twoCellAnchor>
  <xdr:twoCellAnchor>
    <xdr:from>
      <xdr:col>8</xdr:col>
      <xdr:colOff>9523</xdr:colOff>
      <xdr:row>9</xdr:row>
      <xdr:rowOff>47623</xdr:rowOff>
    </xdr:from>
    <xdr:to>
      <xdr:col>10</xdr:col>
      <xdr:colOff>390524</xdr:colOff>
      <xdr:row>11</xdr:row>
      <xdr:rowOff>123823</xdr:rowOff>
    </xdr:to>
    <xdr:sp macro="" textlink="">
      <xdr:nvSpPr>
        <xdr:cNvPr id="44" name="TextBox 43">
          <a:extLst>
            <a:ext uri="{FF2B5EF4-FFF2-40B4-BE49-F238E27FC236}">
              <a16:creationId xmlns:a16="http://schemas.microsoft.com/office/drawing/2014/main" id="{59B54A15-9DA2-403E-9FE3-C9D7CAC0327A}"/>
            </a:ext>
          </a:extLst>
        </xdr:cNvPr>
        <xdr:cNvSpPr txBox="1"/>
      </xdr:nvSpPr>
      <xdr:spPr>
        <a:xfrm>
          <a:off x="4495798" y="1762123"/>
          <a:ext cx="160020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Century Gothic" panose="020B0502020202020204" pitchFamily="34" charset="0"/>
            </a:rPr>
            <a:t>Number</a:t>
          </a:r>
          <a:r>
            <a:rPr lang="en-IN" sz="900" baseline="0">
              <a:latin typeface="Century Gothic" panose="020B0502020202020204" pitchFamily="34" charset="0"/>
            </a:rPr>
            <a:t> of  Casualties By Light Condition</a:t>
          </a:r>
          <a:endParaRPr lang="en-IN" sz="900">
            <a:latin typeface="Century Gothic" panose="020B0502020202020204" pitchFamily="34" charset="0"/>
          </a:endParaRPr>
        </a:p>
      </xdr:txBody>
    </xdr:sp>
    <xdr:clientData/>
  </xdr:twoCellAnchor>
  <xdr:twoCellAnchor>
    <xdr:from>
      <xdr:col>4</xdr:col>
      <xdr:colOff>180974</xdr:colOff>
      <xdr:row>9</xdr:row>
      <xdr:rowOff>57149</xdr:rowOff>
    </xdr:from>
    <xdr:to>
      <xdr:col>6</xdr:col>
      <xdr:colOff>352424</xdr:colOff>
      <xdr:row>11</xdr:row>
      <xdr:rowOff>133349</xdr:rowOff>
    </xdr:to>
    <xdr:sp macro="" textlink="">
      <xdr:nvSpPr>
        <xdr:cNvPr id="45" name="TextBox 44">
          <a:extLst>
            <a:ext uri="{FF2B5EF4-FFF2-40B4-BE49-F238E27FC236}">
              <a16:creationId xmlns:a16="http://schemas.microsoft.com/office/drawing/2014/main" id="{E89772A2-CB13-428E-A914-F8B70DF7E802}"/>
            </a:ext>
          </a:extLst>
        </xdr:cNvPr>
        <xdr:cNvSpPr txBox="1"/>
      </xdr:nvSpPr>
      <xdr:spPr>
        <a:xfrm>
          <a:off x="2228849" y="1771649"/>
          <a:ext cx="13906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Century Gothic" panose="020B0502020202020204" pitchFamily="34" charset="0"/>
            </a:rPr>
            <a:t>Number</a:t>
          </a:r>
          <a:r>
            <a:rPr lang="en-IN" sz="900" baseline="0">
              <a:latin typeface="Century Gothic" panose="020B0502020202020204" pitchFamily="34" charset="0"/>
            </a:rPr>
            <a:t> of Casualties By Vehicle Type</a:t>
          </a:r>
          <a:endParaRPr lang="en-IN" sz="900">
            <a:latin typeface="Century Gothic" panose="020B0502020202020204" pitchFamily="34" charset="0"/>
          </a:endParaRPr>
        </a:p>
      </xdr:txBody>
    </xdr:sp>
    <xdr:clientData/>
  </xdr:twoCellAnchor>
  <xdr:twoCellAnchor>
    <xdr:from>
      <xdr:col>12</xdr:col>
      <xdr:colOff>428625</xdr:colOff>
      <xdr:row>18</xdr:row>
      <xdr:rowOff>9525</xdr:rowOff>
    </xdr:from>
    <xdr:to>
      <xdr:col>16</xdr:col>
      <xdr:colOff>247651</xdr:colOff>
      <xdr:row>26</xdr:row>
      <xdr:rowOff>28575</xdr:rowOff>
    </xdr:to>
    <xdr:graphicFrame macro="">
      <xdr:nvGraphicFramePr>
        <xdr:cNvPr id="46" name="Chart 45">
          <a:extLst>
            <a:ext uri="{FF2B5EF4-FFF2-40B4-BE49-F238E27FC236}">
              <a16:creationId xmlns:a16="http://schemas.microsoft.com/office/drawing/2014/main" id="{B0690657-A9DE-4D2B-8B34-6C57B5554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485775</xdr:colOff>
      <xdr:row>17</xdr:row>
      <xdr:rowOff>133350</xdr:rowOff>
    </xdr:from>
    <xdr:to>
      <xdr:col>16</xdr:col>
      <xdr:colOff>495300</xdr:colOff>
      <xdr:row>19</xdr:row>
      <xdr:rowOff>9525</xdr:rowOff>
    </xdr:to>
    <xdr:cxnSp macro="">
      <xdr:nvCxnSpPr>
        <xdr:cNvPr id="51" name="Straight Connector 50">
          <a:extLst>
            <a:ext uri="{FF2B5EF4-FFF2-40B4-BE49-F238E27FC236}">
              <a16:creationId xmlns:a16="http://schemas.microsoft.com/office/drawing/2014/main" id="{938A840E-507F-F2E8-AF1E-C396FD55F850}"/>
            </a:ext>
          </a:extLst>
        </xdr:cNvPr>
        <xdr:cNvCxnSpPr/>
      </xdr:nvCxnSpPr>
      <xdr:spPr>
        <a:xfrm>
          <a:off x="9848850" y="3371850"/>
          <a:ext cx="9525" cy="25717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428624</xdr:colOff>
      <xdr:row>18</xdr:row>
      <xdr:rowOff>161923</xdr:rowOff>
    </xdr:from>
    <xdr:to>
      <xdr:col>20</xdr:col>
      <xdr:colOff>600075</xdr:colOff>
      <xdr:row>26</xdr:row>
      <xdr:rowOff>123825</xdr:rowOff>
    </xdr:to>
    <xdr:graphicFrame macro="">
      <xdr:nvGraphicFramePr>
        <xdr:cNvPr id="53" name="Chart 52">
          <a:extLst>
            <a:ext uri="{FF2B5EF4-FFF2-40B4-BE49-F238E27FC236}">
              <a16:creationId xmlns:a16="http://schemas.microsoft.com/office/drawing/2014/main" id="{D1D7035E-28E4-48A7-863F-8B7D1F372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28575</xdr:colOff>
      <xdr:row>9</xdr:row>
      <xdr:rowOff>123825</xdr:rowOff>
    </xdr:from>
    <xdr:to>
      <xdr:col>8</xdr:col>
      <xdr:colOff>38100</xdr:colOff>
      <xdr:row>11</xdr:row>
      <xdr:rowOff>38100</xdr:rowOff>
    </xdr:to>
    <xdr:cxnSp macro="">
      <xdr:nvCxnSpPr>
        <xdr:cNvPr id="55" name="Straight Connector 54">
          <a:extLst>
            <a:ext uri="{FF2B5EF4-FFF2-40B4-BE49-F238E27FC236}">
              <a16:creationId xmlns:a16="http://schemas.microsoft.com/office/drawing/2014/main" id="{68BE330F-6AFF-2495-E951-FD073299EFB7}"/>
            </a:ext>
          </a:extLst>
        </xdr:cNvPr>
        <xdr:cNvCxnSpPr/>
      </xdr:nvCxnSpPr>
      <xdr:spPr>
        <a:xfrm>
          <a:off x="4514850" y="1838325"/>
          <a:ext cx="9525" cy="29527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600075</xdr:colOff>
      <xdr:row>9</xdr:row>
      <xdr:rowOff>114300</xdr:rowOff>
    </xdr:from>
    <xdr:to>
      <xdr:col>12</xdr:col>
      <xdr:colOff>304801</xdr:colOff>
      <xdr:row>15</xdr:row>
      <xdr:rowOff>9525</xdr:rowOff>
    </xdr:to>
    <xdr:graphicFrame macro="">
      <xdr:nvGraphicFramePr>
        <xdr:cNvPr id="58" name="Chart 57">
          <a:extLst>
            <a:ext uri="{FF2B5EF4-FFF2-40B4-BE49-F238E27FC236}">
              <a16:creationId xmlns:a16="http://schemas.microsoft.com/office/drawing/2014/main" id="{72FB2BDE-79FB-4E9C-9A53-76A878AC4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600074</xdr:colOff>
      <xdr:row>12</xdr:row>
      <xdr:rowOff>104775</xdr:rowOff>
    </xdr:from>
    <xdr:to>
      <xdr:col>12</xdr:col>
      <xdr:colOff>190500</xdr:colOff>
      <xdr:row>18</xdr:row>
      <xdr:rowOff>57150</xdr:rowOff>
    </xdr:to>
    <xdr:graphicFrame macro="">
      <xdr:nvGraphicFramePr>
        <xdr:cNvPr id="60" name="Chart 59">
          <a:extLst>
            <a:ext uri="{FF2B5EF4-FFF2-40B4-BE49-F238E27FC236}">
              <a16:creationId xmlns:a16="http://schemas.microsoft.com/office/drawing/2014/main" id="{30ABE47D-6299-4618-AD21-11E5EC05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485774</xdr:colOff>
      <xdr:row>17</xdr:row>
      <xdr:rowOff>104774</xdr:rowOff>
    </xdr:from>
    <xdr:to>
      <xdr:col>13</xdr:col>
      <xdr:colOff>409575</xdr:colOff>
      <xdr:row>26</xdr:row>
      <xdr:rowOff>66675</xdr:rowOff>
    </xdr:to>
    <xdr:graphicFrame macro="">
      <xdr:nvGraphicFramePr>
        <xdr:cNvPr id="61" name="Chart 60">
          <a:extLst>
            <a:ext uri="{FF2B5EF4-FFF2-40B4-BE49-F238E27FC236}">
              <a16:creationId xmlns:a16="http://schemas.microsoft.com/office/drawing/2014/main" id="{D32A16CD-0756-46A6-8371-A9A9F858F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66674</xdr:colOff>
      <xdr:row>20</xdr:row>
      <xdr:rowOff>66675</xdr:rowOff>
    </xdr:from>
    <xdr:to>
      <xdr:col>8</xdr:col>
      <xdr:colOff>152399</xdr:colOff>
      <xdr:row>20</xdr:row>
      <xdr:rowOff>142875</xdr:rowOff>
    </xdr:to>
    <xdr:sp macro="" textlink="">
      <xdr:nvSpPr>
        <xdr:cNvPr id="62" name="Rectangle 61">
          <a:extLst>
            <a:ext uri="{FF2B5EF4-FFF2-40B4-BE49-F238E27FC236}">
              <a16:creationId xmlns:a16="http://schemas.microsoft.com/office/drawing/2014/main" id="{5FE6E74A-2B8C-D17C-A84A-5683068D6801}"/>
            </a:ext>
          </a:extLst>
        </xdr:cNvPr>
        <xdr:cNvSpPr/>
      </xdr:nvSpPr>
      <xdr:spPr>
        <a:xfrm>
          <a:off x="4552949" y="3876675"/>
          <a:ext cx="85725" cy="76200"/>
        </a:xfrm>
        <a:prstGeom prst="rect">
          <a:avLst/>
        </a:prstGeom>
        <a:solidFill>
          <a:srgbClr val="FF14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66674</xdr:colOff>
      <xdr:row>21</xdr:row>
      <xdr:rowOff>133350</xdr:rowOff>
    </xdr:from>
    <xdr:to>
      <xdr:col>8</xdr:col>
      <xdr:colOff>152399</xdr:colOff>
      <xdr:row>22</xdr:row>
      <xdr:rowOff>19050</xdr:rowOff>
    </xdr:to>
    <xdr:sp macro="" textlink="">
      <xdr:nvSpPr>
        <xdr:cNvPr id="63" name="Rectangle 62">
          <a:extLst>
            <a:ext uri="{FF2B5EF4-FFF2-40B4-BE49-F238E27FC236}">
              <a16:creationId xmlns:a16="http://schemas.microsoft.com/office/drawing/2014/main" id="{2D6285A6-2754-6D23-5748-FC9AD12E2498}"/>
            </a:ext>
          </a:extLst>
        </xdr:cNvPr>
        <xdr:cNvSpPr/>
      </xdr:nvSpPr>
      <xdr:spPr>
        <a:xfrm>
          <a:off x="4552949" y="4133850"/>
          <a:ext cx="85725" cy="762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66674</xdr:colOff>
      <xdr:row>23</xdr:row>
      <xdr:rowOff>9525</xdr:rowOff>
    </xdr:from>
    <xdr:to>
      <xdr:col>8</xdr:col>
      <xdr:colOff>152399</xdr:colOff>
      <xdr:row>23</xdr:row>
      <xdr:rowOff>85725</xdr:rowOff>
    </xdr:to>
    <xdr:sp macro="" textlink="">
      <xdr:nvSpPr>
        <xdr:cNvPr id="64" name="Rectangle 63">
          <a:extLst>
            <a:ext uri="{FF2B5EF4-FFF2-40B4-BE49-F238E27FC236}">
              <a16:creationId xmlns:a16="http://schemas.microsoft.com/office/drawing/2014/main" id="{73EB1303-BAAB-EF3D-2D63-17825678975B}"/>
            </a:ext>
          </a:extLst>
        </xdr:cNvPr>
        <xdr:cNvSpPr/>
      </xdr:nvSpPr>
      <xdr:spPr>
        <a:xfrm>
          <a:off x="4552949" y="4391025"/>
          <a:ext cx="85725" cy="76200"/>
        </a:xfrm>
        <a:prstGeom prst="rect">
          <a:avLst/>
        </a:prstGeom>
        <a:solidFill>
          <a:srgbClr val="007F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152399</xdr:colOff>
      <xdr:row>19</xdr:row>
      <xdr:rowOff>161926</xdr:rowOff>
    </xdr:from>
    <xdr:to>
      <xdr:col>8</xdr:col>
      <xdr:colOff>581024</xdr:colOff>
      <xdr:row>21</xdr:row>
      <xdr:rowOff>47626</xdr:rowOff>
    </xdr:to>
    <xdr:sp macro="" textlink="">
      <xdr:nvSpPr>
        <xdr:cNvPr id="65" name="TextBox 64">
          <a:extLst>
            <a:ext uri="{FF2B5EF4-FFF2-40B4-BE49-F238E27FC236}">
              <a16:creationId xmlns:a16="http://schemas.microsoft.com/office/drawing/2014/main" id="{2FC7CC05-EC84-9845-FF84-D16FB48579DC}"/>
            </a:ext>
          </a:extLst>
        </xdr:cNvPr>
        <xdr:cNvSpPr txBox="1"/>
      </xdr:nvSpPr>
      <xdr:spPr>
        <a:xfrm>
          <a:off x="4638674" y="3781426"/>
          <a:ext cx="428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Dry</a:t>
          </a:r>
        </a:p>
      </xdr:txBody>
    </xdr:sp>
    <xdr:clientData/>
  </xdr:twoCellAnchor>
  <xdr:twoCellAnchor>
    <xdr:from>
      <xdr:col>8</xdr:col>
      <xdr:colOff>152399</xdr:colOff>
      <xdr:row>22</xdr:row>
      <xdr:rowOff>104773</xdr:rowOff>
    </xdr:from>
    <xdr:to>
      <xdr:col>9</xdr:col>
      <xdr:colOff>428625</xdr:colOff>
      <xdr:row>23</xdr:row>
      <xdr:rowOff>171450</xdr:rowOff>
    </xdr:to>
    <xdr:sp macro="" textlink="">
      <xdr:nvSpPr>
        <xdr:cNvPr id="66" name="TextBox 65">
          <a:extLst>
            <a:ext uri="{FF2B5EF4-FFF2-40B4-BE49-F238E27FC236}">
              <a16:creationId xmlns:a16="http://schemas.microsoft.com/office/drawing/2014/main" id="{B61ACD6B-3790-4593-B7DF-97964B53907A}"/>
            </a:ext>
          </a:extLst>
        </xdr:cNvPr>
        <xdr:cNvSpPr txBox="1"/>
      </xdr:nvSpPr>
      <xdr:spPr>
        <a:xfrm>
          <a:off x="4638674" y="4295773"/>
          <a:ext cx="885826" cy="257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Frost</a:t>
          </a:r>
          <a:r>
            <a:rPr lang="en-IN" sz="1000" b="1" baseline="0"/>
            <a:t> or Ice</a:t>
          </a:r>
          <a:endParaRPr lang="en-IN" sz="1000" b="1"/>
        </a:p>
      </xdr:txBody>
    </xdr:sp>
    <xdr:clientData/>
  </xdr:twoCellAnchor>
  <xdr:twoCellAnchor>
    <xdr:from>
      <xdr:col>8</xdr:col>
      <xdr:colOff>142873</xdr:colOff>
      <xdr:row>21</xdr:row>
      <xdr:rowOff>57148</xdr:rowOff>
    </xdr:from>
    <xdr:to>
      <xdr:col>9</xdr:col>
      <xdr:colOff>523874</xdr:colOff>
      <xdr:row>22</xdr:row>
      <xdr:rowOff>85725</xdr:rowOff>
    </xdr:to>
    <xdr:sp macro="" textlink="">
      <xdr:nvSpPr>
        <xdr:cNvPr id="67" name="TextBox 66">
          <a:extLst>
            <a:ext uri="{FF2B5EF4-FFF2-40B4-BE49-F238E27FC236}">
              <a16:creationId xmlns:a16="http://schemas.microsoft.com/office/drawing/2014/main" id="{F3947897-5F7D-445E-9349-E772B7D88D42}"/>
            </a:ext>
          </a:extLst>
        </xdr:cNvPr>
        <xdr:cNvSpPr txBox="1"/>
      </xdr:nvSpPr>
      <xdr:spPr>
        <a:xfrm>
          <a:off x="4629148" y="4057648"/>
          <a:ext cx="990601" cy="219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Wet</a:t>
          </a:r>
          <a:r>
            <a:rPr lang="en-IN" sz="1000" b="1" baseline="0"/>
            <a:t> or Damp</a:t>
          </a:r>
          <a:endParaRPr lang="en-IN" sz="1000" b="1"/>
        </a:p>
      </xdr:txBody>
    </xdr:sp>
    <xdr:clientData/>
  </xdr:twoCellAnchor>
  <xdr:twoCellAnchor editAs="oneCell">
    <xdr:from>
      <xdr:col>4</xdr:col>
      <xdr:colOff>380999</xdr:colOff>
      <xdr:row>5</xdr:row>
      <xdr:rowOff>76198</xdr:rowOff>
    </xdr:from>
    <xdr:to>
      <xdr:col>6</xdr:col>
      <xdr:colOff>38100</xdr:colOff>
      <xdr:row>8</xdr:row>
      <xdr:rowOff>57149</xdr:rowOff>
    </xdr:to>
    <xdr:pic>
      <xdr:nvPicPr>
        <xdr:cNvPr id="69" name="Picture 68">
          <a:extLst>
            <a:ext uri="{FF2B5EF4-FFF2-40B4-BE49-F238E27FC236}">
              <a16:creationId xmlns:a16="http://schemas.microsoft.com/office/drawing/2014/main" id="{F015E782-54C5-4746-BEEF-26FDCBAFC61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428874" y="1028698"/>
          <a:ext cx="876301" cy="552451"/>
        </a:xfrm>
        <a:prstGeom prst="rect">
          <a:avLst/>
        </a:prstGeom>
      </xdr:spPr>
    </xdr:pic>
    <xdr:clientData/>
  </xdr:twoCellAnchor>
  <xdr:twoCellAnchor editAs="oneCell">
    <xdr:from>
      <xdr:col>4</xdr:col>
      <xdr:colOff>338174</xdr:colOff>
      <xdr:row>17</xdr:row>
      <xdr:rowOff>47624</xdr:rowOff>
    </xdr:from>
    <xdr:to>
      <xdr:col>5</xdr:col>
      <xdr:colOff>438150</xdr:colOff>
      <xdr:row>18</xdr:row>
      <xdr:rowOff>152400</xdr:rowOff>
    </xdr:to>
    <xdr:pic>
      <xdr:nvPicPr>
        <xdr:cNvPr id="70" name="Picture 69">
          <a:extLst>
            <a:ext uri="{FF2B5EF4-FFF2-40B4-BE49-F238E27FC236}">
              <a16:creationId xmlns:a16="http://schemas.microsoft.com/office/drawing/2014/main" id="{001C2E43-686F-4288-9B05-F79C8529AEE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386049" y="3286124"/>
          <a:ext cx="709576" cy="295276"/>
        </a:xfrm>
        <a:prstGeom prst="rect">
          <a:avLst/>
        </a:prstGeom>
      </xdr:spPr>
    </xdr:pic>
    <xdr:clientData/>
  </xdr:twoCellAnchor>
  <xdr:twoCellAnchor editAs="oneCell">
    <xdr:from>
      <xdr:col>4</xdr:col>
      <xdr:colOff>383398</xdr:colOff>
      <xdr:row>11</xdr:row>
      <xdr:rowOff>102374</xdr:rowOff>
    </xdr:from>
    <xdr:to>
      <xdr:col>5</xdr:col>
      <xdr:colOff>438149</xdr:colOff>
      <xdr:row>13</xdr:row>
      <xdr:rowOff>11256</xdr:rowOff>
    </xdr:to>
    <xdr:pic>
      <xdr:nvPicPr>
        <xdr:cNvPr id="71" name="Picture 70">
          <a:extLst>
            <a:ext uri="{FF2B5EF4-FFF2-40B4-BE49-F238E27FC236}">
              <a16:creationId xmlns:a16="http://schemas.microsoft.com/office/drawing/2014/main" id="{BE93B6CC-E0F8-422A-A08B-2D50D30CBF0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431273" y="2197874"/>
          <a:ext cx="664351" cy="289882"/>
        </a:xfrm>
        <a:prstGeom prst="rect">
          <a:avLst/>
        </a:prstGeom>
      </xdr:spPr>
    </xdr:pic>
    <xdr:clientData/>
  </xdr:twoCellAnchor>
  <xdr:twoCellAnchor editAs="oneCell">
    <xdr:from>
      <xdr:col>4</xdr:col>
      <xdr:colOff>380999</xdr:colOff>
      <xdr:row>21</xdr:row>
      <xdr:rowOff>99975</xdr:rowOff>
    </xdr:from>
    <xdr:to>
      <xdr:col>5</xdr:col>
      <xdr:colOff>352425</xdr:colOff>
      <xdr:row>23</xdr:row>
      <xdr:rowOff>38101</xdr:rowOff>
    </xdr:to>
    <xdr:pic>
      <xdr:nvPicPr>
        <xdr:cNvPr id="72" name="Picture 71">
          <a:extLst>
            <a:ext uri="{FF2B5EF4-FFF2-40B4-BE49-F238E27FC236}">
              <a16:creationId xmlns:a16="http://schemas.microsoft.com/office/drawing/2014/main" id="{9B3C9501-EF57-4563-8A4D-B1DD4B3BDCB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428874" y="4100475"/>
          <a:ext cx="581026" cy="319126"/>
        </a:xfrm>
        <a:prstGeom prst="rect">
          <a:avLst/>
        </a:prstGeom>
      </xdr:spPr>
    </xdr:pic>
    <xdr:clientData/>
  </xdr:twoCellAnchor>
  <xdr:twoCellAnchor editAs="oneCell">
    <xdr:from>
      <xdr:col>4</xdr:col>
      <xdr:colOff>392161</xdr:colOff>
      <xdr:row>23</xdr:row>
      <xdr:rowOff>47624</xdr:rowOff>
    </xdr:from>
    <xdr:to>
      <xdr:col>5</xdr:col>
      <xdr:colOff>352425</xdr:colOff>
      <xdr:row>25</xdr:row>
      <xdr:rowOff>28576</xdr:rowOff>
    </xdr:to>
    <xdr:pic>
      <xdr:nvPicPr>
        <xdr:cNvPr id="73" name="Picture 72">
          <a:extLst>
            <a:ext uri="{FF2B5EF4-FFF2-40B4-BE49-F238E27FC236}">
              <a16:creationId xmlns:a16="http://schemas.microsoft.com/office/drawing/2014/main" id="{A37E13E8-4B47-4B88-BAA9-7449AB1144F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440036" y="4429124"/>
          <a:ext cx="569864" cy="361952"/>
        </a:xfrm>
        <a:prstGeom prst="rect">
          <a:avLst/>
        </a:prstGeom>
      </xdr:spPr>
    </xdr:pic>
    <xdr:clientData/>
  </xdr:twoCellAnchor>
  <xdr:twoCellAnchor editAs="oneCell">
    <xdr:from>
      <xdr:col>4</xdr:col>
      <xdr:colOff>345224</xdr:colOff>
      <xdr:row>19</xdr:row>
      <xdr:rowOff>73724</xdr:rowOff>
    </xdr:from>
    <xdr:to>
      <xdr:col>5</xdr:col>
      <xdr:colOff>371475</xdr:colOff>
      <xdr:row>21</xdr:row>
      <xdr:rowOff>19050</xdr:rowOff>
    </xdr:to>
    <xdr:pic>
      <xdr:nvPicPr>
        <xdr:cNvPr id="74" name="Picture 73">
          <a:extLst>
            <a:ext uri="{FF2B5EF4-FFF2-40B4-BE49-F238E27FC236}">
              <a16:creationId xmlns:a16="http://schemas.microsoft.com/office/drawing/2014/main" id="{34354863-31F5-4D51-9A93-EBA2CDAF042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393099" y="3693224"/>
          <a:ext cx="635851" cy="326326"/>
        </a:xfrm>
        <a:prstGeom prst="rect">
          <a:avLst/>
        </a:prstGeom>
      </xdr:spPr>
    </xdr:pic>
    <xdr:clientData/>
  </xdr:twoCellAnchor>
  <xdr:twoCellAnchor editAs="oneCell">
    <xdr:from>
      <xdr:col>4</xdr:col>
      <xdr:colOff>390450</xdr:colOff>
      <xdr:row>15</xdr:row>
      <xdr:rowOff>71324</xdr:rowOff>
    </xdr:from>
    <xdr:to>
      <xdr:col>5</xdr:col>
      <xdr:colOff>361950</xdr:colOff>
      <xdr:row>17</xdr:row>
      <xdr:rowOff>2015</xdr:rowOff>
    </xdr:to>
    <xdr:pic>
      <xdr:nvPicPr>
        <xdr:cNvPr id="75" name="Picture 74">
          <a:extLst>
            <a:ext uri="{FF2B5EF4-FFF2-40B4-BE49-F238E27FC236}">
              <a16:creationId xmlns:a16="http://schemas.microsoft.com/office/drawing/2014/main" id="{EC86D695-8F75-47A8-92E8-057FA2CB1A1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438325" y="2928824"/>
          <a:ext cx="581100" cy="311691"/>
        </a:xfrm>
        <a:prstGeom prst="rect">
          <a:avLst/>
        </a:prstGeom>
      </xdr:spPr>
    </xdr:pic>
    <xdr:clientData/>
  </xdr:twoCellAnchor>
  <xdr:twoCellAnchor editAs="oneCell">
    <xdr:from>
      <xdr:col>4</xdr:col>
      <xdr:colOff>381000</xdr:colOff>
      <xdr:row>13</xdr:row>
      <xdr:rowOff>28575</xdr:rowOff>
    </xdr:from>
    <xdr:to>
      <xdr:col>5</xdr:col>
      <xdr:colOff>342900</xdr:colOff>
      <xdr:row>14</xdr:row>
      <xdr:rowOff>152400</xdr:rowOff>
    </xdr:to>
    <xdr:pic>
      <xdr:nvPicPr>
        <xdr:cNvPr id="77" name="Picture 76">
          <a:extLst>
            <a:ext uri="{FF2B5EF4-FFF2-40B4-BE49-F238E27FC236}">
              <a16:creationId xmlns:a16="http://schemas.microsoft.com/office/drawing/2014/main" id="{55BF89E0-3F1E-D877-570E-3C2090F5AE2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428875" y="2505075"/>
          <a:ext cx="571500" cy="314325"/>
        </a:xfrm>
        <a:prstGeom prst="rect">
          <a:avLst/>
        </a:prstGeom>
      </xdr:spPr>
    </xdr:pic>
    <xdr:clientData/>
  </xdr:twoCellAnchor>
  <xdr:twoCellAnchor>
    <xdr:from>
      <xdr:col>6</xdr:col>
      <xdr:colOff>66675</xdr:colOff>
      <xdr:row>11</xdr:row>
      <xdr:rowOff>85723</xdr:rowOff>
    </xdr:from>
    <xdr:to>
      <xdr:col>7</xdr:col>
      <xdr:colOff>381000</xdr:colOff>
      <xdr:row>13</xdr:row>
      <xdr:rowOff>28574</xdr:rowOff>
    </xdr:to>
    <xdr:sp macro="" textlink="'KPI''s &amp;  Pivot_Table'!C26">
      <xdr:nvSpPr>
        <xdr:cNvPr id="78" name="TextBox 77">
          <a:extLst>
            <a:ext uri="{FF2B5EF4-FFF2-40B4-BE49-F238E27FC236}">
              <a16:creationId xmlns:a16="http://schemas.microsoft.com/office/drawing/2014/main" id="{BE1B7F26-12B2-9879-9DB1-5E3E02AD2F85}"/>
            </a:ext>
          </a:extLst>
        </xdr:cNvPr>
        <xdr:cNvSpPr txBox="1"/>
      </xdr:nvSpPr>
      <xdr:spPr>
        <a:xfrm>
          <a:off x="3333750" y="2181223"/>
          <a:ext cx="923925" cy="323851"/>
        </a:xfrm>
        <a:prstGeom prst="rect">
          <a:avLst/>
        </a:prstGeom>
        <a:solidFill>
          <a:srgbClr val="007FA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A56F1A-5B0B-4914-AFA0-9F52DF1ECE32}" type="TxLink">
            <a:rPr lang="en-US" sz="1600" b="1" i="0" u="none" strike="noStrike">
              <a:solidFill>
                <a:schemeClr val="bg1"/>
              </a:solidFill>
              <a:latin typeface="Calibri"/>
              <a:cs typeface="Calibri"/>
            </a:rPr>
            <a:pPr/>
            <a:t>2,45,337</a:t>
          </a:fld>
          <a:endParaRPr lang="en-IN" sz="1600" b="1">
            <a:solidFill>
              <a:schemeClr val="bg1"/>
            </a:solidFill>
          </a:endParaRPr>
        </a:p>
      </xdr:txBody>
    </xdr:sp>
    <xdr:clientData/>
  </xdr:twoCellAnchor>
  <xdr:twoCellAnchor>
    <xdr:from>
      <xdr:col>6</xdr:col>
      <xdr:colOff>114299</xdr:colOff>
      <xdr:row>16</xdr:row>
      <xdr:rowOff>190498</xdr:rowOff>
    </xdr:from>
    <xdr:to>
      <xdr:col>7</xdr:col>
      <xdr:colOff>428624</xdr:colOff>
      <xdr:row>18</xdr:row>
      <xdr:rowOff>95249</xdr:rowOff>
    </xdr:to>
    <xdr:sp macro="" textlink="'KPI''s &amp;  Pivot_Table'!C27">
      <xdr:nvSpPr>
        <xdr:cNvPr id="79" name="TextBox 78">
          <a:extLst>
            <a:ext uri="{FF2B5EF4-FFF2-40B4-BE49-F238E27FC236}">
              <a16:creationId xmlns:a16="http://schemas.microsoft.com/office/drawing/2014/main" id="{90C3086B-793C-453D-8E83-AD15E3340E9A}"/>
            </a:ext>
          </a:extLst>
        </xdr:cNvPr>
        <xdr:cNvSpPr txBox="1"/>
      </xdr:nvSpPr>
      <xdr:spPr>
        <a:xfrm>
          <a:off x="3381374" y="3238498"/>
          <a:ext cx="92392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816EA0-3BAC-4931-AD0E-BD73432AFAAB}" type="TxLink">
            <a:rPr lang="en-US" sz="1600" b="1" i="0" u="none" strike="noStrike">
              <a:solidFill>
                <a:srgbClr val="000000"/>
              </a:solidFill>
              <a:latin typeface="Calibri"/>
              <a:cs typeface="Calibri"/>
            </a:rPr>
            <a:pPr/>
            <a:t>9,507</a:t>
          </a:fld>
          <a:endParaRPr lang="en-IN" sz="2000" b="1">
            <a:solidFill>
              <a:schemeClr val="tx1"/>
            </a:solidFill>
          </a:endParaRPr>
        </a:p>
      </xdr:txBody>
    </xdr:sp>
    <xdr:clientData/>
  </xdr:twoCellAnchor>
  <xdr:twoCellAnchor>
    <xdr:from>
      <xdr:col>6</xdr:col>
      <xdr:colOff>76199</xdr:colOff>
      <xdr:row>15</xdr:row>
      <xdr:rowOff>47624</xdr:rowOff>
    </xdr:from>
    <xdr:to>
      <xdr:col>7</xdr:col>
      <xdr:colOff>390524</xdr:colOff>
      <xdr:row>16</xdr:row>
      <xdr:rowOff>152400</xdr:rowOff>
    </xdr:to>
    <xdr:sp macro="" textlink="'KPI''s &amp;  Pivot_Table'!C29">
      <xdr:nvSpPr>
        <xdr:cNvPr id="80" name="TextBox 79">
          <a:extLst>
            <a:ext uri="{FF2B5EF4-FFF2-40B4-BE49-F238E27FC236}">
              <a16:creationId xmlns:a16="http://schemas.microsoft.com/office/drawing/2014/main" id="{1272DF10-4DBB-4DE4-8259-D2B3E5FF6C2E}"/>
            </a:ext>
          </a:extLst>
        </xdr:cNvPr>
        <xdr:cNvSpPr txBox="1"/>
      </xdr:nvSpPr>
      <xdr:spPr>
        <a:xfrm>
          <a:off x="3343274" y="2905124"/>
          <a:ext cx="923925"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712315-8115-4DAF-AAE3-D071942AE378}" type="TxLink">
            <a:rPr lang="en-US" sz="1600" b="1" i="0" u="none" strike="noStrike">
              <a:solidFill>
                <a:srgbClr val="000000"/>
              </a:solidFill>
              <a:latin typeface="Calibri"/>
              <a:cs typeface="Calibri"/>
            </a:rPr>
            <a:pPr/>
            <a:t>24,729</a:t>
          </a:fld>
          <a:endParaRPr lang="en-IN" sz="2000" b="1">
            <a:solidFill>
              <a:schemeClr val="tx1"/>
            </a:solidFill>
          </a:endParaRPr>
        </a:p>
      </xdr:txBody>
    </xdr:sp>
    <xdr:clientData/>
  </xdr:twoCellAnchor>
  <xdr:twoCellAnchor>
    <xdr:from>
      <xdr:col>6</xdr:col>
      <xdr:colOff>85724</xdr:colOff>
      <xdr:row>13</xdr:row>
      <xdr:rowOff>38099</xdr:rowOff>
    </xdr:from>
    <xdr:to>
      <xdr:col>7</xdr:col>
      <xdr:colOff>400049</xdr:colOff>
      <xdr:row>14</xdr:row>
      <xdr:rowOff>180975</xdr:rowOff>
    </xdr:to>
    <xdr:sp macro="" textlink="'KPI''s &amp;  Pivot_Table'!C28">
      <xdr:nvSpPr>
        <xdr:cNvPr id="81" name="TextBox 80">
          <a:extLst>
            <a:ext uri="{FF2B5EF4-FFF2-40B4-BE49-F238E27FC236}">
              <a16:creationId xmlns:a16="http://schemas.microsoft.com/office/drawing/2014/main" id="{49AEA349-8784-4254-BE2B-286BD0B0D886}"/>
            </a:ext>
          </a:extLst>
        </xdr:cNvPr>
        <xdr:cNvSpPr txBox="1"/>
      </xdr:nvSpPr>
      <xdr:spPr>
        <a:xfrm>
          <a:off x="3352799" y="2514599"/>
          <a:ext cx="923925"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EEE3C8-5F70-4803-9427-03AFAE8514FE}" type="TxLink">
            <a:rPr lang="en-US" sz="1600" b="1" i="0" u="none" strike="noStrike">
              <a:solidFill>
                <a:srgbClr val="000000"/>
              </a:solidFill>
              <a:latin typeface="Calibri"/>
              <a:cs typeface="Calibri"/>
            </a:rPr>
            <a:pPr/>
            <a:t>25,066</a:t>
          </a:fld>
          <a:endParaRPr lang="en-US" sz="2000" b="1" i="0" u="none" strike="noStrike">
            <a:solidFill>
              <a:schemeClr val="tx1"/>
            </a:solidFill>
            <a:latin typeface="Calibri"/>
            <a:cs typeface="Calibri"/>
          </a:endParaRPr>
        </a:p>
      </xdr:txBody>
    </xdr:sp>
    <xdr:clientData/>
  </xdr:twoCellAnchor>
  <xdr:twoCellAnchor>
    <xdr:from>
      <xdr:col>6</xdr:col>
      <xdr:colOff>152399</xdr:colOff>
      <xdr:row>19</xdr:row>
      <xdr:rowOff>28573</xdr:rowOff>
    </xdr:from>
    <xdr:to>
      <xdr:col>7</xdr:col>
      <xdr:colOff>466724</xdr:colOff>
      <xdr:row>20</xdr:row>
      <xdr:rowOff>104774</xdr:rowOff>
    </xdr:to>
    <xdr:sp macro="" textlink="'KPI''s &amp;  Pivot_Table'!C25">
      <xdr:nvSpPr>
        <xdr:cNvPr id="82" name="TextBox 81">
          <a:extLst>
            <a:ext uri="{FF2B5EF4-FFF2-40B4-BE49-F238E27FC236}">
              <a16:creationId xmlns:a16="http://schemas.microsoft.com/office/drawing/2014/main" id="{D3545DFF-C55F-4BD6-9F2B-3CC3F3B2841B}"/>
            </a:ext>
          </a:extLst>
        </xdr:cNvPr>
        <xdr:cNvSpPr txBox="1"/>
      </xdr:nvSpPr>
      <xdr:spPr>
        <a:xfrm>
          <a:off x="3419474" y="3648073"/>
          <a:ext cx="9239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50D0B-0312-4639-BE00-6E8FD74F4E36}" type="TxLink">
            <a:rPr lang="en-US" sz="1600" b="1" i="0" u="none" strike="noStrike">
              <a:solidFill>
                <a:srgbClr val="000000"/>
              </a:solidFill>
              <a:latin typeface="Calibri"/>
              <a:cs typeface="Calibri"/>
            </a:rPr>
            <a:pPr/>
            <a:t>749</a:t>
          </a:fld>
          <a:endParaRPr lang="en-IN" sz="2000" b="1">
            <a:solidFill>
              <a:schemeClr val="tx1"/>
            </a:solidFill>
          </a:endParaRPr>
        </a:p>
      </xdr:txBody>
    </xdr:sp>
    <xdr:clientData/>
  </xdr:twoCellAnchor>
  <xdr:twoCellAnchor>
    <xdr:from>
      <xdr:col>6</xdr:col>
      <xdr:colOff>180974</xdr:colOff>
      <xdr:row>21</xdr:row>
      <xdr:rowOff>47623</xdr:rowOff>
    </xdr:from>
    <xdr:to>
      <xdr:col>7</xdr:col>
      <xdr:colOff>495299</xdr:colOff>
      <xdr:row>22</xdr:row>
      <xdr:rowOff>161924</xdr:rowOff>
    </xdr:to>
    <xdr:sp macro="" textlink="'KPI''s &amp;  Pivot_Table'!C31">
      <xdr:nvSpPr>
        <xdr:cNvPr id="83" name="TextBox 82">
          <a:extLst>
            <a:ext uri="{FF2B5EF4-FFF2-40B4-BE49-F238E27FC236}">
              <a16:creationId xmlns:a16="http://schemas.microsoft.com/office/drawing/2014/main" id="{45C56619-E990-4B75-A861-F342FDA1D9E9}"/>
            </a:ext>
          </a:extLst>
        </xdr:cNvPr>
        <xdr:cNvSpPr txBox="1"/>
      </xdr:nvSpPr>
      <xdr:spPr>
        <a:xfrm>
          <a:off x="3448049" y="4048123"/>
          <a:ext cx="92392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661BAE-A035-4343-B832-0A361809E82E}" type="TxLink">
            <a:rPr lang="en-US" sz="1600" b="1" i="0" u="none" strike="noStrike">
              <a:solidFill>
                <a:srgbClr val="000000"/>
              </a:solidFill>
              <a:latin typeface="Calibri"/>
              <a:cs typeface="Calibri"/>
            </a:rPr>
            <a:pPr/>
            <a:t>66</a:t>
          </a:fld>
          <a:endParaRPr lang="en-IN" sz="2000" b="1">
            <a:solidFill>
              <a:schemeClr val="tx1"/>
            </a:solidFill>
          </a:endParaRPr>
        </a:p>
      </xdr:txBody>
    </xdr:sp>
    <xdr:clientData/>
  </xdr:twoCellAnchor>
  <xdr:twoCellAnchor>
    <xdr:from>
      <xdr:col>6</xdr:col>
      <xdr:colOff>142875</xdr:colOff>
      <xdr:row>23</xdr:row>
      <xdr:rowOff>47623</xdr:rowOff>
    </xdr:from>
    <xdr:to>
      <xdr:col>6</xdr:col>
      <xdr:colOff>590551</xdr:colOff>
      <xdr:row>24</xdr:row>
      <xdr:rowOff>104774</xdr:rowOff>
    </xdr:to>
    <xdr:sp macro="" textlink="'KPI''s &amp;  Pivot_Table'!C30">
      <xdr:nvSpPr>
        <xdr:cNvPr id="84" name="TextBox 83">
          <a:extLst>
            <a:ext uri="{FF2B5EF4-FFF2-40B4-BE49-F238E27FC236}">
              <a16:creationId xmlns:a16="http://schemas.microsoft.com/office/drawing/2014/main" id="{1C90B421-8BFB-405A-904C-B00B6767EA66}"/>
            </a:ext>
          </a:extLst>
        </xdr:cNvPr>
        <xdr:cNvSpPr txBox="1"/>
      </xdr:nvSpPr>
      <xdr:spPr>
        <a:xfrm>
          <a:off x="3409950" y="4429123"/>
          <a:ext cx="447676" cy="247651"/>
        </a:xfrm>
        <a:prstGeom prst="rect">
          <a:avLst/>
        </a:prstGeom>
        <a:solidFill>
          <a:srgbClr val="FF14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CA1E74-2B20-477E-AB14-24C3801C0D71}" type="TxLink">
            <a:rPr lang="en-US" sz="1600" b="1" i="0" u="none" strike="noStrike">
              <a:solidFill>
                <a:schemeClr val="bg1"/>
              </a:solidFill>
              <a:latin typeface="Calibri"/>
              <a:cs typeface="Calibri"/>
            </a:rPr>
            <a:pPr algn="ctr"/>
            <a:t>3</a:t>
          </a:fld>
          <a:endParaRPr lang="en-IN" sz="2000" b="1">
            <a:solidFill>
              <a:schemeClr val="bg1"/>
            </a:solidFill>
          </a:endParaRPr>
        </a:p>
      </xdr:txBody>
    </xdr:sp>
    <xdr:clientData/>
  </xdr:twoCellAnchor>
  <xdr:twoCellAnchor>
    <xdr:from>
      <xdr:col>1</xdr:col>
      <xdr:colOff>47625</xdr:colOff>
      <xdr:row>10</xdr:row>
      <xdr:rowOff>0</xdr:rowOff>
    </xdr:from>
    <xdr:to>
      <xdr:col>4</xdr:col>
      <xdr:colOff>104775</xdr:colOff>
      <xdr:row>13</xdr:row>
      <xdr:rowOff>76200</xdr:rowOff>
    </xdr:to>
    <xdr:sp macro="" textlink="">
      <xdr:nvSpPr>
        <xdr:cNvPr id="85" name="Rectangle: Rounded Corners 84">
          <a:extLst>
            <a:ext uri="{FF2B5EF4-FFF2-40B4-BE49-F238E27FC236}">
              <a16:creationId xmlns:a16="http://schemas.microsoft.com/office/drawing/2014/main" id="{86D09A1B-DBD4-FA9B-3003-249A4A6DB37D}"/>
            </a:ext>
          </a:extLst>
        </xdr:cNvPr>
        <xdr:cNvSpPr/>
      </xdr:nvSpPr>
      <xdr:spPr>
        <a:xfrm>
          <a:off x="266700" y="1905000"/>
          <a:ext cx="1885950" cy="647700"/>
        </a:xfrm>
        <a:prstGeom prst="roundRect">
          <a:avLst>
            <a:gd name="adj" fmla="val 13406"/>
          </a:avLst>
        </a:prstGeom>
        <a:solidFill>
          <a:srgbClr val="007FA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47625</xdr:colOff>
      <xdr:row>13</xdr:row>
      <xdr:rowOff>95250</xdr:rowOff>
    </xdr:from>
    <xdr:to>
      <xdr:col>4</xdr:col>
      <xdr:colOff>85725</xdr:colOff>
      <xdr:row>17</xdr:row>
      <xdr:rowOff>9525</xdr:rowOff>
    </xdr:to>
    <xdr:sp macro="" textlink="">
      <xdr:nvSpPr>
        <xdr:cNvPr id="86" name="Rectangle: Rounded Corners 85">
          <a:extLst>
            <a:ext uri="{FF2B5EF4-FFF2-40B4-BE49-F238E27FC236}">
              <a16:creationId xmlns:a16="http://schemas.microsoft.com/office/drawing/2014/main" id="{7859C83D-7C87-543A-BC59-5B9173F5C685}"/>
            </a:ext>
          </a:extLst>
        </xdr:cNvPr>
        <xdr:cNvSpPr/>
      </xdr:nvSpPr>
      <xdr:spPr>
        <a:xfrm>
          <a:off x="266700" y="2571750"/>
          <a:ext cx="1866900" cy="676275"/>
        </a:xfrm>
        <a:prstGeom prst="roundRect">
          <a:avLst>
            <a:gd name="adj" fmla="val 12319"/>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66675</xdr:colOff>
      <xdr:row>17</xdr:row>
      <xdr:rowOff>38100</xdr:rowOff>
    </xdr:from>
    <xdr:to>
      <xdr:col>4</xdr:col>
      <xdr:colOff>95250</xdr:colOff>
      <xdr:row>25</xdr:row>
      <xdr:rowOff>171450</xdr:rowOff>
    </xdr:to>
    <xdr:sp macro="" textlink="">
      <xdr:nvSpPr>
        <xdr:cNvPr id="87" name="Rectangle: Rounded Corners 86">
          <a:extLst>
            <a:ext uri="{FF2B5EF4-FFF2-40B4-BE49-F238E27FC236}">
              <a16:creationId xmlns:a16="http://schemas.microsoft.com/office/drawing/2014/main" id="{23919302-E8AC-7AA3-798B-9494C22C82E6}"/>
            </a:ext>
          </a:extLst>
        </xdr:cNvPr>
        <xdr:cNvSpPr/>
      </xdr:nvSpPr>
      <xdr:spPr>
        <a:xfrm>
          <a:off x="285750" y="3276600"/>
          <a:ext cx="1857375" cy="1657350"/>
        </a:xfrm>
        <a:prstGeom prst="roundRect">
          <a:avLst>
            <a:gd name="adj" fmla="val 6166"/>
          </a:avLst>
        </a:prstGeom>
        <a:solidFill>
          <a:srgbClr val="FF149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xdr:colOff>
      <xdr:row>9</xdr:row>
      <xdr:rowOff>142875</xdr:rowOff>
    </xdr:from>
    <xdr:to>
      <xdr:col>4</xdr:col>
      <xdr:colOff>47625</xdr:colOff>
      <xdr:row>11</xdr:row>
      <xdr:rowOff>171450</xdr:rowOff>
    </xdr:to>
    <xdr:sp macro="" textlink="">
      <xdr:nvSpPr>
        <xdr:cNvPr id="88" name="TextBox 87">
          <a:extLst>
            <a:ext uri="{FF2B5EF4-FFF2-40B4-BE49-F238E27FC236}">
              <a16:creationId xmlns:a16="http://schemas.microsoft.com/office/drawing/2014/main" id="{DAB7C857-672A-1756-87EC-74AE24706D8D}"/>
            </a:ext>
          </a:extLst>
        </xdr:cNvPr>
        <xdr:cNvSpPr txBox="1"/>
      </xdr:nvSpPr>
      <xdr:spPr>
        <a:xfrm>
          <a:off x="276225" y="1857375"/>
          <a:ext cx="18192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rPr>
            <a:t>Highest Number of casualties reported</a:t>
          </a:r>
          <a:r>
            <a:rPr lang="en-IN" sz="1000" b="1" baseline="0">
              <a:solidFill>
                <a:schemeClr val="bg1"/>
              </a:solidFill>
            </a:rPr>
            <a:t> by Mph is on :</a:t>
          </a:r>
          <a:endParaRPr lang="en-IN" sz="1000" b="1">
            <a:solidFill>
              <a:schemeClr val="bg1"/>
            </a:solidFill>
          </a:endParaRPr>
        </a:p>
      </xdr:txBody>
    </xdr:sp>
    <xdr:clientData/>
  </xdr:twoCellAnchor>
  <xdr:twoCellAnchor>
    <xdr:from>
      <xdr:col>1</xdr:col>
      <xdr:colOff>9525</xdr:colOff>
      <xdr:row>13</xdr:row>
      <xdr:rowOff>57150</xdr:rowOff>
    </xdr:from>
    <xdr:to>
      <xdr:col>4</xdr:col>
      <xdr:colOff>57150</xdr:colOff>
      <xdr:row>15</xdr:row>
      <xdr:rowOff>123825</xdr:rowOff>
    </xdr:to>
    <xdr:sp macro="" textlink="">
      <xdr:nvSpPr>
        <xdr:cNvPr id="89" name="TextBox 88">
          <a:extLst>
            <a:ext uri="{FF2B5EF4-FFF2-40B4-BE49-F238E27FC236}">
              <a16:creationId xmlns:a16="http://schemas.microsoft.com/office/drawing/2014/main" id="{E99455BF-DB0E-40C3-8DC8-962FA33D4956}"/>
            </a:ext>
          </a:extLst>
        </xdr:cNvPr>
        <xdr:cNvSpPr txBox="1"/>
      </xdr:nvSpPr>
      <xdr:spPr>
        <a:xfrm>
          <a:off x="228600" y="2533650"/>
          <a:ext cx="18764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rPr>
            <a:t>Highest Number of casualties reported</a:t>
          </a:r>
          <a:r>
            <a:rPr lang="en-IN" sz="1000" b="1" baseline="0">
              <a:solidFill>
                <a:schemeClr val="bg1"/>
              </a:solidFill>
            </a:rPr>
            <a:t> on any day of week is:</a:t>
          </a:r>
          <a:endParaRPr lang="en-IN" sz="1000" b="1">
            <a:solidFill>
              <a:schemeClr val="bg1"/>
            </a:solidFill>
          </a:endParaRPr>
        </a:p>
      </xdr:txBody>
    </xdr:sp>
    <xdr:clientData/>
  </xdr:twoCellAnchor>
  <xdr:twoCellAnchor>
    <xdr:from>
      <xdr:col>1</xdr:col>
      <xdr:colOff>28575</xdr:colOff>
      <xdr:row>16</xdr:row>
      <xdr:rowOff>171449</xdr:rowOff>
    </xdr:from>
    <xdr:to>
      <xdr:col>4</xdr:col>
      <xdr:colOff>114300</xdr:colOff>
      <xdr:row>20</xdr:row>
      <xdr:rowOff>95249</xdr:rowOff>
    </xdr:to>
    <xdr:sp macro="" textlink="">
      <xdr:nvSpPr>
        <xdr:cNvPr id="90" name="TextBox 89">
          <a:extLst>
            <a:ext uri="{FF2B5EF4-FFF2-40B4-BE49-F238E27FC236}">
              <a16:creationId xmlns:a16="http://schemas.microsoft.com/office/drawing/2014/main" id="{3F884FBB-0C1B-4432-AD31-21876EE12D9D}"/>
            </a:ext>
          </a:extLst>
        </xdr:cNvPr>
        <xdr:cNvSpPr txBox="1"/>
      </xdr:nvSpPr>
      <xdr:spPr>
        <a:xfrm>
          <a:off x="247650" y="3219449"/>
          <a:ext cx="191452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rPr>
            <a:t>Highest Number of casualties reported</a:t>
          </a:r>
          <a:r>
            <a:rPr lang="en-IN" sz="1000" b="1" baseline="0">
              <a:solidFill>
                <a:schemeClr val="bg1"/>
              </a:solidFill>
            </a:rPr>
            <a:t> by time :</a:t>
          </a:r>
          <a:endParaRPr lang="en-IN" sz="1000" b="1">
            <a:solidFill>
              <a:schemeClr val="bg1"/>
            </a:solidFill>
          </a:endParaRPr>
        </a:p>
      </xdr:txBody>
    </xdr:sp>
    <xdr:clientData/>
  </xdr:twoCellAnchor>
  <xdr:twoCellAnchor>
    <xdr:from>
      <xdr:col>1</xdr:col>
      <xdr:colOff>152400</xdr:colOff>
      <xdr:row>11</xdr:row>
      <xdr:rowOff>161925</xdr:rowOff>
    </xdr:from>
    <xdr:to>
      <xdr:col>2</xdr:col>
      <xdr:colOff>504825</xdr:colOff>
      <xdr:row>13</xdr:row>
      <xdr:rowOff>38100</xdr:rowOff>
    </xdr:to>
    <xdr:sp macro="" textlink="'KPI''s &amp;  Pivot_Table'!B100">
      <xdr:nvSpPr>
        <xdr:cNvPr id="91" name="TextBox 90">
          <a:extLst>
            <a:ext uri="{FF2B5EF4-FFF2-40B4-BE49-F238E27FC236}">
              <a16:creationId xmlns:a16="http://schemas.microsoft.com/office/drawing/2014/main" id="{AD524885-4742-2F8B-0B77-FA437B195248}"/>
            </a:ext>
          </a:extLst>
        </xdr:cNvPr>
        <xdr:cNvSpPr txBox="1"/>
      </xdr:nvSpPr>
      <xdr:spPr>
        <a:xfrm>
          <a:off x="371475" y="2257425"/>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B42796-9D2D-4CBD-B0EA-EC8AECDC6D42}" type="TxLink">
            <a:rPr lang="en-US" sz="1400" b="1" i="0" u="none" strike="noStrike">
              <a:solidFill>
                <a:schemeClr val="bg1"/>
              </a:solidFill>
              <a:latin typeface="Calibri"/>
              <a:cs typeface="Calibri"/>
            </a:rPr>
            <a:pPr/>
            <a:t>2,00,040</a:t>
          </a:fld>
          <a:endParaRPr lang="en-IN" sz="1400" b="1">
            <a:solidFill>
              <a:schemeClr val="bg1"/>
            </a:solidFill>
          </a:endParaRPr>
        </a:p>
      </xdr:txBody>
    </xdr:sp>
    <xdr:clientData/>
  </xdr:twoCellAnchor>
  <xdr:twoCellAnchor>
    <xdr:from>
      <xdr:col>1</xdr:col>
      <xdr:colOff>238125</xdr:colOff>
      <xdr:row>15</xdr:row>
      <xdr:rowOff>57150</xdr:rowOff>
    </xdr:from>
    <xdr:to>
      <xdr:col>2</xdr:col>
      <xdr:colOff>590550</xdr:colOff>
      <xdr:row>16</xdr:row>
      <xdr:rowOff>123825</xdr:rowOff>
    </xdr:to>
    <xdr:sp macro="" textlink="'KPI''s &amp;  Pivot_Table'!E100">
      <xdr:nvSpPr>
        <xdr:cNvPr id="92" name="TextBox 91">
          <a:extLst>
            <a:ext uri="{FF2B5EF4-FFF2-40B4-BE49-F238E27FC236}">
              <a16:creationId xmlns:a16="http://schemas.microsoft.com/office/drawing/2014/main" id="{4802095E-0946-4703-8C6D-3E188FA2DD43}"/>
            </a:ext>
          </a:extLst>
        </xdr:cNvPr>
        <xdr:cNvSpPr txBox="1"/>
      </xdr:nvSpPr>
      <xdr:spPr>
        <a:xfrm>
          <a:off x="457200" y="291465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AA06EE-4772-492E-878C-E6BF82FBFCB8}" type="TxLink">
            <a:rPr lang="en-US" sz="1400" b="1" i="0" u="none" strike="noStrike">
              <a:solidFill>
                <a:schemeClr val="bg1"/>
              </a:solidFill>
              <a:latin typeface="Calibri"/>
              <a:cs typeface="Calibri"/>
            </a:rPr>
            <a:pPr/>
            <a:t>Friday</a:t>
          </a:fld>
          <a:endParaRPr lang="en-IN" sz="1800" b="1">
            <a:solidFill>
              <a:schemeClr val="bg1"/>
            </a:solidFill>
          </a:endParaRPr>
        </a:p>
      </xdr:txBody>
    </xdr:sp>
    <xdr:clientData/>
  </xdr:twoCellAnchor>
  <xdr:twoCellAnchor>
    <xdr:from>
      <xdr:col>2</xdr:col>
      <xdr:colOff>266700</xdr:colOff>
      <xdr:row>11</xdr:row>
      <xdr:rowOff>171450</xdr:rowOff>
    </xdr:from>
    <xdr:to>
      <xdr:col>2</xdr:col>
      <xdr:colOff>581025</xdr:colOff>
      <xdr:row>13</xdr:row>
      <xdr:rowOff>95250</xdr:rowOff>
    </xdr:to>
    <xdr:sp macro="" textlink="'KPI''s &amp;  Pivot_Table'!B100">
      <xdr:nvSpPr>
        <xdr:cNvPr id="94" name="TextBox 93">
          <a:extLst>
            <a:ext uri="{FF2B5EF4-FFF2-40B4-BE49-F238E27FC236}">
              <a16:creationId xmlns:a16="http://schemas.microsoft.com/office/drawing/2014/main" id="{194791F4-9249-430D-B393-D7A16536A9FE}"/>
            </a:ext>
          </a:extLst>
        </xdr:cNvPr>
        <xdr:cNvSpPr txBox="1"/>
      </xdr:nvSpPr>
      <xdr:spPr>
        <a:xfrm>
          <a:off x="1095375" y="2266950"/>
          <a:ext cx="314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a:t>
          </a:r>
        </a:p>
      </xdr:txBody>
    </xdr:sp>
    <xdr:clientData/>
  </xdr:twoCellAnchor>
  <xdr:twoCellAnchor>
    <xdr:from>
      <xdr:col>2</xdr:col>
      <xdr:colOff>533399</xdr:colOff>
      <xdr:row>11</xdr:row>
      <xdr:rowOff>161925</xdr:rowOff>
    </xdr:from>
    <xdr:to>
      <xdr:col>3</xdr:col>
      <xdr:colOff>466725</xdr:colOff>
      <xdr:row>13</xdr:row>
      <xdr:rowOff>85725</xdr:rowOff>
    </xdr:to>
    <xdr:sp macro="" textlink="'KPI''s &amp;  Pivot_Table'!C100">
      <xdr:nvSpPr>
        <xdr:cNvPr id="95" name="TextBox 94">
          <a:extLst>
            <a:ext uri="{FF2B5EF4-FFF2-40B4-BE49-F238E27FC236}">
              <a16:creationId xmlns:a16="http://schemas.microsoft.com/office/drawing/2014/main" id="{3F924778-A913-4EED-98EC-0E2C63D8CE9B}"/>
            </a:ext>
          </a:extLst>
        </xdr:cNvPr>
        <xdr:cNvSpPr txBox="1"/>
      </xdr:nvSpPr>
      <xdr:spPr>
        <a:xfrm>
          <a:off x="1362074" y="2257425"/>
          <a:ext cx="5429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007604-D3FC-4580-9EE4-AAAE2CA54F8D}" type="TxLink">
            <a:rPr lang="en-US" sz="1400" b="1" i="0" u="none" strike="noStrike">
              <a:solidFill>
                <a:schemeClr val="bg1"/>
              </a:solidFill>
              <a:latin typeface="Calibri"/>
              <a:cs typeface="Calibri"/>
            </a:rPr>
            <a:pPr/>
            <a:t>65%</a:t>
          </a:fld>
          <a:endParaRPr lang="en-IN" sz="1800" b="1">
            <a:solidFill>
              <a:schemeClr val="bg1"/>
            </a:solidFill>
          </a:endParaRPr>
        </a:p>
      </xdr:txBody>
    </xdr:sp>
    <xdr:clientData/>
  </xdr:twoCellAnchor>
  <xdr:twoCellAnchor>
    <xdr:from>
      <xdr:col>3</xdr:col>
      <xdr:colOff>152400</xdr:colOff>
      <xdr:row>10</xdr:row>
      <xdr:rowOff>85725</xdr:rowOff>
    </xdr:from>
    <xdr:to>
      <xdr:col>3</xdr:col>
      <xdr:colOff>495300</xdr:colOff>
      <xdr:row>12</xdr:row>
      <xdr:rowOff>0</xdr:rowOff>
    </xdr:to>
    <xdr:sp macro="" textlink="'KPI''s &amp;  Pivot_Table'!A100">
      <xdr:nvSpPr>
        <xdr:cNvPr id="96" name="TextBox 95">
          <a:extLst>
            <a:ext uri="{FF2B5EF4-FFF2-40B4-BE49-F238E27FC236}">
              <a16:creationId xmlns:a16="http://schemas.microsoft.com/office/drawing/2014/main" id="{3DBFAAA8-A3BB-4230-85A9-2CECD1694B87}"/>
            </a:ext>
          </a:extLst>
        </xdr:cNvPr>
        <xdr:cNvSpPr txBox="1"/>
      </xdr:nvSpPr>
      <xdr:spPr>
        <a:xfrm>
          <a:off x="1590675" y="1990725"/>
          <a:ext cx="342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84027C-BB30-4418-BB1C-BCEA13EBC1F8}" type="TxLink">
            <a:rPr lang="en-US" sz="1200" b="1" i="0" u="none" strike="noStrike">
              <a:solidFill>
                <a:srgbClr val="000000"/>
              </a:solidFill>
              <a:latin typeface="Calibri"/>
              <a:cs typeface="Calibri"/>
            </a:rPr>
            <a:pPr/>
            <a:t>30</a:t>
          </a:fld>
          <a:endParaRPr lang="en-IN" sz="1600" b="1" i="0" u="none" strike="noStrike">
            <a:solidFill>
              <a:schemeClr val="bg1"/>
            </a:solidFill>
            <a:latin typeface="Calibri"/>
            <a:cs typeface="Calibri"/>
          </a:endParaRPr>
        </a:p>
      </xdr:txBody>
    </xdr:sp>
    <xdr:clientData/>
  </xdr:twoCellAnchor>
  <xdr:twoCellAnchor>
    <xdr:from>
      <xdr:col>3</xdr:col>
      <xdr:colOff>342900</xdr:colOff>
      <xdr:row>10</xdr:row>
      <xdr:rowOff>104775</xdr:rowOff>
    </xdr:from>
    <xdr:to>
      <xdr:col>4</xdr:col>
      <xdr:colOff>171450</xdr:colOff>
      <xdr:row>11</xdr:row>
      <xdr:rowOff>152400</xdr:rowOff>
    </xdr:to>
    <xdr:sp macro="" textlink="">
      <xdr:nvSpPr>
        <xdr:cNvPr id="97" name="TextBox 96">
          <a:extLst>
            <a:ext uri="{FF2B5EF4-FFF2-40B4-BE49-F238E27FC236}">
              <a16:creationId xmlns:a16="http://schemas.microsoft.com/office/drawing/2014/main" id="{9B6525DA-484E-4FDB-99EB-CB2B85914DFF}"/>
            </a:ext>
          </a:extLst>
        </xdr:cNvPr>
        <xdr:cNvSpPr txBox="1"/>
      </xdr:nvSpPr>
      <xdr:spPr>
        <a:xfrm>
          <a:off x="1781175" y="2009775"/>
          <a:ext cx="438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i="0" u="none" strike="noStrike">
              <a:solidFill>
                <a:schemeClr val="tx1"/>
              </a:solidFill>
              <a:latin typeface="Calibri"/>
              <a:cs typeface="Calibri"/>
            </a:rPr>
            <a:t>Mph</a:t>
          </a:r>
        </a:p>
      </xdr:txBody>
    </xdr:sp>
    <xdr:clientData/>
  </xdr:twoCellAnchor>
  <xdr:twoCellAnchor>
    <xdr:from>
      <xdr:col>2</xdr:col>
      <xdr:colOff>276225</xdr:colOff>
      <xdr:row>15</xdr:row>
      <xdr:rowOff>76200</xdr:rowOff>
    </xdr:from>
    <xdr:to>
      <xdr:col>2</xdr:col>
      <xdr:colOff>590550</xdr:colOff>
      <xdr:row>17</xdr:row>
      <xdr:rowOff>0</xdr:rowOff>
    </xdr:to>
    <xdr:sp macro="" textlink="'KPI''s &amp;  Pivot_Table'!B100">
      <xdr:nvSpPr>
        <xdr:cNvPr id="98" name="TextBox 97">
          <a:extLst>
            <a:ext uri="{FF2B5EF4-FFF2-40B4-BE49-F238E27FC236}">
              <a16:creationId xmlns:a16="http://schemas.microsoft.com/office/drawing/2014/main" id="{F3EB9FD6-2ABC-44F3-BFD1-C60766C98A5D}"/>
            </a:ext>
          </a:extLst>
        </xdr:cNvPr>
        <xdr:cNvSpPr txBox="1"/>
      </xdr:nvSpPr>
      <xdr:spPr>
        <a:xfrm>
          <a:off x="1104900" y="2933700"/>
          <a:ext cx="314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a:t>
          </a:r>
        </a:p>
      </xdr:txBody>
    </xdr:sp>
    <xdr:clientData/>
  </xdr:twoCellAnchor>
  <xdr:twoCellAnchor>
    <xdr:from>
      <xdr:col>2</xdr:col>
      <xdr:colOff>542925</xdr:colOff>
      <xdr:row>15</xdr:row>
      <xdr:rowOff>76200</xdr:rowOff>
    </xdr:from>
    <xdr:to>
      <xdr:col>3</xdr:col>
      <xdr:colOff>476251</xdr:colOff>
      <xdr:row>17</xdr:row>
      <xdr:rowOff>0</xdr:rowOff>
    </xdr:to>
    <xdr:sp macro="" textlink="'KPI''s &amp;  Pivot_Table'!G100">
      <xdr:nvSpPr>
        <xdr:cNvPr id="99" name="TextBox 98">
          <a:extLst>
            <a:ext uri="{FF2B5EF4-FFF2-40B4-BE49-F238E27FC236}">
              <a16:creationId xmlns:a16="http://schemas.microsoft.com/office/drawing/2014/main" id="{F9ADE24D-F732-4317-AB03-953FC6E221EF}"/>
            </a:ext>
          </a:extLst>
        </xdr:cNvPr>
        <xdr:cNvSpPr txBox="1"/>
      </xdr:nvSpPr>
      <xdr:spPr>
        <a:xfrm>
          <a:off x="1371600" y="2933700"/>
          <a:ext cx="5429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C8841A-AB1E-41E3-928C-267B9779B33C}" type="TxLink">
            <a:rPr lang="en-US" sz="1400" b="1" i="0" u="none" strike="noStrike">
              <a:solidFill>
                <a:schemeClr val="bg1"/>
              </a:solidFill>
              <a:latin typeface="Calibri"/>
              <a:cs typeface="Calibri"/>
            </a:rPr>
            <a:pPr/>
            <a:t>16%</a:t>
          </a:fld>
          <a:endParaRPr lang="en-IN" sz="2400" b="1">
            <a:solidFill>
              <a:schemeClr val="bg1"/>
            </a:solidFill>
          </a:endParaRPr>
        </a:p>
      </xdr:txBody>
    </xdr:sp>
    <xdr:clientData/>
  </xdr:twoCellAnchor>
  <xdr:twoCellAnchor>
    <xdr:from>
      <xdr:col>1</xdr:col>
      <xdr:colOff>123825</xdr:colOff>
      <xdr:row>18</xdr:row>
      <xdr:rowOff>114299</xdr:rowOff>
    </xdr:from>
    <xdr:to>
      <xdr:col>3</xdr:col>
      <xdr:colOff>581025</xdr:colOff>
      <xdr:row>26</xdr:row>
      <xdr:rowOff>38100</xdr:rowOff>
    </xdr:to>
    <xdr:graphicFrame macro="">
      <xdr:nvGraphicFramePr>
        <xdr:cNvPr id="100" name="Chart 99">
          <a:extLst>
            <a:ext uri="{FF2B5EF4-FFF2-40B4-BE49-F238E27FC236}">
              <a16:creationId xmlns:a16="http://schemas.microsoft.com/office/drawing/2014/main" id="{F84F4C2A-B5C2-4553-AC59-6BD2FAF4A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18</xdr:col>
      <xdr:colOff>514350</xdr:colOff>
      <xdr:row>1</xdr:row>
      <xdr:rowOff>85725</xdr:rowOff>
    </xdr:from>
    <xdr:to>
      <xdr:col>20</xdr:col>
      <xdr:colOff>542925</xdr:colOff>
      <xdr:row>8</xdr:row>
      <xdr:rowOff>142875</xdr:rowOff>
    </xdr:to>
    <mc:AlternateContent xmlns:mc="http://schemas.openxmlformats.org/markup-compatibility/2006" xmlns:a14="http://schemas.microsoft.com/office/drawing/2010/main">
      <mc:Choice Requires="a14">
        <xdr:graphicFrame macro="">
          <xdr:nvGraphicFramePr>
            <xdr:cNvPr id="101" name="day_of_week 1">
              <a:extLst>
                <a:ext uri="{FF2B5EF4-FFF2-40B4-BE49-F238E27FC236}">
                  <a16:creationId xmlns:a16="http://schemas.microsoft.com/office/drawing/2014/main" id="{AF907FC9-FFE4-46C0-A789-067AD2AB11E6}"/>
                </a:ext>
              </a:extLst>
            </xdr:cNvPr>
            <xdr:cNvGraphicFramePr/>
          </xdr:nvGraphicFramePr>
          <xdr:xfrm>
            <a:off x="0" y="0"/>
            <a:ext cx="0" cy="0"/>
          </xdr:xfrm>
          <a:graphic>
            <a:graphicData uri="http://schemas.microsoft.com/office/drawing/2010/slicer">
              <sle:slicer xmlns:sle="http://schemas.microsoft.com/office/drawing/2010/slicer" name="day_of_week 1"/>
            </a:graphicData>
          </a:graphic>
        </xdr:graphicFrame>
      </mc:Choice>
      <mc:Fallback xmlns="">
        <xdr:sp macro="" textlink="">
          <xdr:nvSpPr>
            <xdr:cNvPr id="0" name=""/>
            <xdr:cNvSpPr>
              <a:spLocks noTextEdit="1"/>
            </xdr:cNvSpPr>
          </xdr:nvSpPr>
          <xdr:spPr>
            <a:xfrm>
              <a:off x="11096625" y="276225"/>
              <a:ext cx="1247775"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4</xdr:row>
      <xdr:rowOff>9524</xdr:rowOff>
    </xdr:from>
    <xdr:to>
      <xdr:col>4</xdr:col>
      <xdr:colOff>133350</xdr:colOff>
      <xdr:row>9</xdr:row>
      <xdr:rowOff>171449</xdr:rowOff>
    </xdr:to>
    <mc:AlternateContent xmlns:mc="http://schemas.openxmlformats.org/markup-compatibility/2006" xmlns:a14="http://schemas.microsoft.com/office/drawing/2010/main">
      <mc:Choice Requires="a14">
        <xdr:graphicFrame macro="">
          <xdr:nvGraphicFramePr>
            <xdr:cNvPr id="102" name="Months (accident_date) 1">
              <a:extLst>
                <a:ext uri="{FF2B5EF4-FFF2-40B4-BE49-F238E27FC236}">
                  <a16:creationId xmlns:a16="http://schemas.microsoft.com/office/drawing/2014/main" id="{FA476616-9C6B-4284-9A94-9726E32BD856}"/>
                </a:ext>
              </a:extLst>
            </xdr:cNvPr>
            <xdr:cNvGraphicFramePr/>
          </xdr:nvGraphicFramePr>
          <xdr:xfrm>
            <a:off x="0" y="0"/>
            <a:ext cx="0" cy="0"/>
          </xdr:xfrm>
          <a:graphic>
            <a:graphicData uri="http://schemas.microsoft.com/office/drawing/2010/slicer">
              <sle:slicer xmlns:sle="http://schemas.microsoft.com/office/drawing/2010/slicer" name="Months (accident_date) 1"/>
            </a:graphicData>
          </a:graphic>
        </xdr:graphicFrame>
      </mc:Choice>
      <mc:Fallback xmlns="">
        <xdr:sp macro="" textlink="">
          <xdr:nvSpPr>
            <xdr:cNvPr id="0" name=""/>
            <xdr:cNvSpPr>
              <a:spLocks noTextEdit="1"/>
            </xdr:cNvSpPr>
          </xdr:nvSpPr>
          <xdr:spPr>
            <a:xfrm>
              <a:off x="276225" y="771524"/>
              <a:ext cx="19050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1</xdr:row>
      <xdr:rowOff>47625</xdr:rowOff>
    </xdr:from>
    <xdr:to>
      <xdr:col>4</xdr:col>
      <xdr:colOff>142875</xdr:colOff>
      <xdr:row>4</xdr:row>
      <xdr:rowOff>76200</xdr:rowOff>
    </xdr:to>
    <mc:AlternateContent xmlns:mc="http://schemas.openxmlformats.org/markup-compatibility/2006" xmlns:a14="http://schemas.microsoft.com/office/drawing/2010/main">
      <mc:Choice Requires="a14">
        <xdr:graphicFrame macro="">
          <xdr:nvGraphicFramePr>
            <xdr:cNvPr id="103" name="Years (accident_date) 1">
              <a:extLst>
                <a:ext uri="{FF2B5EF4-FFF2-40B4-BE49-F238E27FC236}">
                  <a16:creationId xmlns:a16="http://schemas.microsoft.com/office/drawing/2014/main" id="{C702F266-115E-4687-861B-702CA84A69F9}"/>
                </a:ext>
              </a:extLst>
            </xdr:cNvPr>
            <xdr:cNvGraphicFramePr/>
          </xdr:nvGraphicFramePr>
          <xdr:xfrm>
            <a:off x="0" y="0"/>
            <a:ext cx="0" cy="0"/>
          </xdr:xfrm>
          <a:graphic>
            <a:graphicData uri="http://schemas.microsoft.com/office/drawing/2010/slicer">
              <sle:slicer xmlns:sle="http://schemas.microsoft.com/office/drawing/2010/slicer" name="Years (accident_date) 1"/>
            </a:graphicData>
          </a:graphic>
        </xdr:graphicFrame>
      </mc:Choice>
      <mc:Fallback xmlns="">
        <xdr:sp macro="" textlink="">
          <xdr:nvSpPr>
            <xdr:cNvPr id="0" name=""/>
            <xdr:cNvSpPr>
              <a:spLocks noTextEdit="1"/>
            </xdr:cNvSpPr>
          </xdr:nvSpPr>
          <xdr:spPr>
            <a:xfrm>
              <a:off x="276225" y="238125"/>
              <a:ext cx="1914525" cy="600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66675</xdr:colOff>
      <xdr:row>17</xdr:row>
      <xdr:rowOff>161925</xdr:rowOff>
    </xdr:from>
    <xdr:to>
      <xdr:col>8</xdr:col>
      <xdr:colOff>66675</xdr:colOff>
      <xdr:row>19</xdr:row>
      <xdr:rowOff>19050</xdr:rowOff>
    </xdr:to>
    <xdr:cxnSp macro="">
      <xdr:nvCxnSpPr>
        <xdr:cNvPr id="107" name="Straight Connector 106">
          <a:extLst>
            <a:ext uri="{FF2B5EF4-FFF2-40B4-BE49-F238E27FC236}">
              <a16:creationId xmlns:a16="http://schemas.microsoft.com/office/drawing/2014/main" id="{6DA1449D-D9CF-A9AE-5D57-6855962E69C3}"/>
            </a:ext>
          </a:extLst>
        </xdr:cNvPr>
        <xdr:cNvCxnSpPr/>
      </xdr:nvCxnSpPr>
      <xdr:spPr>
        <a:xfrm>
          <a:off x="4552950" y="3400425"/>
          <a:ext cx="0" cy="2381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14</xdr:col>
      <xdr:colOff>114300</xdr:colOff>
      <xdr:row>21</xdr:row>
      <xdr:rowOff>152400</xdr:rowOff>
    </xdr:from>
    <xdr:to>
      <xdr:col>14</xdr:col>
      <xdr:colOff>514350</xdr:colOff>
      <xdr:row>23</xdr:row>
      <xdr:rowOff>171450</xdr:rowOff>
    </xdr:to>
    <xdr:pic>
      <xdr:nvPicPr>
        <xdr:cNvPr id="8" name="Graphic 7" descr="City with solid fill">
          <a:extLst>
            <a:ext uri="{FF2B5EF4-FFF2-40B4-BE49-F238E27FC236}">
              <a16:creationId xmlns:a16="http://schemas.microsoft.com/office/drawing/2014/main" id="{0481FAA7-9890-84B2-0D0C-BC2ECF0B5B6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8258175" y="4152900"/>
          <a:ext cx="400050" cy="40005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0.14035</cdr:x>
      <cdr:y>0.25697</cdr:y>
    </cdr:from>
    <cdr:to>
      <cdr:x>0.66372</cdr:x>
      <cdr:y>0.52941</cdr:y>
    </cdr:to>
    <cdr:sp macro="" textlink="'KPI''s &amp;  Pivot_Table'!$G$5">
      <cdr:nvSpPr>
        <cdr:cNvPr id="2" name="TextBox 25">
          <a:extLst xmlns:a="http://schemas.openxmlformats.org/drawingml/2006/main">
            <a:ext uri="{FF2B5EF4-FFF2-40B4-BE49-F238E27FC236}">
              <a16:creationId xmlns:a16="http://schemas.microsoft.com/office/drawing/2014/main" id="{6519FF6E-AC03-4A69-9ADD-7E99D3F8DBD7}"/>
            </a:ext>
          </a:extLst>
        </cdr:cNvPr>
        <cdr:cNvSpPr txBox="1"/>
      </cdr:nvSpPr>
      <cdr:spPr>
        <a:xfrm xmlns:a="http://schemas.openxmlformats.org/drawingml/2006/main">
          <a:off x="151060" y="249662"/>
          <a:ext cx="563316" cy="26469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545A80AA-3124-4334-98F2-B2885AB1B825}" type="TxLink">
            <a:rPr lang="en-US" sz="1600" b="1" i="0" u="none" strike="noStrike">
              <a:solidFill>
                <a:srgbClr val="000000"/>
              </a:solidFill>
              <a:latin typeface="Calibri"/>
              <a:ea typeface="+mn-ea"/>
              <a:cs typeface="Calibri"/>
            </a:rPr>
            <a:pPr marL="0" indent="0"/>
            <a:t>13%</a:t>
          </a:fld>
          <a:endParaRPr lang="en-IN" sz="1600" b="1" i="0" u="none" strike="noStrike">
            <a:solidFill>
              <a:srgbClr val="000000"/>
            </a:solidFill>
            <a:latin typeface="Calibri"/>
            <a:ea typeface="+mn-ea"/>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0.22897</cdr:x>
      <cdr:y>0.23258</cdr:y>
    </cdr:from>
    <cdr:to>
      <cdr:x>0.74286</cdr:x>
      <cdr:y>0.55657</cdr:y>
    </cdr:to>
    <cdr:sp macro="" textlink="'KPI''s &amp;  Pivot_Table'!$G$6">
      <cdr:nvSpPr>
        <cdr:cNvPr id="2" name="TextBox 25">
          <a:extLst xmlns:a="http://schemas.openxmlformats.org/drawingml/2006/main">
            <a:ext uri="{FF2B5EF4-FFF2-40B4-BE49-F238E27FC236}">
              <a16:creationId xmlns:a16="http://schemas.microsoft.com/office/drawing/2014/main" id="{DF3C873B-4C36-B2B4-DEF3-EC9748EE3161}"/>
            </a:ext>
          </a:extLst>
        </cdr:cNvPr>
        <cdr:cNvSpPr txBox="1"/>
      </cdr:nvSpPr>
      <cdr:spPr>
        <a:xfrm xmlns:a="http://schemas.openxmlformats.org/drawingml/2006/main">
          <a:off x="244263" y="208244"/>
          <a:ext cx="548217" cy="2900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28DA0817-5D8D-43EB-A925-AB124E882843}" type="TxLink">
            <a:rPr lang="en-US" sz="1600" b="1" i="0" u="none" strike="noStrike">
              <a:solidFill>
                <a:srgbClr val="000000"/>
              </a:solidFill>
              <a:latin typeface="Calibri"/>
              <a:ea typeface="+mn-ea"/>
              <a:cs typeface="Calibri"/>
            </a:rPr>
            <a:pPr marL="0" indent="0"/>
            <a:t>85%</a:t>
          </a:fld>
          <a:endParaRPr lang="en-IN" sz="1600" b="1" i="0" u="none" strike="noStrike">
            <a:solidFill>
              <a:srgbClr val="000000"/>
            </a:solidFill>
            <a:latin typeface="Calibri"/>
            <a:ea typeface="+mn-ea"/>
            <a:cs typeface="Calibri"/>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0.45833</cdr:x>
      <cdr:y>0.36932</cdr:y>
    </cdr:from>
    <cdr:to>
      <cdr:x>0.59615</cdr:x>
      <cdr:y>0.61364</cdr:y>
    </cdr:to>
    <cdr:pic>
      <cdr:nvPicPr>
        <cdr:cNvPr id="3" name="Graphic 2" descr="Cloud with solid fill">
          <a:extLst xmlns:a="http://schemas.openxmlformats.org/drawingml/2006/main">
            <a:ext uri="{FF2B5EF4-FFF2-40B4-BE49-F238E27FC236}">
              <a16:creationId xmlns:a16="http://schemas.microsoft.com/office/drawing/2014/main" id="{678382EA-F1F9-EF2E-7EF4-7E55013CFB1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362074" y="619124"/>
          <a:ext cx="409577" cy="409577"/>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ELL" refreshedDate="45815.902774074071" createdVersion="8" refreshedVersion="8" minRefreshableVersion="3" recordCount="307973" xr:uid="{D3B74E4C-7C96-4E25-A9C5-06CBEF281220}">
  <cacheSource type="worksheet">
    <worksheetSource name="Table1"/>
  </cacheSource>
  <cacheFields count="24">
    <cacheField name="accident_index" numFmtId="0">
      <sharedItems/>
    </cacheField>
    <cacheField name="accident_date" numFmtId="14">
      <sharedItems containsSemiMixedTypes="0" containsNonDate="0" containsDate="1" containsString="0" minDate="2021-01-01T00:00:00" maxDate="2023-01-01T00:00:00" count="730">
        <d v="2021-01-01T00:00:00"/>
        <d v="2021-01-05T00:00:00"/>
        <d v="2021-01-04T00:00:00"/>
        <d v="2021-01-06T00:00:00"/>
        <d v="2021-01-08T00:00:00"/>
        <d v="2021-01-02T00:00:00"/>
        <d v="2021-01-07T00:00:00"/>
        <d v="2021-01-10T00:00:00"/>
        <d v="2021-01-16T00:00:00"/>
        <d v="2021-01-12T00:00:00"/>
        <d v="2021-01-09T00:00:00"/>
        <d v="2021-01-17T00:00:00"/>
        <d v="2021-01-25T00:00:00"/>
        <d v="2021-01-26T00:00:00"/>
        <d v="2021-01-19T00:00:00"/>
        <d v="2021-01-27T00:00:00"/>
        <d v="2021-01-21T00:00:00"/>
        <d v="2021-01-22T00:00:00"/>
        <d v="2021-01-31T00:00:00"/>
        <d v="2021-02-03T00:00:00"/>
        <d v="2021-01-29T00:00:00"/>
        <d v="2021-01-28T00:00:00"/>
        <d v="2021-01-20T00:00:00"/>
        <d v="2021-01-15T00:00:00"/>
        <d v="2021-02-09T00:00:00"/>
        <d v="2021-01-23T00:00:00"/>
        <d v="2021-02-10T00:00:00"/>
        <d v="2021-01-30T00:00:00"/>
        <d v="2021-02-12T00:00:00"/>
        <d v="2021-02-16T00:00:00"/>
        <d v="2021-02-14T00:00:00"/>
        <d v="2021-02-18T00:00:00"/>
        <d v="2021-02-21T00:00:00"/>
        <d v="2021-02-15T00:00:00"/>
        <d v="2021-02-20T00:00:00"/>
        <d v="2021-02-27T00:00:00"/>
        <d v="2021-01-18T00:00:00"/>
        <d v="2021-02-07T00:00:00"/>
        <d v="2021-02-23T00:00:00"/>
        <d v="2021-02-22T00:00:00"/>
        <d v="2021-02-26T00:00:00"/>
        <d v="2021-03-04T00:00:00"/>
        <d v="2021-03-03T00:00:00"/>
        <d v="2021-03-06T00:00:00"/>
        <d v="2021-02-17T00:00:00"/>
        <d v="2021-03-09T00:00:00"/>
        <d v="2021-03-10T00:00:00"/>
        <d v="2021-03-02T00:00:00"/>
        <d v="2021-02-25T00:00:00"/>
        <d v="2021-03-14T00:00:00"/>
        <d v="2021-02-28T00:00:00"/>
        <d v="2021-02-11T00:00:00"/>
        <d v="2021-03-01T00:00:00"/>
        <d v="2021-03-13T00:00:00"/>
        <d v="2021-03-17T00:00:00"/>
        <d v="2021-02-24T00:00:00"/>
        <d v="2021-03-20T00:00:00"/>
        <d v="2021-02-05T00:00:00"/>
        <d v="2021-03-21T00:00:00"/>
        <d v="2021-03-24T00:00:00"/>
        <d v="2021-03-23T00:00:00"/>
        <d v="2021-03-25T00:00:00"/>
        <d v="2021-03-27T00:00:00"/>
        <d v="2021-03-28T00:00:00"/>
        <d v="2021-03-18T00:00:00"/>
        <d v="2021-03-30T00:00:00"/>
        <d v="2021-04-01T00:00:00"/>
        <d v="2021-03-31T00:00:00"/>
        <d v="2021-04-03T00:00:00"/>
        <d v="2021-04-06T00:00:00"/>
        <d v="2021-03-26T00:00:00"/>
        <d v="2021-03-22T00:00:00"/>
        <d v="2021-03-29T00:00:00"/>
        <d v="2021-03-19T00:00:00"/>
        <d v="2021-04-08T00:00:00"/>
        <d v="2021-04-09T00:00:00"/>
        <d v="2021-04-12T00:00:00"/>
        <d v="2021-04-10T00:00:00"/>
        <d v="2021-04-15T00:00:00"/>
        <d v="2021-04-14T00:00:00"/>
        <d v="2021-04-17T00:00:00"/>
        <d v="2021-04-20T00:00:00"/>
        <d v="2021-04-22T00:00:00"/>
        <d v="2021-04-16T00:00:00"/>
        <d v="2021-04-25T00:00:00"/>
        <d v="2021-04-26T00:00:00"/>
        <d v="2021-04-23T00:00:00"/>
        <d v="2021-04-24T00:00:00"/>
        <d v="2021-04-27T00:00:00"/>
        <d v="2021-04-29T00:00:00"/>
        <d v="2021-04-30T00:00:00"/>
        <d v="2021-05-03T00:00:00"/>
        <d v="2021-05-01T00:00:00"/>
        <d v="2021-05-08T00:00:00"/>
        <d v="2021-05-10T00:00:00"/>
        <d v="2021-05-06T00:00:00"/>
        <d v="2021-05-07T00:00:00"/>
        <d v="2021-05-13T00:00:00"/>
        <d v="2021-05-02T00:00:00"/>
        <d v="2021-05-15T00:00:00"/>
        <d v="2021-05-18T00:00:00"/>
        <d v="2021-05-05T00:00:00"/>
        <d v="2021-05-04T00:00:00"/>
        <d v="2021-05-19T00:00:00"/>
        <d v="2021-05-21T00:00:00"/>
        <d v="2021-05-23T00:00:00"/>
        <d v="2021-05-16T00:00:00"/>
        <d v="2021-05-26T00:00:00"/>
        <d v="2021-05-17T00:00:00"/>
        <d v="2021-05-20T00:00:00"/>
        <d v="2021-05-28T00:00:00"/>
        <d v="2021-06-30T00:00:00"/>
        <d v="2021-05-22T00:00:00"/>
        <d v="2021-05-29T00:00:00"/>
        <d v="2021-06-03T00:00:00"/>
        <d v="2021-05-31T00:00:00"/>
        <d v="2021-06-02T00:00:00"/>
        <d v="2021-06-01T00:00:00"/>
        <d v="2021-06-06T00:00:00"/>
        <d v="2021-06-05T00:00:00"/>
        <d v="2021-06-08T00:00:00"/>
        <d v="2021-06-09T00:00:00"/>
        <d v="2021-05-30T00:00:00"/>
        <d v="2021-06-11T00:00:00"/>
        <d v="2021-06-12T00:00:00"/>
        <d v="2021-06-10T00:00:00"/>
        <d v="2021-06-16T00:00:00"/>
        <d v="2021-06-15T00:00:00"/>
        <d v="2021-06-14T00:00:00"/>
        <d v="2021-06-17T00:00:00"/>
        <d v="2021-06-19T00:00:00"/>
        <d v="2021-06-18T00:00:00"/>
        <d v="2021-06-20T00:00:00"/>
        <d v="2021-08-14T00:00:00"/>
        <d v="2021-06-23T00:00:00"/>
        <d v="2021-06-26T00:00:00"/>
        <d v="2021-06-28T00:00:00"/>
        <d v="2021-06-25T00:00:00"/>
        <d v="2021-06-27T00:00:00"/>
        <d v="2021-06-21T00:00:00"/>
        <d v="2021-06-29T00:00:00"/>
        <d v="2021-06-24T00:00:00"/>
        <d v="2021-07-02T00:00:00"/>
        <d v="2021-07-03T00:00:00"/>
        <d v="2021-07-05T00:00:00"/>
        <d v="2021-07-04T00:00:00"/>
        <d v="2021-07-01T00:00:00"/>
        <d v="2021-07-07T00:00:00"/>
        <d v="2021-07-10T00:00:00"/>
        <d v="2021-07-08T00:00:00"/>
        <d v="2021-07-06T00:00:00"/>
        <d v="2021-07-11T00:00:00"/>
        <d v="2021-07-09T00:00:00"/>
        <d v="2021-07-14T00:00:00"/>
        <d v="2021-07-13T00:00:00"/>
        <d v="2021-07-16T00:00:00"/>
        <d v="2021-07-15T00:00:00"/>
        <d v="2021-07-20T00:00:00"/>
        <d v="2021-07-18T00:00:00"/>
        <d v="2021-07-19T00:00:00"/>
        <d v="2021-07-23T00:00:00"/>
        <d v="2021-07-22T00:00:00"/>
        <d v="2021-07-21T00:00:00"/>
        <d v="2021-07-26T00:00:00"/>
        <d v="2021-07-25T00:00:00"/>
        <d v="2021-07-28T00:00:00"/>
        <d v="2021-07-29T00:00:00"/>
        <d v="2021-08-02T00:00:00"/>
        <d v="2021-07-27T00:00:00"/>
        <d v="2021-08-01T00:00:00"/>
        <d v="2021-08-04T00:00:00"/>
        <d v="2021-08-05T00:00:00"/>
        <d v="2021-08-07T00:00:00"/>
        <d v="2021-08-06T00:00:00"/>
        <d v="2021-08-09T00:00:00"/>
        <d v="2021-08-08T00:00:00"/>
        <d v="2021-07-31T00:00:00"/>
        <d v="2021-08-10T00:00:00"/>
        <d v="2021-08-12T00:00:00"/>
        <d v="2021-08-13T00:00:00"/>
        <d v="2021-08-16T00:00:00"/>
        <d v="2021-08-18T00:00:00"/>
        <d v="2021-08-17T00:00:00"/>
        <d v="2021-08-21T00:00:00"/>
        <d v="2021-08-20T00:00:00"/>
        <d v="2021-08-15T00:00:00"/>
        <d v="2021-08-24T00:00:00"/>
        <d v="2021-08-23T00:00:00"/>
        <d v="2021-08-27T00:00:00"/>
        <d v="2021-08-31T00:00:00"/>
        <d v="2021-08-28T00:00:00"/>
        <d v="2021-09-04T00:00:00"/>
        <d v="2021-09-02T00:00:00"/>
        <d v="2021-09-03T00:00:00"/>
        <d v="2021-09-06T00:00:00"/>
        <d v="2021-09-08T00:00:00"/>
        <d v="2021-09-09T00:00:00"/>
        <d v="2021-09-14T00:00:00"/>
        <d v="2021-09-12T00:00:00"/>
        <d v="2021-09-01T00:00:00"/>
        <d v="2021-09-17T00:00:00"/>
        <d v="2021-09-19T00:00:00"/>
        <d v="2021-09-10T00:00:00"/>
        <d v="2021-09-22T00:00:00"/>
        <d v="2021-09-21T00:00:00"/>
        <d v="2021-09-15T00:00:00"/>
        <d v="2021-09-16T00:00:00"/>
        <d v="2021-09-25T00:00:00"/>
        <d v="2021-09-27T00:00:00"/>
        <d v="2021-09-23T00:00:00"/>
        <d v="2021-09-28T00:00:00"/>
        <d v="2021-09-26T00:00:00"/>
        <d v="2021-09-30T00:00:00"/>
        <d v="2021-10-02T00:00:00"/>
        <d v="2021-10-01T00:00:00"/>
        <d v="2021-10-03T00:00:00"/>
        <d v="2021-10-06T00:00:00"/>
        <d v="2021-09-29T00:00:00"/>
        <d v="2021-10-12T00:00:00"/>
        <d v="2021-10-09T00:00:00"/>
        <d v="2021-10-10T00:00:00"/>
        <d v="2021-10-04T00:00:00"/>
        <d v="2021-10-08T00:00:00"/>
        <d v="2021-10-13T00:00:00"/>
        <d v="2021-10-15T00:00:00"/>
        <d v="2021-10-18T00:00:00"/>
        <d v="2021-10-17T00:00:00"/>
        <d v="2021-10-19T00:00:00"/>
        <d v="2021-10-20T00:00:00"/>
        <d v="2021-10-22T00:00:00"/>
        <d v="2021-10-23T00:00:00"/>
        <d v="2021-10-24T00:00:00"/>
        <d v="2021-10-16T00:00:00"/>
        <d v="2021-10-21T00:00:00"/>
        <d v="2021-10-26T00:00:00"/>
        <d v="2021-10-28T00:00:00"/>
        <d v="2021-10-30T00:00:00"/>
        <d v="2021-11-01T00:00:00"/>
        <d v="2021-10-29T00:00:00"/>
        <d v="2021-11-03T00:00:00"/>
        <d v="2021-11-04T00:00:00"/>
        <d v="2021-11-02T00:00:00"/>
        <d v="2021-11-07T00:00:00"/>
        <d v="2021-10-31T00:00:00"/>
        <d v="2021-11-05T00:00:00"/>
        <d v="2021-11-06T00:00:00"/>
        <d v="2021-11-10T00:00:00"/>
        <d v="2021-11-11T00:00:00"/>
        <d v="2021-11-12T00:00:00"/>
        <d v="2021-11-13T00:00:00"/>
        <d v="2021-11-15T00:00:00"/>
        <d v="2021-11-17T00:00:00"/>
        <d v="2021-11-16T00:00:00"/>
        <d v="2021-11-23T00:00:00"/>
        <d v="2021-11-19T00:00:00"/>
        <d v="2021-11-25T00:00:00"/>
        <d v="2021-11-28T00:00:00"/>
        <d v="2021-11-30T00:00:00"/>
        <d v="2021-12-01T00:00:00"/>
        <d v="2021-12-03T00:00:00"/>
        <d v="2021-11-26T00:00:00"/>
        <d v="2021-12-04T00:00:00"/>
        <d v="2021-12-02T00:00:00"/>
        <d v="2021-12-07T00:00:00"/>
        <d v="2021-11-29T00:00:00"/>
        <d v="2021-12-08T00:00:00"/>
        <d v="2021-12-05T00:00:00"/>
        <d v="2021-12-11T00:00:00"/>
        <d v="2021-12-13T00:00:00"/>
        <d v="2021-12-09T00:00:00"/>
        <d v="2021-12-10T00:00:00"/>
        <d v="2021-12-12T00:00:00"/>
        <d v="2021-12-14T00:00:00"/>
        <d v="2021-12-17T00:00:00"/>
        <d v="2021-12-16T00:00:00"/>
        <d v="2021-12-18T00:00:00"/>
        <d v="2021-12-19T00:00:00"/>
        <d v="2021-12-15T00:00:00"/>
        <d v="2021-12-06T00:00:00"/>
        <d v="2021-12-21T00:00:00"/>
        <d v="2021-12-22T00:00:00"/>
        <d v="2021-12-20T00:00:00"/>
        <d v="2021-12-24T00:00:00"/>
        <d v="2021-12-28T00:00:00"/>
        <d v="2021-12-31T00:00:00"/>
        <d v="2021-12-30T00:00:00"/>
        <d v="2021-01-14T00:00:00"/>
        <d v="2021-02-06T00:00:00"/>
        <d v="2021-02-13T00:00:00"/>
        <d v="2021-03-12T00:00:00"/>
        <d v="2021-03-16T00:00:00"/>
        <d v="2021-03-05T00:00:00"/>
        <d v="2021-04-02T00:00:00"/>
        <d v="2021-04-28T00:00:00"/>
        <d v="2021-04-04T00:00:00"/>
        <d v="2021-04-07T00:00:00"/>
        <d v="2021-04-21T00:00:00"/>
        <d v="2021-03-11T00:00:00"/>
        <d v="2021-05-12T00:00:00"/>
        <d v="2021-05-14T00:00:00"/>
        <d v="2021-06-04T00:00:00"/>
        <d v="2021-06-22T00:00:00"/>
        <d v="2021-07-17T00:00:00"/>
        <d v="2021-07-24T00:00:00"/>
        <d v="2021-07-30T00:00:00"/>
        <d v="2021-07-12T00:00:00"/>
        <d v="2021-08-11T00:00:00"/>
        <d v="2021-08-25T00:00:00"/>
        <d v="2021-08-30T00:00:00"/>
        <d v="2021-09-24T00:00:00"/>
        <d v="2021-09-05T00:00:00"/>
        <d v="2021-10-07T00:00:00"/>
        <d v="2021-10-05T00:00:00"/>
        <d v="2021-12-26T00:00:00"/>
        <d v="2021-12-23T00:00:00"/>
        <d v="2021-11-27T00:00:00"/>
        <d v="2021-11-24T00:00:00"/>
        <d v="2021-11-18T00:00:00"/>
        <d v="2021-11-20T00:00:00"/>
        <d v="2021-01-24T00:00:00"/>
        <d v="2021-02-01T00:00:00"/>
        <d v="2021-02-02T00:00:00"/>
        <d v="2021-02-04T00:00:00"/>
        <d v="2021-02-08T00:00:00"/>
        <d v="2021-01-13T00:00:00"/>
        <d v="2021-01-11T00:00:00"/>
        <d v="2021-02-19T00:00:00"/>
        <d v="2021-03-07T00:00:00"/>
        <d v="2021-03-08T00:00:00"/>
        <d v="2021-03-15T00:00:00"/>
        <d v="2021-04-05T00:00:00"/>
        <d v="2021-04-11T00:00:00"/>
        <d v="2021-04-13T00:00:00"/>
        <d v="2021-04-18T00:00:00"/>
        <d v="2021-04-19T00:00:00"/>
        <d v="2021-05-09T00:00:00"/>
        <d v="2021-05-11T00:00:00"/>
        <d v="2021-05-24T00:00:00"/>
        <d v="2021-05-25T00:00:00"/>
        <d v="2021-05-27T00:00:00"/>
        <d v="2021-06-07T00:00:00"/>
        <d v="2021-06-13T00:00:00"/>
        <d v="2021-08-03T00:00:00"/>
        <d v="2021-08-19T00:00:00"/>
        <d v="2021-08-22T00:00:00"/>
        <d v="2021-08-26T00:00:00"/>
        <d v="2021-08-29T00:00:00"/>
        <d v="2021-09-07T00:00:00"/>
        <d v="2021-09-11T00:00:00"/>
        <d v="2021-09-13T00:00:00"/>
        <d v="2021-09-18T00:00:00"/>
        <d v="2021-09-20T00:00:00"/>
        <d v="2021-10-11T00:00:00"/>
        <d v="2021-10-14T00:00:00"/>
        <d v="2021-10-25T00:00:00"/>
        <d v="2021-10-27T00:00:00"/>
        <d v="2021-11-09T00:00:00"/>
        <d v="2021-11-08T00:00:00"/>
        <d v="2021-11-14T00:00:00"/>
        <d v="2021-11-21T00:00:00"/>
        <d v="2021-11-22T00:00:00"/>
        <d v="2021-12-29T00:00:00"/>
        <d v="2021-12-27T00:00:00"/>
        <d v="2021-01-03T00:00:00"/>
        <d v="2021-12-25T00:00:00"/>
        <d v="2022-01-11T00:00:00"/>
        <d v="2022-01-12T00:00:00"/>
        <d v="2022-01-02T00:00:00"/>
        <d v="2022-01-04T00:00:00"/>
        <d v="2022-01-18T00:00:00"/>
        <d v="2022-01-03T00:00:00"/>
        <d v="2022-01-05T00:00:00"/>
        <d v="2022-01-07T00:00:00"/>
        <d v="2022-01-15T00:00:00"/>
        <d v="2022-01-13T00:00:00"/>
        <d v="2022-01-14T00:00:00"/>
        <d v="2022-01-17T00:00:00"/>
        <d v="2022-01-19T00:00:00"/>
        <d v="2022-01-10T00:00:00"/>
        <d v="2022-01-24T00:00:00"/>
        <d v="2022-01-20T00:00:00"/>
        <d v="2022-01-26T00:00:00"/>
        <d v="2022-01-28T00:00:00"/>
        <d v="2022-01-27T00:00:00"/>
        <d v="2022-01-29T00:00:00"/>
        <d v="2022-01-25T00:00:00"/>
        <d v="2022-01-31T00:00:00"/>
        <d v="2022-02-02T00:00:00"/>
        <d v="2022-02-05T00:00:00"/>
        <d v="2022-02-03T00:00:00"/>
        <d v="2022-02-04T00:00:00"/>
        <d v="2022-02-08T00:00:00"/>
        <d v="2022-02-09T00:00:00"/>
        <d v="2022-02-11T00:00:00"/>
        <d v="2022-02-12T00:00:00"/>
        <d v="2022-02-06T00:00:00"/>
        <d v="2022-02-13T00:00:00"/>
        <d v="2022-02-14T00:00:00"/>
        <d v="2022-02-28T00:00:00"/>
        <d v="2022-02-16T00:00:00"/>
        <d v="2022-02-15T00:00:00"/>
        <d v="2022-02-17T00:00:00"/>
        <d v="2022-02-20T00:00:00"/>
        <d v="2022-02-18T00:00:00"/>
        <d v="2022-02-19T00:00:00"/>
        <d v="2022-02-23T00:00:00"/>
        <d v="2022-02-21T00:00:00"/>
        <d v="2022-02-22T00:00:00"/>
        <d v="2022-02-24T00:00:00"/>
        <d v="2022-02-25T00:00:00"/>
        <d v="2022-03-05T00:00:00"/>
        <d v="2022-03-03T00:00:00"/>
        <d v="2022-03-07T00:00:00"/>
        <d v="2022-03-08T00:00:00"/>
        <d v="2022-03-02T00:00:00"/>
        <d v="2022-03-06T00:00:00"/>
        <d v="2022-03-04T00:00:00"/>
        <d v="2022-03-10T00:00:00"/>
        <d v="2022-03-15T00:00:00"/>
        <d v="2022-03-12T00:00:00"/>
        <d v="2022-03-14T00:00:00"/>
        <d v="2022-03-13T00:00:00"/>
        <d v="2022-03-16T00:00:00"/>
        <d v="2022-03-20T00:00:00"/>
        <d v="2022-03-18T00:00:00"/>
        <d v="2022-03-23T00:00:00"/>
        <d v="2022-03-19T00:00:00"/>
        <d v="2022-03-24T00:00:00"/>
        <d v="2022-03-25T00:00:00"/>
        <d v="2022-03-27T00:00:00"/>
        <d v="2022-03-26T00:00:00"/>
        <d v="2022-03-28T00:00:00"/>
        <d v="2022-03-31T00:00:00"/>
        <d v="2022-04-01T00:00:00"/>
        <d v="2022-04-06T00:00:00"/>
        <d v="2022-03-30T00:00:00"/>
        <d v="2022-03-22T00:00:00"/>
        <d v="2022-04-05T00:00:00"/>
        <d v="2022-04-16T00:00:00"/>
        <d v="2022-04-07T00:00:00"/>
        <d v="2022-04-08T00:00:00"/>
        <d v="2022-04-11T00:00:00"/>
        <d v="2022-04-10T00:00:00"/>
        <d v="2022-04-09T00:00:00"/>
        <d v="2022-04-13T00:00:00"/>
        <d v="2022-04-14T00:00:00"/>
        <d v="2022-04-02T00:00:00"/>
        <d v="2022-04-12T00:00:00"/>
        <d v="2022-04-04T00:00:00"/>
        <d v="2022-04-23T00:00:00"/>
        <d v="2022-04-21T00:00:00"/>
        <d v="2022-04-22T00:00:00"/>
        <d v="2022-04-24T00:00:00"/>
        <d v="2022-04-26T00:00:00"/>
        <d v="2022-04-29T00:00:00"/>
        <d v="2022-05-01T00:00:00"/>
        <d v="2022-04-30T00:00:00"/>
        <d v="2022-05-04T00:00:00"/>
        <d v="2022-04-27T00:00:00"/>
        <d v="2022-05-05T00:00:00"/>
        <d v="2022-04-28T00:00:00"/>
        <d v="2022-04-15T00:00:00"/>
        <d v="2022-05-07T00:00:00"/>
        <d v="2022-05-06T00:00:00"/>
        <d v="2022-05-09T00:00:00"/>
        <d v="2022-05-08T00:00:00"/>
        <d v="2022-05-02T00:00:00"/>
        <d v="2022-04-17T00:00:00"/>
        <d v="2022-05-10T00:00:00"/>
        <d v="2022-05-03T00:00:00"/>
        <d v="2022-05-11T00:00:00"/>
        <d v="2022-05-12T00:00:00"/>
        <d v="2022-05-13T00:00:00"/>
        <d v="2022-05-16T00:00:00"/>
        <d v="2022-05-14T00:00:00"/>
        <d v="2022-05-17T00:00:00"/>
        <d v="2022-05-19T00:00:00"/>
        <d v="2022-05-20T00:00:00"/>
        <d v="2022-05-23T00:00:00"/>
        <d v="2022-05-25T00:00:00"/>
        <d v="2022-05-24T00:00:00"/>
        <d v="2022-05-26T00:00:00"/>
        <d v="2022-05-27T00:00:00"/>
        <d v="2022-05-30T00:00:00"/>
        <d v="2022-06-01T00:00:00"/>
        <d v="2022-05-29T00:00:00"/>
        <d v="2022-05-28T00:00:00"/>
        <d v="2022-05-31T00:00:00"/>
        <d v="2022-06-03T00:00:00"/>
        <d v="2022-05-21T00:00:00"/>
        <d v="2022-06-06T00:00:00"/>
        <d v="2022-06-02T00:00:00"/>
        <d v="2022-06-07T00:00:00"/>
        <d v="2022-06-08T00:00:00"/>
        <d v="2022-06-10T00:00:00"/>
        <d v="2022-06-11T00:00:00"/>
        <d v="2022-06-12T00:00:00"/>
        <d v="2022-06-17T00:00:00"/>
        <d v="2022-06-16T00:00:00"/>
        <d v="2022-06-19T00:00:00"/>
        <d v="2022-06-18T00:00:00"/>
        <d v="2022-06-20T00:00:00"/>
        <d v="2022-06-21T00:00:00"/>
        <d v="2022-06-14T00:00:00"/>
        <d v="2022-06-24T00:00:00"/>
        <d v="2022-06-22T00:00:00"/>
        <d v="2022-06-23T00:00:00"/>
        <d v="2022-06-28T00:00:00"/>
        <d v="2022-06-26T00:00:00"/>
        <d v="2022-06-27T00:00:00"/>
        <d v="2022-06-09T00:00:00"/>
        <d v="2022-07-02T00:00:00"/>
        <d v="2022-07-05T00:00:00"/>
        <d v="2022-06-30T00:00:00"/>
        <d v="2022-07-01T00:00:00"/>
        <d v="2022-06-25T00:00:00"/>
        <d v="2022-07-07T00:00:00"/>
        <d v="2022-07-11T00:00:00"/>
        <d v="2022-07-09T00:00:00"/>
        <d v="2022-07-12T00:00:00"/>
        <d v="2022-07-08T00:00:00"/>
        <d v="2022-07-03T00:00:00"/>
        <d v="2022-07-13T00:00:00"/>
        <d v="2022-06-29T00:00:00"/>
        <d v="2022-07-04T00:00:00"/>
        <d v="2022-07-17T00:00:00"/>
        <d v="2022-07-18T00:00:00"/>
        <d v="2022-07-21T00:00:00"/>
        <d v="2022-07-16T00:00:00"/>
        <d v="2022-07-22T00:00:00"/>
        <d v="2022-07-23T00:00:00"/>
        <d v="2022-07-06T00:00:00"/>
        <d v="2022-07-15T00:00:00"/>
        <d v="2022-07-27T00:00:00"/>
        <d v="2022-07-28T00:00:00"/>
        <d v="2022-07-31T00:00:00"/>
        <d v="2022-07-20T00:00:00"/>
        <d v="2022-07-30T00:00:00"/>
        <d v="2022-08-05T00:00:00"/>
        <d v="2022-07-29T00:00:00"/>
        <d v="2022-08-09T00:00:00"/>
        <d v="2022-08-01T00:00:00"/>
        <d v="2022-08-08T00:00:00"/>
        <d v="2022-08-06T00:00:00"/>
        <d v="2022-08-12T00:00:00"/>
        <d v="2022-08-03T00:00:00"/>
        <d v="2022-08-13T00:00:00"/>
        <d v="2022-08-10T00:00:00"/>
        <d v="2022-08-18T00:00:00"/>
        <d v="2022-08-22T00:00:00"/>
        <d v="2022-08-20T00:00:00"/>
        <d v="2022-08-11T00:00:00"/>
        <d v="2022-08-19T00:00:00"/>
        <d v="2022-08-23T00:00:00"/>
        <d v="2022-08-25T00:00:00"/>
        <d v="2022-08-31T00:00:00"/>
        <d v="2022-08-29T00:00:00"/>
        <d v="2022-08-28T00:00:00"/>
        <d v="2022-09-03T00:00:00"/>
        <d v="2022-09-05T00:00:00"/>
        <d v="2022-09-07T00:00:00"/>
        <d v="2022-08-26T00:00:00"/>
        <d v="2022-09-09T00:00:00"/>
        <d v="2022-09-02T00:00:00"/>
        <d v="2022-09-08T00:00:00"/>
        <d v="2022-09-12T00:00:00"/>
        <d v="2022-09-11T00:00:00"/>
        <d v="2022-09-15T00:00:00"/>
        <d v="2022-09-14T00:00:00"/>
        <d v="2022-09-18T00:00:00"/>
        <d v="2022-09-19T00:00:00"/>
        <d v="2022-09-10T00:00:00"/>
        <d v="2022-09-16T00:00:00"/>
        <d v="2022-09-21T00:00:00"/>
        <d v="2022-09-26T00:00:00"/>
        <d v="2022-09-01T00:00:00"/>
        <d v="2022-09-20T00:00:00"/>
        <d v="2022-09-23T00:00:00"/>
        <d v="2022-09-06T00:00:00"/>
        <d v="2022-09-25T00:00:00"/>
        <d v="2022-09-24T00:00:00"/>
        <d v="2022-09-17T00:00:00"/>
        <d v="2022-09-22T00:00:00"/>
        <d v="2022-09-30T00:00:00"/>
        <d v="2022-09-29T00:00:00"/>
        <d v="2022-10-01T00:00:00"/>
        <d v="2022-10-02T00:00:00"/>
        <d v="2022-10-03T00:00:00"/>
        <d v="2022-10-04T00:00:00"/>
        <d v="2022-10-06T00:00:00"/>
        <d v="2022-10-10T00:00:00"/>
        <d v="2022-10-08T00:00:00"/>
        <d v="2022-10-11T00:00:00"/>
        <d v="2022-10-18T00:00:00"/>
        <d v="2022-10-14T00:00:00"/>
        <d v="2022-10-09T00:00:00"/>
        <d v="2022-10-13T00:00:00"/>
        <d v="2022-10-07T00:00:00"/>
        <d v="2022-10-16T00:00:00"/>
        <d v="2022-10-23T00:00:00"/>
        <d v="2022-10-25T00:00:00"/>
        <d v="2022-10-20T00:00:00"/>
        <d v="2022-10-27T00:00:00"/>
        <d v="2022-10-24T00:00:00"/>
        <d v="2022-10-15T00:00:00"/>
        <d v="2022-10-26T00:00:00"/>
        <d v="2022-10-28T00:00:00"/>
        <d v="2022-10-29T00:00:00"/>
        <d v="2022-11-01T00:00:00"/>
        <d v="2022-10-30T00:00:00"/>
        <d v="2022-10-22T00:00:00"/>
        <d v="2022-10-21T00:00:00"/>
        <d v="2022-11-03T00:00:00"/>
        <d v="2022-11-02T00:00:00"/>
        <d v="2022-11-08T00:00:00"/>
        <d v="2022-11-10T00:00:00"/>
        <d v="2022-11-05T00:00:00"/>
        <d v="2022-11-14T00:00:00"/>
        <d v="2022-11-06T00:00:00"/>
        <d v="2022-11-11T00:00:00"/>
        <d v="2022-11-12T00:00:00"/>
        <d v="2022-11-07T00:00:00"/>
        <d v="2022-11-15T00:00:00"/>
        <d v="2022-11-13T00:00:00"/>
        <d v="2022-11-20T00:00:00"/>
        <d v="2022-11-18T00:00:00"/>
        <d v="2022-11-17T00:00:00"/>
        <d v="2022-11-09T00:00:00"/>
        <d v="2022-11-16T00:00:00"/>
        <d v="2022-11-25T00:00:00"/>
        <d v="2022-11-24T00:00:00"/>
        <d v="2022-11-27T00:00:00"/>
        <d v="2022-11-22T00:00:00"/>
        <d v="2022-11-28T00:00:00"/>
        <d v="2022-11-04T00:00:00"/>
        <d v="2022-11-23T00:00:00"/>
        <d v="2022-12-05T00:00:00"/>
        <d v="2022-12-06T00:00:00"/>
        <d v="2022-12-07T00:00:00"/>
        <d v="2022-12-08T00:00:00"/>
        <d v="2022-11-26T00:00:00"/>
        <d v="2022-12-04T00:00:00"/>
        <d v="2022-12-03T00:00:00"/>
        <d v="2022-12-09T00:00:00"/>
        <d v="2022-11-30T00:00:00"/>
        <d v="2022-12-11T00:00:00"/>
        <d v="2022-11-19T00:00:00"/>
        <d v="2022-12-15T00:00:00"/>
        <d v="2022-11-29T00:00:00"/>
        <d v="2022-12-10T00:00:00"/>
        <d v="2022-12-13T00:00:00"/>
        <d v="2022-12-16T00:00:00"/>
        <d v="2022-12-14T00:00:00"/>
        <d v="2022-12-12T00:00:00"/>
        <d v="2022-12-01T00:00:00"/>
        <d v="2022-12-20T00:00:00"/>
        <d v="2022-12-24T00:00:00"/>
        <d v="2022-12-21T00:00:00"/>
        <d v="2022-12-31T00:00:00"/>
        <d v="2022-12-23T00:00:00"/>
        <d v="2022-12-27T00:00:00"/>
        <d v="2022-12-28T00:00:00"/>
        <d v="2022-01-16T00:00:00"/>
        <d v="2022-01-01T00:00:00"/>
        <d v="2022-01-23T00:00:00"/>
        <d v="2022-01-21T00:00:00"/>
        <d v="2022-02-10T00:00:00"/>
        <d v="2022-02-26T00:00:00"/>
        <d v="2022-03-29T00:00:00"/>
        <d v="2022-03-21T00:00:00"/>
        <d v="2022-03-17T00:00:00"/>
        <d v="2022-03-11T00:00:00"/>
        <d v="2022-04-19T00:00:00"/>
        <d v="2022-04-20T00:00:00"/>
        <d v="2022-05-18T00:00:00"/>
        <d v="2022-06-04T00:00:00"/>
        <d v="2022-06-15T00:00:00"/>
        <d v="2022-08-04T00:00:00"/>
        <d v="2022-08-16T00:00:00"/>
        <d v="2022-08-17T00:00:00"/>
        <d v="2022-07-26T00:00:00"/>
        <d v="2022-07-24T00:00:00"/>
        <d v="2022-07-14T00:00:00"/>
        <d v="2022-08-15T00:00:00"/>
        <d v="2022-08-24T00:00:00"/>
        <d v="2022-08-30T00:00:00"/>
        <d v="2022-09-27T00:00:00"/>
        <d v="2022-09-28T00:00:00"/>
        <d v="2022-10-05T00:00:00"/>
        <d v="2022-10-19T00:00:00"/>
        <d v="2022-10-17T00:00:00"/>
        <d v="2022-10-12T00:00:00"/>
        <d v="2022-12-22T00:00:00"/>
        <d v="2022-12-17T00:00:00"/>
        <d v="2022-12-19T00:00:00"/>
        <d v="2022-01-08T00:00:00"/>
        <d v="2022-01-09T00:00:00"/>
        <d v="2022-01-06T00:00:00"/>
        <d v="2022-01-22T00:00:00"/>
        <d v="2022-01-30T00:00:00"/>
        <d v="2022-02-01T00:00:00"/>
        <d v="2022-02-07T00:00:00"/>
        <d v="2022-02-27T00:00:00"/>
        <d v="2022-03-01T00:00:00"/>
        <d v="2022-03-09T00:00:00"/>
        <d v="2022-04-03T00:00:00"/>
        <d v="2022-04-18T00:00:00"/>
        <d v="2022-04-25T00:00:00"/>
        <d v="2022-05-15T00:00:00"/>
        <d v="2022-05-22T00:00:00"/>
        <d v="2022-06-05T00:00:00"/>
        <d v="2022-06-13T00:00:00"/>
        <d v="2022-07-10T00:00:00"/>
        <d v="2022-07-19T00:00:00"/>
        <d v="2022-08-02T00:00:00"/>
        <d v="2022-08-07T00:00:00"/>
        <d v="2022-08-14T00:00:00"/>
        <d v="2022-08-21T00:00:00"/>
        <d v="2022-08-27T00:00:00"/>
        <d v="2022-09-04T00:00:00"/>
        <d v="2022-09-13T00:00:00"/>
        <d v="2022-10-31T00:00:00"/>
        <d v="2022-11-21T00:00:00"/>
        <d v="2022-12-02T00:00:00"/>
        <d v="2022-12-18T00:00:00"/>
        <d v="2022-12-29T00:00:00"/>
        <d v="2022-12-30T00:00:00"/>
        <d v="2022-12-26T00:00:00"/>
        <d v="2022-07-25T00:00:00"/>
        <d v="2022-12-25T00:00:00"/>
      </sharedItems>
      <fieldGroup par="21"/>
    </cacheField>
    <cacheField name="day_of_week" numFmtId="0">
      <sharedItems count="7">
        <s v="Thursday"/>
        <s v="Monday"/>
        <s v="Sunday"/>
        <s v="Tuesday"/>
        <s v="Friday"/>
        <s v="Wednesday"/>
        <s v="Saturday"/>
      </sharedItems>
    </cacheField>
    <cacheField name="junction_control" numFmtId="0">
      <sharedItems count="7">
        <s v="Give way or uncontrolled"/>
        <s v="Auto traffic signal"/>
        <s v="Data missing or out of range"/>
        <s v="Authorised person"/>
        <s v="Stop sign"/>
        <s v="Not at junction or within 20 metres"/>
        <s v="Auto traffic sigl"/>
      </sharedItems>
    </cacheField>
    <cacheField name="junction_detail" numFmtId="0">
      <sharedItems count="9">
        <s v="T or staggered junction"/>
        <s v="Crossroads"/>
        <s v="Not at junction or within 20 metres"/>
        <s v="Roundabout"/>
        <s v="Mini-roundabout"/>
        <s v="More than 4 arms (not roundabout)"/>
        <s v="Private drive or entrance"/>
        <s v="Slip road"/>
        <s v="Other junction"/>
      </sharedItems>
    </cacheField>
    <cacheField name="accident_severity" numFmtId="0">
      <sharedItems count="3">
        <s v="Serious"/>
        <s v="Slight"/>
        <s v="Fatal"/>
      </sharedItems>
    </cacheField>
    <cacheField name="light_conditions" numFmtId="0">
      <sharedItems count="5">
        <s v="Daylight"/>
        <s v="Darkness - lights lit"/>
        <s v="Darkness - lighting unknown"/>
        <s v="Darkness - lights unlit"/>
        <s v="Darkness - no lighting"/>
      </sharedItems>
    </cacheField>
    <cacheField name="local_authority" numFmtId="0">
      <sharedItems count="422">
        <s v="Kensington and Chelsea"/>
        <s v="Hammersmith and Fulham"/>
        <s v="Westminster"/>
        <s v="Hounslow"/>
        <s v="City of London"/>
        <s v="Tower Hamlets"/>
        <s v="Hackney"/>
        <s v="Camden"/>
        <s v="Southwark"/>
        <s v="Brent"/>
        <s v="Haringey"/>
        <s v="Islington"/>
        <s v="Barnet"/>
        <s v="Ealing"/>
        <s v="Newham"/>
        <s v="London Airport (Heathrow)"/>
        <s v="Hillingdon"/>
        <s v="Waltham Forest"/>
        <s v="Redbridge"/>
        <s v="Barking and Dagenham"/>
        <s v="Havering"/>
        <s v="Lambeth"/>
        <s v="Croydon"/>
        <s v="Wandsworth"/>
        <s v="Bromley"/>
        <s v="Lewisham"/>
        <s v="Greenwich"/>
        <s v="Bexley"/>
        <s v="Harrow"/>
        <s v="Enfield"/>
        <s v="Sutton"/>
        <s v="Merton"/>
        <s v="Kingston upon Thames"/>
        <s v="Richmond upon Thames"/>
        <s v="Eden"/>
        <s v="Copeland"/>
        <s v="South Lakeland"/>
        <s v="Barrow-in-Furness"/>
        <s v="Allerdale"/>
        <s v="Carlisle"/>
        <s v="Fylde"/>
        <s v="Blackpool"/>
        <s v="Wyre"/>
        <s v="Lancaster"/>
        <s v="Chorley"/>
        <s v="West Lancashire"/>
        <s v="South Ribble"/>
        <s v="Preston"/>
        <s v="Blackburn with Darwen"/>
        <s v="Hyndburn"/>
        <s v="Ribble Valley"/>
        <s v="Burnley"/>
        <s v="Pendle"/>
        <s v="Rossendale"/>
        <s v="Wirral"/>
        <s v="Sefton"/>
        <s v="St. Helens"/>
        <s v="Liverpool"/>
        <s v="Knowsley"/>
        <s v="Manchester"/>
        <s v="Salford"/>
        <s v="Tameside"/>
        <s v="Stockport"/>
        <s v="Bolton"/>
        <s v="Wigan"/>
        <s v="Trafford"/>
        <s v="Bury"/>
        <s v="Rochdale"/>
        <s v="Oldham"/>
        <s v="Vale Royal"/>
        <s v="Crewe and Nantwich"/>
        <s v="Halton"/>
        <s v="Chester"/>
        <s v="Macclesfield"/>
        <s v="Cheshire East"/>
        <s v="Warrington"/>
        <s v="Crewe and ntwich"/>
        <s v="Cheshire West and Chester"/>
        <s v="Congleton"/>
        <s v="Ellesmere Port and Neston"/>
        <s v="Wansbeck"/>
        <s v="Blyth Valley"/>
        <s v="North Tyneside"/>
        <s v="Newcastle upon Tyne"/>
        <s v="Tynedale"/>
        <s v="Alnwick"/>
        <s v="South Tyneside"/>
        <s v="Gateshead"/>
        <s v="Castle Morpeth"/>
        <s v="Sunderland"/>
        <s v="Berwick-upon-Tweed"/>
        <s v="Northumberland"/>
        <s v="Durham"/>
        <s v="County Durham"/>
        <s v="Easington"/>
        <s v="Chester-le-Street"/>
        <s v="Derwentside"/>
        <s v="Wear Valley"/>
        <s v="Teesdale"/>
        <s v="Darlington"/>
        <s v="Sedgefield"/>
        <s v="Hambleton"/>
        <s v="York"/>
        <s v="Craven"/>
        <s v="Richmondshire"/>
        <s v="Scarborough"/>
        <s v="Selby"/>
        <s v="Harrogate"/>
        <s v="Ryedale"/>
        <s v="Calderdale"/>
        <s v="Bradford"/>
        <s v="Wakefield"/>
        <s v="Leeds"/>
        <s v="Kirklees"/>
        <s v="Doncaster"/>
        <s v="Rotherham"/>
        <s v="Barnsley"/>
        <s v="Sheffield"/>
        <s v="North East Lincolnshire"/>
        <s v="North Lincolnshire"/>
        <s v="East Riding of Yorkshire"/>
        <s v="Kingston upon Hull, City of"/>
        <s v="Hartlepool"/>
        <s v="Redcar and Cleveland"/>
        <s v="Middlesbrough"/>
        <s v="Stockton-on-Tees"/>
        <s v="Birmingham"/>
        <s v="Wolverhampton"/>
        <s v="Walsall"/>
        <s v="Dudley"/>
        <s v="Sandwell"/>
        <s v="Solihull"/>
        <s v="Coventry"/>
        <s v="Lichfield"/>
        <s v="Stafford"/>
        <s v="Stoke-on-Trent"/>
        <s v="East Staffordshire"/>
        <s v="Newcastle-under-Lyme"/>
        <s v="Cannock Chase"/>
        <s v="South Staffordshire"/>
        <s v="Tamworth"/>
        <s v="Staffordshire Moorlands"/>
        <s v="Wychavon"/>
        <s v="Malvern Hills"/>
        <s v="Worcester"/>
        <s v="Wyre Forest"/>
        <s v="Herefordshire, County of"/>
        <s v="Shropshire"/>
        <s v="Redditch"/>
        <s v="Bromsgrove"/>
        <s v="South Shropshire"/>
        <s v="North Shropshire"/>
        <s v="Shrewsbury and Atcham"/>
        <s v="Oswestry"/>
        <s v="Telford and Wrekin"/>
        <s v="Bridgnorth"/>
        <s v="Stratford-upon-Avon"/>
        <s v="Warwick"/>
        <s v="North Warwickshire"/>
        <s v="Rugby"/>
        <s v="Nuneaton and Bedworth"/>
        <s v="Amber Valley"/>
        <s v="Erewash"/>
        <s v="Bolsover"/>
        <s v="Derbyshire Dales"/>
        <s v="High Peak"/>
        <s v="Chesterfield"/>
        <s v="North East Derbyshire"/>
        <s v="Derby"/>
        <s v="South Derbyshire"/>
        <s v="Ashfield"/>
        <s v="Mansfield"/>
        <s v="Newark and Sherwood"/>
        <s v="Nottingham"/>
        <s v="Gedling"/>
        <s v="Bassetlaw"/>
        <s v="Broxtowe"/>
        <s v="Rushcliffe"/>
        <s v="South Kesteven"/>
        <s v="South Holland"/>
        <s v="North Kesteven"/>
        <s v="Lincoln"/>
        <s v="East Lindsey"/>
        <s v="Boston"/>
        <s v="West Lindsey"/>
        <s v="Leicester"/>
        <s v="Melton"/>
        <s v="Charnwood"/>
        <s v="Blaby"/>
        <s v="Harborough"/>
        <s v="Rutland"/>
        <s v="Hinckley and Bosworth"/>
        <s v="North West Leicestershire"/>
        <s v="Oadby and Wigston"/>
        <s v="Corby"/>
        <s v="Wellingborough"/>
        <s v="Daventry"/>
        <s v="Kettering"/>
        <s v="East Northamptonshire"/>
        <s v="Northampton"/>
        <s v="South Northamptonshire"/>
        <s v="South Cambridgeshire"/>
        <s v="Cambridge"/>
        <s v="Peterborough"/>
        <s v="East Cambridgeshire"/>
        <s v="Huntingdonshire"/>
        <s v="Fenland"/>
        <s v="Great Yarmouth"/>
        <s v="Norwich"/>
        <s v="Breckland"/>
        <s v="Broadland"/>
        <s v="King's Lynn and West Norfolk"/>
        <s v="South Norfolk"/>
        <s v="North Norfolk"/>
        <s v="Mid Suffolk"/>
        <s v="Suffolk Coastal"/>
        <s v="Forest Heath"/>
        <s v="St. Edmundsbury"/>
        <s v="Babergh"/>
        <s v="Ipswich"/>
        <s v="Waveney"/>
        <s v="Bedford"/>
        <s v="Mid Bedfordshire"/>
        <s v="Central Bedfordshire"/>
        <s v="South Bedfordshire"/>
        <s v="Luton"/>
        <s v="East Hertfordshire"/>
        <s v="Broxbourne"/>
        <s v="Welwyn Hatfield"/>
        <s v="North Hertfordshire"/>
        <s v="Watford"/>
        <s v="Three Rivers"/>
        <s v="Dacorum"/>
        <s v="Hertsmere"/>
        <s v="St. Albans"/>
        <s v="Stevege"/>
        <s v="Stevenage"/>
        <s v="Braintree"/>
        <s v="Chelmsford"/>
        <s v="Epping Forest"/>
        <s v="Maldon"/>
        <s v="Tendring"/>
        <s v="Basildon"/>
        <s v="Brentwood"/>
        <s v="Southend-on-Sea"/>
        <s v="Colchester"/>
        <s v="Uttlesford"/>
        <s v="Harlow"/>
        <s v="Thurrock"/>
        <s v="Castle Point"/>
        <s v="Rochford"/>
        <s v="Aylesbury Vale"/>
        <s v="Wycombe"/>
        <s v="South Bucks"/>
        <s v="Chiltern"/>
        <s v="Milton Keynes"/>
        <s v="South Oxfordshire"/>
        <s v="Slough"/>
        <s v="Cherwell"/>
        <s v="Oxford"/>
        <s v="Vale of White Horse"/>
        <s v="West Oxfordshire"/>
        <s v="West Berkshire"/>
        <s v="Windsor and Maidenhead"/>
        <s v="Bracknell Forest"/>
        <s v="Reading"/>
        <s v="Wokingham"/>
        <s v="Rushmoor"/>
        <s v="Basingstoke and Deane"/>
        <s v="Isle of Wight"/>
        <s v="Hart"/>
        <s v="Portsmouth"/>
        <s v="Fareham"/>
        <s v="Southampton"/>
        <s v="East Hampshire"/>
        <s v="Winchester"/>
        <s v="Gosport"/>
        <s v="New Forest"/>
        <s v="Eastleigh"/>
        <s v="Test Valley"/>
        <s v="Havant"/>
        <s v="Elmbridge"/>
        <s v="Mole Valley"/>
        <s v="Runnymede"/>
        <s v="Epsom and Ewell"/>
        <s v="Guildford"/>
        <s v="Spelthorne"/>
        <s v="Reigate and Banstead"/>
        <s v="Waverley"/>
        <s v="Surrey Heath"/>
        <s v="Woking"/>
        <s v="Tandridge"/>
        <s v="Medway"/>
        <s v="Dartford"/>
        <s v="Gravesham"/>
        <s v="Tonbridge and Malling"/>
        <s v="Canterbury"/>
        <s v="Thanet"/>
        <s v="Swale"/>
        <s v="Maidstone"/>
        <s v="Tunbridge Wells"/>
        <s v="Sevenoaks"/>
        <s v="Shepway"/>
        <s v="Ashford"/>
        <s v="Dover"/>
        <s v="Brighton and Hove"/>
        <s v="Worthing"/>
        <s v="Hastings"/>
        <s v="Horsham"/>
        <s v="Wealden"/>
        <s v="Lewes"/>
        <s v="Mid Sussex"/>
        <s v="Eastbourne"/>
        <s v="Crawley"/>
        <s v="Rother"/>
        <s v="Arun"/>
        <s v="Chichester"/>
        <s v="Adur"/>
        <s v="Cornwall"/>
        <s v="Kerrier"/>
        <s v="Penwith"/>
        <s v="North Cornwall"/>
        <s v="Caradon"/>
        <s v="Plymouth"/>
        <s v="Torbay"/>
        <s v="North Devon"/>
        <s v="Torridge"/>
        <s v="Exeter"/>
        <s v="South Hams"/>
        <s v="West Devon"/>
        <s v="Restormel"/>
        <s v="Carrick"/>
        <s v="Teignbridge"/>
        <s v="East Devon"/>
        <s v="Mid Devon"/>
        <s v="Mendip"/>
        <s v="South Gloucestershire"/>
        <s v="North Somerset"/>
        <s v="Sedgemoor"/>
        <s v="Taunton Deane"/>
        <s v="Bristol, City of"/>
        <s v="South Somerset"/>
        <s v="West Somerset"/>
        <s v="Bath and North East Somerset"/>
        <s v="Cotswold"/>
        <s v="Gloucester"/>
        <s v="Stroud"/>
        <s v="Tewkesbury"/>
        <s v="Cheltenham"/>
        <s v="Forest of Dean"/>
        <s v="Swindon"/>
        <s v="Wiltshire"/>
        <s v="West Wiltshire"/>
        <s v="Salisbury"/>
        <s v="Kennet"/>
        <s v="North Wiltshire"/>
        <s v="Bournemouth"/>
        <s v="West Dorset"/>
        <s v="Poole"/>
        <s v="East Dorset"/>
        <s v="Christchurch"/>
        <s v="Purbeck"/>
        <s v="North Dorset"/>
        <s v="Weymouth and Portland"/>
        <s v="Flintshire"/>
        <s v="Denbighshire"/>
        <s v="Wrexham"/>
        <s v="Conwy"/>
        <s v="Gwynedd"/>
        <s v="Isle of Anglesey"/>
        <s v="Caerphilly"/>
        <s v="Torfaen"/>
        <s v="Newport"/>
        <s v="Blaeu Gwent"/>
        <s v="Blaenau Gwent"/>
        <s v="Monmouthshire"/>
        <s v="Rhondda, Cynon, Taff"/>
        <s v="Merthyr Tydfil"/>
        <s v="Cardiff"/>
        <s v="The Vale of Glamorgan"/>
        <s v="Bridgend"/>
        <s v="Neath Port Talbot"/>
        <s v="Swansea"/>
        <s v="Carmarthenshire"/>
        <s v="Ceredigion"/>
        <s v="Pembrokeshire"/>
        <s v="Powys"/>
        <s v="Highland"/>
        <s v="Western Isles"/>
        <s v="Orkney Islands"/>
        <s v="Shetland Islands"/>
        <s v="Moray"/>
        <s v="Aberdeenshire"/>
        <s v="Aberdeen City"/>
        <s v="Angus"/>
        <s v="Perth and Kinross"/>
        <s v="Dundee City"/>
        <s v="Fife"/>
        <s v="Edinburgh, City of"/>
        <s v="East Lothian"/>
        <s v="Scottish Borders"/>
        <s v="West Lothian"/>
        <s v="Midlothian"/>
        <s v="Falkirk"/>
        <s v="Stirling"/>
        <s v="Clackmannshire"/>
        <s v="Clackmannanshire"/>
        <s v="Glasgow City"/>
        <s v="East Dunbartonshire"/>
        <s v="East Renfrewshire"/>
        <s v="Renfrewshire"/>
        <s v="Inverclyde"/>
        <s v="Argyll and Bute"/>
        <s v="West Dunbartonshire"/>
        <s v="North Lanarkshire"/>
        <s v="North Larkshire"/>
        <s v="South Lanarkshire"/>
        <s v="South Larkshire"/>
        <s v="North Ayrshire"/>
        <s v="East Ayrshire"/>
        <s v="South Ayrshire"/>
        <s v="Dumfries and Galloway"/>
      </sharedItems>
    </cacheField>
    <cacheField name="carriageway_hazards" numFmtId="0">
      <sharedItems containsBlank="1"/>
    </cacheField>
    <cacheField name="number_of_casualties" numFmtId="0">
      <sharedItems containsSemiMixedTypes="0" containsString="0" containsNumber="1" containsInteger="1" minValue="1" maxValue="48"/>
    </cacheField>
    <cacheField name="number_of_vehicles" numFmtId="0">
      <sharedItems containsSemiMixedTypes="0" containsString="0" containsNumber="1" containsInteger="1" minValue="1" maxValue="32"/>
    </cacheField>
    <cacheField name="police_force" numFmtId="0">
      <sharedItems/>
    </cacheField>
    <cacheField name="road_surface_conditions" numFmtId="0">
      <sharedItems count="5">
        <s v="Dry"/>
        <s v="Wet or damp"/>
        <s v="Frost or ice"/>
        <s v="Snow"/>
        <s v="Flood over 3cm. deep"/>
      </sharedItems>
    </cacheField>
    <cacheField name="road_type" numFmtId="0">
      <sharedItems count="5">
        <s v="One way street"/>
        <s v="Single carriageway"/>
        <s v="Dual carriageway"/>
        <s v="Roundabout"/>
        <s v="Slip road"/>
      </sharedItems>
    </cacheField>
    <cacheField name="speed_limit" numFmtId="0">
      <sharedItems containsSemiMixedTypes="0" containsString="0" containsNumber="1" containsInteger="1" minValue="10" maxValue="70" count="8">
        <n v="30"/>
        <n v="20"/>
        <n v="50"/>
        <n v="40"/>
        <n v="70"/>
        <n v="60"/>
        <n v="10"/>
        <n v="15"/>
      </sharedItems>
    </cacheField>
    <cacheField name="time" numFmtId="0">
      <sharedItems containsNonDate="0" containsDate="1" containsString="0" containsBlank="1" minDate="1899-12-30T00:01:00" maxDate="1899-12-30T23:59:00" count="1440">
        <d v="1899-12-30T15:11:00"/>
        <d v="1899-12-30T10:59:00"/>
        <d v="1899-12-30T14:19:00"/>
        <d v="1899-12-30T08:10:00"/>
        <d v="1899-12-30T17:25:00"/>
        <d v="1899-12-30T11:48:00"/>
        <d v="1899-12-30T13:58:00"/>
        <d v="1899-12-30T13:18:00"/>
        <d v="1899-12-30T12:15:00"/>
        <d v="1899-12-30T09:52:00"/>
        <d v="1899-12-30T00:09:00"/>
        <d v="1899-12-30T17:49:00"/>
        <d v="1899-12-30T14:00:00"/>
        <d v="1899-12-30T08:15:00"/>
        <d v="1899-12-30T22:05:00"/>
        <d v="1899-12-30T17:30:00"/>
        <d v="1899-12-30T17:05:00"/>
        <d v="1899-12-30T14:27:00"/>
        <d v="1899-12-30T00:28:00"/>
        <d v="1899-12-30T23:15:00"/>
        <d v="1899-12-30T14:20:00"/>
        <d v="1899-12-30T13:25:00"/>
        <d v="1899-12-30T22:30:00"/>
        <d v="1899-12-30T13:50:00"/>
        <d v="1899-12-30T08:20:00"/>
        <d v="1899-12-30T12:03:00"/>
        <d v="1899-12-30T15:50:00"/>
        <d v="1899-12-30T01:01:00"/>
        <d v="1899-12-30T07:45:00"/>
        <d v="1899-12-30T12:30:00"/>
        <d v="1899-12-30T10:08:00"/>
        <d v="1899-12-30T16:19:00"/>
        <d v="1899-12-30T20:35:00"/>
        <d v="1899-12-30T13:27:00"/>
        <d v="1899-12-30T11:00:00"/>
        <d v="1899-12-30T11:30:00"/>
        <d v="1899-12-30T09:15:00"/>
        <d v="1899-12-30T11:15:00"/>
        <d v="1899-12-30T14:40:00"/>
        <d v="1899-12-30T09:58:00"/>
        <d v="1899-12-30T08:28:00"/>
        <d v="1899-12-30T19:53:00"/>
        <d v="1899-12-30T14:05:00"/>
        <d v="1899-12-30T23:55:00"/>
        <d v="1899-12-30T08:35:00"/>
        <d v="1899-12-30T07:53:00"/>
        <d v="1899-12-30T12:00:00"/>
        <d v="1899-12-30T08:25:00"/>
        <d v="1899-12-30T21:06:00"/>
        <d v="1899-12-30T07:09:00"/>
        <d v="1899-12-30T20:42:00"/>
        <d v="1899-12-30T00:35:00"/>
        <d v="1899-12-30T10:15:00"/>
        <d v="1899-12-30T16:50:00"/>
        <d v="1899-12-30T12:20:00"/>
        <d v="1899-12-30T15:40:00"/>
        <d v="1899-12-30T16:46:00"/>
        <d v="1899-12-30T12:25:00"/>
        <d v="1899-12-30T13:23:00"/>
        <d v="1899-12-30T22:55:00"/>
        <d v="1899-12-30T16:05:00"/>
        <d v="1899-12-30T08:36:00"/>
        <d v="1899-12-30T21:45:00"/>
        <d v="1899-12-30T08:55:00"/>
        <d v="1899-12-30T08:30:00"/>
        <d v="1899-12-30T20:20:00"/>
        <d v="1899-12-30T14:51:00"/>
        <d v="1899-12-30T06:35:00"/>
        <d v="1899-12-30T19:11:00"/>
        <d v="1899-12-30T20:26:00"/>
        <d v="1899-12-30T13:00:00"/>
        <d v="1899-12-30T15:30:00"/>
        <d v="1899-12-30T13:30:00"/>
        <d v="1899-12-30T10:40:00"/>
        <d v="1899-12-30T07:40:00"/>
        <d v="1899-12-30T12:58:00"/>
        <d v="1899-12-30T17:04:00"/>
        <d v="1899-12-30T18:15:00"/>
        <d v="1899-12-30T15:53:00"/>
        <d v="1899-12-30T13:45:00"/>
        <d v="1899-12-30T06:12:00"/>
        <d v="1899-12-30T12:33:00"/>
        <d v="1899-12-30T08:40:00"/>
        <d v="1899-12-30T13:05:00"/>
        <d v="1899-12-30T07:05:00"/>
        <d v="1899-12-30T13:15:00"/>
        <d v="1899-12-30T23:00:00"/>
        <d v="1899-12-30T08:00:00"/>
        <d v="1899-12-30T08:59:00"/>
        <d v="1899-12-30T20:18:00"/>
        <d v="1899-12-30T15:00:00"/>
        <d v="1899-12-30T22:15:00"/>
        <d v="1899-12-30T16:20:00"/>
        <d v="1899-12-30T16:13:00"/>
        <d v="1899-12-30T19:42:00"/>
        <d v="1899-12-30T22:22:00"/>
        <d v="1899-12-30T14:12:00"/>
        <d v="1899-12-30T09:50:00"/>
        <d v="1899-12-30T20:15:00"/>
        <d v="1899-12-30T12:40:00"/>
        <d v="1899-12-30T10:00:00"/>
        <d v="1899-12-30T05:30:00"/>
        <d v="1899-12-30T06:30:00"/>
        <d v="1899-12-30T17:21:00"/>
        <d v="1899-12-30T19:49:00"/>
        <d v="1899-12-30T16:35:00"/>
        <d v="1899-12-30T07:55:00"/>
        <d v="1899-12-30T19:35:00"/>
        <d v="1899-12-30T07:15:00"/>
        <d v="1899-12-30T16:25:00"/>
        <d v="1899-12-30T14:25:00"/>
        <d v="1899-12-30T16:40:00"/>
        <d v="1899-12-30T07:30:00"/>
        <d v="1899-12-30T19:05:00"/>
        <d v="1899-12-30T05:11:00"/>
        <d v="1899-12-30T14:54:00"/>
        <d v="1899-12-30T18:30:00"/>
        <d v="1899-12-30T00:45:00"/>
        <d v="1899-12-30T10:10:00"/>
        <d v="1899-12-30T14:02:00"/>
        <d v="1899-12-30T18:40:00"/>
        <d v="1899-12-30T15:22:00"/>
        <d v="1899-12-30T15:45:00"/>
        <d v="1899-12-30T13:20:00"/>
        <d v="1899-12-30T09:30:00"/>
        <d v="1899-12-30T17:10:00"/>
        <d v="1899-12-30T09:48:00"/>
        <d v="1899-12-30T08:12:00"/>
        <d v="1899-12-30T12:45:00"/>
        <d v="1899-12-30T17:00:00"/>
        <d v="1899-12-30T19:00:00"/>
        <d v="1899-12-30T13:51:00"/>
        <d v="1899-12-30T07:25:00"/>
        <d v="1899-12-30T07:35:00"/>
        <d v="1899-12-30T19:57:00"/>
        <d v="1899-12-30T17:50:00"/>
        <d v="1899-12-30T19:37:00"/>
        <d v="1899-12-30T19:20:00"/>
        <d v="1899-12-30T18:25:00"/>
        <d v="1899-12-30T17:58:00"/>
        <d v="1899-12-30T20:25:00"/>
        <d v="1899-12-30T14:35:00"/>
        <d v="1899-12-30T00:25:00"/>
        <d v="1899-12-30T20:10:00"/>
        <d v="1899-12-30T21:14:00"/>
        <d v="1899-12-30T15:49:00"/>
        <d v="1899-12-30T11:10:00"/>
        <d v="1899-12-30T17:34:00"/>
        <d v="1899-12-30T00:46:00"/>
        <d v="1899-12-30T19:36:00"/>
        <d v="1899-12-30T22:28:00"/>
        <d v="1899-12-30T21:15:00"/>
        <d v="1899-12-30T22:00:00"/>
        <d v="1899-12-30T16:45:00"/>
        <d v="1899-12-30T10:42:00"/>
        <d v="1899-12-30T09:39:00"/>
        <d v="1899-12-30T16:18:00"/>
        <d v="1899-12-30T18:44:00"/>
        <d v="1899-12-30T09:19:00"/>
        <d v="1899-12-30T09:00:00"/>
        <d v="1899-12-30T17:35:00"/>
        <d v="1899-12-30T08:50:00"/>
        <d v="1899-12-30T18:20:00"/>
        <d v="1899-12-30T07:20:00"/>
        <d v="1899-12-30T20:39:00"/>
        <d v="1899-12-30T17:19:00"/>
        <d v="1899-12-30T18:55:00"/>
        <d v="1899-12-30T10:36:00"/>
        <d v="1899-12-30T16:01:00"/>
        <d v="1899-12-30T13:52:00"/>
        <d v="1899-12-30T20:40:00"/>
        <d v="1899-12-30T18:00:00"/>
        <d v="1899-12-30T17:45:00"/>
        <d v="1899-12-30T09:28:00"/>
        <d v="1899-12-30T09:01:00"/>
        <d v="1899-12-30T15:10:00"/>
        <d v="1899-12-30T18:10:00"/>
        <d v="1899-12-30T20:05:00"/>
        <d v="1899-12-30T03:19:00"/>
        <d v="1899-12-30T09:40:00"/>
        <d v="1899-12-30T19:15:00"/>
        <d v="1899-12-30T09:10:00"/>
        <d v="1899-12-30T22:10:00"/>
        <d v="1899-12-30T17:01:00"/>
        <d v="1899-12-30T09:05:00"/>
        <d v="1899-12-30T09:25:00"/>
        <d v="1899-12-30T17:28:00"/>
        <d v="1899-12-30T19:03:00"/>
        <d v="1899-12-30T10:30:00"/>
        <d v="1899-12-30T14:45:00"/>
        <d v="1899-12-30T10:56:00"/>
        <d v="1899-12-30T18:45:00"/>
        <d v="1899-12-30T12:35:00"/>
        <d v="1899-12-30T02:04:00"/>
        <d v="1899-12-30T19:30:00"/>
        <d v="1899-12-30T16:15:00"/>
        <d v="1899-12-30T15:25:00"/>
        <d v="1899-12-30T13:35:00"/>
        <d v="1899-12-30T12:34:00"/>
        <d v="1899-12-30T08:01:00"/>
        <d v="1899-12-30T18:03:00"/>
        <d v="1899-12-30T13:11:00"/>
        <d v="1899-12-30T11:40:00"/>
        <d v="1899-12-30T12:43:00"/>
        <d v="1899-12-30T22:50:00"/>
        <d v="1899-12-30T12:48:00"/>
        <d v="1899-12-30T20:04:00"/>
        <d v="1899-12-30T19:25:00"/>
        <d v="1899-12-30T15:32:00"/>
        <d v="1899-12-30T17:57:00"/>
        <d v="1899-12-30T09:20:00"/>
        <d v="1899-12-30T11:37:00"/>
        <d v="1899-12-30T16:08:00"/>
        <d v="1899-12-30T07:37:00"/>
        <d v="1899-12-30T14:11:00"/>
        <d v="1899-12-30T19:10:00"/>
        <d v="1899-12-30T20:00:00"/>
        <d v="1899-12-30T08:42:00"/>
        <d v="1899-12-30T16:30:00"/>
        <d v="1899-12-30T08:45:00"/>
        <d v="1899-12-30T08:34:00"/>
        <d v="1899-12-30T15:20:00"/>
        <d v="1899-12-30T15:36:00"/>
        <d v="1899-12-30T16:23:00"/>
        <d v="1899-12-30T11:50:00"/>
        <d v="1899-12-30T08:51:00"/>
        <d v="1899-12-30T10:09:00"/>
        <d v="1899-12-30T15:15:00"/>
        <d v="1899-12-30T14:15:00"/>
        <d v="1899-12-30T09:12:00"/>
        <d v="1899-12-30T10:20:00"/>
        <d v="1899-12-30T05:15:00"/>
        <d v="1899-12-30T01:25:00"/>
        <d v="1899-12-30T16:12:00"/>
        <d v="1899-12-30T11:58:00"/>
        <d v="1899-12-30T07:38:00"/>
        <d v="1899-12-30T17:08:00"/>
        <d v="1899-12-30T18:08:00"/>
        <d v="1899-12-30T20:51:00"/>
        <d v="1899-12-30T09:45:00"/>
        <d v="1899-12-30T07:12:00"/>
        <d v="1899-12-30T03:40:00"/>
        <d v="1899-12-30T09:14:00"/>
        <d v="1899-12-30T08:03:00"/>
        <d v="1899-12-30T18:54:00"/>
        <d v="1899-12-30T16:16:00"/>
        <d v="1899-12-30T13:10:00"/>
        <d v="1899-12-30T07:52:00"/>
        <d v="1899-12-30T14:55:00"/>
        <d v="1899-12-30T19:12:00"/>
        <d v="1899-12-30T16:00:00"/>
        <d v="1899-12-30T00:15:00"/>
        <d v="1899-12-30T23:20:00"/>
        <d v="1899-12-30T09:06:00"/>
        <d v="1899-12-30T12:46:00"/>
        <d v="1899-12-30T03:30:00"/>
        <d v="1899-12-30T12:31:00"/>
        <d v="1899-12-30T17:13:00"/>
        <d v="1899-12-30T10:05:00"/>
        <d v="1899-12-30T06:00:00"/>
        <d v="1899-12-30T06:38:00"/>
        <d v="1899-12-30T00:20:00"/>
        <d v="1899-12-30T10:25:00"/>
        <d v="1899-12-30T08:05:00"/>
        <d v="1899-12-30T14:26:00"/>
        <d v="1899-12-30T14:07:00"/>
        <d v="1899-12-30T12:37:00"/>
        <d v="1899-12-30T15:55:00"/>
        <d v="1899-12-30T12:02:00"/>
        <d v="1899-12-30T00:10:00"/>
        <d v="1899-12-30T11:59:00"/>
        <d v="1899-12-30T15:41:00"/>
        <d v="1899-12-30T01:15:00"/>
        <d v="1899-12-30T06:40:00"/>
        <d v="1899-12-30T16:59:00"/>
        <d v="1899-12-30T16:02:00"/>
        <d v="1899-12-30T16:49:00"/>
        <d v="1899-12-30T23:30:00"/>
        <d v="1899-12-30T19:55:00"/>
        <d v="1899-12-30T21:05:00"/>
        <d v="1899-12-30T20:59:00"/>
        <d v="1899-12-30T18:50:00"/>
        <d v="1899-12-30T00:30:00"/>
        <d v="1899-12-30T02:47:00"/>
        <d v="1899-12-30T17:22:00"/>
        <d v="1899-12-30T17:36:00"/>
        <d v="1899-12-30T00:16:00"/>
        <d v="1899-12-30T12:23:00"/>
        <d v="1899-12-30T10:50:00"/>
        <d v="1899-12-30T09:35:00"/>
        <d v="1899-12-30T14:50:00"/>
        <d v="1899-12-30T14:30:00"/>
        <d v="1899-12-30T21:00:00"/>
        <d v="1899-12-30T12:09:00"/>
        <d v="1899-12-30T20:01:00"/>
        <d v="1899-12-30T00:04:00"/>
        <d v="1899-12-30T19:27:00"/>
        <d v="1899-12-30T20:30:00"/>
        <d v="1899-12-30T13:40:00"/>
        <d v="1899-12-30T15:43:00"/>
        <d v="1899-12-30T15:21:00"/>
        <d v="1899-12-30T13:44:00"/>
        <d v="1899-12-30T17:15:00"/>
        <d v="1899-12-30T07:58:00"/>
        <d v="1899-12-30T11:20:00"/>
        <d v="1899-12-30T20:53:00"/>
        <d v="1899-12-30T11:34:00"/>
        <d v="1899-12-30T20:45:00"/>
        <d v="1899-12-30T04:50:00"/>
        <d v="1899-12-30T00:05:00"/>
        <d v="1899-12-30T19:40:00"/>
        <d v="1899-12-30T06:33:00"/>
        <d v="1899-12-30T07:10:00"/>
        <d v="1899-12-30T16:47:00"/>
        <d v="1899-12-30T18:24:00"/>
        <d v="1899-12-30T13:02:00"/>
        <d v="1899-12-30T23:49:00"/>
        <d v="1899-12-30T09:54:00"/>
        <d v="1899-12-30T03:00:00"/>
        <d v="1899-12-30T23:07:00"/>
        <d v="1899-12-30T02:50:00"/>
        <d v="1899-12-30T23:35:00"/>
        <d v="1899-12-30T05:40:00"/>
        <d v="1899-12-30T08:11:00"/>
        <d v="1899-12-30T07:57:00"/>
        <d v="1899-12-30T13:31:00"/>
        <d v="1899-12-30T11:07:00"/>
        <d v="1899-12-30T07:33:00"/>
        <d v="1899-12-30T06:43:00"/>
        <d v="1899-12-30T12:18:00"/>
        <d v="1899-12-30T17:55:00"/>
        <d v="1899-12-30T18:52:00"/>
        <d v="1899-12-30T21:23:00"/>
        <d v="1899-12-30T22:20:00"/>
        <d v="1899-12-30T21:35:00"/>
        <d v="1899-12-30T22:25:00"/>
        <d v="1899-12-30T21:22:00"/>
        <d v="1899-12-30T18:26:00"/>
        <d v="1899-12-30T13:22:00"/>
        <d v="1899-12-30T21:30:00"/>
        <d v="1899-12-30T08:56:00"/>
        <d v="1899-12-30T05:50:00"/>
        <d v="1899-12-30T16:10:00"/>
        <d v="1899-12-30T03:32:00"/>
        <d v="1899-12-30T15:05:00"/>
        <d v="1899-12-30T11:05:00"/>
        <d v="1899-12-30T16:14:00"/>
        <d v="1899-12-30T04:11:00"/>
        <d v="1899-12-30T14:34:00"/>
        <d v="1899-12-30T08:58:00"/>
        <d v="1899-12-30T02:00:00"/>
        <d v="1899-12-30T23:23:00"/>
        <d v="1899-12-30T07:28:00"/>
        <d v="1899-12-30T10:12:00"/>
        <d v="1899-12-30T21:27:00"/>
        <d v="1899-12-30T18:42:00"/>
        <d v="1899-12-30T17:40:00"/>
        <d v="1899-12-30T10:37:00"/>
        <d v="1899-12-30T05:06:00"/>
        <d v="1899-12-30T09:55:00"/>
        <d v="1899-12-30T07:26:00"/>
        <d v="1899-12-30T03:41:00"/>
        <d v="1899-12-30T23:56:00"/>
        <d v="1899-12-30T15:17:00"/>
        <d v="1899-12-30T07:00:00"/>
        <d v="1899-12-30T10:03:00"/>
        <d v="1899-12-30T18:28:00"/>
        <d v="1899-12-30T03:12:00"/>
        <d v="1899-12-30T19:38:00"/>
        <d v="1899-12-30T15:01:00"/>
        <d v="1899-12-30T20:50:00"/>
        <d v="1899-12-30T18:27:00"/>
        <d v="1899-12-30T11:55:00"/>
        <d v="1899-12-30T12:07:00"/>
        <d v="1899-12-30T07:50:00"/>
        <d v="1899-12-30T01:35:00"/>
        <d v="1899-12-30T05:08:00"/>
        <d v="1899-12-30T16:22:00"/>
        <d v="1899-12-30T11:19:00"/>
        <d v="1899-12-30T23:28:00"/>
        <d v="1899-12-30T11:14:00"/>
        <d v="1899-12-30T10:45:00"/>
        <d v="1899-12-30T08:26:00"/>
        <d v="1899-12-30T06:34:00"/>
        <d v="1899-12-30T09:46:00"/>
        <d v="1899-12-30T18:05:00"/>
        <d v="1899-12-30T17:46:00"/>
        <d v="1899-12-30T08:31:00"/>
        <d v="1899-12-30T15:18:00"/>
        <d v="1899-12-30T19:45:00"/>
        <d v="1899-12-30T07:44:00"/>
        <d v="1899-12-30T15:59:00"/>
        <d v="1899-12-30T06:55:00"/>
        <d v="1899-12-30T17:39:00"/>
        <d v="1899-12-30T18:58:00"/>
        <d v="1899-12-30T12:41:00"/>
        <d v="1899-12-30T17:14:00"/>
        <d v="1899-12-30T07:04:00"/>
        <d v="1899-12-30T13:55:00"/>
        <d v="1899-12-30T13:43:00"/>
        <d v="1899-12-30T23:53:00"/>
        <d v="1899-12-30T14:10:00"/>
        <d v="1899-12-30T16:44:00"/>
        <d v="1899-12-30T08:04:00"/>
        <d v="1899-12-30T22:34:00"/>
        <d v="1899-12-30T08:38:00"/>
        <d v="1899-12-30T19:06:00"/>
        <d v="1899-12-30T16:04:00"/>
        <d v="1899-12-30T23:26:00"/>
        <d v="1899-12-30T14:33:00"/>
        <d v="1899-12-30T16:57:00"/>
        <d v="1899-12-30T22:18:00"/>
        <d v="1899-12-30T06:53:00"/>
        <d v="1899-12-30T14:52:00"/>
        <d v="1899-12-30T01:00:00"/>
        <d v="1899-12-30T09:22:00"/>
        <d v="1899-12-30T02:51:00"/>
        <d v="1899-12-30T18:59:00"/>
        <d v="1899-12-30T18:01:00"/>
        <d v="1899-12-30T19:33:00"/>
        <d v="1899-12-30T16:38:00"/>
        <d v="1899-12-30T05:37:00"/>
        <d v="1899-12-30T19:34:00"/>
        <d v="1899-12-30T09:27:00"/>
        <d v="1899-12-30T08:43:00"/>
        <d v="1899-12-30T06:01:00"/>
        <d v="1899-12-30T01:53:00"/>
        <d v="1899-12-30T17:17:00"/>
        <d v="1899-12-30T06:15:00"/>
        <d v="1899-12-30T13:03:00"/>
        <d v="1899-12-30T13:19:00"/>
        <d v="1899-12-30T06:06:00"/>
        <d v="1899-12-30T12:26:00"/>
        <d v="1899-12-30T09:04:00"/>
        <d v="1899-12-30T09:56:00"/>
        <d v="1899-12-30T19:32:00"/>
        <d v="1899-12-30T18:23:00"/>
        <d v="1899-12-30T18:33:00"/>
        <d v="1899-12-30T10:07:00"/>
        <d v="1899-12-30T23:40:00"/>
        <d v="1899-12-30T13:14:00"/>
        <d v="1899-12-30T02:35:00"/>
        <d v="1899-12-30T11:43:00"/>
        <d v="1899-12-30T13:32:00"/>
        <d v="1899-12-30T08:52:00"/>
        <d v="1899-12-30T22:45:00"/>
        <d v="1899-12-30T18:48:00"/>
        <d v="1899-12-30T11:09:00"/>
        <d v="1899-12-30T07:27:00"/>
        <d v="1899-12-30T14:58:00"/>
        <d v="1899-12-30T03:36:00"/>
        <d v="1899-12-30T10:18:00"/>
        <d v="1899-12-30T17:27:00"/>
        <d v="1899-12-30T04:10:00"/>
        <d v="1899-12-30T19:04:00"/>
        <d v="1899-12-30T12:28:00"/>
        <d v="1899-12-30T18:17:00"/>
        <d v="1899-12-30T18:14:00"/>
        <d v="1899-12-30T18:12:00"/>
        <d v="1899-12-30T21:28:00"/>
        <d v="1899-12-30T18:35:00"/>
        <d v="1899-12-30T12:50:00"/>
        <d v="1899-12-30T12:42:00"/>
        <d v="1899-12-30T18:34:00"/>
        <d v="1899-12-30T17:26:00"/>
        <d v="1899-12-30T17:09:00"/>
        <d v="1899-12-30T21:10:00"/>
        <d v="1899-12-30T10:54:00"/>
        <d v="1899-12-30T12:39:00"/>
        <d v="1899-12-30T16:17:00"/>
        <d v="1899-12-30T17:20:00"/>
        <d v="1899-12-30T23:32:00"/>
        <d v="1899-12-30T00:32:00"/>
        <d v="1899-12-30T15:03:00"/>
        <d v="1899-12-30T21:25:00"/>
        <d v="1899-12-30T13:08:00"/>
        <d v="1899-12-30T21:32:00"/>
        <d v="1899-12-30T19:48:00"/>
        <d v="1899-12-30T01:10:00"/>
        <d v="1899-12-30T17:51:00"/>
        <d v="1899-12-30T07:16:00"/>
        <d v="1899-12-30T20:11:00"/>
        <d v="1899-12-30T09:08:00"/>
        <d v="1899-12-30T20:55:00"/>
        <d v="1899-12-30T21:50:00"/>
        <d v="1899-12-30T10:04:00"/>
        <d v="1899-12-30T09:21:00"/>
        <d v="1899-12-30T00:52:00"/>
        <d v="1899-12-30T11:28:00"/>
        <d v="1899-12-30T12:59:00"/>
        <d v="1899-12-30T07:49:00"/>
        <d v="1899-12-30T13:48:00"/>
        <d v="1899-12-30T12:14:00"/>
        <d v="1899-12-30T04:45:00"/>
        <d v="1899-12-30T20:06:00"/>
        <d v="1899-12-30T10:11:00"/>
        <d v="1899-12-30T01:06:00"/>
        <d v="1899-12-30T00:41:00"/>
        <d v="1899-12-30T00:26:00"/>
        <d v="1899-12-30T00:01:00"/>
        <d v="1899-12-30T15:58:00"/>
        <d v="1899-12-30T06:36:00"/>
        <d v="1899-12-30T17:16:00"/>
        <d v="1899-12-30T04:15:00"/>
        <d v="1899-12-30T12:05:00"/>
        <d v="1899-12-30T17:53:00"/>
        <d v="1899-12-30T14:47:00"/>
        <d v="1899-12-30T21:38:00"/>
        <d v="1899-12-30T06:45:00"/>
        <d v="1899-12-30T14:09:00"/>
        <d v="1899-12-30T16:28:00"/>
        <d v="1899-12-30T22:11:00"/>
        <d v="1899-12-30T21:20:00"/>
        <d v="1899-12-30T11:35:00"/>
        <d v="1899-12-30T04:30:00"/>
        <d v="1899-12-30T21:37:00"/>
        <d v="1899-12-30T17:03:00"/>
        <d v="1899-12-30T03:43:00"/>
        <d v="1899-12-30T11:17:00"/>
        <d v="1899-12-30T20:36:00"/>
        <d v="1899-12-30T02:45:00"/>
        <d v="1899-12-30T11:25:00"/>
        <d v="1899-12-30T15:48:00"/>
        <d v="1899-12-30T02:39:00"/>
        <d v="1899-12-30T09:36:00"/>
        <d v="1899-12-30T16:06:00"/>
        <d v="1899-12-30T11:53:00"/>
        <d v="1899-12-30T18:43:00"/>
        <d v="1899-12-30T06:50:00"/>
        <d v="1899-12-30T10:55:00"/>
        <d v="1899-12-30T19:46:00"/>
        <d v="1899-12-30T19:16:00"/>
        <d v="1899-12-30T21:58:00"/>
        <d v="1899-12-30T14:23:00"/>
        <d v="1899-12-30T06:56:00"/>
        <d v="1899-12-30T18:32:00"/>
        <d v="1899-12-30T10:47:00"/>
        <d v="1899-12-30T11:08:00"/>
        <d v="1899-12-30T16:55:00"/>
        <d v="1899-12-30T12:51:00"/>
        <d v="1899-12-30T10:58:00"/>
        <d v="1899-12-30T22:29:00"/>
        <d v="1899-12-30T12:10:00"/>
        <d v="1899-12-30T19:54:00"/>
        <d v="1899-12-30T05:00:00"/>
        <d v="1899-12-30T13:54:00"/>
        <d v="1899-12-30T18:31:00"/>
        <d v="1899-12-30T15:14:00"/>
        <d v="1899-12-30T23:10:00"/>
        <d v="1899-12-30T14:39:00"/>
        <d v="1899-12-30T03:02:00"/>
        <d v="1899-12-30T07:46:00"/>
        <d v="1899-12-30T05:09:00"/>
        <d v="1899-12-30T13:38:00"/>
        <d v="1899-12-30T23:34:00"/>
        <d v="1899-12-30T06:54:00"/>
        <d v="1899-12-30T16:53:00"/>
        <d v="1899-12-30T11:49:00"/>
        <d v="1899-12-30T03:58:00"/>
        <d v="1899-12-30T11:12:00"/>
        <d v="1899-12-30T09:29:00"/>
        <d v="1899-12-30T23:46:00"/>
        <d v="1899-12-30T13:04:00"/>
        <d v="1899-12-30T00:34:00"/>
        <d v="1899-12-30T23:16:00"/>
        <d v="1899-12-30T22:19:00"/>
        <d v="1899-12-30T18:02:00"/>
        <d v="1899-12-30T00:37:00"/>
        <d v="1899-12-30T19:28:00"/>
        <d v="1899-12-30T17:29:00"/>
        <d v="1899-12-30T01:21:00"/>
        <d v="1899-12-30T02:10:00"/>
        <d v="1899-12-30T16:34:00"/>
        <d v="1899-12-30T10:02:00"/>
        <d v="1899-12-30T18:16:00"/>
        <d v="1899-12-30T15:04:00"/>
        <d v="1899-12-30T22:06:00"/>
        <d v="1899-12-30T09:16:00"/>
        <d v="1899-12-30T11:29:00"/>
        <d v="1899-12-30T00:02:00"/>
        <d v="1899-12-30T03:05:00"/>
        <d v="1899-12-30T19:19:00"/>
        <d v="1899-12-30T15:56:00"/>
        <d v="1899-12-30T01:16:00"/>
        <d v="1899-12-30T14:06:00"/>
        <d v="1899-12-30T18:06:00"/>
        <d v="1899-12-30T01:50:00"/>
        <d v="1899-12-30T01:26:00"/>
        <d v="1899-12-30T19:22:00"/>
        <d v="1899-12-30T23:50:00"/>
        <d v="1899-12-30T14:04:00"/>
        <d v="1899-12-30T01:20:00"/>
        <d v="1899-12-30T15:42:00"/>
        <d v="1899-12-30T01:40:00"/>
        <d v="1899-12-30T21:48:00"/>
        <d v="1899-12-30T11:51:00"/>
        <d v="1899-12-30T00:58:00"/>
        <d v="1899-12-30T21:13:00"/>
        <d v="1899-12-30T23:14:00"/>
        <d v="1899-12-30T07:02:00"/>
        <d v="1899-12-30T01:17:00"/>
        <d v="1899-12-30T20:13:00"/>
        <d v="1899-12-30T16:54:00"/>
        <d v="1899-12-30T09:38:00"/>
        <d v="1899-12-30T00:08:00"/>
        <d v="1899-12-30T22:59:00"/>
        <d v="1899-12-30T20:38:00"/>
        <d v="1899-12-30T15:44:00"/>
        <d v="1899-12-30T08:44:00"/>
        <d v="1899-12-30T04:19:00"/>
        <d v="1899-12-30T13:56:00"/>
        <d v="1899-12-30T07:03:00"/>
        <d v="1899-12-30T21:55:00"/>
        <d v="1899-12-30T05:03:00"/>
        <d v="1899-12-30T04:20:00"/>
        <d v="1899-12-30T19:50:00"/>
        <d v="1899-12-30T21:44:00"/>
        <d v="1899-12-30T18:04:00"/>
        <d v="1899-12-30T11:32:00"/>
        <d v="1899-12-30T22:38:00"/>
        <d v="1899-12-30T04:27:00"/>
        <d v="1899-12-30T17:07:00"/>
        <d v="1899-12-30T09:03:00"/>
        <d v="1899-12-30T08:54:00"/>
        <d v="1899-12-30T10:52:00"/>
        <d v="1899-12-30T15:52:00"/>
        <d v="1899-12-30T02:36:00"/>
        <d v="1899-12-30T23:29:00"/>
        <d v="1899-12-30T21:16:00"/>
        <d v="1899-12-30T18:13:00"/>
        <d v="1899-12-30T08:32:00"/>
        <d v="1899-12-30T23:42:00"/>
        <d v="1899-12-30T23:25:00"/>
        <d v="1899-12-30T08:09:00"/>
        <d v="1899-12-30T12:55:00"/>
        <d v="1899-12-30T03:23:00"/>
        <d v="1899-12-30T06:59:00"/>
        <d v="1899-12-30T09:51:00"/>
        <d v="1899-12-30T16:21:00"/>
        <d v="1899-12-30T17:54:00"/>
        <d v="1899-12-30T03:55:00"/>
        <d v="1899-12-30T22:08:00"/>
        <d v="1899-12-30T02:05:00"/>
        <d v="1899-12-30T16:07:00"/>
        <d v="1899-12-30T20:48:00"/>
        <d v="1899-12-30T18:07:00"/>
        <d v="1899-12-30T02:40:00"/>
        <d v="1899-12-30T17:38:00"/>
        <d v="1899-12-30T22:26:00"/>
        <d v="1899-12-30T01:49:00"/>
        <d v="1899-12-30T04:18:00"/>
        <d v="1899-12-30T17:37:00"/>
        <d v="1899-12-30T03:35:00"/>
        <d v="1899-12-30T11:33:00"/>
        <d v="1899-12-30T19:08:00"/>
        <d v="1899-12-30T18:38:00"/>
        <d v="1899-12-30T08:13:00"/>
        <d v="1899-12-30T03:15:00"/>
        <d v="1899-12-30T17:24:00"/>
        <d v="1899-12-30T20:37:00"/>
        <d v="1899-12-30T00:49:00"/>
        <d v="1899-12-30T01:02:00"/>
        <d v="1899-12-30T16:37:00"/>
        <d v="1899-12-30T22:13:00"/>
        <d v="1899-12-30T07:48:00"/>
        <d v="1899-12-30T08:37:00"/>
        <d v="1899-12-30T17:48:00"/>
        <d v="1899-12-30T08:53:00"/>
        <d v="1899-12-30T09:32:00"/>
        <d v="1899-12-30T19:47:00"/>
        <d v="1899-12-30T14:56:00"/>
        <d v="1899-12-30T20:14:00"/>
        <d v="1899-12-30T03:45:00"/>
        <d v="1899-12-30T02:18:00"/>
        <d v="1899-12-30T22:43:00"/>
        <d v="1899-12-30T23:21:00"/>
        <d v="1899-12-30T18:18:00"/>
        <d v="1899-12-30T23:45:00"/>
        <d v="1899-12-30T16:51:00"/>
        <d v="1899-12-30T11:45:00"/>
        <d v="1899-12-30T14:46:00"/>
        <d v="1899-12-30T17:42:00"/>
        <d v="1899-12-30T03:10:00"/>
        <d v="1899-12-30T09:33:00"/>
        <d v="1899-12-30T21:26:00"/>
        <d v="1899-12-30T18:21:00"/>
        <d v="1899-12-30T14:24:00"/>
        <d v="1899-12-30T20:03:00"/>
        <d v="1899-12-30T07:54:00"/>
        <d v="1899-12-30T09:59:00"/>
        <d v="1899-12-30T10:16:00"/>
        <d v="1899-12-30T11:06:00"/>
        <d v="1899-12-30T09:07:00"/>
        <d v="1899-12-30T13:33:00"/>
        <d v="1899-12-30T14:49:00"/>
        <d v="1899-12-30T12:47:00"/>
        <d v="1899-12-30T17:32:00"/>
        <d v="1899-12-30T09:23:00"/>
        <d v="1899-12-30T06:18:00"/>
        <d v="1899-12-30T19:21:00"/>
        <d v="1899-12-30T21:49:00"/>
        <d v="1899-12-30T19:02:00"/>
        <d v="1899-12-30T23:41:00"/>
        <d v="1899-12-30T12:11:00"/>
        <d v="1899-12-30T08:48:00"/>
        <d v="1899-12-30T18:57:00"/>
        <d v="1899-12-30T07:43:00"/>
        <d v="1899-12-30T17:52:00"/>
        <d v="1899-12-30T22:17:00"/>
        <d v="1899-12-30T22:35:00"/>
        <d v="1899-12-30T01:47:00"/>
        <d v="1899-12-30T02:01:00"/>
        <d v="1899-12-30T15:02:00"/>
        <d v="1899-12-30T22:01:00"/>
        <d v="1899-12-30T10:14:00"/>
        <d v="1899-12-30T22:48:00"/>
        <d v="1899-12-30T23:59:00"/>
        <d v="1899-12-30T02:15:00"/>
        <d v="1899-12-30T17:59:00"/>
        <d v="1899-12-30T17:47:00"/>
        <d v="1899-12-30T16:43:00"/>
        <d v="1899-12-30T03:20:00"/>
        <d v="1899-12-30T09:26:00"/>
        <d v="1899-12-30T16:42:00"/>
        <d v="1899-12-30T10:49:00"/>
        <d v="1899-12-30T03:14:00"/>
        <d v="1899-12-30T18:39:00"/>
        <d v="1899-12-30T00:03:00"/>
        <d v="1899-12-30T17:44:00"/>
        <d v="1899-12-30T15:26:00"/>
        <d v="1899-12-30T00:36:00"/>
        <d v="1899-12-30T12:56:00"/>
        <d v="1899-12-30T01:37:00"/>
        <d v="1899-12-30T15:57:00"/>
        <d v="1899-12-30T10:17:00"/>
        <d v="1899-12-30T22:40:00"/>
        <d v="1899-12-30T02:41:00"/>
        <d v="1899-12-30T14:08:00"/>
        <d v="1899-12-30T18:29:00"/>
        <d v="1899-12-30T23:19:00"/>
        <d v="1899-12-30T23:54:00"/>
        <d v="1899-12-30T08:14:00"/>
        <d v="1899-12-30T09:37:00"/>
        <d v="1899-12-30T05:20:00"/>
        <d v="1899-12-30T11:38:00"/>
        <d v="1899-12-30T04:28:00"/>
        <d v="1899-12-30T19:07:00"/>
        <d v="1899-12-30T09:09:00"/>
        <d v="1899-12-30T11:26:00"/>
        <d v="1899-12-30T13:37:00"/>
        <d v="1899-12-30T17:12:00"/>
        <d v="1899-12-30T16:56:00"/>
        <d v="1899-12-30T05:45:00"/>
        <d v="1899-12-30T06:10:00"/>
        <d v="1899-12-30T09:42:00"/>
        <d v="1899-12-30T05:55:00"/>
        <d v="1899-12-30T15:34:00"/>
        <d v="1899-12-30T21:31:00"/>
        <d v="1899-12-30T05:27:00"/>
        <d v="1899-12-30T07:56:00"/>
        <d v="1899-12-30T16:33:00"/>
        <d v="1899-12-30T18:49:00"/>
        <d v="1899-12-30T20:41:00"/>
        <d v="1899-12-30T22:56:00"/>
        <d v="1899-12-30T10:35:00"/>
        <d v="1899-12-30T08:23:00"/>
        <d v="1899-12-30T16:48:00"/>
        <d v="1899-12-30T17:56:00"/>
        <d v="1899-12-30T13:42:00"/>
        <d v="1899-12-30T01:22:00"/>
        <d v="1899-12-30T02:20:00"/>
        <d v="1899-12-30T15:35:00"/>
        <d v="1899-12-30T16:09:00"/>
        <d v="1899-12-30T14:29:00"/>
        <d v="1899-12-30T11:31:00"/>
        <d v="1899-12-30T01:19:00"/>
        <d v="1899-12-30T21:02:00"/>
        <d v="1899-12-30T23:52:00"/>
        <d v="1899-12-30T12:52:00"/>
        <d v="1899-12-30T01:05:00"/>
        <d v="1899-12-30T12:22:00"/>
        <d v="1899-12-30T15:46:00"/>
        <d v="1899-12-30T21:40:00"/>
        <d v="1899-12-30T06:44:00"/>
        <d v="1899-12-30T13:34:00"/>
        <d v="1899-12-30T21:42:00"/>
        <d v="1899-12-30T03:33:00"/>
        <d v="1899-12-30T11:03:00"/>
        <d v="1899-12-30T15:39:00"/>
        <d v="1899-12-30T06:25:00"/>
        <d v="1899-12-30T14:31:00"/>
        <d v="1899-12-30T03:28:00"/>
        <d v="1899-12-30T15:47:00"/>
        <d v="1899-12-30T20:12:00"/>
        <d v="1899-12-30T14:42:00"/>
        <d v="1899-12-30T01:43:00"/>
        <d v="1899-12-30T10:24:00"/>
        <d v="1899-12-30T21:19:00"/>
        <d v="1899-12-30T16:24:00"/>
        <d v="1899-12-30T15:19:00"/>
        <d v="1899-12-30T09:13:00"/>
        <d v="1899-12-30T01:30:00"/>
        <d v="1899-12-30T19:58:00"/>
        <d v="1899-12-30T07:11:00"/>
        <d v="1899-12-30T08:33:00"/>
        <d v="1899-12-30T01:54:00"/>
        <d v="1899-12-30T12:04:00"/>
        <d v="1899-12-30T23:39:00"/>
        <d v="1899-12-30T10:22:00"/>
        <d v="1899-12-30T20:28:00"/>
        <d v="1899-12-30T02:44:00"/>
        <d v="1899-12-30T03:50:00"/>
        <d v="1899-12-30T15:08:00"/>
        <d v="1899-12-30T07:19:00"/>
        <d v="1899-12-30T08:24:00"/>
        <d v="1899-12-30T09:43:00"/>
        <d v="1899-12-30T16:31:00"/>
        <d v="1899-12-30T00:50:00"/>
        <d v="1899-12-30T18:46:00"/>
        <d v="1899-12-30T13:09:00"/>
        <d v="1899-12-30T07:14:00"/>
        <d v="1899-12-30T00:23:00"/>
        <d v="1899-12-30T02:25:00"/>
        <d v="1899-12-30T19:18:00"/>
        <d v="1899-12-30T14:36:00"/>
        <d v="1899-12-30T04:57:00"/>
        <d v="1899-12-30T17:11:00"/>
        <d v="1899-12-30T14:14:00"/>
        <d v="1899-12-30T07:08:00"/>
        <d v="1899-12-30T11:04:00"/>
        <d v="1899-12-30T10:53:00"/>
        <d v="1899-12-30T14:18:00"/>
        <d v="1899-12-30T16:58:00"/>
        <d v="1899-12-30T17:23:00"/>
        <d v="1899-12-30T09:47:00"/>
        <d v="1899-12-30T13:53:00"/>
        <d v="1899-12-30T02:07:00"/>
        <d v="1899-12-30T09:24:00"/>
        <d v="1899-12-30T13:36:00"/>
        <d v="1899-12-30T17:18:00"/>
        <d v="1899-12-30T20:16:00"/>
        <d v="1899-12-30T15:28:00"/>
        <d v="1899-12-30T20:32:00"/>
        <d v="1899-12-30T05:19:00"/>
        <d v="1899-12-30T01:32:00"/>
        <d v="1899-12-30T10:33:00"/>
        <d v="1899-12-30T21:57:00"/>
        <d v="1899-12-30T09:02:00"/>
        <d v="1899-12-30T23:31:00"/>
        <d v="1899-12-30T06:08:00"/>
        <d v="1899-12-30T20:07:00"/>
        <d v="1899-12-30T23:24:00"/>
        <d v="1899-12-30T09:17:00"/>
        <d v="1899-12-30T11:56:00"/>
        <d v="1899-12-30T23:36:00"/>
        <d v="1899-12-30T07:18:00"/>
        <d v="1899-12-30T10:34:00"/>
        <d v="1899-12-30T09:44:00"/>
        <d v="1899-12-30T13:47:00"/>
        <d v="1899-12-30T20:24:00"/>
        <d v="1899-12-30T21:53:00"/>
        <d v="1899-12-30T12:32:00"/>
        <d v="1899-12-30T04:02:00"/>
        <d v="1899-12-30T10:51:00"/>
        <d v="1899-12-30T10:19:00"/>
        <d v="1899-12-30T20:08:00"/>
        <d v="1899-12-30T02:30:00"/>
        <d v="1899-12-30T18:56:00"/>
        <d v="1899-12-30T08:19:00"/>
        <d v="1899-12-30T23:58:00"/>
        <d v="1899-12-30T11:22:00"/>
        <d v="1899-12-30T05:10:00"/>
        <d v="1899-12-30T11:36:00"/>
        <d v="1899-12-30T01:08:00"/>
        <d v="1899-12-30T11:42:00"/>
        <d v="1899-12-30T05:38:00"/>
        <d v="1899-12-30T07:24:00"/>
        <d v="1899-12-30T01:45:00"/>
        <d v="1899-12-30T00:22:00"/>
        <d v="1899-12-30T04:12:00"/>
        <d v="1899-12-30T15:23:00"/>
        <d v="1899-12-30T15:24:00"/>
        <d v="1899-12-30T19:52:00"/>
        <d v="1899-12-30T07:36:00"/>
        <d v="1899-12-30T12:17:00"/>
        <d v="1899-12-30T00:51:00"/>
        <d v="1899-12-30T15:33:00"/>
        <d v="1899-12-30T06:20:00"/>
        <d v="1899-12-30T20:57:00"/>
        <d v="1899-12-30T19:14:00"/>
        <d v="1899-12-30T11:39:00"/>
        <d v="1899-12-30T05:29:00"/>
        <d v="1899-12-30T10:27:00"/>
        <d v="1899-12-30T14:16:00"/>
        <d v="1899-12-30T07:23:00"/>
        <d v="1899-12-30T15:54:00"/>
        <d v="1899-12-30T08:47:00"/>
        <d v="1899-12-30T07:01:00"/>
        <d v="1899-12-30T21:18:00"/>
        <d v="1899-12-30T20:19:00"/>
        <d v="1899-12-30T15:06:00"/>
        <d v="1899-12-30T16:32:00"/>
        <d v="1899-12-30T19:24:00"/>
        <d v="1899-12-30T00:59:00"/>
        <d v="1899-12-30T10:48:00"/>
        <d v="1899-12-30T04:03:00"/>
        <d v="1899-12-30T11:47:00"/>
        <d v="1899-12-30T19:41:00"/>
        <d v="1899-12-30T08:08:00"/>
        <d v="1899-12-30T23:05:00"/>
        <d v="1899-12-30T21:12:00"/>
        <d v="1899-12-30T08:46:00"/>
        <d v="1899-12-30T00:40:00"/>
        <d v="1899-12-30T00:57:00"/>
        <d v="1899-12-30T08:27:00"/>
        <d v="1899-12-30T20:02:00"/>
        <d v="1899-12-30T15:27:00"/>
        <d v="1899-12-30T11:18:00"/>
        <d v="1899-12-30T08:41:00"/>
        <d v="1899-12-30T08:18:00"/>
        <d v="1899-12-30T00:55:00"/>
        <d v="1899-12-30T13:07:00"/>
        <d v="1899-12-30T16:26:00"/>
        <d v="1899-12-30T02:59:00"/>
        <d v="1899-12-30T13:28:00"/>
        <d v="1899-12-30T08:57:00"/>
        <d v="1899-12-30T03:25:00"/>
        <d v="1899-12-30T11:44:00"/>
        <d v="1899-12-30T20:54:00"/>
        <d v="1899-12-30T07:34:00"/>
        <d v="1899-12-30T19:44:00"/>
        <d v="1899-12-30T07:22:00"/>
        <d v="1899-12-30T15:07:00"/>
        <d v="1899-12-30T06:39:00"/>
        <d v="1899-12-30T08:06:00"/>
        <d v="1899-12-30T04:35:00"/>
        <d v="1899-12-30T18:37:00"/>
        <d v="1899-12-30T20:31:00"/>
        <d v="1899-12-30T01:12:00"/>
        <d v="1899-12-30T19:01:00"/>
        <d v="1899-12-30T19:23:00"/>
        <d v="1899-12-30T08:49:00"/>
        <d v="1899-12-30T20:33:00"/>
        <d v="1899-12-30T19:31:00"/>
        <d v="1899-12-30T13:01:00"/>
        <d v="1899-12-30T12:29:00"/>
        <d v="1899-12-30T05:39:00"/>
        <d v="1899-12-30T04:00:00"/>
        <d v="1899-12-30T00:29:00"/>
        <d v="1899-12-30T22:47:00"/>
        <d v="1899-12-30T18:41:00"/>
        <d v="1899-12-30T04:25:00"/>
        <d v="1899-12-30T00:14:00"/>
        <d v="1899-12-30T19:17:00"/>
        <d v="1899-12-30T00:48:00"/>
        <d v="1899-12-30T13:17:00"/>
        <d v="1899-12-30T16:39:00"/>
        <d v="1899-12-30T00:21:00"/>
        <d v="1899-12-30T15:29:00"/>
        <d v="1899-12-30T06:04:00"/>
        <d v="1899-12-30T13:46:00"/>
        <d v="1899-12-30T11:57:00"/>
        <d v="1899-12-30T05:35:00"/>
        <d v="1899-12-30T20:46:00"/>
        <d v="1899-12-30T11:41:00"/>
        <d v="1899-12-30T22:39:00"/>
        <d v="1899-12-30T13:13:00"/>
        <d v="1899-12-30T15:13:00"/>
        <d v="1899-12-30T14:28:00"/>
        <d v="1899-12-30T06:51:00"/>
        <d v="1899-12-30T08:39:00"/>
        <d v="1899-12-30T15:51:00"/>
        <d v="1899-12-30T17:02:00"/>
        <d v="1899-12-30T12:53:00"/>
        <d v="1899-12-30T13:29:00"/>
        <d v="1899-12-30T04:37:00"/>
        <d v="1899-12-30T19:51:00"/>
        <d v="1899-12-30T12:54:00"/>
        <d v="1899-12-30T17:33:00"/>
        <d v="1899-12-30T04:40:00"/>
        <d v="1899-12-30T22:44:00"/>
        <d v="1899-12-30T16:11:00"/>
        <d v="1899-12-30T06:05:00"/>
        <d v="1899-12-30T18:19:00"/>
        <d v="1899-12-30T10:21:00"/>
        <d v="1899-12-30T11:54:00"/>
        <d v="1899-12-30T17:06:00"/>
        <d v="1899-12-30T11:11:00"/>
        <d v="1899-12-30T12:08:00"/>
        <d v="1899-12-30T15:12:00"/>
        <d v="1899-12-30T20:52:00"/>
        <d v="1899-12-30T16:36:00"/>
        <d v="1899-12-30T12:44:00"/>
        <d v="1899-12-30T21:47:00"/>
        <d v="1899-12-30T09:11:00"/>
        <d v="1899-12-30T08:21:00"/>
        <d v="1899-12-30T03:57:00"/>
        <d v="1899-12-30T14:32:00"/>
        <d v="1899-12-30T20:09:00"/>
        <d v="1899-12-30T16:27:00"/>
        <d v="1899-12-30T02:48:00"/>
        <d v="1899-12-30T22:57:00"/>
        <d v="1899-12-30T20:56:00"/>
        <d v="1899-12-30T03:59:00"/>
        <d v="1899-12-30T12:49:00"/>
        <d v="1899-12-30T22:42:00"/>
        <d v="1899-12-30T23:43:00"/>
        <d v="1899-12-30T21:43:00"/>
        <d v="1899-12-30T17:41:00"/>
        <d v="1899-12-30T02:32:00"/>
        <d v="1899-12-30T19:43:00"/>
        <d v="1899-12-30T10:44:00"/>
        <d v="1899-12-30T17:43:00"/>
        <d v="1899-12-30T08:17:00"/>
        <d v="1899-12-30T11:21:00"/>
        <d v="1899-12-30T00:07:00"/>
        <d v="1899-12-30T07:32:00"/>
        <d v="1899-12-30T22:54:00"/>
        <d v="1899-12-30T11:46:00"/>
        <d v="1899-12-30T03:22:00"/>
        <d v="1899-12-30T12:36:00"/>
        <d v="1899-12-30T23:08:00"/>
        <d v="1899-12-30T05:31:00"/>
        <d v="1899-12-30T13:39:00"/>
        <d v="1899-12-30T08:02:00"/>
        <d v="1899-12-30T14:17:00"/>
        <d v="1899-12-30T23:57:00"/>
        <d v="1899-12-30T14:03:00"/>
        <d v="1899-12-30T10:57:00"/>
        <d v="1899-12-30T22:51:00"/>
        <d v="1899-12-30T05:02:00"/>
        <d v="1899-12-30T20:47:00"/>
        <d v="1899-12-30T05:59:00"/>
        <d v="1899-12-30T22:14:00"/>
        <d v="1899-12-30T04:05:00"/>
        <d v="1899-12-30T07:31:00"/>
        <d v="1899-12-30T14:48:00"/>
        <d v="1899-12-30T06:42:00"/>
        <d v="1899-12-30T23:27:00"/>
        <d v="1899-12-30T00:19:00"/>
        <d v="1899-12-30T05:25:00"/>
        <d v="1899-12-30T21:33:00"/>
        <d v="1899-12-30T12:57:00"/>
        <d v="1899-12-30T12:06:00"/>
        <d v="1899-12-30T00:44:00"/>
        <d v="1899-12-30T06:27:00"/>
        <d v="1899-12-30T11:24:00"/>
        <d v="1899-12-30T14:59:00"/>
        <d v="1899-12-30T12:24:00"/>
        <d v="1899-12-30T13:26:00"/>
        <d v="1899-12-30T00:24:00"/>
        <d v="1899-12-30T01:31:00"/>
        <d v="1899-12-30T22:31:00"/>
        <d v="1899-12-30T06:48:00"/>
        <d v="1899-12-30T14:57:00"/>
        <d v="1899-12-30T09:31:00"/>
        <d v="1899-12-30T11:02:00"/>
        <d v="1899-12-30T06:57:00"/>
        <d v="1899-12-30T12:13:00"/>
        <d v="1899-12-30T20:29:00"/>
        <d v="1899-12-30T19:39:00"/>
        <d v="1899-12-30T03:48:00"/>
        <d v="1899-12-30T22:52:00"/>
        <d v="1899-12-30T21:08:00"/>
        <d v="1899-12-30T15:31:00"/>
        <d v="1899-12-30T09:41:00"/>
        <d v="1899-12-30T20:21:00"/>
        <d v="1899-12-30T03:52:00"/>
        <d v="1899-12-30T11:13:00"/>
        <d v="1899-12-30T20:22:00"/>
        <d v="1899-12-30T05:43:00"/>
        <d v="1899-12-30T20:44:00"/>
        <d v="1899-12-30T06:28:00"/>
        <d v="1899-12-30T21:21:00"/>
        <d v="1899-12-30T20:23:00"/>
        <d v="1899-12-30T01:57:00"/>
        <d v="1899-12-30T17:31:00"/>
        <d v="1899-12-30T07:47:00"/>
        <d v="1899-12-30T15:09:00"/>
        <d v="1899-12-30T23:09:00"/>
        <d v="1899-12-30T07:42:00"/>
        <d v="1899-12-30T00:38:00"/>
        <d v="1899-12-30T21:17:00"/>
        <d v="1899-12-30T19:13:00"/>
        <d v="1899-12-30T13:12:00"/>
        <d v="1899-12-30T10:39:00"/>
        <d v="1899-12-30T06:19:00"/>
        <d v="1899-12-30T16:52:00"/>
        <d v="1899-12-30T06:47:00"/>
        <d v="1899-12-30T02:29:00"/>
        <d v="1899-12-30T05:26:00"/>
        <d v="1899-12-30T14:13:00"/>
        <d v="1899-12-30T19:56:00"/>
        <d v="1899-12-30T05:36:00"/>
        <d v="1899-12-30T15:37:00"/>
        <d v="1899-12-30T14:22:00"/>
        <d v="1899-12-30T12:01:00"/>
        <d v="1899-12-30T06:58:00"/>
        <d v="1899-12-30T21:29:00"/>
        <d v="1899-12-30T03:44:00"/>
        <d v="1899-12-30T21:01:00"/>
        <d v="1899-12-30T05:56:00"/>
        <d v="1899-12-30T14:44:00"/>
        <d v="1899-12-30T10:26:00"/>
        <d v="1899-12-30T18:22:00"/>
        <d v="1899-12-30T23:01:00"/>
        <d v="1899-12-30T21:34:00"/>
        <d v="1899-12-30T13:41:00"/>
        <d v="1899-12-30T13:49:00"/>
        <d v="1899-12-30T22:24:00"/>
        <d v="1899-12-30T07:07:00"/>
        <d v="1899-12-30T13:06:00"/>
        <d v="1899-12-30T10:06:00"/>
        <d v="1899-12-30T19:26:00"/>
        <d v="1899-12-30T15:16:00"/>
        <d v="1899-12-30T16:03:00"/>
        <d v="1899-12-30T23:06:00"/>
        <d v="1899-12-30T04:53:00"/>
        <d v="1899-12-30T03:13:00"/>
        <d v="1899-12-30T22:49:00"/>
        <d v="1899-12-30T21:56:00"/>
        <d v="1899-12-30T16:41:00"/>
        <d v="1899-12-30T14:01:00"/>
        <d v="1899-12-30T14:21:00"/>
        <d v="1899-12-30T03:06:00"/>
        <d v="1899-12-30T06:52:00"/>
        <d v="1899-12-30T04:42:00"/>
        <d v="1899-12-30T18:11:00"/>
        <d v="1899-12-30T03:54:00"/>
        <d v="1899-12-30T19:29:00"/>
        <d v="1899-12-30T06:02:00"/>
        <d v="1899-12-30T11:16:00"/>
        <d v="1899-12-30T07:39:00"/>
        <d v="1899-12-30T05:05:00"/>
        <d v="1899-12-30T06:16:00"/>
        <d v="1899-12-30T04:41:00"/>
        <d v="1899-12-30T14:37:00"/>
        <d v="1899-12-30T12:21:00"/>
        <d v="1899-12-30T23:47:00"/>
        <d v="1899-12-30T19:09:00"/>
        <d v="1899-12-30T05:07:00"/>
        <d v="1899-12-30T03:03:00"/>
        <d v="1899-12-30T22:09:00"/>
        <d v="1899-12-30T02:14:00"/>
        <d v="1899-12-30T06:26:00"/>
        <d v="1899-12-30T11:23:00"/>
        <d v="1899-12-30T10:23:00"/>
        <d v="1899-12-30T22:27:00"/>
        <d v="1899-12-30T01:42:00"/>
        <d v="1899-12-30T10:38:00"/>
        <d v="1899-12-30T02:06:00"/>
        <d v="1899-12-30T03:51:00"/>
        <d v="1899-12-30T21:51:00"/>
        <d v="1899-12-30T02:28:00"/>
        <d v="1899-12-30T15:38:00"/>
        <d v="1899-12-30T21:36:00"/>
        <d v="1899-12-30T14:38:00"/>
        <d v="1899-12-30T05:46:00"/>
        <d v="1899-12-30T06:31:00"/>
        <d v="1899-12-30T09:57:00"/>
        <d v="1899-12-30T00:39:00"/>
        <d v="1899-12-30T14:53:00"/>
        <d v="1899-12-30T10:29:00"/>
        <d v="1899-12-30T11:27:00"/>
        <d v="1899-12-30T18:09:00"/>
        <d v="1899-12-30T09:18:00"/>
        <d v="1899-12-30T13:16:00"/>
        <d v="1899-12-30T12:16:00"/>
        <d v="1899-12-30T10:32:00"/>
        <d v="1899-12-30T21:54:00"/>
        <d v="1899-12-30T13:57:00"/>
        <d v="1899-12-30T22:36:00"/>
        <d v="1899-12-30T00:27:00"/>
        <d v="1899-12-30T13:59:00"/>
        <d v="1899-12-30T20:34:00"/>
        <d v="1899-12-30T01:04:00"/>
        <d v="1899-12-30T07:29:00"/>
        <d v="1899-12-30T04:32:00"/>
        <d v="1899-12-30T02:08:00"/>
        <d v="1899-12-30T16:29:00"/>
        <d v="1899-12-30T01:13:00"/>
        <d v="1899-12-30T02:54:00"/>
        <d v="1899-12-30T08:22:00"/>
        <d v="1899-12-30T13:24:00"/>
        <d v="1899-12-30T22:16:00"/>
        <d v="1899-12-30T05:54:00"/>
        <d v="1899-12-30T11:52:00"/>
        <d v="1899-12-30T05:22:00"/>
        <d v="1899-12-30T06:24:00"/>
        <d v="1899-12-30T00:33:00"/>
        <d v="1899-12-30T08:29:00"/>
        <d v="1899-12-30T04:46:00"/>
        <d v="1899-12-30T23:02:00"/>
        <d v="1899-12-30T21:07:00"/>
        <d v="1899-12-30T22:02:00"/>
        <d v="1899-12-30T21:52:00"/>
        <d v="1899-12-30T21:59:00"/>
        <d v="1899-12-30T09:53:00"/>
        <d v="1899-12-30T01:38:00"/>
        <d v="1899-12-30T23:33:00"/>
        <d v="1899-12-30T00:18:00"/>
        <d v="1899-12-30T22:58:00"/>
        <d v="1899-12-30T18:36:00"/>
        <d v="1899-12-30T20:17:00"/>
        <d v="1899-12-30T01:39:00"/>
        <d v="1899-12-30T01:11:00"/>
        <d v="1899-12-30T06:46:00"/>
        <d v="1899-12-30T12:38:00"/>
        <d v="1899-12-30T10:13:00"/>
        <d v="1899-12-30T23:17:00"/>
        <d v="1899-12-30T04:52:00"/>
        <d v="1899-12-30T01:34:00"/>
        <d v="1899-12-30T03:53:00"/>
        <d v="1899-12-30T23:18:00"/>
        <d v="1899-12-30T04:17:00"/>
        <d v="1899-12-30T23:11:00"/>
        <d v="1899-12-30T02:11:00"/>
        <d v="1899-12-30T02:16:00"/>
        <d v="1899-12-30T19:59:00"/>
        <d v="1899-12-30T00:11:00"/>
        <d v="1899-12-30T14:43:00"/>
        <d v="1899-12-30T22:53:00"/>
        <d v="1899-12-30T06:29:00"/>
        <d v="1899-12-30T08:07:00"/>
        <d v="1899-12-30T11:01:00"/>
        <d v="1899-12-30T02:46:00"/>
        <d v="1899-12-30T01:55:00"/>
        <d v="1899-12-30T20:27:00"/>
        <d v="1899-12-30T22:46:00"/>
        <d v="1899-12-30T22:33:00"/>
        <d v="1899-12-30T02:03:00"/>
        <d v="1899-12-30T20:43:00"/>
        <d v="1899-12-30T07:13:00"/>
        <d v="1899-12-30T22:21:00"/>
        <d v="1899-12-30T04:22:00"/>
        <d v="1899-12-30T12:19:00"/>
        <d v="1899-12-30T22:07:00"/>
        <d v="1899-12-30T07:17:00"/>
        <d v="1899-12-30T10:28:00"/>
        <d v="1899-12-30T21:09:00"/>
        <d v="1899-12-30T05:13:00"/>
        <d v="1899-12-30T00:43:00"/>
        <d v="1899-12-30T03:39:00"/>
        <d v="1899-12-30T12:12:00"/>
        <d v="1899-12-30T22:04:00"/>
        <d v="1899-12-30T07:21:00"/>
        <d v="1899-12-30T23:03:00"/>
        <d v="1899-12-30T20:58:00"/>
        <d v="1899-12-30T01:27:00"/>
        <d v="1899-12-30T00:17:00"/>
        <d v="1899-12-30T04:47:00"/>
        <d v="1899-12-30T04:48:00"/>
        <d v="1899-12-30T01:33:00"/>
        <d v="1899-12-30T22:03:00"/>
        <d v="1899-12-30T02:57:00"/>
        <d v="1899-12-30T18:47:00"/>
        <d v="1899-12-30T08:16:00"/>
        <d v="1899-12-30T04:21:00"/>
        <d v="1899-12-30T01:41:00"/>
        <d v="1899-12-30T05:48:00"/>
        <d v="1899-12-30T18:51:00"/>
        <d v="1899-12-30T18:53:00"/>
        <d v="1899-12-30T21:03:00"/>
        <d v="1899-12-30T03:26:00"/>
        <d v="1899-12-30T00:42:00"/>
        <d v="1899-12-30T05:41:00"/>
        <d v="1899-12-30T05:58:00"/>
        <d v="1899-12-30T00:31:00"/>
        <d v="1899-12-30T03:01:00"/>
        <d v="1899-12-30T22:32:00"/>
        <d v="1899-12-30T01:48:00"/>
        <d v="1899-12-30T10:43:00"/>
        <d v="1899-12-30T06:37:00"/>
        <d v="1899-12-30T03:17:00"/>
        <d v="1899-12-30T09:34:00"/>
        <d v="1899-12-30T22:23:00"/>
        <d v="1899-12-30T22:41:00"/>
        <d v="1899-12-30T23:12:00"/>
        <d v="1899-12-30T06:41:00"/>
        <d v="1899-12-30T02:02:00"/>
        <d v="1899-12-30T06:03:00"/>
        <d v="1899-12-30T02:37:00"/>
        <d v="1899-12-30T21:11:00"/>
        <d v="1899-12-30T05:51:00"/>
        <d v="1899-12-30T23:13:00"/>
        <d v="1899-12-30T23:22:00"/>
        <d v="1899-12-30T23:48:00"/>
        <d v="1899-12-30T14:41:00"/>
        <d v="1899-12-30T12:27:00"/>
        <d v="1899-12-30T07:59:00"/>
        <d v="1899-12-30T10:01:00"/>
        <d v="1899-12-30T00:12:00"/>
        <d v="1899-12-30T10:46:00"/>
        <d v="1899-12-30T07:41:00"/>
        <d v="1899-12-30T10:41:00"/>
        <d v="1899-12-30T00:13:00"/>
        <d v="1899-12-30T05:44:00"/>
        <d v="1899-12-30T20:49:00"/>
        <d v="1899-12-30T01:59:00"/>
        <d v="1899-12-30T06:49:00"/>
        <d v="1899-12-30T02:43:00"/>
        <d v="1899-12-30T05:32:00"/>
        <d v="1899-12-30T07:06:00"/>
        <d v="1899-12-30T04:55:00"/>
        <d v="1899-12-30T23:38:00"/>
        <d v="1899-12-30T21:04:00"/>
        <d v="1899-12-30T05:16:00"/>
        <d v="1899-12-30T06:17:00"/>
        <d v="1899-12-30T05:28:00"/>
        <d v="1899-12-30T02:38:00"/>
        <d v="1899-12-30T05:42:00"/>
        <d v="1899-12-30T06:07:00"/>
        <d v="1899-12-30T02:21:00"/>
        <d v="1899-12-30T01:03:00"/>
        <d v="1899-12-30T01:24:00"/>
        <d v="1899-12-30T23:51:00"/>
        <d v="1899-12-30T06:09:00"/>
        <d v="1899-12-30T21:24:00"/>
        <d v="1899-12-30T01:28:00"/>
        <d v="1899-12-30T22:12:00"/>
        <d v="1899-12-30T04:43:00"/>
        <d v="1899-12-30T01:51:00"/>
        <d v="1899-12-30T21:39:00"/>
        <d v="1899-12-30T04:29:00"/>
        <d v="1899-12-30T01:46:00"/>
        <d v="1899-12-30T02:55:00"/>
        <d v="1899-12-30T06:23:00"/>
        <d v="1899-12-30T00:56:00"/>
        <d v="1899-12-30T04:16:00"/>
        <d v="1899-12-30T23:04:00"/>
        <d v="1899-12-30T04:58:00"/>
        <d v="1899-12-30T01:44:00"/>
        <d v="1899-12-30T04:54:00"/>
        <d v="1899-12-30T01:52:00"/>
        <d v="1899-12-30T02:58:00"/>
        <d v="1899-12-30T00:54:00"/>
        <d v="1899-12-30T04:24:00"/>
        <d v="1899-12-30T03:04:00"/>
        <d v="1899-12-30T00:53:00"/>
        <d v="1899-12-30T00:47:00"/>
        <d v="1899-12-30T13:21:00"/>
        <d v="1899-12-30T04:44:00"/>
        <d v="1899-12-30T04:13:00"/>
        <d v="1899-12-30T02:56:00"/>
        <d v="1899-12-30T03:07:00"/>
        <d v="1899-12-30T02:49:00"/>
        <d v="1899-12-30T01:58:00"/>
        <d v="1899-12-30T05:34:00"/>
        <d v="1899-12-30T02:19:00"/>
        <d v="1899-12-30T03:29:00"/>
        <d v="1899-12-30T10:31:00"/>
        <d v="1899-12-30T05:21:00"/>
        <d v="1899-12-30T05:12:00"/>
        <d v="1899-12-30T23:37:00"/>
        <d v="1899-12-30T03:18:00"/>
        <d v="1899-12-30T21:41:00"/>
        <d v="1899-12-30T05:57:00"/>
        <d v="1899-12-30T01:09:00"/>
        <d v="1899-12-30T00:06:00"/>
        <d v="1899-12-30T02:34:00"/>
        <d v="1899-12-30T21:46:00"/>
        <d v="1899-12-30T01:29:00"/>
        <d v="1899-12-30T06:11:00"/>
        <d v="1899-12-30T06:32:00"/>
        <d v="1899-12-30T22:37:00"/>
        <d v="1899-12-30T04:01:00"/>
        <d v="1899-12-30T04:51:00"/>
        <d v="1899-12-30T05:18:00"/>
        <d v="1899-12-30T03:46:00"/>
        <d v="1899-12-30T02:17:00"/>
        <d v="1899-12-30T07:51:00"/>
        <d v="1899-12-30T03:47:00"/>
        <d v="1899-12-30T05:23:00"/>
        <d v="1899-12-30T04:08:00"/>
        <d v="1899-12-30T06:14:00"/>
        <d v="1899-12-30T03:37:00"/>
        <d v="1899-12-30T23:44:00"/>
        <d v="1899-12-30T01:07:00"/>
        <d v="1899-12-30T03:16:00"/>
        <d v="1899-12-30T06:22:00"/>
        <d v="1899-12-30T04:36:00"/>
        <d v="1899-12-30T01:14:00"/>
        <d v="1899-12-30T04:09:00"/>
        <d v="1899-12-30T01:56:00"/>
        <d v="1899-12-30T09:49:00"/>
        <d v="1899-12-30T03:34:00"/>
        <d v="1899-12-30T01:36:00"/>
        <d v="1899-12-30T05:47:00"/>
        <d v="1899-12-30T04:23:00"/>
        <d v="1899-12-30T05:52:00"/>
        <d v="1899-12-30T02:09:00"/>
        <d v="1899-12-30T03:09:00"/>
        <d v="1899-12-30T01:23:00"/>
        <d v="1899-12-30T02:53:00"/>
        <d v="1899-12-30T04:31:00"/>
        <d v="1899-12-30T03:42:00"/>
        <d v="1899-12-30T03:27:00"/>
        <d v="1899-12-30T03:31:00"/>
        <d v="1899-12-30T02:12:00"/>
        <d v="1899-12-30T02:23:00"/>
        <d v="1899-12-30T04:38:00"/>
        <d v="1899-12-30T01:18:00"/>
        <d v="1899-12-30T02:22:00"/>
        <d v="1899-12-30T03:38:00"/>
        <d v="1899-12-30T02:24:00"/>
        <d v="1899-12-30T02:13:00"/>
        <d v="1899-12-30T04:04:00"/>
        <d v="1899-12-30T03:08:00"/>
        <d v="1899-12-30T05:49:00"/>
        <d v="1899-12-30T05:14:00"/>
        <d v="1899-12-30T06:21:00"/>
        <d v="1899-12-30T04:06:00"/>
        <d v="1899-12-30T02:33:00"/>
        <d v="1899-12-30T04:56:00"/>
        <d v="1899-12-30T02:26:00"/>
        <d v="1899-12-30T03:24:00"/>
        <d v="1899-12-30T02:42:00"/>
        <d v="1899-12-30T03:11:00"/>
        <d v="1899-12-30T05:53:00"/>
        <d v="1899-12-30T04:33:00"/>
        <d v="1899-12-30T04:49:00"/>
        <d v="1899-12-30T06:13:00"/>
        <d v="1899-12-30T04:39:00"/>
        <d v="1899-12-30T02:27:00"/>
        <d v="1899-12-30T05:04:00"/>
        <d v="1899-12-30T03:49:00"/>
        <d v="1899-12-30T03:21:00"/>
        <d v="1899-12-30T03:56:00"/>
        <d v="1899-12-30T04:07:00"/>
        <d v="1899-12-30T04:59:00"/>
        <d v="1899-12-30T05:01:00"/>
        <d v="1899-12-30T05:24:00"/>
        <d v="1899-12-30T04:26:00"/>
        <d v="1899-12-30T04:34:00"/>
        <d v="1899-12-30T02:31:00"/>
        <d v="1899-12-30T05:33:00"/>
        <d v="1899-12-30T04:14:00"/>
        <d v="1899-12-30T05:17:00"/>
        <d v="1899-12-30T02:52:00"/>
        <m/>
      </sharedItems>
      <fieldGroup par="23"/>
    </cacheField>
    <cacheField name="urban_or_rural_area" numFmtId="0">
      <sharedItems count="2">
        <s v="Urban"/>
        <s v="Rural"/>
      </sharedItems>
    </cacheField>
    <cacheField name="weather_conditions" numFmtId="0">
      <sharedItems/>
    </cacheField>
    <cacheField name="vehicle_type" numFmtId="0">
      <sharedItems count="15">
        <s v="Car"/>
        <s v="Taxi/Private hire car"/>
        <s v="Motorcycle over 500cc"/>
        <s v="Van / Goods 3.5 tonnes mgw or under"/>
        <s v="Goods over 3.5t. and under 7.5t"/>
        <s v="Motorcycle 125cc and under"/>
        <s v="Motorcycle 50cc and under"/>
        <s v="Bus or coach (17 or more pass seats)"/>
        <s v="Goods 7.5 tonnes mgw and over"/>
        <s v="Other vehicle"/>
        <s v="Motorcycle over 125cc and up to 500cc"/>
        <s v="Agricultural vehicle"/>
        <s v="Minibus (8 - 16 passenger seats)"/>
        <s v="Pedal cycle"/>
        <s v="Ridden horse"/>
      </sharedItems>
    </cacheField>
    <cacheField name="Months (accident_date)" numFmtId="0" databaseField="0">
      <fieldGroup base="1">
        <rangePr groupBy="months" startDate="2021-01-01T00:00:00" endDate="2023-01-01T00:00:00"/>
        <groupItems count="14">
          <s v="&lt;01-01-2021"/>
          <s v="Jan"/>
          <s v="Feb"/>
          <s v="Mar"/>
          <s v="Apr"/>
          <s v="May"/>
          <s v="Jun"/>
          <s v="Jul"/>
          <s v="Aug"/>
          <s v="Sep"/>
          <s v="Oct"/>
          <s v="Nov"/>
          <s v="Dec"/>
          <s v="&gt;01-01-2023"/>
        </groupItems>
      </fieldGroup>
    </cacheField>
    <cacheField name="Quarters (accident_date)" numFmtId="0" databaseField="0">
      <fieldGroup base="1">
        <rangePr groupBy="quarters" startDate="2021-01-01T00:00:00" endDate="2023-01-01T00:00:00"/>
        <groupItems count="6">
          <s v="&lt;01-01-2021"/>
          <s v="Qtr1"/>
          <s v="Qtr2"/>
          <s v="Qtr3"/>
          <s v="Qtr4"/>
          <s v="&gt;01-01-2023"/>
        </groupItems>
      </fieldGroup>
    </cacheField>
    <cacheField name="Years (accident_date)" numFmtId="0" databaseField="0">
      <fieldGroup base="1">
        <rangePr groupBy="years" startDate="2021-01-01T00:00:00" endDate="2023-01-01T00:00:00"/>
        <groupItems count="5">
          <s v="&lt;01-01-2021"/>
          <s v="2021"/>
          <s v="2022"/>
          <s v="2023"/>
          <s v="&gt;01-01-2023"/>
        </groupItems>
      </fieldGroup>
    </cacheField>
    <cacheField name="Minutes (time)" numFmtId="0" databaseField="0">
      <fieldGroup base="15">
        <rangePr groupBy="minutes" startDate="1899-12-30T00:01:00" endDate="1899-12-30T23: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5">
        <rangePr groupBy="hours" startDate="1899-12-30T00:01:00" endDate="1899-12-30T23: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88454710"/>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8EE72A-9B62-40C3-973E-18AF5BFD7D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7:B127" firstHeaderRow="1" firstDataRow="1"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pivotField showAll="0">
      <items count="8">
        <item x="3"/>
        <item x="6"/>
        <item x="1"/>
        <item x="2"/>
        <item x="0"/>
        <item x="5"/>
        <item x="4"/>
        <item t="default"/>
      </items>
    </pivotField>
    <pivotField axis="axisRow" showAll="0">
      <items count="10">
        <item x="1"/>
        <item x="4"/>
        <item x="5"/>
        <item x="2"/>
        <item x="8"/>
        <item x="6"/>
        <item x="3"/>
        <item x="7"/>
        <item x="0"/>
        <item t="default"/>
      </items>
    </pivotField>
    <pivotField showAll="0"/>
    <pivotField showAll="0"/>
    <pivotField showAll="0"/>
    <pivotField showAll="0"/>
    <pivotField showAll="0"/>
    <pivotField dataField="1"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defaultSubtotal="0"/>
    <pivotField showAll="0" defaultSubtotal="0"/>
    <pivotField showAll="0" defaultSubtotal="0">
      <items count="5">
        <item x="0"/>
        <item x="1"/>
        <item x="2"/>
        <item x="3"/>
        <item x="4"/>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10">
    <i>
      <x/>
    </i>
    <i>
      <x v="1"/>
    </i>
    <i>
      <x v="2"/>
    </i>
    <i>
      <x v="3"/>
    </i>
    <i>
      <x v="4"/>
    </i>
    <i>
      <x v="5"/>
    </i>
    <i>
      <x v="6"/>
    </i>
    <i>
      <x v="7"/>
    </i>
    <i>
      <x v="8"/>
    </i>
    <i t="grand">
      <x/>
    </i>
  </rowItems>
  <colItems count="1">
    <i/>
  </colItems>
  <dataFields count="1">
    <dataField name="Count of number_of_vehicle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C6E299-9620-477B-A95F-48B424A4DC1C}"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3:B114" firstHeaderRow="1" firstDataRow="1"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measureFilter="1"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autoSortScope>
        <pivotArea dataOnly="0" outline="0" fieldPosition="0">
          <references count="1">
            <reference field="4294967294" count="1" selected="0">
              <x v="0"/>
            </reference>
          </references>
        </pivotArea>
      </autoSortScope>
    </pivotField>
  </pivotFields>
  <rowFields count="3">
    <field x="23"/>
    <field x="22"/>
    <field x="15"/>
  </rowFields>
  <rowItems count="11">
    <i>
      <x v="21"/>
    </i>
    <i>
      <x v="13"/>
    </i>
    <i>
      <x v="14"/>
    </i>
    <i>
      <x v="15"/>
    </i>
    <i>
      <x v="16"/>
    </i>
    <i>
      <x v="20"/>
    </i>
    <i>
      <x v="10"/>
    </i>
    <i>
      <x v="17"/>
    </i>
    <i>
      <x v="18"/>
    </i>
    <i>
      <x v="19"/>
    </i>
    <i t="grand">
      <x/>
    </i>
  </rowItems>
  <colItems count="1">
    <i/>
  </colItems>
  <dataFields count="1">
    <dataField name="Count of number_of_casualties" fld="9" subtotal="count" baseField="23" baseItem="1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4BF09A-7238-4655-8557-E3265A4002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B68" firstHeaderRow="1" firstDataRow="1" firstDataCol="1"/>
  <pivotFields count="24">
    <pivotField dataField="1"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axis="axisRow" showAll="0">
      <items count="3">
        <item x="1"/>
        <item x="0"/>
        <item t="default"/>
      </items>
    </pivotField>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6"/>
  </rowFields>
  <rowItems count="3">
    <i>
      <x/>
    </i>
    <i>
      <x v="1"/>
    </i>
    <i t="grand">
      <x/>
    </i>
  </rowItems>
  <colItems count="1">
    <i/>
  </colItems>
  <dataFields count="1">
    <dataField name="Count of accident_index" fld="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6" count="1" selected="0">
            <x v="0"/>
          </reference>
        </references>
      </pivotArea>
    </chartFormat>
    <chartFormat chart="2"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DF2B7AF-9A5E-4020-9495-7E7E73048C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 firstHeaderRow="1" firstDataRow="1"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axis="axisRow"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4">
    <i>
      <x/>
    </i>
    <i>
      <x v="1"/>
    </i>
    <i>
      <x v="2"/>
    </i>
    <i t="grand">
      <x/>
    </i>
  </rowItems>
  <colItems count="1">
    <i/>
  </colItems>
  <dataFields count="1">
    <dataField name="Count of number_of_casualties" fld="9"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A9A256-AD99-4890-9E90-3BBE4AC102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Count of number_of_casualtie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1AC313-61B0-4FAC-BFEF-09A348F505F4}"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70:C75" firstHeaderRow="0" firstDataRow="1" firstDataCol="1"/>
  <pivotFields count="24">
    <pivotField dataField="1"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pivotField axis="axisRow" showAll="0">
      <items count="6">
        <item x="2"/>
        <item x="1"/>
        <item x="3"/>
        <item x="4"/>
        <item x="0"/>
        <item t="default"/>
      </items>
    </pivotField>
    <pivotField showAll="0"/>
    <pivotField showAll="0"/>
    <pivotField dataField="1"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5">
    <i>
      <x/>
    </i>
    <i>
      <x v="1"/>
    </i>
    <i>
      <x v="2"/>
    </i>
    <i>
      <x v="3"/>
    </i>
    <i>
      <x v="4"/>
    </i>
  </rowItems>
  <colFields count="1">
    <field x="-2"/>
  </colFields>
  <colItems count="2">
    <i>
      <x/>
    </i>
    <i i="1">
      <x v="1"/>
    </i>
  </colItems>
  <dataFields count="2">
    <dataField name="Count of number_of_casualties" fld="9" subtotal="count" baseField="6" baseItem="0"/>
    <dataField name="Count of accident_index"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C4D6E9-F135-4FB8-B171-5FE4CEE049C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55" firstHeaderRow="1" firstDataRow="1" firstDataCol="1"/>
  <pivotFields count="24">
    <pivotField dataField="1"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axis="axisRow" showAll="0">
      <items count="16">
        <item x="11"/>
        <item x="7"/>
        <item x="0"/>
        <item x="8"/>
        <item x="4"/>
        <item x="12"/>
        <item x="5"/>
        <item x="6"/>
        <item x="10"/>
        <item x="2"/>
        <item x="9"/>
        <item x="13"/>
        <item x="14"/>
        <item x="1"/>
        <item x="3"/>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8"/>
  </rowFields>
  <rowItems count="16">
    <i>
      <x/>
    </i>
    <i>
      <x v="1"/>
    </i>
    <i>
      <x v="2"/>
    </i>
    <i>
      <x v="3"/>
    </i>
    <i>
      <x v="4"/>
    </i>
    <i>
      <x v="5"/>
    </i>
    <i>
      <x v="6"/>
    </i>
    <i>
      <x v="7"/>
    </i>
    <i>
      <x v="8"/>
    </i>
    <i>
      <x v="9"/>
    </i>
    <i>
      <x v="10"/>
    </i>
    <i>
      <x v="11"/>
    </i>
    <i>
      <x v="12"/>
    </i>
    <i>
      <x v="13"/>
    </i>
    <i>
      <x v="14"/>
    </i>
    <i t="grand">
      <x/>
    </i>
  </rowItems>
  <colItems count="1">
    <i/>
  </colItems>
  <dataFields count="1">
    <dataField name="Count of accident_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809B0C-4457-40F4-A379-F3E5FFFE893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3:E6" firstHeaderRow="1" firstDataRow="1"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axis="axisRow"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3">
    <i>
      <x/>
    </i>
    <i>
      <x v="1"/>
    </i>
    <i>
      <x v="2"/>
    </i>
  </rowItems>
  <colItems count="1">
    <i/>
  </colItems>
  <dataFields count="1">
    <dataField name="Count of number_of_casualties" fld="9" subtotal="count" showDataAs="percentOfCo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B8845F-B71F-4AC1-B9E8-C3E80A94390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0:F98" firstHeaderRow="1" firstDataRow="1"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axis="axisRow" showAll="0" sortType="descending">
      <items count="8">
        <item x="1"/>
        <item x="3"/>
        <item x="5"/>
        <item x="0"/>
        <item x="4"/>
        <item x="6"/>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8">
    <i>
      <x v="4"/>
    </i>
    <i>
      <x v="1"/>
    </i>
    <i>
      <x v="2"/>
    </i>
    <i>
      <x v="3"/>
    </i>
    <i>
      <x/>
    </i>
    <i>
      <x v="5"/>
    </i>
    <i>
      <x v="6"/>
    </i>
    <i t="grand">
      <x/>
    </i>
  </rowItems>
  <colItems count="1">
    <i/>
  </colItems>
  <dataFields count="1">
    <dataField name="Count of number_of_casualties" fld="9"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241149-AA44-4411-8711-C7A35ECF3A11}"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29:B139" firstHeaderRow="1" firstDataRow="1"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pivotField showAll="0"/>
    <pivotField showAll="0"/>
    <pivotField showAll="0"/>
    <pivotField showAll="0"/>
    <pivotField axis="axisRow" showAll="0" measureFilter="1" sortType="descending">
      <items count="423">
        <item x="393"/>
        <item x="392"/>
        <item x="317"/>
        <item x="38"/>
        <item x="85"/>
        <item x="161"/>
        <item x="394"/>
        <item x="412"/>
        <item x="315"/>
        <item x="170"/>
        <item x="303"/>
        <item x="251"/>
        <item x="218"/>
        <item x="19"/>
        <item x="12"/>
        <item x="116"/>
        <item x="37"/>
        <item x="242"/>
        <item x="268"/>
        <item x="175"/>
        <item x="343"/>
        <item x="221"/>
        <item x="90"/>
        <item x="27"/>
        <item x="126"/>
        <item x="188"/>
        <item x="48"/>
        <item x="41"/>
        <item x="374"/>
        <item x="373"/>
        <item x="81"/>
        <item x="163"/>
        <item x="63"/>
        <item x="183"/>
        <item x="356"/>
        <item x="264"/>
        <item x="110"/>
        <item x="237"/>
        <item x="209"/>
        <item x="9"/>
        <item x="243"/>
        <item x="380"/>
        <item x="155"/>
        <item x="305"/>
        <item x="340"/>
        <item x="210"/>
        <item x="24"/>
        <item x="149"/>
        <item x="227"/>
        <item x="176"/>
        <item x="51"/>
        <item x="66"/>
        <item x="370"/>
        <item x="109"/>
        <item x="202"/>
        <item x="7"/>
        <item x="138"/>
        <item x="296"/>
        <item x="322"/>
        <item x="378"/>
        <item x="39"/>
        <item x="383"/>
        <item x="331"/>
        <item x="88"/>
        <item x="249"/>
        <item x="223"/>
        <item x="384"/>
        <item x="187"/>
        <item x="238"/>
        <item x="348"/>
        <item x="258"/>
        <item x="74"/>
        <item x="77"/>
        <item x="72"/>
        <item x="166"/>
        <item x="95"/>
        <item x="316"/>
        <item x="254"/>
        <item x="44"/>
        <item x="360"/>
        <item x="4"/>
        <item x="406"/>
        <item x="405"/>
        <item x="245"/>
        <item x="78"/>
        <item x="367"/>
        <item x="35"/>
        <item x="194"/>
        <item x="318"/>
        <item x="344"/>
        <item x="93"/>
        <item x="132"/>
        <item x="103"/>
        <item x="313"/>
        <item x="70"/>
        <item x="76"/>
        <item x="22"/>
        <item x="232"/>
        <item x="99"/>
        <item x="293"/>
        <item x="196"/>
        <item x="365"/>
        <item x="168"/>
        <item x="164"/>
        <item x="96"/>
        <item x="114"/>
        <item x="304"/>
        <item x="129"/>
        <item x="421"/>
        <item x="396"/>
        <item x="92"/>
        <item x="13"/>
        <item x="94"/>
        <item x="419"/>
        <item x="204"/>
        <item x="333"/>
        <item x="359"/>
        <item x="408"/>
        <item x="274"/>
        <item x="226"/>
        <item x="182"/>
        <item x="399"/>
        <item x="198"/>
        <item x="409"/>
        <item x="120"/>
        <item x="136"/>
        <item x="312"/>
        <item x="278"/>
        <item x="34"/>
        <item x="398"/>
        <item x="79"/>
        <item x="281"/>
        <item x="29"/>
        <item x="239"/>
        <item x="284"/>
        <item x="162"/>
        <item x="327"/>
        <item x="403"/>
        <item x="272"/>
        <item x="206"/>
        <item x="397"/>
        <item x="364"/>
        <item x="216"/>
        <item x="349"/>
        <item x="40"/>
        <item x="87"/>
        <item x="174"/>
        <item x="407"/>
        <item x="345"/>
        <item x="276"/>
        <item x="294"/>
        <item x="207"/>
        <item x="26"/>
        <item x="285"/>
        <item x="368"/>
        <item x="6"/>
        <item x="71"/>
        <item x="101"/>
        <item x="1"/>
        <item x="189"/>
        <item x="10"/>
        <item x="247"/>
        <item x="107"/>
        <item x="28"/>
        <item x="270"/>
        <item x="122"/>
        <item x="307"/>
        <item x="280"/>
        <item x="20"/>
        <item x="146"/>
        <item x="233"/>
        <item x="165"/>
        <item x="387"/>
        <item x="16"/>
        <item x="191"/>
        <item x="308"/>
        <item x="3"/>
        <item x="205"/>
        <item x="49"/>
        <item x="411"/>
        <item x="219"/>
        <item x="369"/>
        <item x="269"/>
        <item x="11"/>
        <item x="354"/>
        <item x="0"/>
        <item x="319"/>
        <item x="197"/>
        <item x="211"/>
        <item x="121"/>
        <item x="32"/>
        <item x="113"/>
        <item x="58"/>
        <item x="21"/>
        <item x="43"/>
        <item x="112"/>
        <item x="185"/>
        <item x="310"/>
        <item x="25"/>
        <item x="133"/>
        <item x="181"/>
        <item x="57"/>
        <item x="15"/>
        <item x="225"/>
        <item x="73"/>
        <item x="299"/>
        <item x="240"/>
        <item x="143"/>
        <item x="59"/>
        <item x="171"/>
        <item x="292"/>
        <item x="186"/>
        <item x="335"/>
        <item x="377"/>
        <item x="31"/>
        <item x="222"/>
        <item x="334"/>
        <item x="214"/>
        <item x="311"/>
        <item x="124"/>
        <item x="402"/>
        <item x="255"/>
        <item x="282"/>
        <item x="375"/>
        <item x="391"/>
        <item x="381"/>
        <item x="277"/>
        <item x="172"/>
        <item x="83"/>
        <item x="137"/>
        <item x="14"/>
        <item x="372"/>
        <item x="418"/>
        <item x="321"/>
        <item x="325"/>
        <item x="362"/>
        <item x="167"/>
        <item x="118"/>
        <item x="229"/>
        <item x="180"/>
        <item x="414"/>
        <item x="415"/>
        <item x="119"/>
        <item x="213"/>
        <item x="151"/>
        <item x="337"/>
        <item x="82"/>
        <item x="158"/>
        <item x="192"/>
        <item x="355"/>
        <item x="199"/>
        <item x="91"/>
        <item x="208"/>
        <item x="173"/>
        <item x="160"/>
        <item x="193"/>
        <item x="68"/>
        <item x="389"/>
        <item x="153"/>
        <item x="259"/>
        <item x="385"/>
        <item x="52"/>
        <item x="320"/>
        <item x="395"/>
        <item x="203"/>
        <item x="323"/>
        <item x="358"/>
        <item x="271"/>
        <item x="386"/>
        <item x="47"/>
        <item x="361"/>
        <item x="265"/>
        <item x="18"/>
        <item x="123"/>
        <item x="148"/>
        <item x="287"/>
        <item x="410"/>
        <item x="330"/>
        <item x="376"/>
        <item x="50"/>
        <item x="33"/>
        <item x="104"/>
        <item x="67"/>
        <item x="250"/>
        <item x="53"/>
        <item x="314"/>
        <item x="115"/>
        <item x="159"/>
        <item x="283"/>
        <item x="177"/>
        <item x="267"/>
        <item x="190"/>
        <item x="108"/>
        <item x="60"/>
        <item x="353"/>
        <item x="130"/>
        <item x="105"/>
        <item x="400"/>
        <item x="100"/>
        <item x="338"/>
        <item x="55"/>
        <item x="106"/>
        <item x="301"/>
        <item x="117"/>
        <item x="302"/>
        <item x="390"/>
        <item x="152"/>
        <item x="147"/>
        <item x="257"/>
        <item x="131"/>
        <item x="420"/>
        <item x="224"/>
        <item x="253"/>
        <item x="201"/>
        <item x="169"/>
        <item x="336"/>
        <item x="328"/>
        <item x="179"/>
        <item x="178"/>
        <item x="36"/>
        <item x="416"/>
        <item x="417"/>
        <item x="212"/>
        <item x="200"/>
        <item x="256"/>
        <item x="46"/>
        <item x="150"/>
        <item x="341"/>
        <item x="139"/>
        <item x="86"/>
        <item x="273"/>
        <item x="244"/>
        <item x="8"/>
        <item x="286"/>
        <item x="234"/>
        <item x="217"/>
        <item x="56"/>
        <item x="134"/>
        <item x="141"/>
        <item x="235"/>
        <item x="236"/>
        <item x="404"/>
        <item x="62"/>
        <item x="125"/>
        <item x="135"/>
        <item x="156"/>
        <item x="346"/>
        <item x="215"/>
        <item x="89"/>
        <item x="289"/>
        <item x="30"/>
        <item x="298"/>
        <item x="382"/>
        <item x="350"/>
        <item x="61"/>
        <item x="140"/>
        <item x="291"/>
        <item x="339"/>
        <item x="98"/>
        <item x="332"/>
        <item x="154"/>
        <item x="241"/>
        <item x="279"/>
        <item x="347"/>
        <item x="297"/>
        <item x="379"/>
        <item x="231"/>
        <item x="248"/>
        <item x="295"/>
        <item x="324"/>
        <item x="371"/>
        <item x="326"/>
        <item x="5"/>
        <item x="65"/>
        <item x="300"/>
        <item x="84"/>
        <item x="246"/>
        <item x="260"/>
        <item x="69"/>
        <item x="111"/>
        <item x="128"/>
        <item x="17"/>
        <item x="23"/>
        <item x="80"/>
        <item x="75"/>
        <item x="157"/>
        <item x="230"/>
        <item x="220"/>
        <item x="288"/>
        <item x="309"/>
        <item x="97"/>
        <item x="195"/>
        <item x="228"/>
        <item x="262"/>
        <item x="329"/>
        <item x="357"/>
        <item x="413"/>
        <item x="45"/>
        <item x="184"/>
        <item x="401"/>
        <item x="261"/>
        <item x="342"/>
        <item x="352"/>
        <item x="388"/>
        <item x="2"/>
        <item x="363"/>
        <item x="64"/>
        <item x="351"/>
        <item x="275"/>
        <item x="263"/>
        <item x="54"/>
        <item x="290"/>
        <item x="266"/>
        <item x="127"/>
        <item x="144"/>
        <item x="306"/>
        <item x="366"/>
        <item x="142"/>
        <item x="252"/>
        <item x="42"/>
        <item x="145"/>
        <item x="10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defaultSubtotal="0"/>
    <pivotField showAll="0" defaultSubtotal="0"/>
    <pivotField showAll="0" defaultSubtotal="0">
      <items count="5">
        <item x="0"/>
        <item x="1"/>
        <item x="2"/>
        <item x="3"/>
        <item x="4"/>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7"/>
  </rowFields>
  <rowItems count="10">
    <i>
      <x v="24"/>
    </i>
    <i>
      <x v="195"/>
    </i>
    <i>
      <x v="208"/>
    </i>
    <i>
      <x v="36"/>
    </i>
    <i>
      <x v="404"/>
    </i>
    <i>
      <x v="303"/>
    </i>
    <i>
      <x v="201"/>
    </i>
    <i>
      <x v="88"/>
    </i>
    <i>
      <x v="14"/>
    </i>
    <i>
      <x v="44"/>
    </i>
  </rowItems>
  <colItems count="1">
    <i/>
  </colItems>
  <dataFields count="1">
    <dataField name="Count of number_of_casualties" fld="9" subtotal="count" baseField="7" baseItem="0"/>
  </dataField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73B39E-1DC7-4228-AA77-E81C1F48C41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B63" firstHeaderRow="1" firstDataRow="1" firstDataCol="1"/>
  <pivotFields count="24">
    <pivotField dataField="1"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6">
        <item x="2"/>
        <item x="0"/>
        <item x="3"/>
        <item x="1"/>
        <item x="4"/>
        <item t="default"/>
      </items>
      <autoSortScope>
        <pivotArea dataOnly="0" outline="0" fieldPosition="0">
          <references count="1">
            <reference field="4294967294" count="1" selected="0">
              <x v="0"/>
            </reference>
          </references>
        </pivotArea>
      </autoSortScope>
    </pivotField>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6">
    <i>
      <x v="4"/>
    </i>
    <i>
      <x v="1"/>
    </i>
    <i>
      <x v="2"/>
    </i>
    <i>
      <x/>
    </i>
    <i>
      <x v="3"/>
    </i>
    <i t="grand">
      <x/>
    </i>
  </rowItems>
  <colItems count="1">
    <i/>
  </colItems>
  <dataFields count="1">
    <dataField name="Count of accident_index" fld="0" subtotal="count" baseField="1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8A5367-8B78-4CD7-B782-9B2C6118BF3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84" firstHeaderRow="1" firstDataRow="1"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pivotField showAll="0"/>
    <pivotField showAll="0">
      <items count="423">
        <item x="102"/>
        <item x="145"/>
        <item x="42"/>
        <item x="252"/>
        <item x="142"/>
        <item x="366"/>
        <item x="306"/>
        <item x="144"/>
        <item x="127"/>
        <item x="266"/>
        <item x="290"/>
        <item x="54"/>
        <item x="263"/>
        <item x="275"/>
        <item x="351"/>
        <item x="64"/>
        <item x="363"/>
        <item x="2"/>
        <item x="388"/>
        <item x="352"/>
        <item x="342"/>
        <item x="261"/>
        <item x="401"/>
        <item x="184"/>
        <item x="45"/>
        <item x="413"/>
        <item x="357"/>
        <item x="329"/>
        <item x="262"/>
        <item x="228"/>
        <item x="195"/>
        <item x="97"/>
        <item x="309"/>
        <item x="288"/>
        <item x="220"/>
        <item x="230"/>
        <item x="157"/>
        <item x="75"/>
        <item x="80"/>
        <item x="23"/>
        <item x="17"/>
        <item x="128"/>
        <item x="111"/>
        <item x="69"/>
        <item x="260"/>
        <item x="246"/>
        <item x="84"/>
        <item x="300"/>
        <item x="65"/>
        <item x="5"/>
        <item x="326"/>
        <item x="371"/>
        <item x="324"/>
        <item x="295"/>
        <item x="248"/>
        <item x="231"/>
        <item x="379"/>
        <item x="297"/>
        <item x="347"/>
        <item x="279"/>
        <item x="241"/>
        <item x="154"/>
        <item x="332"/>
        <item x="98"/>
        <item x="339"/>
        <item x="291"/>
        <item x="140"/>
        <item x="61"/>
        <item x="350"/>
        <item x="382"/>
        <item x="298"/>
        <item x="30"/>
        <item x="289"/>
        <item x="89"/>
        <item x="215"/>
        <item x="346"/>
        <item x="156"/>
        <item x="135"/>
        <item x="125"/>
        <item x="62"/>
        <item x="404"/>
        <item x="236"/>
        <item x="235"/>
        <item x="141"/>
        <item x="134"/>
        <item x="56"/>
        <item x="217"/>
        <item x="234"/>
        <item x="286"/>
        <item x="8"/>
        <item x="244"/>
        <item x="273"/>
        <item x="86"/>
        <item x="139"/>
        <item x="341"/>
        <item x="150"/>
        <item x="46"/>
        <item x="256"/>
        <item x="200"/>
        <item x="212"/>
        <item x="417"/>
        <item x="416"/>
        <item x="36"/>
        <item x="178"/>
        <item x="179"/>
        <item x="328"/>
        <item x="336"/>
        <item x="169"/>
        <item x="201"/>
        <item x="253"/>
        <item x="224"/>
        <item x="420"/>
        <item x="131"/>
        <item x="257"/>
        <item x="147"/>
        <item x="152"/>
        <item x="390"/>
        <item x="302"/>
        <item x="117"/>
        <item x="301"/>
        <item x="106"/>
        <item x="55"/>
        <item x="338"/>
        <item x="100"/>
        <item x="400"/>
        <item x="105"/>
        <item x="130"/>
        <item x="353"/>
        <item x="60"/>
        <item x="108"/>
        <item x="190"/>
        <item x="267"/>
        <item x="177"/>
        <item x="283"/>
        <item x="159"/>
        <item x="115"/>
        <item x="314"/>
        <item x="53"/>
        <item x="250"/>
        <item x="67"/>
        <item x="104"/>
        <item x="33"/>
        <item x="50"/>
        <item x="376"/>
        <item x="330"/>
        <item x="410"/>
        <item x="287"/>
        <item x="148"/>
        <item x="123"/>
        <item x="18"/>
        <item x="265"/>
        <item x="361"/>
        <item x="47"/>
        <item x="386"/>
        <item x="271"/>
        <item x="358"/>
        <item x="323"/>
        <item x="203"/>
        <item x="395"/>
        <item x="320"/>
        <item x="52"/>
        <item x="385"/>
        <item x="259"/>
        <item x="153"/>
        <item x="389"/>
        <item x="68"/>
        <item x="193"/>
        <item x="160"/>
        <item x="173"/>
        <item x="208"/>
        <item x="91"/>
        <item x="199"/>
        <item x="355"/>
        <item x="192"/>
        <item x="158"/>
        <item x="82"/>
        <item x="337"/>
        <item x="151"/>
        <item x="213"/>
        <item x="119"/>
        <item x="415"/>
        <item x="414"/>
        <item x="180"/>
        <item x="229"/>
        <item x="118"/>
        <item x="167"/>
        <item x="362"/>
        <item x="325"/>
        <item x="321"/>
        <item x="418"/>
        <item x="372"/>
        <item x="14"/>
        <item x="137"/>
        <item x="83"/>
        <item x="172"/>
        <item x="277"/>
        <item x="381"/>
        <item x="391"/>
        <item x="375"/>
        <item x="282"/>
        <item x="255"/>
        <item x="402"/>
        <item x="124"/>
        <item x="311"/>
        <item x="214"/>
        <item x="334"/>
        <item x="222"/>
        <item x="31"/>
        <item x="377"/>
        <item x="335"/>
        <item x="186"/>
        <item x="292"/>
        <item x="171"/>
        <item x="59"/>
        <item x="143"/>
        <item x="240"/>
        <item x="299"/>
        <item x="73"/>
        <item x="225"/>
        <item x="15"/>
        <item x="57"/>
        <item x="181"/>
        <item x="133"/>
        <item x="25"/>
        <item x="310"/>
        <item x="185"/>
        <item x="112"/>
        <item x="43"/>
        <item x="21"/>
        <item x="58"/>
        <item x="113"/>
        <item x="32"/>
        <item x="121"/>
        <item x="211"/>
        <item x="197"/>
        <item x="319"/>
        <item x="0"/>
        <item x="354"/>
        <item x="11"/>
        <item x="269"/>
        <item x="369"/>
        <item x="219"/>
        <item x="411"/>
        <item x="49"/>
        <item x="205"/>
        <item x="3"/>
        <item x="308"/>
        <item x="191"/>
        <item x="16"/>
        <item x="387"/>
        <item x="165"/>
        <item x="233"/>
        <item x="146"/>
        <item x="20"/>
        <item x="280"/>
        <item x="307"/>
        <item x="122"/>
        <item x="270"/>
        <item x="28"/>
        <item x="107"/>
        <item x="247"/>
        <item x="10"/>
        <item x="189"/>
        <item x="1"/>
        <item x="101"/>
        <item x="71"/>
        <item x="6"/>
        <item x="368"/>
        <item x="285"/>
        <item x="26"/>
        <item x="207"/>
        <item x="294"/>
        <item x="276"/>
        <item x="345"/>
        <item x="407"/>
        <item x="174"/>
        <item x="87"/>
        <item x="40"/>
        <item x="349"/>
        <item x="216"/>
        <item x="364"/>
        <item x="397"/>
        <item x="206"/>
        <item x="272"/>
        <item x="403"/>
        <item x="327"/>
        <item x="162"/>
        <item x="284"/>
        <item x="239"/>
        <item x="29"/>
        <item x="281"/>
        <item x="79"/>
        <item x="398"/>
        <item x="34"/>
        <item x="278"/>
        <item x="312"/>
        <item x="136"/>
        <item x="120"/>
        <item x="409"/>
        <item x="198"/>
        <item x="399"/>
        <item x="182"/>
        <item x="226"/>
        <item x="274"/>
        <item x="408"/>
        <item x="359"/>
        <item x="333"/>
        <item x="204"/>
        <item x="419"/>
        <item x="94"/>
        <item x="13"/>
        <item x="92"/>
        <item x="396"/>
        <item x="421"/>
        <item x="129"/>
        <item x="304"/>
        <item x="114"/>
        <item x="96"/>
        <item x="164"/>
        <item x="168"/>
        <item x="365"/>
        <item x="196"/>
        <item x="293"/>
        <item x="99"/>
        <item x="232"/>
        <item x="22"/>
        <item x="76"/>
        <item x="70"/>
        <item x="313"/>
        <item x="103"/>
        <item x="132"/>
        <item x="93"/>
        <item x="344"/>
        <item x="318"/>
        <item x="194"/>
        <item x="35"/>
        <item x="367"/>
        <item x="78"/>
        <item x="245"/>
        <item x="405"/>
        <item x="406"/>
        <item x="4"/>
        <item x="360"/>
        <item x="44"/>
        <item x="254"/>
        <item x="316"/>
        <item x="95"/>
        <item x="166"/>
        <item x="72"/>
        <item x="77"/>
        <item x="74"/>
        <item x="258"/>
        <item x="348"/>
        <item x="238"/>
        <item x="187"/>
        <item x="384"/>
        <item x="223"/>
        <item x="249"/>
        <item x="88"/>
        <item x="331"/>
        <item x="383"/>
        <item x="39"/>
        <item x="378"/>
        <item x="322"/>
        <item x="296"/>
        <item x="138"/>
        <item x="7"/>
        <item x="202"/>
        <item x="109"/>
        <item x="370"/>
        <item x="66"/>
        <item x="51"/>
        <item x="176"/>
        <item x="227"/>
        <item x="149"/>
        <item x="24"/>
        <item x="210"/>
        <item x="340"/>
        <item x="305"/>
        <item x="155"/>
        <item x="380"/>
        <item x="243"/>
        <item x="9"/>
        <item x="209"/>
        <item x="237"/>
        <item x="110"/>
        <item x="264"/>
        <item x="356"/>
        <item x="183"/>
        <item x="63"/>
        <item x="163"/>
        <item x="81"/>
        <item x="373"/>
        <item x="374"/>
        <item x="41"/>
        <item x="48"/>
        <item x="188"/>
        <item x="126"/>
        <item x="27"/>
        <item x="90"/>
        <item x="221"/>
        <item x="343"/>
        <item x="175"/>
        <item x="268"/>
        <item x="242"/>
        <item x="37"/>
        <item x="116"/>
        <item x="12"/>
        <item x="19"/>
        <item x="218"/>
        <item x="251"/>
        <item x="303"/>
        <item x="170"/>
        <item x="315"/>
        <item x="412"/>
        <item x="394"/>
        <item x="161"/>
        <item x="85"/>
        <item x="38"/>
        <item x="317"/>
        <item x="392"/>
        <item x="393"/>
        <item t="default"/>
      </items>
    </pivotField>
    <pivotField showAll="0"/>
    <pivotField dataField="1" showAll="0"/>
    <pivotField showAll="0"/>
    <pivotField showAll="0"/>
    <pivotField axis="axisRow" showAll="0">
      <items count="6">
        <item x="0"/>
        <item x="4"/>
        <item x="2"/>
        <item x="3"/>
        <item x="1"/>
        <item t="default"/>
      </items>
    </pivotField>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6">
    <i>
      <x/>
    </i>
    <i>
      <x v="1"/>
    </i>
    <i>
      <x v="2"/>
    </i>
    <i>
      <x v="3"/>
    </i>
    <i>
      <x v="4"/>
    </i>
    <i t="grand">
      <x/>
    </i>
  </rowItems>
  <colItems count="1">
    <i/>
  </colItems>
  <dataFields count="1">
    <dataField name="Count of number_of_casualties" fld="9"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36A070-A5AC-4BE5-9636-34CFBDCDAC8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9:B98" firstHeaderRow="1" firstDataRow="1"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axis="axisRow" showAll="0" sortType="descending">
      <items count="9">
        <item x="6"/>
        <item x="7"/>
        <item x="1"/>
        <item x="0"/>
        <item x="3"/>
        <item x="2"/>
        <item x="5"/>
        <item x="4"/>
        <item t="default"/>
      </items>
      <autoSortScope>
        <pivotArea dataOnly="0" outline="0" fieldPosition="0">
          <references count="1">
            <reference field="4294967294" count="1" selected="0">
              <x v="0"/>
            </reference>
          </references>
        </pivotArea>
      </autoSortScope>
    </pivotField>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4"/>
  </rowFields>
  <rowItems count="9">
    <i>
      <x v="3"/>
    </i>
    <i>
      <x v="6"/>
    </i>
    <i>
      <x v="4"/>
    </i>
    <i>
      <x v="7"/>
    </i>
    <i>
      <x v="5"/>
    </i>
    <i>
      <x v="2"/>
    </i>
    <i>
      <x/>
    </i>
    <i>
      <x v="1"/>
    </i>
    <i t="grand">
      <x/>
    </i>
  </rowItems>
  <colItems count="1">
    <i/>
  </colItems>
  <dataFields count="1">
    <dataField name="Count of number_of_casualties" fld="9" subtotal="count" baseField="14" baseItem="3"/>
  </dataFields>
  <formats count="6">
    <format dxfId="5">
      <pivotArea collapsedLevelsAreSubtotals="1" fieldPosition="0">
        <references count="1">
          <reference field="14" count="1">
            <x v="3"/>
          </reference>
        </references>
      </pivotArea>
    </format>
    <format dxfId="4">
      <pivotArea collapsedLevelsAreSubtotals="1" fieldPosition="0">
        <references count="1">
          <reference field="14" count="1">
            <x v="6"/>
          </reference>
        </references>
      </pivotArea>
    </format>
    <format dxfId="3">
      <pivotArea collapsedLevelsAreSubtotals="1" fieldPosition="0">
        <references count="1">
          <reference field="14" count="1">
            <x v="4"/>
          </reference>
        </references>
      </pivotArea>
    </format>
    <format dxfId="2">
      <pivotArea collapsedLevelsAreSubtotals="1" fieldPosition="0">
        <references count="1">
          <reference field="14" count="1">
            <x v="7"/>
          </reference>
        </references>
      </pivotArea>
    </format>
    <format dxfId="1">
      <pivotArea collapsedLevelsAreSubtotals="1" fieldPosition="0">
        <references count="1">
          <reference field="14" count="1">
            <x v="5"/>
          </reference>
        </references>
      </pivotArea>
    </format>
    <format dxfId="0">
      <pivotArea collapsedLevelsAreSubtotals="1" fieldPosition="0">
        <references count="1">
          <reference field="1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EB153C-3DF3-4D9B-A8DC-5C2D87B4B14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9:C22" firstHeaderRow="1" firstDataRow="2" firstDataCol="1"/>
  <pivotFields count="24">
    <pivotField showAll="0"/>
    <pivotField numFmtId="14" showAll="0">
      <items count="731">
        <item x="0"/>
        <item x="5"/>
        <item x="363"/>
        <item x="2"/>
        <item x="1"/>
        <item x="3"/>
        <item x="6"/>
        <item x="4"/>
        <item x="10"/>
        <item x="7"/>
        <item x="325"/>
        <item x="9"/>
        <item x="324"/>
        <item x="286"/>
        <item x="23"/>
        <item x="8"/>
        <item x="11"/>
        <item x="36"/>
        <item x="14"/>
        <item x="22"/>
        <item x="16"/>
        <item x="17"/>
        <item x="25"/>
        <item x="319"/>
        <item x="12"/>
        <item x="13"/>
        <item x="15"/>
        <item x="21"/>
        <item x="20"/>
        <item x="27"/>
        <item x="18"/>
        <item x="320"/>
        <item x="321"/>
        <item x="19"/>
        <item x="322"/>
        <item x="57"/>
        <item x="287"/>
        <item x="37"/>
        <item x="323"/>
        <item x="24"/>
        <item x="26"/>
        <item x="51"/>
        <item x="28"/>
        <item x="288"/>
        <item x="30"/>
        <item x="33"/>
        <item x="29"/>
        <item x="44"/>
        <item x="31"/>
        <item x="326"/>
        <item x="34"/>
        <item x="32"/>
        <item x="39"/>
        <item x="38"/>
        <item x="55"/>
        <item x="48"/>
        <item x="40"/>
        <item x="35"/>
        <item x="50"/>
        <item x="52"/>
        <item x="47"/>
        <item x="42"/>
        <item x="41"/>
        <item x="291"/>
        <item x="43"/>
        <item x="327"/>
        <item x="328"/>
        <item x="45"/>
        <item x="46"/>
        <item x="297"/>
        <item x="289"/>
        <item x="53"/>
        <item x="49"/>
        <item x="329"/>
        <item x="290"/>
        <item x="54"/>
        <item x="64"/>
        <item x="73"/>
        <item x="56"/>
        <item x="58"/>
        <item x="71"/>
        <item x="60"/>
        <item x="59"/>
        <item x="61"/>
        <item x="70"/>
        <item x="62"/>
        <item x="63"/>
        <item x="72"/>
        <item x="65"/>
        <item x="67"/>
        <item x="66"/>
        <item x="292"/>
        <item x="68"/>
        <item x="294"/>
        <item x="330"/>
        <item x="69"/>
        <item x="295"/>
        <item x="74"/>
        <item x="75"/>
        <item x="77"/>
        <item x="331"/>
        <item x="76"/>
        <item x="332"/>
        <item x="79"/>
        <item x="78"/>
        <item x="83"/>
        <item x="80"/>
        <item x="333"/>
        <item x="334"/>
        <item x="81"/>
        <item x="296"/>
        <item x="82"/>
        <item x="86"/>
        <item x="87"/>
        <item x="84"/>
        <item x="85"/>
        <item x="88"/>
        <item x="293"/>
        <item x="89"/>
        <item x="90"/>
        <item x="92"/>
        <item x="98"/>
        <item x="91"/>
        <item x="102"/>
        <item x="101"/>
        <item x="95"/>
        <item x="96"/>
        <item x="93"/>
        <item x="335"/>
        <item x="94"/>
        <item x="336"/>
        <item x="298"/>
        <item x="97"/>
        <item x="299"/>
        <item x="99"/>
        <item x="106"/>
        <item x="108"/>
        <item x="100"/>
        <item x="103"/>
        <item x="109"/>
        <item x="104"/>
        <item x="112"/>
        <item x="105"/>
        <item x="337"/>
        <item x="338"/>
        <item x="107"/>
        <item x="339"/>
        <item x="110"/>
        <item x="113"/>
        <item x="122"/>
        <item x="115"/>
        <item x="117"/>
        <item x="116"/>
        <item x="114"/>
        <item x="300"/>
        <item x="119"/>
        <item x="118"/>
        <item x="340"/>
        <item x="120"/>
        <item x="121"/>
        <item x="125"/>
        <item x="123"/>
        <item x="124"/>
        <item x="341"/>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342"/>
        <item x="170"/>
        <item x="171"/>
        <item x="173"/>
        <item x="172"/>
        <item x="175"/>
        <item x="174"/>
        <item x="177"/>
        <item x="306"/>
        <item x="178"/>
        <item x="179"/>
        <item x="133"/>
        <item x="185"/>
        <item x="180"/>
        <item x="182"/>
        <item x="181"/>
        <item x="343"/>
        <item x="184"/>
        <item x="183"/>
        <item x="344"/>
        <item x="187"/>
        <item x="186"/>
        <item x="307"/>
        <item x="345"/>
        <item x="188"/>
        <item x="190"/>
        <item x="346"/>
        <item x="308"/>
        <item x="189"/>
        <item x="199"/>
        <item x="192"/>
        <item x="193"/>
        <item x="191"/>
        <item x="310"/>
        <item x="194"/>
        <item x="347"/>
        <item x="195"/>
        <item x="196"/>
        <item x="202"/>
        <item x="348"/>
        <item x="198"/>
        <item x="349"/>
        <item x="197"/>
        <item x="205"/>
        <item x="206"/>
        <item x="200"/>
        <item x="350"/>
        <item x="201"/>
        <item x="351"/>
        <item x="204"/>
        <item x="203"/>
        <item x="209"/>
        <item x="309"/>
        <item x="207"/>
        <item x="211"/>
        <item x="208"/>
        <item x="210"/>
        <item x="217"/>
        <item x="212"/>
        <item x="214"/>
        <item x="213"/>
        <item x="215"/>
        <item x="221"/>
        <item x="312"/>
        <item x="216"/>
        <item x="311"/>
        <item x="222"/>
        <item x="219"/>
        <item x="220"/>
        <item x="352"/>
        <item x="218"/>
        <item x="223"/>
        <item x="353"/>
        <item x="224"/>
        <item x="232"/>
        <item x="226"/>
        <item x="225"/>
        <item x="227"/>
        <item x="228"/>
        <item x="233"/>
        <item x="229"/>
        <item x="230"/>
        <item x="231"/>
        <item x="354"/>
        <item x="234"/>
        <item x="355"/>
        <item x="235"/>
        <item x="238"/>
        <item x="236"/>
        <item x="243"/>
        <item x="237"/>
        <item x="241"/>
        <item x="239"/>
        <item x="240"/>
        <item x="244"/>
        <item x="245"/>
        <item x="242"/>
        <item x="357"/>
        <item x="356"/>
        <item x="246"/>
        <item x="247"/>
        <item x="248"/>
        <item x="249"/>
        <item x="358"/>
        <item x="250"/>
        <item x="252"/>
        <item x="251"/>
        <item x="317"/>
        <item x="254"/>
        <item x="318"/>
        <item x="359"/>
        <item x="360"/>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64"/>
        <item x="313"/>
        <item x="362"/>
        <item x="283"/>
        <item x="361"/>
        <item x="285"/>
        <item x="284"/>
        <item x="663"/>
        <item x="367"/>
        <item x="370"/>
        <item x="368"/>
        <item x="371"/>
        <item x="697"/>
        <item x="372"/>
        <item x="695"/>
        <item x="696"/>
        <item x="378"/>
        <item x="365"/>
        <item x="366"/>
        <item x="374"/>
        <item x="375"/>
        <item x="373"/>
        <item x="662"/>
        <item x="376"/>
        <item x="369"/>
        <item x="377"/>
        <item x="380"/>
        <item x="665"/>
        <item x="698"/>
        <item x="664"/>
        <item x="379"/>
        <item x="385"/>
        <item x="381"/>
        <item x="383"/>
        <item x="382"/>
        <item x="384"/>
        <item x="699"/>
        <item x="386"/>
        <item x="700"/>
        <item x="387"/>
        <item x="389"/>
        <item x="390"/>
        <item x="388"/>
        <item x="395"/>
        <item x="701"/>
        <item x="391"/>
        <item x="392"/>
        <item x="666"/>
        <item x="393"/>
        <item x="394"/>
        <item x="396"/>
        <item x="397"/>
        <item x="400"/>
        <item x="399"/>
        <item x="401"/>
        <item x="403"/>
        <item x="404"/>
        <item x="402"/>
        <item x="406"/>
        <item x="407"/>
        <item x="405"/>
        <item x="408"/>
        <item x="409"/>
        <item x="667"/>
        <item x="702"/>
        <item x="398"/>
        <item x="703"/>
        <item x="414"/>
        <item x="411"/>
        <item x="416"/>
        <item x="410"/>
        <item x="415"/>
        <item x="412"/>
        <item x="413"/>
        <item x="704"/>
        <item x="417"/>
        <item x="671"/>
        <item x="419"/>
        <item x="421"/>
        <item x="420"/>
        <item x="418"/>
        <item x="422"/>
        <item x="670"/>
        <item x="424"/>
        <item x="426"/>
        <item x="423"/>
        <item x="669"/>
        <item x="436"/>
        <item x="425"/>
        <item x="427"/>
        <item x="428"/>
        <item x="430"/>
        <item x="429"/>
        <item x="431"/>
        <item x="668"/>
        <item x="435"/>
        <item x="432"/>
        <item x="433"/>
        <item x="446"/>
        <item x="705"/>
        <item x="448"/>
        <item x="437"/>
        <item x="434"/>
        <item x="439"/>
        <item x="440"/>
        <item x="443"/>
        <item x="442"/>
        <item x="441"/>
        <item x="447"/>
        <item x="444"/>
        <item x="445"/>
        <item x="461"/>
        <item x="438"/>
        <item x="467"/>
        <item x="706"/>
        <item x="672"/>
        <item x="673"/>
        <item x="450"/>
        <item x="451"/>
        <item x="449"/>
        <item x="452"/>
        <item x="707"/>
        <item x="453"/>
        <item x="458"/>
        <item x="460"/>
        <item x="454"/>
        <item x="456"/>
        <item x="455"/>
        <item x="466"/>
        <item x="469"/>
        <item x="457"/>
        <item x="459"/>
        <item x="463"/>
        <item x="462"/>
        <item x="465"/>
        <item x="464"/>
        <item x="468"/>
        <item x="470"/>
        <item x="471"/>
        <item x="472"/>
        <item x="474"/>
        <item x="708"/>
        <item x="473"/>
        <item x="475"/>
        <item x="674"/>
        <item x="476"/>
        <item x="477"/>
        <item x="489"/>
        <item x="709"/>
        <item x="478"/>
        <item x="480"/>
        <item x="479"/>
        <item x="481"/>
        <item x="482"/>
        <item x="486"/>
        <item x="485"/>
        <item x="483"/>
        <item x="487"/>
        <item x="484"/>
        <item x="491"/>
        <item x="488"/>
        <item x="675"/>
        <item x="710"/>
        <item x="490"/>
        <item x="492"/>
        <item x="493"/>
        <item x="510"/>
        <item x="494"/>
        <item x="495"/>
        <item x="496"/>
        <item x="711"/>
        <item x="503"/>
        <item x="676"/>
        <item x="498"/>
        <item x="497"/>
        <item x="500"/>
        <item x="499"/>
        <item x="501"/>
        <item x="502"/>
        <item x="505"/>
        <item x="506"/>
        <item x="504"/>
        <item x="515"/>
        <item x="508"/>
        <item x="509"/>
        <item x="507"/>
        <item x="523"/>
        <item x="513"/>
        <item x="514"/>
        <item x="511"/>
        <item x="521"/>
        <item x="524"/>
        <item x="512"/>
        <item x="531"/>
        <item x="516"/>
        <item x="520"/>
        <item x="518"/>
        <item x="712"/>
        <item x="517"/>
        <item x="519"/>
        <item x="522"/>
        <item x="682"/>
        <item x="532"/>
        <item x="528"/>
        <item x="525"/>
        <item x="526"/>
        <item x="713"/>
        <item x="536"/>
        <item x="527"/>
        <item x="529"/>
        <item x="530"/>
        <item x="681"/>
        <item x="728"/>
        <item x="680"/>
        <item x="533"/>
        <item x="534"/>
        <item x="539"/>
        <item x="537"/>
        <item x="535"/>
        <item x="541"/>
        <item x="714"/>
        <item x="545"/>
        <item x="677"/>
        <item x="538"/>
        <item x="543"/>
        <item x="715"/>
        <item x="542"/>
        <item x="540"/>
        <item x="547"/>
        <item x="551"/>
        <item x="544"/>
        <item x="546"/>
        <item x="716"/>
        <item x="683"/>
        <item x="678"/>
        <item x="679"/>
        <item x="548"/>
        <item x="552"/>
        <item x="550"/>
        <item x="717"/>
        <item x="549"/>
        <item x="553"/>
        <item x="684"/>
        <item x="554"/>
        <item x="561"/>
        <item x="718"/>
        <item x="557"/>
        <item x="556"/>
        <item x="685"/>
        <item x="555"/>
        <item x="575"/>
        <item x="563"/>
        <item x="558"/>
        <item x="719"/>
        <item x="559"/>
        <item x="578"/>
        <item x="560"/>
        <item x="564"/>
        <item x="562"/>
        <item x="571"/>
        <item x="566"/>
        <item x="565"/>
        <item x="720"/>
        <item x="568"/>
        <item x="567"/>
        <item x="572"/>
        <item x="581"/>
        <item x="569"/>
        <item x="570"/>
        <item x="576"/>
        <item x="573"/>
        <item x="582"/>
        <item x="577"/>
        <item x="580"/>
        <item x="579"/>
        <item x="574"/>
        <item x="686"/>
        <item x="687"/>
        <item x="584"/>
        <item x="583"/>
        <item x="585"/>
        <item x="586"/>
        <item x="587"/>
        <item x="588"/>
        <item x="688"/>
        <item x="589"/>
        <item x="597"/>
        <item x="591"/>
        <item x="595"/>
        <item x="590"/>
        <item x="592"/>
        <item x="691"/>
        <item x="596"/>
        <item x="594"/>
        <item x="604"/>
        <item x="598"/>
        <item x="690"/>
        <item x="593"/>
        <item x="689"/>
        <item x="601"/>
        <item x="611"/>
        <item x="610"/>
        <item x="599"/>
        <item x="603"/>
        <item x="600"/>
        <item x="605"/>
        <item x="602"/>
        <item x="606"/>
        <item x="607"/>
        <item x="609"/>
        <item x="721"/>
        <item x="608"/>
        <item x="613"/>
        <item x="612"/>
        <item x="634"/>
        <item x="616"/>
        <item x="618"/>
        <item x="621"/>
        <item x="614"/>
        <item x="627"/>
        <item x="615"/>
        <item x="619"/>
        <item x="620"/>
        <item x="623"/>
        <item x="617"/>
        <item x="622"/>
        <item x="628"/>
        <item x="626"/>
        <item x="625"/>
        <item x="646"/>
        <item x="624"/>
        <item x="722"/>
        <item x="632"/>
        <item x="635"/>
        <item x="630"/>
        <item x="629"/>
        <item x="640"/>
        <item x="631"/>
        <item x="633"/>
        <item x="648"/>
        <item x="644"/>
        <item x="654"/>
        <item x="723"/>
        <item x="642"/>
        <item x="641"/>
        <item x="636"/>
        <item x="637"/>
        <item x="638"/>
        <item x="639"/>
        <item x="643"/>
        <item x="649"/>
        <item x="645"/>
        <item x="653"/>
        <item x="650"/>
        <item x="652"/>
        <item x="647"/>
        <item x="651"/>
        <item x="693"/>
        <item x="724"/>
        <item x="694"/>
        <item x="655"/>
        <item x="657"/>
        <item x="692"/>
        <item x="659"/>
        <item x="656"/>
        <item x="729"/>
        <item x="727"/>
        <item x="660"/>
        <item x="661"/>
        <item x="725"/>
        <item x="726"/>
        <item x="658"/>
        <item t="default"/>
      </items>
    </pivotField>
    <pivotField showAll="0">
      <items count="8">
        <item x="1"/>
        <item x="3"/>
        <item x="5"/>
        <item x="0"/>
        <item x="4"/>
        <item x="6"/>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1441">
        <item x="499"/>
        <item x="579"/>
        <item x="727"/>
        <item x="295"/>
        <item x="309"/>
        <item x="1358"/>
        <item x="1015"/>
        <item x="604"/>
        <item x="10"/>
        <item x="269"/>
        <item x="1219"/>
        <item x="1291"/>
        <item x="1295"/>
        <item x="952"/>
        <item x="251"/>
        <item x="286"/>
        <item x="1249"/>
        <item x="1200"/>
        <item x="1039"/>
        <item x="261"/>
        <item x="957"/>
        <item x="878"/>
        <item x="821"/>
        <item x="1050"/>
        <item x="142"/>
        <item x="498"/>
        <item x="1172"/>
        <item x="18"/>
        <item x="948"/>
        <item x="282"/>
        <item x="1267"/>
        <item x="472"/>
        <item x="1189"/>
        <item x="563"/>
        <item x="51"/>
        <item x="730"/>
        <item x="567"/>
        <item x="1081"/>
        <item x="1160"/>
        <item x="912"/>
        <item x="497"/>
        <item x="1264"/>
        <item x="1241"/>
        <item x="1044"/>
        <item x="117"/>
        <item x="148"/>
        <item x="1339"/>
        <item x="954"/>
        <item x="660"/>
        <item x="817"/>
        <item x="885"/>
        <item x="487"/>
        <item x="1338"/>
        <item x="1335"/>
        <item x="920"/>
        <item x="1327"/>
        <item x="913"/>
        <item x="596"/>
        <item x="903"/>
        <item x="414"/>
        <item x="27"/>
        <item x="661"/>
        <item x="1313"/>
        <item x="1175"/>
        <item x="779"/>
        <item x="496"/>
        <item x="1377"/>
        <item x="873"/>
        <item x="1357"/>
        <item x="478"/>
        <item x="1205"/>
        <item x="938"/>
        <item x="1180"/>
        <item x="1381"/>
        <item x="272"/>
        <item x="583"/>
        <item x="600"/>
        <item x="1401"/>
        <item x="775"/>
        <item x="591"/>
        <item x="570"/>
        <item x="769"/>
        <item x="1392"/>
        <item x="1314"/>
        <item x="232"/>
        <item x="587"/>
        <item x="1248"/>
        <item x="1318"/>
        <item x="1361"/>
        <item x="801"/>
        <item x="1051"/>
        <item x="844"/>
        <item x="1252"/>
        <item x="1211"/>
        <item x="375"/>
        <item x="1386"/>
        <item x="732"/>
        <item x="1198"/>
        <item x="1204"/>
        <item x="593"/>
        <item x="1258"/>
        <item x="1148"/>
        <item x="795"/>
        <item x="1331"/>
        <item x="877"/>
        <item x="1324"/>
        <item x="710"/>
        <item x="1270"/>
        <item x="649"/>
        <item x="586"/>
        <item x="1321"/>
        <item x="1333"/>
        <item x="426"/>
        <item x="805"/>
        <item x="1226"/>
        <item x="1383"/>
        <item x="1075"/>
        <item x="1346"/>
        <item x="1298"/>
        <item x="350"/>
        <item x="711"/>
        <item x="1279"/>
        <item x="1230"/>
        <item x="193"/>
        <item x="642"/>
        <item x="1150"/>
        <item x="836"/>
        <item x="1178"/>
        <item x="1390"/>
        <item x="571"/>
        <item x="1216"/>
        <item x="1398"/>
        <item x="1405"/>
        <item x="1143"/>
        <item x="717"/>
        <item x="1217"/>
        <item x="1369"/>
        <item x="673"/>
        <item x="1348"/>
        <item x="770"/>
        <item x="1312"/>
        <item x="1402"/>
        <item x="1399"/>
        <item x="1404"/>
        <item x="822"/>
        <item x="1414"/>
        <item x="1423"/>
        <item x="1153"/>
        <item x="1089"/>
        <item x="866"/>
        <item x="1434"/>
        <item x="1009"/>
        <item x="1412"/>
        <item x="1359"/>
        <item x="441"/>
        <item x="626"/>
        <item x="1281"/>
        <item x="1309"/>
        <item x="523"/>
        <item x="646"/>
        <item x="736"/>
        <item x="1416"/>
        <item x="1300"/>
        <item x="810"/>
        <item x="520"/>
        <item x="1225"/>
        <item x="283"/>
        <item x="1000"/>
        <item x="1345"/>
        <item x="320"/>
        <item x="416"/>
        <item x="1438"/>
        <item x="1393"/>
        <item x="1181"/>
        <item x="1325"/>
        <item x="1343"/>
        <item x="1254"/>
        <item x="1334"/>
        <item x="923"/>
        <item x="318"/>
        <item x="1268"/>
        <item x="550"/>
        <item x="1141"/>
        <item x="1337"/>
        <item x="580"/>
        <item x="1124"/>
        <item x="1344"/>
        <item x="1407"/>
        <item x="1391"/>
        <item x="682"/>
        <item x="1417"/>
        <item x="367"/>
        <item x="1118"/>
        <item x="725"/>
        <item x="657"/>
        <item x="1378"/>
        <item x="1273"/>
        <item x="1354"/>
        <item x="178"/>
        <item x="721"/>
        <item x="1426"/>
        <item x="1019"/>
        <item x="635"/>
        <item x="1415"/>
        <item x="926"/>
        <item x="1263"/>
        <item x="1396"/>
        <item x="791"/>
        <item x="1349"/>
        <item x="255"/>
        <item x="1397"/>
        <item x="343"/>
        <item x="786"/>
        <item x="1385"/>
        <item x="652"/>
        <item x="450"/>
        <item x="1375"/>
        <item x="1403"/>
        <item x="1242"/>
        <item x="241"/>
        <item x="361"/>
        <item x="1395"/>
        <item x="517"/>
        <item x="1099"/>
        <item x="672"/>
        <item x="1368"/>
        <item x="1371"/>
        <item x="1061"/>
        <item x="1425"/>
        <item x="811"/>
        <item x="1151"/>
        <item x="1067"/>
        <item x="1212"/>
        <item x="1128"/>
        <item x="640"/>
        <item x="1427"/>
        <item x="996"/>
        <item x="558"/>
        <item x="1003"/>
        <item x="947"/>
        <item x="1365"/>
        <item x="862"/>
        <item x="905"/>
        <item x="1406"/>
        <item x="1034"/>
        <item x="1411"/>
        <item x="1428"/>
        <item x="1373"/>
        <item x="1382"/>
        <item x="453"/>
        <item x="347"/>
        <item x="879"/>
        <item x="1342"/>
        <item x="1436"/>
        <item x="503"/>
        <item x="1328"/>
        <item x="1214"/>
        <item x="650"/>
        <item x="609"/>
        <item x="614"/>
        <item x="1257"/>
        <item x="1234"/>
        <item x="1388"/>
        <item x="1336"/>
        <item x="951"/>
        <item x="1432"/>
        <item x="620"/>
        <item x="745"/>
        <item x="1323"/>
        <item x="514"/>
        <item x="1394"/>
        <item x="1177"/>
        <item x="1419"/>
        <item x="1433"/>
        <item x="935"/>
        <item x="1380"/>
        <item x="975"/>
        <item x="1400"/>
        <item x="1422"/>
        <item x="979"/>
        <item x="1135"/>
        <item x="1126"/>
        <item x="1320"/>
        <item x="1341"/>
        <item x="493"/>
        <item x="1191"/>
        <item x="1250"/>
        <item x="1251"/>
        <item x="1420"/>
        <item x="308"/>
        <item x="1366"/>
        <item x="1210"/>
        <item x="1117"/>
        <item x="1332"/>
        <item x="1303"/>
        <item x="1413"/>
        <item x="825"/>
        <item x="1330"/>
        <item x="1429"/>
        <item x="544"/>
        <item x="1430"/>
        <item x="1030"/>
        <item x="613"/>
        <item x="1424"/>
        <item x="1133"/>
        <item x="358"/>
        <item x="1140"/>
        <item x="376"/>
        <item x="552"/>
        <item x="871"/>
        <item x="114"/>
        <item x="1352"/>
        <item x="1240"/>
        <item x="1409"/>
        <item x="231"/>
        <item x="1306"/>
        <item x="1437"/>
        <item x="1367"/>
        <item x="843"/>
        <item x="743"/>
        <item x="1351"/>
        <item x="1187"/>
        <item x="1372"/>
        <item x="1431"/>
        <item x="1040"/>
        <item x="1090"/>
        <item x="758"/>
        <item x="1308"/>
        <item x="891"/>
        <item x="101"/>
        <item x="1022"/>
        <item x="1301"/>
        <item x="1435"/>
        <item x="1347"/>
        <item x="962"/>
        <item x="1093"/>
        <item x="421"/>
        <item x="875"/>
        <item x="946"/>
        <item x="322"/>
        <item x="1265"/>
        <item x="1310"/>
        <item x="1070"/>
        <item x="1296"/>
        <item x="752"/>
        <item x="1157"/>
        <item x="1387"/>
        <item x="1259"/>
        <item x="1408"/>
        <item x="341"/>
        <item x="1283"/>
        <item x="1389"/>
        <item x="1418"/>
        <item x="1185"/>
        <item x="755"/>
        <item x="1101"/>
        <item x="1356"/>
        <item x="1266"/>
        <item x="1032"/>
        <item x="259"/>
        <item x="425"/>
        <item x="1130"/>
        <item x="1280"/>
        <item x="959"/>
        <item x="982"/>
        <item x="431"/>
        <item x="1311"/>
        <item x="849"/>
        <item x="1316"/>
        <item x="753"/>
        <item x="1362"/>
        <item x="80"/>
        <item x="1421"/>
        <item x="1374"/>
        <item x="428"/>
        <item x="1134"/>
        <item x="1307"/>
        <item x="698"/>
        <item x="1086"/>
        <item x="887"/>
        <item x="1410"/>
        <item x="1379"/>
        <item x="1326"/>
        <item x="1188"/>
        <item x="789"/>
        <item x="1144"/>
        <item x="1045"/>
        <item x="1072"/>
        <item x="1222"/>
        <item x="102"/>
        <item x="1158"/>
        <item x="1363"/>
        <item x="311"/>
        <item x="383"/>
        <item x="67"/>
        <item x="501"/>
        <item x="1272"/>
        <item x="260"/>
        <item x="933"/>
        <item x="273"/>
        <item x="1278"/>
        <item x="1037"/>
        <item x="328"/>
        <item x="783"/>
        <item x="508"/>
        <item x="1206"/>
        <item x="1088"/>
        <item x="1053"/>
        <item x="1299"/>
        <item x="528"/>
        <item x="969"/>
        <item x="1125"/>
        <item x="412"/>
        <item x="555"/>
        <item x="392"/>
        <item x="534"/>
        <item x="1057"/>
        <item x="1097"/>
        <item x="636"/>
        <item x="364"/>
        <item x="897"/>
        <item x="599"/>
        <item x="611"/>
        <item x="397"/>
        <item x="84"/>
        <item x="1302"/>
        <item x="1110"/>
        <item x="828"/>
        <item x="49"/>
        <item x="312"/>
        <item x="803"/>
        <item x="240"/>
        <item x="1232"/>
        <item x="820"/>
        <item x="108"/>
        <item x="480"/>
        <item x="1237"/>
        <item x="855"/>
        <item x="813"/>
        <item x="163"/>
        <item x="1245"/>
        <item x="931"/>
        <item x="894"/>
        <item x="876"/>
        <item x="132"/>
        <item x="360"/>
        <item x="448"/>
        <item x="352"/>
        <item x="1176"/>
        <item x="112"/>
        <item x="1035"/>
        <item x="1016"/>
        <item x="327"/>
        <item x="929"/>
        <item x="133"/>
        <item x="883"/>
        <item x="213"/>
        <item x="235"/>
        <item x="1132"/>
        <item x="74"/>
        <item x="1293"/>
        <item x="1080"/>
        <item x="706"/>
        <item x="390"/>
        <item x="28"/>
        <item x="551"/>
        <item x="1077"/>
        <item x="664"/>
        <item x="490"/>
        <item x="374"/>
        <item x="1370"/>
        <item x="247"/>
        <item x="45"/>
        <item x="688"/>
        <item x="106"/>
        <item x="759"/>
        <item x="324"/>
        <item x="303"/>
        <item x="1289"/>
        <item x="87"/>
        <item x="199"/>
        <item x="1024"/>
        <item x="243"/>
        <item x="403"/>
        <item x="263"/>
        <item x="934"/>
        <item x="1223"/>
        <item x="908"/>
        <item x="633"/>
        <item x="3"/>
        <item x="323"/>
        <item x="127"/>
        <item x="656"/>
        <item x="741"/>
        <item x="13"/>
        <item x="1256"/>
        <item x="1013"/>
        <item x="919"/>
        <item x="868"/>
        <item x="24"/>
        <item x="995"/>
        <item x="1182"/>
        <item x="765"/>
        <item x="814"/>
        <item x="47"/>
        <item x="382"/>
        <item x="914"/>
        <item x="40"/>
        <item x="1190"/>
        <item x="64"/>
        <item x="387"/>
        <item x="630"/>
        <item x="804"/>
        <item x="220"/>
        <item x="44"/>
        <item x="61"/>
        <item x="665"/>
        <item x="405"/>
        <item x="970"/>
        <item x="82"/>
        <item x="918"/>
        <item x="217"/>
        <item x="424"/>
        <item x="608"/>
        <item x="219"/>
        <item x="911"/>
        <item x="896"/>
        <item x="704"/>
        <item x="941"/>
        <item x="161"/>
        <item x="225"/>
        <item x="444"/>
        <item x="667"/>
        <item x="623"/>
        <item x="63"/>
        <item x="340"/>
        <item x="925"/>
        <item x="349"/>
        <item x="88"/>
        <item x="159"/>
        <item x="174"/>
        <item x="847"/>
        <item x="622"/>
        <item x="433"/>
        <item x="184"/>
        <item x="253"/>
        <item x="692"/>
        <item x="482"/>
        <item x="747"/>
        <item x="181"/>
        <item x="994"/>
        <item x="229"/>
        <item x="800"/>
        <item x="242"/>
        <item x="36"/>
        <item x="577"/>
        <item x="852"/>
        <item x="1165"/>
        <item x="158"/>
        <item x="210"/>
        <item x="486"/>
        <item x="415"/>
        <item x="697"/>
        <item x="837"/>
        <item x="185"/>
        <item x="722"/>
        <item x="423"/>
        <item x="173"/>
        <item x="560"/>
        <item x="124"/>
        <item x="1055"/>
        <item x="668"/>
        <item x="683"/>
        <item x="1274"/>
        <item x="289"/>
        <item x="524"/>
        <item x="742"/>
        <item x="603"/>
        <item x="155"/>
        <item x="179"/>
        <item x="1065"/>
        <item x="754"/>
        <item x="815"/>
        <item x="857"/>
        <item x="239"/>
        <item x="384"/>
        <item x="834"/>
        <item x="126"/>
        <item x="1384"/>
        <item x="97"/>
        <item x="637"/>
        <item x="9"/>
        <item x="1197"/>
        <item x="317"/>
        <item x="359"/>
        <item x="434"/>
        <item x="1159"/>
        <item x="39"/>
        <item x="689"/>
        <item x="100"/>
        <item x="1290"/>
        <item x="573"/>
        <item x="365"/>
        <item x="485"/>
        <item x="258"/>
        <item x="1112"/>
        <item x="438"/>
        <item x="30"/>
        <item x="226"/>
        <item x="118"/>
        <item x="495"/>
        <item x="353"/>
        <item x="1208"/>
        <item x="714"/>
        <item x="52"/>
        <item x="690"/>
        <item x="734"/>
        <item x="451"/>
        <item x="864"/>
        <item x="230"/>
        <item x="984"/>
        <item x="808"/>
        <item x="1146"/>
        <item x="796"/>
        <item x="262"/>
        <item x="1103"/>
        <item x="892"/>
        <item x="1238"/>
        <item x="1162"/>
        <item x="188"/>
        <item x="1350"/>
        <item x="1168"/>
        <item x="845"/>
        <item x="856"/>
        <item x="764"/>
        <item x="167"/>
        <item x="357"/>
        <item x="1149"/>
        <item x="1085"/>
        <item x="73"/>
        <item x="1294"/>
        <item x="154"/>
        <item x="1271"/>
        <item x="1011"/>
        <item x="381"/>
        <item x="1292"/>
        <item x="536"/>
        <item x="904"/>
        <item x="724"/>
        <item x="288"/>
        <item x="863"/>
        <item x="624"/>
        <item x="830"/>
        <item x="467"/>
        <item x="529"/>
        <item x="190"/>
        <item x="1028"/>
        <item x="540"/>
        <item x="1"/>
        <item x="34"/>
        <item x="1224"/>
        <item x="1056"/>
        <item x="787"/>
        <item x="829"/>
        <item x="345"/>
        <item x="691"/>
        <item x="326"/>
        <item x="537"/>
        <item x="447"/>
        <item x="146"/>
        <item x="987"/>
        <item x="559"/>
        <item x="1068"/>
        <item x="380"/>
        <item x="37"/>
        <item x="1131"/>
        <item x="518"/>
        <item x="917"/>
        <item x="378"/>
        <item x="304"/>
        <item x="1014"/>
        <item x="870"/>
        <item x="1145"/>
        <item x="1046"/>
        <item x="521"/>
        <item x="748"/>
        <item x="1163"/>
        <item x="488"/>
        <item x="578"/>
        <item x="35"/>
        <item x="774"/>
        <item x="618"/>
        <item x="653"/>
        <item x="306"/>
        <item x="513"/>
        <item x="872"/>
        <item x="211"/>
        <item x="744"/>
        <item x="890"/>
        <item x="202"/>
        <item x="964"/>
        <item x="874"/>
        <item x="442"/>
        <item x="927"/>
        <item x="679"/>
        <item x="1018"/>
        <item x="906"/>
        <item x="5"/>
        <item x="557"/>
        <item x="224"/>
        <item x="595"/>
        <item x="1186"/>
        <item x="526"/>
        <item x="985"/>
        <item x="372"/>
        <item x="853"/>
        <item x="961"/>
        <item x="234"/>
        <item x="270"/>
        <item x="46"/>
        <item x="1096"/>
        <item x="268"/>
        <item x="25"/>
        <item x="806"/>
        <item x="504"/>
        <item x="1043"/>
        <item x="373"/>
        <item x="988"/>
        <item x="293"/>
        <item x="542"/>
        <item x="703"/>
        <item x="1243"/>
        <item x="1058"/>
        <item x="492"/>
        <item x="8"/>
        <item x="1167"/>
        <item x="884"/>
        <item x="329"/>
        <item x="1235"/>
        <item x="54"/>
        <item x="1137"/>
        <item x="780"/>
        <item x="287"/>
        <item x="1048"/>
        <item x="57"/>
        <item x="432"/>
        <item x="1288"/>
        <item x="455"/>
        <item x="945"/>
        <item x="29"/>
        <item x="256"/>
        <item x="861"/>
        <item x="81"/>
        <item x="198"/>
        <item x="192"/>
        <item x="1020"/>
        <item x="266"/>
        <item x="1207"/>
        <item x="468"/>
        <item x="99"/>
        <item x="395"/>
        <item x="462"/>
        <item x="203"/>
        <item x="992"/>
        <item x="128"/>
        <item x="254"/>
        <item x="695"/>
        <item x="205"/>
        <item x="1004"/>
        <item x="461"/>
        <item x="539"/>
        <item x="778"/>
        <item x="973"/>
        <item x="977"/>
        <item x="634"/>
        <item x="731"/>
        <item x="1042"/>
        <item x="75"/>
        <item x="489"/>
        <item x="70"/>
        <item x="944"/>
        <item x="315"/>
        <item x="429"/>
        <item x="562"/>
        <item x="83"/>
        <item x="1111"/>
        <item x="921"/>
        <item x="475"/>
        <item x="819"/>
        <item x="246"/>
        <item x="201"/>
        <item x="1084"/>
        <item x="966"/>
        <item x="440"/>
        <item x="85"/>
        <item x="1166"/>
        <item x="955"/>
        <item x="7"/>
        <item x="430"/>
        <item x="123"/>
        <item x="1340"/>
        <item x="338"/>
        <item x="58"/>
        <item x="1183"/>
        <item x="21"/>
        <item x="1049"/>
        <item x="33"/>
        <item x="924"/>
        <item x="974"/>
        <item x="72"/>
        <item x="325"/>
        <item x="443"/>
        <item x="693"/>
        <item x="784"/>
        <item x="197"/>
        <item x="838"/>
        <item x="749"/>
        <item x="553"/>
        <item x="1023"/>
        <item x="298"/>
        <item x="1107"/>
        <item x="768"/>
        <item x="399"/>
        <item x="301"/>
        <item x="79"/>
        <item x="960"/>
        <item x="858"/>
        <item x="491"/>
        <item x="1108"/>
        <item x="23"/>
        <item x="131"/>
        <item x="169"/>
        <item x="835"/>
        <item x="545"/>
        <item x="398"/>
        <item x="610"/>
        <item x="1170"/>
        <item x="6"/>
        <item x="1173"/>
        <item x="12"/>
        <item x="1122"/>
        <item x="119"/>
        <item x="1027"/>
        <item x="590"/>
        <item x="42"/>
        <item x="584"/>
        <item x="265"/>
        <item x="737"/>
        <item x="509"/>
        <item x="401"/>
        <item x="214"/>
        <item x="96"/>
        <item x="1091"/>
        <item x="827"/>
        <item x="228"/>
        <item x="893"/>
        <item x="1025"/>
        <item x="831"/>
        <item x="2"/>
        <item x="20"/>
        <item x="1123"/>
        <item x="1095"/>
        <item x="533"/>
        <item x="686"/>
        <item x="110"/>
        <item x="264"/>
        <item x="17"/>
        <item x="968"/>
        <item x="773"/>
        <item x="291"/>
        <item x="790"/>
        <item x="997"/>
        <item x="409"/>
        <item x="348"/>
        <item x="141"/>
        <item x="824"/>
        <item x="1136"/>
        <item x="1156"/>
        <item x="549"/>
        <item x="38"/>
        <item x="1287"/>
        <item x="794"/>
        <item x="1220"/>
        <item x="1102"/>
        <item x="189"/>
        <item x="680"/>
        <item x="506"/>
        <item x="1036"/>
        <item x="694"/>
        <item x="290"/>
        <item x="66"/>
        <item x="413"/>
        <item x="1161"/>
        <item x="115"/>
        <item x="248"/>
        <item x="670"/>
        <item x="1054"/>
        <item x="449"/>
        <item x="1047"/>
        <item x="90"/>
        <item x="369"/>
        <item x="712"/>
        <item x="473"/>
        <item x="575"/>
        <item x="344"/>
        <item x="900"/>
        <item x="932"/>
        <item x="812"/>
        <item x="1078"/>
        <item x="175"/>
        <item x="0"/>
        <item x="989"/>
        <item x="967"/>
        <item x="547"/>
        <item x="227"/>
        <item x="1114"/>
        <item x="363"/>
        <item x="388"/>
        <item x="799"/>
        <item x="221"/>
        <item x="300"/>
        <item x="121"/>
        <item x="880"/>
        <item x="881"/>
        <item x="196"/>
        <item x="729"/>
        <item x="916"/>
        <item x="841"/>
        <item x="958"/>
        <item x="71"/>
        <item x="1064"/>
        <item x="208"/>
        <item x="886"/>
        <item x="756"/>
        <item x="771"/>
        <item x="222"/>
        <item x="1094"/>
        <item x="1154"/>
        <item x="788"/>
        <item x="55"/>
        <item x="271"/>
        <item x="592"/>
        <item x="299"/>
        <item x="607"/>
        <item x="122"/>
        <item x="781"/>
        <item x="792"/>
        <item x="522"/>
        <item x="145"/>
        <item x="26"/>
        <item x="971"/>
        <item x="625"/>
        <item x="78"/>
        <item x="895"/>
        <item x="267"/>
        <item x="582"/>
        <item x="733"/>
        <item x="500"/>
        <item x="391"/>
        <item x="250"/>
        <item x="168"/>
        <item x="275"/>
        <item x="1115"/>
        <item x="407"/>
        <item x="60"/>
        <item x="525"/>
        <item x="643"/>
        <item x="212"/>
        <item x="772"/>
        <item x="342"/>
        <item x="981"/>
        <item x="233"/>
        <item x="93"/>
        <item x="346"/>
        <item x="195"/>
        <item x="245"/>
        <item x="469"/>
        <item x="156"/>
        <item x="31"/>
        <item x="92"/>
        <item x="638"/>
        <item x="377"/>
        <item x="223"/>
        <item x="798"/>
        <item x="109"/>
        <item x="922"/>
        <item x="999"/>
        <item x="510"/>
        <item x="1179"/>
        <item x="218"/>
        <item x="816"/>
        <item x="901"/>
        <item x="760"/>
        <item x="572"/>
        <item x="105"/>
        <item x="991"/>
        <item x="662"/>
        <item x="420"/>
        <item x="956"/>
        <item x="111"/>
        <item x="1121"/>
        <item x="723"/>
        <item x="720"/>
        <item x="402"/>
        <item x="153"/>
        <item x="56"/>
        <item x="313"/>
        <item x="766"/>
        <item x="276"/>
        <item x="53"/>
        <item x="678"/>
        <item x="1087"/>
        <item x="556"/>
        <item x="602"/>
        <item x="538"/>
        <item x="751"/>
        <item x="410"/>
        <item x="832"/>
        <item x="274"/>
        <item x="129"/>
        <item x="183"/>
        <item x="972"/>
        <item x="516"/>
        <item x="76"/>
        <item x="16"/>
        <item x="986"/>
        <item x="621"/>
        <item x="236"/>
        <item x="465"/>
        <item x="125"/>
        <item x="826"/>
        <item x="750"/>
        <item x="257"/>
        <item x="396"/>
        <item x="302"/>
        <item x="502"/>
        <item x="427"/>
        <item x="839"/>
        <item x="165"/>
        <item x="470"/>
        <item x="103"/>
        <item x="284"/>
        <item x="833"/>
        <item x="658"/>
        <item x="4"/>
        <item x="464"/>
        <item x="452"/>
        <item x="186"/>
        <item x="569"/>
        <item x="15"/>
        <item x="1076"/>
        <item x="696"/>
        <item x="978"/>
        <item x="147"/>
        <item x="160"/>
        <item x="285"/>
        <item x="651"/>
        <item x="647"/>
        <item x="393"/>
        <item x="356"/>
        <item x="1008"/>
        <item x="681"/>
        <item x="1012"/>
        <item x="728"/>
        <item x="172"/>
        <item x="386"/>
        <item x="719"/>
        <item x="666"/>
        <item x="11"/>
        <item x="135"/>
        <item x="479"/>
        <item x="707"/>
        <item x="505"/>
        <item x="639"/>
        <item x="330"/>
        <item x="767"/>
        <item x="209"/>
        <item x="139"/>
        <item x="718"/>
        <item x="171"/>
        <item x="418"/>
        <item x="566"/>
        <item x="200"/>
        <item x="617"/>
        <item x="385"/>
        <item x="585"/>
        <item x="645"/>
        <item x="237"/>
        <item x="1164"/>
        <item x="176"/>
        <item x="1127"/>
        <item x="458"/>
        <item x="629"/>
        <item x="457"/>
        <item x="77"/>
        <item x="574"/>
        <item x="456"/>
        <item x="676"/>
        <item x="983"/>
        <item x="162"/>
        <item x="685"/>
        <item x="1104"/>
        <item x="436"/>
        <item x="314"/>
        <item x="138"/>
        <item x="337"/>
        <item x="371"/>
        <item x="366"/>
        <item x="738"/>
        <item x="116"/>
        <item x="546"/>
        <item x="535"/>
        <item x="437"/>
        <item x="463"/>
        <item x="460"/>
        <item x="1202"/>
        <item x="936"/>
        <item x="655"/>
        <item x="726"/>
        <item x="120"/>
        <item x="950"/>
        <item x="355"/>
        <item x="527"/>
        <item x="157"/>
        <item x="191"/>
        <item x="818"/>
        <item x="1255"/>
        <item x="446"/>
        <item x="761"/>
        <item x="281"/>
        <item x="1260"/>
        <item x="331"/>
        <item x="1261"/>
        <item x="244"/>
        <item x="166"/>
        <item x="867"/>
        <item x="705"/>
        <item x="394"/>
        <item x="417"/>
        <item x="130"/>
        <item x="939"/>
        <item x="701"/>
        <item x="187"/>
        <item x="454"/>
        <item x="113"/>
        <item x="406"/>
        <item x="746"/>
        <item x="654"/>
        <item x="1139"/>
        <item x="215"/>
        <item x="68"/>
        <item x="249"/>
        <item x="1083"/>
        <item x="889"/>
        <item x="180"/>
        <item x="531"/>
        <item x="953"/>
        <item x="823"/>
        <item x="581"/>
        <item x="137"/>
        <item x="699"/>
        <item x="588"/>
        <item x="940"/>
        <item x="902"/>
        <item x="207"/>
        <item x="1113"/>
        <item x="296"/>
        <item x="568"/>
        <item x="1129"/>
        <item x="194"/>
        <item x="943"/>
        <item x="435"/>
        <item x="419"/>
        <item x="422"/>
        <item x="107"/>
        <item x="149"/>
        <item x="136"/>
        <item x="368"/>
        <item x="1060"/>
        <item x="310"/>
        <item x="907"/>
        <item x="94"/>
        <item x="1010"/>
        <item x="930"/>
        <item x="389"/>
        <item x="530"/>
        <item x="669"/>
        <item x="477"/>
        <item x="104"/>
        <item x="615"/>
        <item x="976"/>
        <item x="882"/>
        <item x="41"/>
        <item x="543"/>
        <item x="278"/>
        <item x="1092"/>
        <item x="134"/>
        <item x="802"/>
        <item x="1218"/>
        <item x="216"/>
        <item x="294"/>
        <item x="915"/>
        <item x="687"/>
        <item x="206"/>
        <item x="177"/>
        <item x="494"/>
        <item x="850"/>
        <item x="865"/>
        <item x="998"/>
        <item x="143"/>
        <item x="481"/>
        <item x="793"/>
        <item x="601"/>
        <item x="671"/>
        <item x="98"/>
        <item x="840"/>
        <item x="1203"/>
        <item x="89"/>
        <item x="899"/>
        <item x="65"/>
        <item x="1066"/>
        <item x="1069"/>
        <item x="1074"/>
        <item x="859"/>
        <item x="140"/>
        <item x="69"/>
        <item x="1227"/>
        <item x="809"/>
        <item x="1059"/>
        <item x="297"/>
        <item x="937"/>
        <item x="842"/>
        <item x="942"/>
        <item x="1174"/>
        <item x="32"/>
        <item x="519"/>
        <item x="659"/>
        <item x="606"/>
        <item x="164"/>
        <item x="170"/>
        <item x="762"/>
        <item x="50"/>
        <item x="1231"/>
        <item x="1071"/>
        <item x="307"/>
        <item x="963"/>
        <item x="1031"/>
        <item x="644"/>
        <item x="1297"/>
        <item x="370"/>
        <item x="238"/>
        <item x="990"/>
        <item x="305"/>
        <item x="928"/>
        <item x="483"/>
        <item x="1002"/>
        <item x="888"/>
        <item x="1247"/>
        <item x="280"/>
        <item x="292"/>
        <item x="1100"/>
        <item x="776"/>
        <item x="1262"/>
        <item x="1305"/>
        <item x="279"/>
        <item x="48"/>
        <item x="1193"/>
        <item x="1063"/>
        <item x="1239"/>
        <item x="466"/>
        <item x="1282"/>
        <item x="910"/>
        <item x="597"/>
        <item x="144"/>
        <item x="151"/>
        <item x="628"/>
        <item x="1082"/>
        <item x="898"/>
        <item x="797"/>
        <item x="512"/>
        <item x="1073"/>
        <item x="336"/>
        <item x="332"/>
        <item x="1317"/>
        <item x="474"/>
        <item x="684"/>
        <item x="354"/>
        <item x="459"/>
        <item x="1098"/>
        <item x="339"/>
        <item x="757"/>
        <item x="476"/>
        <item x="1041"/>
        <item x="1106"/>
        <item x="334"/>
        <item x="1155"/>
        <item x="515"/>
        <item x="507"/>
        <item x="1322"/>
        <item x="782"/>
        <item x="1355"/>
        <item x="785"/>
        <item x="1007"/>
        <item x="616"/>
        <item x="62"/>
        <item x="1360"/>
        <item x="993"/>
        <item x="594"/>
        <item x="700"/>
        <item x="484"/>
        <item x="1152"/>
        <item x="1195"/>
        <item x="860"/>
        <item x="1169"/>
        <item x="612"/>
        <item x="1120"/>
        <item x="846"/>
        <item x="532"/>
        <item x="1196"/>
        <item x="152"/>
        <item x="713"/>
        <item x="1194"/>
        <item x="1253"/>
        <item x="1244"/>
        <item x="14"/>
        <item x="576"/>
        <item x="1236"/>
        <item x="641"/>
        <item x="1142"/>
        <item x="182"/>
        <item x="511"/>
        <item x="1319"/>
        <item x="663"/>
        <item x="1033"/>
        <item x="91"/>
        <item x="1184"/>
        <item x="708"/>
        <item x="411"/>
        <item x="565"/>
        <item x="333"/>
        <item x="1233"/>
        <item x="95"/>
        <item x="1275"/>
        <item x="1109"/>
        <item x="335"/>
        <item x="648"/>
        <item x="1147"/>
        <item x="150"/>
        <item x="541"/>
        <item x="22"/>
        <item x="1052"/>
        <item x="1269"/>
        <item x="1229"/>
        <item x="404"/>
        <item x="709"/>
        <item x="1171"/>
        <item x="1364"/>
        <item x="619"/>
        <item x="965"/>
        <item x="735"/>
        <item x="1276"/>
        <item x="1005"/>
        <item x="674"/>
        <item x="980"/>
        <item x="445"/>
        <item x="1228"/>
        <item x="949"/>
        <item x="715"/>
        <item x="1119"/>
        <item x="204"/>
        <item x="1029"/>
        <item x="1062"/>
        <item x="1221"/>
        <item x="1017"/>
        <item x="59"/>
        <item x="763"/>
        <item x="1001"/>
        <item x="1201"/>
        <item x="605"/>
        <item x="86"/>
        <item x="1105"/>
        <item x="1192"/>
        <item x="1246"/>
        <item x="1329"/>
        <item x="909"/>
        <item x="1116"/>
        <item x="319"/>
        <item x="1021"/>
        <item x="1079"/>
        <item x="548"/>
        <item x="1215"/>
        <item x="1277"/>
        <item x="1284"/>
        <item x="598"/>
        <item x="19"/>
        <item x="564"/>
        <item x="1209"/>
        <item x="1213"/>
        <item x="739"/>
        <item x="252"/>
        <item x="675"/>
        <item x="1285"/>
        <item x="351"/>
        <item x="851"/>
        <item x="632"/>
        <item x="408"/>
        <item x="1038"/>
        <item x="379"/>
        <item x="627"/>
        <item x="277"/>
        <item x="848"/>
        <item x="471"/>
        <item x="1199"/>
        <item x="554"/>
        <item x="321"/>
        <item x="854"/>
        <item x="1353"/>
        <item x="1304"/>
        <item x="807"/>
        <item x="439"/>
        <item x="702"/>
        <item x="631"/>
        <item x="1006"/>
        <item x="1376"/>
        <item x="677"/>
        <item x="561"/>
        <item x="1138"/>
        <item x="1286"/>
        <item x="316"/>
        <item x="589"/>
        <item x="1315"/>
        <item x="777"/>
        <item x="400"/>
        <item x="740"/>
        <item x="43"/>
        <item x="362"/>
        <item x="1026"/>
        <item x="869"/>
        <item x="716"/>
        <item x="1439"/>
        <item t="default"/>
      </items>
    </pivotField>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9"/>
  </rowFields>
  <rowItems count="12">
    <i>
      <x v="1"/>
    </i>
    <i>
      <x v="2"/>
    </i>
    <i>
      <x v="3"/>
    </i>
    <i>
      <x v="4"/>
    </i>
    <i>
      <x v="5"/>
    </i>
    <i>
      <x v="6"/>
    </i>
    <i>
      <x v="7"/>
    </i>
    <i>
      <x v="8"/>
    </i>
    <i>
      <x v="9"/>
    </i>
    <i>
      <x v="10"/>
    </i>
    <i>
      <x v="11"/>
    </i>
    <i>
      <x v="12"/>
    </i>
  </rowItems>
  <colFields count="1">
    <field x="21"/>
  </colFields>
  <colItems count="2">
    <i>
      <x v="1"/>
    </i>
    <i>
      <x v="2"/>
    </i>
  </colItems>
  <dataFields count="1">
    <dataField name="Count of number_of_casualties" fld="9" subtotal="count" baseField="21" baseItem="1"/>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1" count="1" selected="0">
            <x v="2"/>
          </reference>
        </references>
      </pivotArea>
    </chartFormat>
    <chartFormat chart="2" format="0" series="1">
      <pivotArea type="data" outline="0" fieldPosition="0">
        <references count="2">
          <reference field="4294967294" count="1" selected="0">
            <x v="0"/>
          </reference>
          <reference field="21" count="1" selected="0">
            <x v="1"/>
          </reference>
        </references>
      </pivotArea>
    </chartFormat>
    <chartFormat chart="2" format="1" series="1">
      <pivotArea type="data" outline="0" fieldPosition="0">
        <references count="2">
          <reference field="4294967294" count="1" selected="0">
            <x v="0"/>
          </reference>
          <reference field="21" count="1" selected="0">
            <x v="2"/>
          </reference>
        </references>
      </pivotArea>
    </chartFormat>
    <chartFormat chart="8" format="4" series="1">
      <pivotArea type="data" outline="0" fieldPosition="0">
        <references count="2">
          <reference field="4294967294" count="1" selected="0">
            <x v="0"/>
          </reference>
          <reference field="21" count="1" selected="0">
            <x v="1"/>
          </reference>
        </references>
      </pivotArea>
    </chartFormat>
    <chartFormat chart="8" format="5" series="1">
      <pivotArea type="data" outline="0" fieldPosition="0">
        <references count="2">
          <reference field="4294967294" count="1" selected="0">
            <x v="0"/>
          </reference>
          <reference field="21" count="1" selected="0">
            <x v="2"/>
          </reference>
        </references>
      </pivotArea>
    </chartFormat>
    <chartFormat chart="8"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7">
      <pivotArea type="data" outline="0" fieldPosition="0">
        <references count="3">
          <reference field="4294967294" count="1" selected="0">
            <x v="0"/>
          </reference>
          <reference field="19" count="1" selected="0">
            <x v="11"/>
          </reference>
          <reference field="21" count="1" selected="0">
            <x v="1"/>
          </reference>
        </references>
      </pivotArea>
    </chartFormat>
    <chartFormat chart="8" format="8">
      <pivotArea type="data" outline="0" fieldPosition="0">
        <references count="3">
          <reference field="4294967294" count="1" selected="0">
            <x v="0"/>
          </reference>
          <reference field="19" count="1" selected="0">
            <x v="1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9008AEA4-EB8B-4041-BCF5-7C29D9F35211}" sourceName="day_of_week">
  <pivotTables>
    <pivotTable tabId="2" name="PivotTable15"/>
    <pivotTable tabId="2" name="PivotTable1"/>
    <pivotTable tabId="2" name="PivotTable10"/>
    <pivotTable tabId="2" name="PivotTable11"/>
    <pivotTable tabId="2" name="PivotTable13"/>
    <pivotTable tabId="2" name="PivotTable2"/>
    <pivotTable tabId="2" name="PivotTable3"/>
    <pivotTable tabId="2" name="PivotTable5"/>
    <pivotTable tabId="2" name="PivotTable6"/>
    <pivotTable tabId="2" name="PivotTable7"/>
    <pivotTable tabId="2" name="PivotTable8"/>
    <pivotTable tabId="2" name="PivotTable9"/>
  </pivotTables>
  <data>
    <tabular pivotCacheId="88454710">
      <items count="7">
        <i x="1" s="1"/>
        <i x="3" s="1"/>
        <i x="5" s="1"/>
        <i x="0" s="1"/>
        <i x="4"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accident_date" xr10:uid="{ED6DB8E6-789A-41C8-9C02-DAF167AC3562}" sourceName="Months (accident_date)">
  <pivotTables>
    <pivotTable tabId="2" name="PivotTable15"/>
    <pivotTable tabId="2" name="PivotTable1"/>
    <pivotTable tabId="2" name="PivotTable10"/>
    <pivotTable tabId="2" name="PivotTable11"/>
    <pivotTable tabId="2" name="PivotTable13"/>
    <pivotTable tabId="2" name="PivotTable2"/>
    <pivotTable tabId="2" name="PivotTable3"/>
    <pivotTable tabId="2" name="PivotTable5"/>
    <pivotTable tabId="2" name="PivotTable6"/>
    <pivotTable tabId="2" name="PivotTable7"/>
    <pivotTable tabId="2" name="PivotTable8"/>
    <pivotTable tabId="2" name="PivotTable9"/>
  </pivotTables>
  <data>
    <tabular pivotCacheId="8845471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accident_date" xr10:uid="{10EA9DFC-5FE1-4ACF-BDDA-54E0257DF2B4}" sourceName="Years (accident_date)">
  <pivotTables>
    <pivotTable tabId="2" name="PivotTable15"/>
    <pivotTable tabId="2" name="PivotTable1"/>
    <pivotTable tabId="2" name="PivotTable10"/>
    <pivotTable tabId="2" name="PivotTable11"/>
    <pivotTable tabId="2" name="PivotTable13"/>
    <pivotTable tabId="2" name="PivotTable2"/>
    <pivotTable tabId="2" name="PivotTable3"/>
    <pivotTable tabId="2" name="PivotTable5"/>
    <pivotTable tabId="2" name="PivotTable6"/>
    <pivotTable tabId="2" name="PivotTable7"/>
    <pivotTable tabId="2" name="PivotTable8"/>
  </pivotTables>
  <data>
    <tabular pivotCacheId="88454710">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31DC5320-0E3E-43CF-AF5C-AA2372B49CD3}" cache="Slicer_day_of_week" caption="day" columnCount="2" rowHeight="241300"/>
  <slicer name="Months (accident_date)" xr10:uid="{7B338F75-0E0C-43E1-BF65-FAD9E192D2B6}" cache="Slicer_Months__accident_date" caption="Months" columnCount="3" rowHeight="241300"/>
  <slicer name="Years (accident_date)" xr10:uid="{A5CAEDD5-7486-4497-8D1E-CBAF88B15FCD}" cache="Slicer_Years__accident_date"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1" xr10:uid="{2341A1C4-D2AA-49CB-BD84-9F65BFE902D1}" cache="Slicer_day_of_week" caption="day" columnCount="2" style="Slicer Style 2" rowHeight="241300"/>
  <slicer name="Months (accident_date) 1" xr10:uid="{4E8883B9-EDA0-49A0-AEBE-70B99266AA1F}" cache="Slicer_Months__accident_date" caption="Months" columnCount="4" style="Slicer Style 2" rowHeight="241300"/>
  <slicer name="Years (accident_date) 1" xr10:uid="{7758B64B-661E-41F3-89E4-91F7ECF37741}" cache="Slicer_Years__accident_date" caption="Years" columnCount="2"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076F-92DE-4252-8E45-81FA2EAEEDF1}">
  <sheetPr>
    <tabColor rgb="FF007FAC"/>
  </sheetPr>
  <dimension ref="A2:I139"/>
  <sheetViews>
    <sheetView topLeftCell="A119" workbookViewId="0">
      <selection activeCell="D135" sqref="D135"/>
    </sheetView>
  </sheetViews>
  <sheetFormatPr defaultRowHeight="15" x14ac:dyDescent="0.25"/>
  <cols>
    <col min="1" max="1" width="13.5703125" bestFit="1" customWidth="1"/>
    <col min="2" max="3" width="29.140625" bestFit="1" customWidth="1"/>
    <col min="4" max="4" width="13.140625" bestFit="1" customWidth="1"/>
    <col min="5" max="6" width="29.140625" bestFit="1" customWidth="1"/>
  </cols>
  <sheetData>
    <row r="2" spans="1:9" x14ac:dyDescent="0.25">
      <c r="A2" s="6" t="s">
        <v>103</v>
      </c>
    </row>
    <row r="3" spans="1:9" x14ac:dyDescent="0.25">
      <c r="A3" t="s">
        <v>59</v>
      </c>
      <c r="B3" s="2" t="s">
        <v>62</v>
      </c>
      <c r="C3" t="s">
        <v>59</v>
      </c>
      <c r="D3" s="2" t="s">
        <v>62</v>
      </c>
      <c r="E3" t="s">
        <v>59</v>
      </c>
      <c r="F3" s="1"/>
    </row>
    <row r="4" spans="1:9" x14ac:dyDescent="0.25">
      <c r="A4">
        <v>307973</v>
      </c>
      <c r="B4" s="3" t="s">
        <v>39</v>
      </c>
      <c r="C4">
        <v>3953</v>
      </c>
      <c r="D4" s="3" t="s">
        <v>39</v>
      </c>
      <c r="E4" s="5">
        <v>1.2835540777925338E-2</v>
      </c>
      <c r="F4" s="4" t="s">
        <v>39</v>
      </c>
      <c r="G4" s="18">
        <f>C4/C7</f>
        <v>1.2835540777925338E-2</v>
      </c>
      <c r="H4" s="19">
        <f>I4-G4</f>
        <v>0.98716445922207463</v>
      </c>
      <c r="I4" s="19">
        <v>1</v>
      </c>
    </row>
    <row r="5" spans="1:9" x14ac:dyDescent="0.25">
      <c r="A5" s="16">
        <f>GETPIVOTDATA("number_of_casualties",$A$3)</f>
        <v>307973</v>
      </c>
      <c r="B5" s="3" t="s">
        <v>2</v>
      </c>
      <c r="C5">
        <v>40740</v>
      </c>
      <c r="D5" s="3" t="s">
        <v>2</v>
      </c>
      <c r="E5" s="5">
        <v>0.13228432362577239</v>
      </c>
      <c r="F5" s="4" t="s">
        <v>2</v>
      </c>
      <c r="G5" s="18">
        <f>C5/C7</f>
        <v>0.13228432362577239</v>
      </c>
      <c r="H5" s="19">
        <f t="shared" ref="H5:H6" si="0">I5-G5</f>
        <v>0.86771567637422764</v>
      </c>
      <c r="I5" s="19">
        <v>1</v>
      </c>
    </row>
    <row r="6" spans="1:9" x14ac:dyDescent="0.25">
      <c r="B6" s="3" t="s">
        <v>14</v>
      </c>
      <c r="C6">
        <v>263280</v>
      </c>
      <c r="D6" s="3" t="s">
        <v>14</v>
      </c>
      <c r="E6" s="5">
        <v>0.85488013559630227</v>
      </c>
      <c r="F6" s="4" t="s">
        <v>14</v>
      </c>
      <c r="G6" s="18">
        <f>C6/C7</f>
        <v>0.85488013559630227</v>
      </c>
      <c r="H6" s="19">
        <f t="shared" si="0"/>
        <v>0.14511986440369773</v>
      </c>
      <c r="I6" s="19">
        <v>1</v>
      </c>
    </row>
    <row r="7" spans="1:9" x14ac:dyDescent="0.25">
      <c r="B7" s="3" t="s">
        <v>61</v>
      </c>
      <c r="C7">
        <v>307973</v>
      </c>
      <c r="F7" s="21">
        <f>GETPIVOTDATA("number_of_casualties",$B$3,"accident_severity","Fatal")</f>
        <v>3953</v>
      </c>
    </row>
    <row r="8" spans="1:9" x14ac:dyDescent="0.25">
      <c r="F8" s="21">
        <f>GETPIVOTDATA("number_of_casualties",$B$3,"accident_severity","Serious")</f>
        <v>40740</v>
      </c>
    </row>
    <row r="9" spans="1:9" x14ac:dyDescent="0.25">
      <c r="A9" s="2" t="s">
        <v>59</v>
      </c>
      <c r="B9" s="2" t="s">
        <v>60</v>
      </c>
      <c r="F9" s="21">
        <f>GETPIVOTDATA("number_of_casualties",$B$3,"accident_severity","Slight")</f>
        <v>263280</v>
      </c>
    </row>
    <row r="10" spans="1:9" x14ac:dyDescent="0.25">
      <c r="A10" s="2" t="s">
        <v>62</v>
      </c>
      <c r="B10" t="s">
        <v>63</v>
      </c>
      <c r="C10" t="s">
        <v>64</v>
      </c>
    </row>
    <row r="11" spans="1:9" x14ac:dyDescent="0.25">
      <c r="A11" s="3" t="s">
        <v>65</v>
      </c>
      <c r="B11">
        <v>13417</v>
      </c>
      <c r="C11">
        <v>9967</v>
      </c>
    </row>
    <row r="12" spans="1:9" x14ac:dyDescent="0.25">
      <c r="A12" s="3" t="s">
        <v>66</v>
      </c>
      <c r="B12">
        <v>10950</v>
      </c>
      <c r="C12">
        <v>10935</v>
      </c>
    </row>
    <row r="13" spans="1:9" x14ac:dyDescent="0.25">
      <c r="A13" s="3" t="s">
        <v>67</v>
      </c>
      <c r="B13">
        <v>13202</v>
      </c>
      <c r="C13">
        <v>12341</v>
      </c>
    </row>
    <row r="14" spans="1:9" x14ac:dyDescent="0.25">
      <c r="A14" s="3" t="s">
        <v>68</v>
      </c>
      <c r="B14">
        <v>12715</v>
      </c>
      <c r="C14">
        <v>11510</v>
      </c>
    </row>
    <row r="15" spans="1:9" x14ac:dyDescent="0.25">
      <c r="A15" s="3" t="s">
        <v>69</v>
      </c>
      <c r="B15">
        <v>13811</v>
      </c>
      <c r="C15">
        <v>12372</v>
      </c>
    </row>
    <row r="16" spans="1:9" x14ac:dyDescent="0.25">
      <c r="A16" s="3" t="s">
        <v>70</v>
      </c>
      <c r="B16">
        <v>13936</v>
      </c>
      <c r="C16">
        <v>12812</v>
      </c>
    </row>
    <row r="17" spans="1:3" x14ac:dyDescent="0.25">
      <c r="A17" s="3" t="s">
        <v>71</v>
      </c>
      <c r="B17">
        <v>14300</v>
      </c>
      <c r="C17">
        <v>12653</v>
      </c>
    </row>
    <row r="18" spans="1:3" x14ac:dyDescent="0.25">
      <c r="A18" s="3" t="s">
        <v>72</v>
      </c>
      <c r="B18">
        <v>13415</v>
      </c>
      <c r="C18">
        <v>12088</v>
      </c>
    </row>
    <row r="19" spans="1:3" x14ac:dyDescent="0.25">
      <c r="A19" s="3" t="s">
        <v>73</v>
      </c>
      <c r="B19">
        <v>13792</v>
      </c>
      <c r="C19">
        <v>12960</v>
      </c>
    </row>
    <row r="20" spans="1:3" x14ac:dyDescent="0.25">
      <c r="A20" s="3" t="s">
        <v>74</v>
      </c>
      <c r="B20">
        <v>14834</v>
      </c>
      <c r="C20">
        <v>13534</v>
      </c>
    </row>
    <row r="21" spans="1:3" x14ac:dyDescent="0.25">
      <c r="A21" s="3" t="s">
        <v>75</v>
      </c>
      <c r="B21">
        <v>15473</v>
      </c>
      <c r="C21">
        <v>13622</v>
      </c>
    </row>
    <row r="22" spans="1:3" x14ac:dyDescent="0.25">
      <c r="A22" s="3" t="s">
        <v>76</v>
      </c>
      <c r="B22">
        <v>13709</v>
      </c>
      <c r="C22">
        <v>9625</v>
      </c>
    </row>
    <row r="25" spans="1:3" x14ac:dyDescent="0.25">
      <c r="A25" s="17" t="s">
        <v>78</v>
      </c>
      <c r="B25" s="17">
        <f>GETPIVOTDATA("accident_index",$A$39,"vehicle_type","Agricultural vehicle")</f>
        <v>749</v>
      </c>
      <c r="C25" s="17">
        <f t="shared" ref="C25:C31" si="1">B25</f>
        <v>749</v>
      </c>
    </row>
    <row r="26" spans="1:3" x14ac:dyDescent="0.25">
      <c r="A26" s="17" t="s">
        <v>80</v>
      </c>
      <c r="B26" s="17">
        <f>SUM(GETPIVOTDATA("accident_index",$A$39,"vehicle_type","Car"),GETPIVOTDATA("accident_index",$A$39,"vehicle_type","Taxi/Private hire car"))</f>
        <v>245337</v>
      </c>
      <c r="C26" s="21">
        <f t="shared" si="1"/>
        <v>245337</v>
      </c>
    </row>
    <row r="27" spans="1:3" x14ac:dyDescent="0.25">
      <c r="A27" s="17" t="s">
        <v>81</v>
      </c>
      <c r="B27" s="17">
        <f>SUM(GETPIVOTDATA("accident_index",$A$39,"vehicle_type","Bus or coach (17 or more pass seats)"),GETPIVOTDATA("accident_index",$A$39,"vehicle_type","Minibus (8 - 16 passenger seats)"))</f>
        <v>9507</v>
      </c>
      <c r="C27" s="21">
        <f t="shared" si="1"/>
        <v>9507</v>
      </c>
    </row>
    <row r="28" spans="1:3" x14ac:dyDescent="0.25">
      <c r="A28" s="17" t="s">
        <v>82</v>
      </c>
      <c r="B28" s="17">
        <f>SUM(GETPIVOTDATA("accident_index",$A$39,"vehicle_type","Motorcycle 125cc and under"),GETPIVOTDATA("accident_index",$A$39,"vehicle_type","Motorcycle 50cc and under"),GETPIVOTDATA("accident_index",$A$39,"vehicle_type","Motorcycle over 125cc and up to 500cc"),GETPIVOTDATA("accident_index",$A$39,"vehicle_type","Motorcycle over 500cc"))</f>
        <v>25066</v>
      </c>
      <c r="C28" s="21">
        <f t="shared" si="1"/>
        <v>25066</v>
      </c>
    </row>
    <row r="29" spans="1:3" x14ac:dyDescent="0.25">
      <c r="A29" s="17" t="s">
        <v>79</v>
      </c>
      <c r="B29" s="17">
        <f>SUM(GETPIVOTDATA("accident_index",$A$39,"vehicle_type","Goods 7.5 tonnes mgw and over"),GETPIVOTDATA("accident_index",$A$39,"vehicle_type","Goods over 3.5t. and under 7.5t"),GETPIVOTDATA("accident_index",$A$39,"vehicle_type","Van / Goods 3.5 tonnes mgw or under"))</f>
        <v>24729</v>
      </c>
      <c r="C29" s="21">
        <f t="shared" si="1"/>
        <v>24729</v>
      </c>
    </row>
    <row r="30" spans="1:3" x14ac:dyDescent="0.25">
      <c r="A30" s="17" t="s">
        <v>56</v>
      </c>
      <c r="B30" s="17">
        <f>GETPIVOTDATA("accident_index",$A$39,"vehicle_type","Ridden horse")</f>
        <v>3</v>
      </c>
      <c r="C30" s="17">
        <f t="shared" si="1"/>
        <v>3</v>
      </c>
    </row>
    <row r="31" spans="1:3" x14ac:dyDescent="0.25">
      <c r="A31" s="17" t="s">
        <v>49</v>
      </c>
      <c r="B31" s="17">
        <f>GETPIVOTDATA("accident_index",$A$39,"vehicle_type","Pedal cycle")</f>
        <v>66</v>
      </c>
      <c r="C31" s="17">
        <f t="shared" si="1"/>
        <v>66</v>
      </c>
    </row>
    <row r="32" spans="1:3" x14ac:dyDescent="0.25">
      <c r="A32" s="17" t="s">
        <v>83</v>
      </c>
      <c r="B32" s="17">
        <f>GETPIVOTDATA("accident_index",$A$39,"vehicle_type","Other vehicle")</f>
        <v>2516</v>
      </c>
    </row>
    <row r="33" spans="1:2" x14ac:dyDescent="0.25">
      <c r="A33" s="20" t="s">
        <v>84</v>
      </c>
      <c r="B33" s="20">
        <f>SUM(B25:B32)</f>
        <v>307973</v>
      </c>
    </row>
    <row r="37" spans="1:2" ht="15.75" x14ac:dyDescent="0.3">
      <c r="A37" s="22" t="s">
        <v>99</v>
      </c>
    </row>
    <row r="39" spans="1:2" x14ac:dyDescent="0.25">
      <c r="A39" s="2" t="s">
        <v>62</v>
      </c>
      <c r="B39" t="s">
        <v>77</v>
      </c>
    </row>
    <row r="40" spans="1:2" x14ac:dyDescent="0.25">
      <c r="A40" s="3" t="s">
        <v>38</v>
      </c>
      <c r="B40">
        <v>749</v>
      </c>
    </row>
    <row r="41" spans="1:2" x14ac:dyDescent="0.25">
      <c r="A41" s="3" t="s">
        <v>31</v>
      </c>
      <c r="B41">
        <v>8686</v>
      </c>
    </row>
    <row r="42" spans="1:2" x14ac:dyDescent="0.25">
      <c r="A42" s="3" t="s">
        <v>7</v>
      </c>
      <c r="B42">
        <v>239794</v>
      </c>
    </row>
    <row r="43" spans="1:2" x14ac:dyDescent="0.25">
      <c r="A43" s="3" t="s">
        <v>32</v>
      </c>
      <c r="B43">
        <v>6532</v>
      </c>
    </row>
    <row r="44" spans="1:2" x14ac:dyDescent="0.25">
      <c r="A44" s="3" t="s">
        <v>27</v>
      </c>
      <c r="B44">
        <v>2502</v>
      </c>
    </row>
    <row r="45" spans="1:2" x14ac:dyDescent="0.25">
      <c r="A45" s="3" t="s">
        <v>42</v>
      </c>
      <c r="B45">
        <v>821</v>
      </c>
    </row>
    <row r="46" spans="1:2" x14ac:dyDescent="0.25">
      <c r="A46" s="3" t="s">
        <v>28</v>
      </c>
      <c r="B46">
        <v>6852</v>
      </c>
    </row>
    <row r="47" spans="1:2" x14ac:dyDescent="0.25">
      <c r="A47" s="3" t="s">
        <v>30</v>
      </c>
      <c r="B47">
        <v>3703</v>
      </c>
    </row>
    <row r="48" spans="1:2" x14ac:dyDescent="0.25">
      <c r="A48" s="3" t="s">
        <v>37</v>
      </c>
      <c r="B48">
        <v>3285</v>
      </c>
    </row>
    <row r="49" spans="1:2" x14ac:dyDescent="0.25">
      <c r="A49" s="3" t="s">
        <v>16</v>
      </c>
      <c r="B49">
        <v>11226</v>
      </c>
    </row>
    <row r="50" spans="1:2" x14ac:dyDescent="0.25">
      <c r="A50" s="3" t="s">
        <v>35</v>
      </c>
      <c r="B50">
        <v>2516</v>
      </c>
    </row>
    <row r="51" spans="1:2" x14ac:dyDescent="0.25">
      <c r="A51" s="3" t="s">
        <v>49</v>
      </c>
      <c r="B51">
        <v>66</v>
      </c>
    </row>
    <row r="52" spans="1:2" x14ac:dyDescent="0.25">
      <c r="A52" s="3" t="s">
        <v>56</v>
      </c>
      <c r="B52">
        <v>3</v>
      </c>
    </row>
    <row r="53" spans="1:2" x14ac:dyDescent="0.25">
      <c r="A53" s="3" t="s">
        <v>12</v>
      </c>
      <c r="B53">
        <v>5543</v>
      </c>
    </row>
    <row r="54" spans="1:2" x14ac:dyDescent="0.25">
      <c r="A54" s="3" t="s">
        <v>22</v>
      </c>
      <c r="B54">
        <v>15695</v>
      </c>
    </row>
    <row r="55" spans="1:2" x14ac:dyDescent="0.25">
      <c r="A55" s="3" t="s">
        <v>61</v>
      </c>
      <c r="B55">
        <v>307973</v>
      </c>
    </row>
    <row r="56" spans="1:2" ht="15.75" x14ac:dyDescent="0.3">
      <c r="A56" s="22" t="s">
        <v>102</v>
      </c>
    </row>
    <row r="57" spans="1:2" x14ac:dyDescent="0.25">
      <c r="A57" s="2" t="s">
        <v>62</v>
      </c>
      <c r="B57" t="s">
        <v>77</v>
      </c>
    </row>
    <row r="58" spans="1:2" x14ac:dyDescent="0.25">
      <c r="A58" s="3" t="s">
        <v>40</v>
      </c>
      <c r="B58">
        <v>4768</v>
      </c>
    </row>
    <row r="59" spans="1:2" x14ac:dyDescent="0.25">
      <c r="A59" s="3" t="s">
        <v>5</v>
      </c>
      <c r="B59">
        <v>6197</v>
      </c>
    </row>
    <row r="60" spans="1:2" x14ac:dyDescent="0.25">
      <c r="A60" s="3" t="s">
        <v>26</v>
      </c>
      <c r="B60">
        <v>20929</v>
      </c>
    </row>
    <row r="61" spans="1:2" x14ac:dyDescent="0.25">
      <c r="A61" s="3" t="s">
        <v>20</v>
      </c>
      <c r="B61">
        <v>45467</v>
      </c>
    </row>
    <row r="62" spans="1:2" x14ac:dyDescent="0.25">
      <c r="A62" s="3" t="s">
        <v>11</v>
      </c>
      <c r="B62">
        <v>230612</v>
      </c>
    </row>
    <row r="63" spans="1:2" x14ac:dyDescent="0.25">
      <c r="A63" s="3" t="s">
        <v>61</v>
      </c>
      <c r="B63">
        <v>307973</v>
      </c>
    </row>
    <row r="64" spans="1:2" ht="15.75" x14ac:dyDescent="0.3">
      <c r="A64" s="22" t="s">
        <v>101</v>
      </c>
    </row>
    <row r="65" spans="1:8" x14ac:dyDescent="0.25">
      <c r="A65" s="2" t="s">
        <v>62</v>
      </c>
      <c r="B65" t="s">
        <v>77</v>
      </c>
    </row>
    <row r="66" spans="1:8" x14ac:dyDescent="0.25">
      <c r="A66" s="3" t="s">
        <v>47</v>
      </c>
      <c r="B66" s="5">
        <v>0.35535907368503084</v>
      </c>
    </row>
    <row r="67" spans="1:8" x14ac:dyDescent="0.25">
      <c r="A67" s="3" t="s">
        <v>6</v>
      </c>
      <c r="B67" s="5">
        <v>0.64464092631496916</v>
      </c>
    </row>
    <row r="68" spans="1:8" x14ac:dyDescent="0.25">
      <c r="A68" s="3" t="s">
        <v>61</v>
      </c>
      <c r="B68" s="5">
        <v>1</v>
      </c>
    </row>
    <row r="69" spans="1:8" ht="15.75" x14ac:dyDescent="0.3">
      <c r="A69" s="22" t="s">
        <v>100</v>
      </c>
    </row>
    <row r="70" spans="1:8" x14ac:dyDescent="0.25">
      <c r="A70" s="2" t="s">
        <v>62</v>
      </c>
      <c r="B70" t="s">
        <v>59</v>
      </c>
      <c r="C70" t="s">
        <v>77</v>
      </c>
    </row>
    <row r="71" spans="1:8" x14ac:dyDescent="0.25">
      <c r="A71" s="3" t="s">
        <v>41</v>
      </c>
      <c r="B71">
        <v>2924</v>
      </c>
      <c r="C71" s="5">
        <v>9.4943387894393348E-3</v>
      </c>
      <c r="E71" s="17" t="s">
        <v>85</v>
      </c>
      <c r="F71" s="18">
        <f>H71/H73</f>
        <v>0.26199374620502447</v>
      </c>
      <c r="G71" s="17"/>
      <c r="H71" s="17">
        <f>SUM(GETPIVOTDATA("Count of number_of_casualties",$A$70,"light_conditions","Darkness - lighting unknown"),GETPIVOTDATA("Count of number_of_casualties",$A$70,"light_conditions","Darkness - lights lit"),GETPIVOTDATA("Count of number_of_casualties",$A$70,"light_conditions","Darkness - lights unlit"),GETPIVOTDATA("Count of number_of_casualties",$A$70,"light_conditions","Darkness - no lighting"))</f>
        <v>80687</v>
      </c>
    </row>
    <row r="72" spans="1:8" x14ac:dyDescent="0.25">
      <c r="A72" s="3" t="s">
        <v>18</v>
      </c>
      <c r="B72">
        <v>60093</v>
      </c>
      <c r="C72" s="5">
        <v>0.19512424790484881</v>
      </c>
      <c r="E72" s="17" t="s">
        <v>3</v>
      </c>
      <c r="F72" s="18">
        <f>H72/H73</f>
        <v>0.73800625379497553</v>
      </c>
      <c r="G72" s="17"/>
      <c r="H72" s="17">
        <f>GETPIVOTDATA("Count of number_of_casualties",$A$70,"light_conditions","Daylight")</f>
        <v>227286</v>
      </c>
    </row>
    <row r="73" spans="1:8" x14ac:dyDescent="0.25">
      <c r="A73" s="3" t="s">
        <v>44</v>
      </c>
      <c r="B73">
        <v>1142</v>
      </c>
      <c r="C73" s="5">
        <v>3.7081172700204239E-3</v>
      </c>
      <c r="E73" s="17"/>
      <c r="F73" s="17"/>
      <c r="G73" s="17"/>
      <c r="H73" s="17">
        <f>SUM(H71:H72)</f>
        <v>307973</v>
      </c>
    </row>
    <row r="74" spans="1:8" x14ac:dyDescent="0.25">
      <c r="A74" s="3" t="s">
        <v>45</v>
      </c>
      <c r="B74">
        <v>16528</v>
      </c>
      <c r="C74" s="5">
        <v>5.3667042240715904E-2</v>
      </c>
    </row>
    <row r="75" spans="1:8" x14ac:dyDescent="0.25">
      <c r="A75" s="3" t="s">
        <v>3</v>
      </c>
      <c r="B75">
        <v>227286</v>
      </c>
      <c r="C75" s="5">
        <v>0.73800625379497553</v>
      </c>
    </row>
    <row r="77" spans="1:8" ht="15.75" x14ac:dyDescent="0.3">
      <c r="A77" s="22" t="s">
        <v>104</v>
      </c>
    </row>
    <row r="78" spans="1:8" x14ac:dyDescent="0.25">
      <c r="A78" s="2" t="s">
        <v>62</v>
      </c>
      <c r="B78" t="s">
        <v>59</v>
      </c>
    </row>
    <row r="79" spans="1:8" x14ac:dyDescent="0.25">
      <c r="A79" s="3" t="s">
        <v>4</v>
      </c>
      <c r="B79">
        <v>208967</v>
      </c>
      <c r="C79" s="17" t="s">
        <v>86</v>
      </c>
      <c r="D79" s="18">
        <f>G79/G82</f>
        <v>0.67852376669383352</v>
      </c>
      <c r="E79" s="19">
        <f>F79-D79</f>
        <v>0.32147623330616648</v>
      </c>
      <c r="F79" s="19">
        <v>1</v>
      </c>
      <c r="G79" s="17">
        <f>GETPIVOTDATA("number_of_casualties",$A$78,"road_surface_conditions","Dry")</f>
        <v>208967</v>
      </c>
    </row>
    <row r="80" spans="1:8" x14ac:dyDescent="0.25">
      <c r="A80" s="3" t="s">
        <v>48</v>
      </c>
      <c r="B80">
        <v>374</v>
      </c>
      <c r="C80" s="17" t="s">
        <v>87</v>
      </c>
      <c r="D80" s="18">
        <f>G80/G82</f>
        <v>0.26680910339542752</v>
      </c>
      <c r="E80" s="19">
        <f t="shared" ref="E80:E81" si="2">F80-D80</f>
        <v>0.73319089660457248</v>
      </c>
      <c r="F80" s="19">
        <v>1</v>
      </c>
      <c r="G80" s="17">
        <f>SUM(GETPIVOTDATA("number_of_casualties",$A$78,"road_surface_conditions","Wet or damp"),GETPIVOTDATA("number_of_casualties",$A$78,"road_surface_conditions","Flood over 3cm. deep"))</f>
        <v>82170</v>
      </c>
    </row>
    <row r="81" spans="1:7" x14ac:dyDescent="0.25">
      <c r="A81" s="3" t="s">
        <v>15</v>
      </c>
      <c r="B81">
        <v>12078</v>
      </c>
      <c r="C81" s="17" t="s">
        <v>15</v>
      </c>
      <c r="D81" s="18">
        <f>G81/G82</f>
        <v>5.4667129910738931E-2</v>
      </c>
      <c r="E81" s="19">
        <f t="shared" si="2"/>
        <v>0.94533287008926103</v>
      </c>
      <c r="F81" s="19">
        <v>1</v>
      </c>
      <c r="G81" s="17">
        <f>SUM(GETPIVOTDATA("number_of_casualties",$A$78,"road_surface_conditions","Frost or ice"),GETPIVOTDATA("number_of_casualties",$A$78,"road_surface_conditions","Snow"))</f>
        <v>16836</v>
      </c>
    </row>
    <row r="82" spans="1:7" x14ac:dyDescent="0.25">
      <c r="A82" s="3" t="s">
        <v>25</v>
      </c>
      <c r="B82">
        <v>4758</v>
      </c>
      <c r="C82" s="17"/>
      <c r="D82" s="17"/>
      <c r="E82" s="17"/>
      <c r="F82" s="17"/>
      <c r="G82" s="17">
        <f>SUM(G79:G81)</f>
        <v>307973</v>
      </c>
    </row>
    <row r="83" spans="1:7" x14ac:dyDescent="0.25">
      <c r="A83" s="3" t="s">
        <v>10</v>
      </c>
      <c r="B83">
        <v>81796</v>
      </c>
    </row>
    <row r="84" spans="1:7" x14ac:dyDescent="0.25">
      <c r="A84" s="3" t="s">
        <v>61</v>
      </c>
      <c r="B84">
        <v>307973</v>
      </c>
    </row>
    <row r="88" spans="1:7" x14ac:dyDescent="0.25">
      <c r="A88" s="23" t="s">
        <v>105</v>
      </c>
      <c r="E88" s="23" t="s">
        <v>106</v>
      </c>
    </row>
    <row r="89" spans="1:7" x14ac:dyDescent="0.25">
      <c r="A89" s="2" t="s">
        <v>62</v>
      </c>
      <c r="B89" t="s">
        <v>59</v>
      </c>
    </row>
    <row r="90" spans="1:7" x14ac:dyDescent="0.25">
      <c r="A90" s="3">
        <v>30</v>
      </c>
      <c r="B90" s="16">
        <v>200040</v>
      </c>
      <c r="C90" s="7">
        <f>B90/$B$98</f>
        <v>0.64953745945261432</v>
      </c>
      <c r="E90" s="2" t="s">
        <v>62</v>
      </c>
      <c r="F90" t="s">
        <v>59</v>
      </c>
    </row>
    <row r="91" spans="1:7" x14ac:dyDescent="0.25">
      <c r="A91" s="3">
        <v>60</v>
      </c>
      <c r="B91" s="16">
        <v>46826</v>
      </c>
      <c r="C91" s="7">
        <f t="shared" ref="C91:C95" si="3">B91/$B$98</f>
        <v>0.15204579622239611</v>
      </c>
      <c r="E91" s="3" t="s">
        <v>19</v>
      </c>
      <c r="F91">
        <v>50529</v>
      </c>
      <c r="G91" s="7">
        <f>F91/$F$98</f>
        <v>0.16406957752790016</v>
      </c>
    </row>
    <row r="92" spans="1:7" x14ac:dyDescent="0.25">
      <c r="A92" s="3">
        <v>40</v>
      </c>
      <c r="B92" s="16">
        <v>25650</v>
      </c>
      <c r="C92" s="7">
        <f t="shared" si="3"/>
        <v>8.3286521870423708E-2</v>
      </c>
      <c r="E92" s="3" t="s">
        <v>17</v>
      </c>
      <c r="F92">
        <v>46386</v>
      </c>
      <c r="G92" s="7">
        <f t="shared" ref="G92:G97" si="4">F92/$F$98</f>
        <v>0.15061709955093466</v>
      </c>
    </row>
    <row r="93" spans="1:7" x14ac:dyDescent="0.25">
      <c r="A93" s="3">
        <v>70</v>
      </c>
      <c r="B93" s="16">
        <v>22362</v>
      </c>
      <c r="C93" s="7">
        <f t="shared" si="3"/>
        <v>7.2610261289138986E-2</v>
      </c>
      <c r="E93" s="3" t="s">
        <v>21</v>
      </c>
      <c r="F93">
        <v>46381</v>
      </c>
      <c r="G93" s="7">
        <f t="shared" si="4"/>
        <v>0.15060086436148623</v>
      </c>
    </row>
    <row r="94" spans="1:7" x14ac:dyDescent="0.25">
      <c r="A94" s="3">
        <v>50</v>
      </c>
      <c r="B94" s="16">
        <v>10191</v>
      </c>
      <c r="C94" s="7">
        <f t="shared" si="3"/>
        <v>3.3090563133781205E-2</v>
      </c>
      <c r="E94" s="3" t="s">
        <v>0</v>
      </c>
      <c r="F94">
        <v>45649</v>
      </c>
      <c r="G94" s="7">
        <f t="shared" si="4"/>
        <v>0.14822403262623671</v>
      </c>
    </row>
    <row r="95" spans="1:7" x14ac:dyDescent="0.25">
      <c r="A95" s="3">
        <v>20</v>
      </c>
      <c r="B95" s="16">
        <v>2899</v>
      </c>
      <c r="C95" s="7">
        <f t="shared" si="3"/>
        <v>9.4131628421972053E-3</v>
      </c>
      <c r="E95" s="3" t="s">
        <v>8</v>
      </c>
      <c r="F95">
        <v>43918</v>
      </c>
      <c r="G95" s="7">
        <f t="shared" si="4"/>
        <v>0.14260341003919175</v>
      </c>
    </row>
    <row r="96" spans="1:7" x14ac:dyDescent="0.25">
      <c r="A96" s="3">
        <v>10</v>
      </c>
      <c r="B96">
        <v>3</v>
      </c>
      <c r="C96" s="7">
        <f>B96/$B$98</f>
        <v>9.7411136690554037E-6</v>
      </c>
      <c r="E96" s="3" t="s">
        <v>23</v>
      </c>
      <c r="F96">
        <v>41566</v>
      </c>
      <c r="G96" s="7">
        <f t="shared" si="4"/>
        <v>0.13496637692265231</v>
      </c>
    </row>
    <row r="97" spans="1:7" x14ac:dyDescent="0.25">
      <c r="A97" s="3">
        <v>15</v>
      </c>
      <c r="B97">
        <v>2</v>
      </c>
      <c r="C97" s="7">
        <f>B97/$B$98</f>
        <v>6.4940757793702691E-6</v>
      </c>
      <c r="E97" s="3" t="s">
        <v>13</v>
      </c>
      <c r="F97">
        <v>33544</v>
      </c>
      <c r="G97" s="7">
        <f t="shared" si="4"/>
        <v>0.10891863897159816</v>
      </c>
    </row>
    <row r="98" spans="1:7" x14ac:dyDescent="0.25">
      <c r="A98" s="3" t="s">
        <v>61</v>
      </c>
      <c r="B98">
        <v>307973</v>
      </c>
      <c r="E98" s="3" t="s">
        <v>61</v>
      </c>
      <c r="F98">
        <v>307973</v>
      </c>
    </row>
    <row r="100" spans="1:7" x14ac:dyDescent="0.25">
      <c r="A100" s="17">
        <f>_xlfn.XLOOKUP($B$100,$B$90:$B$97,$A$90:$A$97)</f>
        <v>30</v>
      </c>
      <c r="B100" s="21">
        <f>MAX(B90:B97)</f>
        <v>200040</v>
      </c>
      <c r="C100" s="19">
        <f>MAX(C90:C97)</f>
        <v>0.64953745945261432</v>
      </c>
      <c r="D100" s="17"/>
      <c r="E100" s="17" t="str">
        <f>_xlfn.XLOOKUP($F$100,$F$91:$F$97,$E$91:$E$97)</f>
        <v>Friday</v>
      </c>
      <c r="F100" s="17">
        <f>MAX(F91:F97)</f>
        <v>50529</v>
      </c>
      <c r="G100" s="19">
        <f>MAX(G91:G97)</f>
        <v>0.16406957752790016</v>
      </c>
    </row>
    <row r="102" spans="1:7" x14ac:dyDescent="0.25">
      <c r="A102" s="23" t="s">
        <v>107</v>
      </c>
    </row>
    <row r="103" spans="1:7" x14ac:dyDescent="0.25">
      <c r="A103" s="2" t="s">
        <v>62</v>
      </c>
      <c r="B103" t="s">
        <v>59</v>
      </c>
    </row>
    <row r="104" spans="1:7" x14ac:dyDescent="0.25">
      <c r="A104" s="3" t="s">
        <v>97</v>
      </c>
      <c r="B104">
        <v>15851</v>
      </c>
    </row>
    <row r="105" spans="1:7" x14ac:dyDescent="0.25">
      <c r="A105" s="3" t="s">
        <v>89</v>
      </c>
      <c r="B105">
        <v>16141</v>
      </c>
    </row>
    <row r="106" spans="1:7" x14ac:dyDescent="0.25">
      <c r="A106" s="3" t="s">
        <v>90</v>
      </c>
      <c r="B106">
        <v>18342</v>
      </c>
    </row>
    <row r="107" spans="1:7" x14ac:dyDescent="0.25">
      <c r="A107" s="3" t="s">
        <v>91</v>
      </c>
      <c r="B107">
        <v>18971</v>
      </c>
    </row>
    <row r="108" spans="1:7" x14ac:dyDescent="0.25">
      <c r="A108" s="3" t="s">
        <v>92</v>
      </c>
      <c r="B108">
        <v>19067</v>
      </c>
    </row>
    <row r="109" spans="1:7" x14ac:dyDescent="0.25">
      <c r="A109" s="3" t="s">
        <v>96</v>
      </c>
      <c r="B109">
        <v>21063</v>
      </c>
    </row>
    <row r="110" spans="1:7" x14ac:dyDescent="0.25">
      <c r="A110" s="3" t="s">
        <v>88</v>
      </c>
      <c r="B110">
        <v>22552</v>
      </c>
    </row>
    <row r="111" spans="1:7" x14ac:dyDescent="0.25">
      <c r="A111" s="3" t="s">
        <v>93</v>
      </c>
      <c r="B111">
        <v>24151</v>
      </c>
    </row>
    <row r="112" spans="1:7" x14ac:dyDescent="0.25">
      <c r="A112" s="3" t="s">
        <v>94</v>
      </c>
      <c r="B112">
        <v>24903</v>
      </c>
    </row>
    <row r="113" spans="1:2" x14ac:dyDescent="0.25">
      <c r="A113" s="3" t="s">
        <v>95</v>
      </c>
      <c r="B113">
        <v>26964</v>
      </c>
    </row>
    <row r="114" spans="1:2" x14ac:dyDescent="0.25">
      <c r="A114" s="3" t="s">
        <v>61</v>
      </c>
      <c r="B114">
        <v>208005</v>
      </c>
    </row>
    <row r="117" spans="1:2" x14ac:dyDescent="0.25">
      <c r="A117" s="2" t="s">
        <v>62</v>
      </c>
      <c r="B117" t="s">
        <v>98</v>
      </c>
    </row>
    <row r="118" spans="1:2" x14ac:dyDescent="0.25">
      <c r="A118" s="3" t="s">
        <v>9</v>
      </c>
      <c r="B118">
        <v>29948</v>
      </c>
    </row>
    <row r="119" spans="1:2" x14ac:dyDescent="0.25">
      <c r="A119" s="3" t="s">
        <v>29</v>
      </c>
      <c r="B119">
        <v>3346</v>
      </c>
    </row>
    <row r="120" spans="1:2" x14ac:dyDescent="0.25">
      <c r="A120" s="3" t="s">
        <v>33</v>
      </c>
      <c r="B120">
        <v>4148</v>
      </c>
    </row>
    <row r="121" spans="1:2" x14ac:dyDescent="0.25">
      <c r="A121" s="3" t="s">
        <v>24</v>
      </c>
      <c r="B121">
        <v>123094</v>
      </c>
    </row>
    <row r="122" spans="1:2" x14ac:dyDescent="0.25">
      <c r="A122" s="3" t="s">
        <v>43</v>
      </c>
      <c r="B122">
        <v>8315</v>
      </c>
    </row>
    <row r="123" spans="1:2" x14ac:dyDescent="0.25">
      <c r="A123" s="3" t="s">
        <v>36</v>
      </c>
      <c r="B123">
        <v>10875</v>
      </c>
    </row>
    <row r="124" spans="1:2" x14ac:dyDescent="0.25">
      <c r="A124" s="3" t="s">
        <v>26</v>
      </c>
      <c r="B124">
        <v>27264</v>
      </c>
    </row>
    <row r="125" spans="1:2" x14ac:dyDescent="0.25">
      <c r="A125" s="3" t="s">
        <v>40</v>
      </c>
      <c r="B125">
        <v>4265</v>
      </c>
    </row>
    <row r="126" spans="1:2" x14ac:dyDescent="0.25">
      <c r="A126" s="3" t="s">
        <v>1</v>
      </c>
      <c r="B126">
        <v>96718</v>
      </c>
    </row>
    <row r="127" spans="1:2" x14ac:dyDescent="0.25">
      <c r="A127" s="3" t="s">
        <v>61</v>
      </c>
      <c r="B127">
        <v>307973</v>
      </c>
    </row>
    <row r="129" spans="1:2" x14ac:dyDescent="0.25">
      <c r="A129" s="2" t="s">
        <v>62</v>
      </c>
      <c r="B129" t="s">
        <v>59</v>
      </c>
    </row>
    <row r="130" spans="1:2" x14ac:dyDescent="0.25">
      <c r="A130" s="3" t="s">
        <v>55</v>
      </c>
      <c r="B130">
        <v>6165</v>
      </c>
    </row>
    <row r="131" spans="1:2" x14ac:dyDescent="0.25">
      <c r="A131" s="3" t="s">
        <v>53</v>
      </c>
      <c r="B131">
        <v>4140</v>
      </c>
    </row>
    <row r="132" spans="1:2" x14ac:dyDescent="0.25">
      <c r="A132" s="3" t="s">
        <v>51</v>
      </c>
      <c r="B132">
        <v>3132</v>
      </c>
    </row>
    <row r="133" spans="1:2" x14ac:dyDescent="0.25">
      <c r="A133" s="3" t="s">
        <v>52</v>
      </c>
      <c r="B133">
        <v>3006</v>
      </c>
    </row>
    <row r="134" spans="1:2" x14ac:dyDescent="0.25">
      <c r="A134" s="3" t="s">
        <v>34</v>
      </c>
      <c r="B134">
        <v>2811</v>
      </c>
    </row>
    <row r="135" spans="1:2" x14ac:dyDescent="0.25">
      <c r="A135" s="3" t="s">
        <v>54</v>
      </c>
      <c r="B135">
        <v>2750</v>
      </c>
    </row>
    <row r="136" spans="1:2" x14ac:dyDescent="0.25">
      <c r="A136" s="3" t="s">
        <v>50</v>
      </c>
      <c r="B136">
        <v>2611</v>
      </c>
    </row>
    <row r="137" spans="1:2" x14ac:dyDescent="0.25">
      <c r="A137" s="3" t="s">
        <v>57</v>
      </c>
      <c r="B137">
        <v>2606</v>
      </c>
    </row>
    <row r="138" spans="1:2" x14ac:dyDescent="0.25">
      <c r="A138" s="3" t="s">
        <v>46</v>
      </c>
      <c r="B138">
        <v>2302</v>
      </c>
    </row>
    <row r="139" spans="1:2" x14ac:dyDescent="0.25">
      <c r="A139" s="3" t="s">
        <v>58</v>
      </c>
      <c r="B139">
        <v>2270</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9DE1A-356C-427B-A38C-A8A073E127BC}">
  <sheetPr>
    <tabColor rgb="FFFF1493"/>
  </sheetPr>
  <dimension ref="B2:U26"/>
  <sheetViews>
    <sheetView showGridLines="0" tabSelected="1" workbookViewId="0">
      <selection sqref="A1:XFD1048576"/>
    </sheetView>
  </sheetViews>
  <sheetFormatPr defaultRowHeight="15" x14ac:dyDescent="0.25"/>
  <cols>
    <col min="1" max="1" width="3.28515625" customWidth="1"/>
  </cols>
  <sheetData>
    <row r="2" spans="2:21" x14ac:dyDescent="0.25">
      <c r="B2" s="9"/>
      <c r="C2" s="10"/>
      <c r="D2" s="10"/>
      <c r="E2" s="10"/>
      <c r="F2" s="10"/>
      <c r="G2" s="10"/>
      <c r="H2" s="10"/>
      <c r="I2" s="10"/>
      <c r="J2" s="10"/>
      <c r="K2" s="10"/>
      <c r="L2" s="10"/>
      <c r="M2" s="10"/>
      <c r="N2" s="10"/>
      <c r="O2" s="10"/>
      <c r="P2" s="10"/>
      <c r="Q2" s="10"/>
      <c r="R2" s="10"/>
      <c r="S2" s="10"/>
      <c r="T2" s="10"/>
      <c r="U2" s="11"/>
    </row>
    <row r="3" spans="2:21" x14ac:dyDescent="0.25">
      <c r="B3" s="12"/>
      <c r="U3" s="13"/>
    </row>
    <row r="4" spans="2:21" x14ac:dyDescent="0.25">
      <c r="B4" s="12"/>
      <c r="U4" s="13"/>
    </row>
    <row r="5" spans="2:21" x14ac:dyDescent="0.25">
      <c r="B5" s="12"/>
      <c r="U5" s="13"/>
    </row>
    <row r="6" spans="2:21" x14ac:dyDescent="0.25">
      <c r="B6" s="12"/>
      <c r="U6" s="13"/>
    </row>
    <row r="7" spans="2:21" x14ac:dyDescent="0.25">
      <c r="B7" s="12"/>
      <c r="U7" s="13"/>
    </row>
    <row r="8" spans="2:21" x14ac:dyDescent="0.25">
      <c r="B8" s="12"/>
      <c r="U8" s="13"/>
    </row>
    <row r="9" spans="2:21" x14ac:dyDescent="0.25">
      <c r="B9" s="12"/>
      <c r="U9" s="13"/>
    </row>
    <row r="10" spans="2:21" x14ac:dyDescent="0.25">
      <c r="B10" s="12"/>
      <c r="U10" s="13"/>
    </row>
    <row r="11" spans="2:21" x14ac:dyDescent="0.25">
      <c r="B11" s="12"/>
      <c r="U11" s="13"/>
    </row>
    <row r="12" spans="2:21" x14ac:dyDescent="0.25">
      <c r="B12" s="12"/>
      <c r="U12" s="13"/>
    </row>
    <row r="13" spans="2:21" x14ac:dyDescent="0.25">
      <c r="B13" s="12"/>
      <c r="U13" s="13"/>
    </row>
    <row r="14" spans="2:21" x14ac:dyDescent="0.25">
      <c r="B14" s="12"/>
      <c r="U14" s="13"/>
    </row>
    <row r="15" spans="2:21" x14ac:dyDescent="0.25">
      <c r="B15" s="12"/>
      <c r="U15" s="13"/>
    </row>
    <row r="16" spans="2:21" x14ac:dyDescent="0.25">
      <c r="B16" s="12"/>
      <c r="U16" s="13"/>
    </row>
    <row r="17" spans="2:21" x14ac:dyDescent="0.25">
      <c r="B17" s="12"/>
      <c r="U17" s="13"/>
    </row>
    <row r="18" spans="2:21" x14ac:dyDescent="0.25">
      <c r="B18" s="12"/>
      <c r="U18" s="13"/>
    </row>
    <row r="19" spans="2:21" x14ac:dyDescent="0.25">
      <c r="B19" s="12"/>
      <c r="U19" s="13"/>
    </row>
    <row r="20" spans="2:21" x14ac:dyDescent="0.25">
      <c r="B20" s="12"/>
      <c r="U20" s="13"/>
    </row>
    <row r="21" spans="2:21" x14ac:dyDescent="0.25">
      <c r="B21" s="12"/>
      <c r="U21" s="13"/>
    </row>
    <row r="22" spans="2:21" x14ac:dyDescent="0.25">
      <c r="B22" s="12"/>
      <c r="U22" s="13"/>
    </row>
    <row r="23" spans="2:21" x14ac:dyDescent="0.25">
      <c r="B23" s="12"/>
      <c r="U23" s="13"/>
    </row>
    <row r="24" spans="2:21" x14ac:dyDescent="0.25">
      <c r="B24" s="12"/>
      <c r="U24" s="13"/>
    </row>
    <row r="25" spans="2:21" x14ac:dyDescent="0.25">
      <c r="B25" s="12"/>
      <c r="U25" s="13"/>
    </row>
    <row r="26" spans="2:21" x14ac:dyDescent="0.25">
      <c r="B26" s="14"/>
      <c r="C26" s="8"/>
      <c r="D26" s="8"/>
      <c r="E26" s="8"/>
      <c r="F26" s="8"/>
      <c r="G26" s="8"/>
      <c r="H26" s="8"/>
      <c r="I26" s="8"/>
      <c r="J26" s="8"/>
      <c r="K26" s="8"/>
      <c r="L26" s="8"/>
      <c r="M26" s="8"/>
      <c r="N26" s="8"/>
      <c r="O26" s="8"/>
      <c r="P26" s="8"/>
      <c r="Q26" s="8"/>
      <c r="R26" s="8"/>
      <c r="S26" s="8"/>
      <c r="T26" s="8"/>
      <c r="U2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KPI's &amp;  Pivot_Table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Devaraj</dc:creator>
  <cp:lastModifiedBy>DEVARAJ S</cp:lastModifiedBy>
  <dcterms:created xsi:type="dcterms:W3CDTF">2025-06-07T16:01:18Z</dcterms:created>
  <dcterms:modified xsi:type="dcterms:W3CDTF">2025-09-24T15:26:26Z</dcterms:modified>
</cp:coreProperties>
</file>