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omments3.xml" ContentType="application/vnd.openxmlformats-officedocument.spreadsheetml.comment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omments4.xml" ContentType="application/vnd.openxmlformats-officedocument.spreadsheetml.comment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omments5.xml" ContentType="application/vnd.openxmlformats-officedocument.spreadsheetml.comment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omments6.xml" ContentType="application/vnd.openxmlformats-officedocument.spreadsheetml.comment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omments7.xml" ContentType="application/vnd.openxmlformats-officedocument.spreadsheetml.comment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omments8.xml" ContentType="application/vnd.openxmlformats-officedocument.spreadsheetml.comment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omments9.xml" ContentType="application/vnd.openxmlformats-officedocument.spreadsheetml.comments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omments10.xml" ContentType="application/vnd.openxmlformats-officedocument.spreadsheetml.comments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omments11.xml" ContentType="application/vnd.openxmlformats-officedocument.spreadsheetml.comments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omments12.xml" ContentType="application/vnd.openxmlformats-officedocument.spreadsheetml.comments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omments13.xml" ContentType="application/vnd.openxmlformats-officedocument.spreadsheetml.comments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happ\Dropbox\Work\NGO-CIO\"/>
    </mc:Choice>
  </mc:AlternateContent>
  <bookViews>
    <workbookView xWindow="0" yWindow="0" windowWidth="19200" windowHeight="6900" activeTab="17"/>
  </bookViews>
  <sheets>
    <sheet name="2001" sheetId="1" r:id="rId1"/>
    <sheet name="2002" sheetId="2" r:id="rId2"/>
    <sheet name="2003" sheetId="4" r:id="rId3"/>
    <sheet name="2004" sheetId="17" r:id="rId4"/>
    <sheet name="2005" sheetId="6" r:id="rId5"/>
    <sheet name="2006" sheetId="7" r:id="rId6"/>
    <sheet name="2007" sheetId="8" r:id="rId7"/>
    <sheet name="2008" sheetId="9" r:id="rId8"/>
    <sheet name="2009" sheetId="18" r:id="rId9"/>
    <sheet name="2010" sheetId="10" r:id="rId10"/>
    <sheet name="2011" sheetId="11" r:id="rId11"/>
    <sheet name="2012" sheetId="12" r:id="rId12"/>
    <sheet name="2013" sheetId="13" r:id="rId13"/>
    <sheet name="2014" sheetId="14" r:id="rId14"/>
    <sheet name="2015" sheetId="15" r:id="rId15"/>
    <sheet name="2016" sheetId="16" r:id="rId16"/>
    <sheet name="2017" sheetId="19" r:id="rId17"/>
    <sheet name="Matrix" sheetId="3" r:id="rId18"/>
  </sheets>
  <calcPr calcId="162913"/>
</workbook>
</file>

<file path=xl/calcChain.xml><?xml version="1.0" encoding="utf-8"?>
<calcChain xmlns="http://schemas.openxmlformats.org/spreadsheetml/2006/main">
  <c r="R64" i="16" l="1"/>
  <c r="R63" i="16"/>
  <c r="R62" i="16"/>
  <c r="R65" i="16" s="1"/>
  <c r="R33" i="16"/>
  <c r="R32" i="16"/>
  <c r="R31" i="16"/>
  <c r="R30" i="16"/>
  <c r="R29" i="16"/>
  <c r="R28" i="16"/>
  <c r="R27" i="16"/>
  <c r="R26" i="16"/>
  <c r="R25" i="16"/>
  <c r="R24" i="16"/>
  <c r="R23" i="16"/>
  <c r="R22" i="16"/>
  <c r="R21" i="16"/>
  <c r="R20" i="16"/>
  <c r="R19" i="16"/>
  <c r="R18" i="16"/>
  <c r="R16" i="16"/>
  <c r="R15" i="16"/>
  <c r="R14" i="16"/>
  <c r="R13" i="16"/>
  <c r="R12" i="16"/>
  <c r="R11" i="16"/>
  <c r="R10" i="16"/>
  <c r="R8" i="16"/>
  <c r="R7" i="16"/>
  <c r="R6" i="16"/>
  <c r="R5" i="16"/>
  <c r="R4" i="16"/>
  <c r="R3" i="16"/>
  <c r="Q64" i="16"/>
  <c r="Q63" i="16"/>
  <c r="Q62" i="16"/>
  <c r="Q65" i="16" s="1"/>
  <c r="Q30" i="16"/>
  <c r="Q29" i="16"/>
  <c r="Q28" i="16"/>
  <c r="Q26" i="16"/>
  <c r="Q25" i="16"/>
  <c r="Q24" i="16"/>
  <c r="Q23" i="16"/>
  <c r="Q22" i="16"/>
  <c r="Q21" i="16"/>
  <c r="Q20" i="16"/>
  <c r="Q17" i="16"/>
  <c r="Q16" i="16"/>
  <c r="Q15" i="16"/>
  <c r="Q14" i="16"/>
  <c r="Q13" i="16"/>
  <c r="Q12" i="16"/>
  <c r="Q11" i="16"/>
  <c r="Q10" i="16"/>
  <c r="Q8" i="16"/>
  <c r="Q7" i="16"/>
  <c r="Q6" i="16"/>
  <c r="Q5" i="16"/>
  <c r="Q4" i="16"/>
  <c r="Q3" i="16"/>
  <c r="D62" i="19"/>
  <c r="G55" i="19"/>
  <c r="G54" i="19"/>
  <c r="G53" i="19"/>
  <c r="G52" i="19"/>
  <c r="G51" i="19"/>
  <c r="G50" i="19"/>
  <c r="G49" i="19"/>
  <c r="G48" i="19"/>
  <c r="G47" i="19"/>
  <c r="G46" i="19"/>
  <c r="G45" i="19"/>
  <c r="G44" i="19"/>
  <c r="G43" i="19"/>
  <c r="G42" i="19"/>
  <c r="G41" i="19"/>
  <c r="G40" i="19"/>
  <c r="G39" i="19"/>
  <c r="G38" i="19"/>
  <c r="G37" i="19"/>
  <c r="G36" i="19"/>
  <c r="G35" i="19"/>
  <c r="G34" i="19"/>
  <c r="G33" i="19"/>
  <c r="G32" i="19"/>
  <c r="G31" i="19"/>
  <c r="G30" i="19"/>
  <c r="G29" i="19"/>
  <c r="G28" i="19"/>
  <c r="G27" i="19"/>
  <c r="G26" i="19"/>
  <c r="G25" i="19"/>
  <c r="G24" i="19"/>
  <c r="G23" i="19"/>
  <c r="G22" i="19"/>
  <c r="G21" i="19"/>
  <c r="G20" i="19"/>
  <c r="G19" i="19"/>
  <c r="G18" i="19"/>
  <c r="G17" i="19"/>
  <c r="G16" i="19"/>
  <c r="G15" i="19"/>
  <c r="G14" i="19"/>
  <c r="G13" i="19"/>
  <c r="G12" i="19"/>
  <c r="G11" i="19"/>
  <c r="G10" i="19"/>
  <c r="G9" i="19"/>
  <c r="G8" i="19"/>
  <c r="G7" i="19"/>
  <c r="G6" i="19"/>
  <c r="G5" i="19"/>
  <c r="G4" i="19"/>
  <c r="P64" i="19"/>
  <c r="O64" i="19"/>
  <c r="N64" i="19"/>
  <c r="M64" i="19"/>
  <c r="L64" i="19"/>
  <c r="K64" i="19"/>
  <c r="J64" i="19"/>
  <c r="I64" i="19"/>
  <c r="H64" i="19"/>
  <c r="G64" i="19"/>
  <c r="F64" i="19"/>
  <c r="E64" i="19"/>
  <c r="D64" i="19"/>
  <c r="P63" i="19"/>
  <c r="O63" i="19"/>
  <c r="N63" i="19"/>
  <c r="M63" i="19"/>
  <c r="L63" i="19"/>
  <c r="K63" i="19"/>
  <c r="J63" i="19"/>
  <c r="I63" i="19"/>
  <c r="H63" i="19"/>
  <c r="G63" i="19"/>
  <c r="F63" i="19"/>
  <c r="E63" i="19"/>
  <c r="D63" i="19"/>
  <c r="P62" i="19"/>
  <c r="P65" i="19" s="1"/>
  <c r="O62" i="19"/>
  <c r="O65" i="19" s="1"/>
  <c r="N62" i="19"/>
  <c r="N65" i="19" s="1"/>
  <c r="M62" i="19"/>
  <c r="M65" i="19" s="1"/>
  <c r="L62" i="19"/>
  <c r="L65" i="19" s="1"/>
  <c r="K62" i="19"/>
  <c r="K65" i="19" s="1"/>
  <c r="J62" i="19"/>
  <c r="J65" i="19" s="1"/>
  <c r="I62" i="19"/>
  <c r="I65" i="19" s="1"/>
  <c r="H62" i="19"/>
  <c r="H65" i="19" s="1"/>
  <c r="G62" i="19"/>
  <c r="G65" i="19" s="1"/>
  <c r="F62" i="19"/>
  <c r="F65" i="19" s="1"/>
  <c r="E62" i="19"/>
  <c r="E65" i="19" s="1"/>
  <c r="D65" i="19" l="1"/>
  <c r="B55" i="19"/>
  <c r="B54" i="19"/>
  <c r="B53" i="19"/>
  <c r="B52" i="19"/>
  <c r="B51" i="19"/>
  <c r="B50" i="19"/>
  <c r="B49" i="19"/>
  <c r="B48" i="19"/>
  <c r="B47" i="19"/>
  <c r="B46" i="19"/>
  <c r="B45" i="19"/>
  <c r="B44" i="19"/>
  <c r="B43" i="19"/>
  <c r="B42" i="19"/>
  <c r="B41" i="19"/>
  <c r="B40" i="19"/>
  <c r="B39" i="19"/>
  <c r="B38" i="19"/>
  <c r="B37" i="19"/>
  <c r="B36" i="19"/>
  <c r="BI35" i="19"/>
  <c r="BH35" i="19"/>
  <c r="B35" i="19"/>
  <c r="B34" i="19"/>
  <c r="BI33" i="19"/>
  <c r="BH33" i="19"/>
  <c r="B33" i="19"/>
  <c r="B32" i="19"/>
  <c r="B31" i="19"/>
  <c r="B30" i="19"/>
  <c r="B29" i="19"/>
  <c r="B28" i="19"/>
  <c r="B27" i="19"/>
  <c r="B26" i="19"/>
  <c r="B25" i="19"/>
  <c r="B24" i="19"/>
  <c r="B23" i="19"/>
  <c r="B22" i="19"/>
  <c r="B21" i="19"/>
  <c r="B20" i="19"/>
  <c r="B19" i="19"/>
  <c r="B18" i="19"/>
  <c r="B17" i="19"/>
  <c r="B16" i="19"/>
  <c r="B15" i="19"/>
  <c r="B14" i="19"/>
  <c r="B13" i="19"/>
  <c r="B12" i="19"/>
  <c r="BI11" i="19"/>
  <c r="BH11" i="19"/>
  <c r="B11" i="19"/>
  <c r="B10" i="19"/>
  <c r="B9" i="19"/>
  <c r="B8" i="19"/>
  <c r="BI7" i="19"/>
  <c r="BH7" i="19"/>
  <c r="B7" i="19"/>
  <c r="B6" i="19"/>
  <c r="BI5" i="19"/>
  <c r="BH5" i="19"/>
  <c r="B5" i="19"/>
  <c r="BI4" i="19"/>
  <c r="BH4" i="19"/>
  <c r="B4" i="19"/>
  <c r="P65" i="7" l="1"/>
  <c r="O65" i="7"/>
  <c r="N65" i="7"/>
  <c r="M65" i="7"/>
  <c r="L65" i="7"/>
  <c r="K65" i="7"/>
  <c r="J65" i="7"/>
  <c r="I65" i="7"/>
  <c r="H65" i="7"/>
  <c r="G65" i="7"/>
  <c r="F65" i="7"/>
  <c r="E65" i="7"/>
  <c r="P65" i="6"/>
  <c r="O65" i="6"/>
  <c r="N65" i="6"/>
  <c r="M65" i="6"/>
  <c r="L65" i="6"/>
  <c r="K65" i="6"/>
  <c r="J65" i="6"/>
  <c r="I65" i="6"/>
  <c r="H65" i="6"/>
  <c r="G65" i="6"/>
  <c r="F65" i="6"/>
  <c r="E65" i="6"/>
  <c r="P65" i="17"/>
  <c r="O65" i="17"/>
  <c r="N65" i="17"/>
  <c r="M65" i="17"/>
  <c r="L65" i="17"/>
  <c r="K65" i="17"/>
  <c r="J65" i="17"/>
  <c r="I65" i="17"/>
  <c r="H65" i="17"/>
  <c r="G65" i="17"/>
  <c r="F65" i="17"/>
  <c r="E65" i="17"/>
  <c r="P65" i="4"/>
  <c r="N65" i="4"/>
  <c r="M65" i="4"/>
  <c r="L65" i="4"/>
  <c r="K65" i="4"/>
  <c r="I65" i="4"/>
  <c r="H65" i="4"/>
  <c r="G65" i="4"/>
  <c r="F65" i="4"/>
  <c r="E65" i="4"/>
  <c r="P65" i="2"/>
  <c r="N65" i="2"/>
  <c r="M65" i="2"/>
  <c r="L65" i="2"/>
  <c r="K65" i="2"/>
  <c r="I65" i="2"/>
  <c r="H65" i="2"/>
  <c r="G65" i="2"/>
  <c r="F65" i="2"/>
  <c r="E65" i="2"/>
  <c r="J65" i="1"/>
  <c r="I65" i="1"/>
  <c r="H65" i="1"/>
  <c r="G65" i="1"/>
  <c r="F65" i="1"/>
  <c r="E65" i="1"/>
  <c r="E17" i="2"/>
  <c r="F17" i="2"/>
  <c r="P16" i="2"/>
  <c r="N16" i="2"/>
  <c r="M16" i="2"/>
  <c r="L16" i="2"/>
  <c r="K16" i="2"/>
  <c r="I16" i="2"/>
  <c r="H16" i="2"/>
  <c r="G16" i="2"/>
  <c r="F16" i="2"/>
  <c r="E16" i="2"/>
  <c r="I9" i="1"/>
  <c r="H9" i="1"/>
  <c r="E9" i="1"/>
  <c r="F9" i="1"/>
  <c r="G9" i="1"/>
  <c r="K4" i="3"/>
  <c r="P4" i="3"/>
  <c r="P5" i="3"/>
  <c r="K5" i="3"/>
  <c r="U4" i="16" l="1"/>
  <c r="U5" i="16"/>
  <c r="U6" i="16"/>
  <c r="U7" i="16"/>
  <c r="U8" i="16"/>
  <c r="U10" i="16"/>
  <c r="U11" i="16"/>
  <c r="U12" i="16"/>
  <c r="U13" i="16"/>
  <c r="U14" i="16"/>
  <c r="U15" i="16"/>
  <c r="U16" i="16"/>
  <c r="U18" i="16"/>
  <c r="U19" i="16"/>
  <c r="U20" i="16"/>
  <c r="U21" i="16"/>
  <c r="U22" i="16"/>
  <c r="U23" i="16"/>
  <c r="U24" i="16"/>
  <c r="U25" i="16"/>
  <c r="U26" i="16"/>
  <c r="U27" i="16"/>
  <c r="U28" i="16"/>
  <c r="U29" i="16"/>
  <c r="U30" i="16"/>
  <c r="U31" i="16"/>
  <c r="U32" i="16"/>
  <c r="U33" i="16"/>
  <c r="T4" i="16"/>
  <c r="T5" i="16"/>
  <c r="T6" i="16"/>
  <c r="T7" i="16"/>
  <c r="T8" i="16"/>
  <c r="T9" i="16"/>
  <c r="T10" i="16"/>
  <c r="T11" i="16"/>
  <c r="T12" i="16"/>
  <c r="T13" i="16"/>
  <c r="T14" i="16"/>
  <c r="T15" i="16"/>
  <c r="T16" i="16"/>
  <c r="T17" i="16"/>
  <c r="T18" i="16"/>
  <c r="T19" i="16"/>
  <c r="T20" i="16"/>
  <c r="T21" i="16"/>
  <c r="T22" i="16"/>
  <c r="T23" i="16"/>
  <c r="T24" i="16"/>
  <c r="T25" i="16"/>
  <c r="T26" i="16"/>
  <c r="T28" i="16"/>
  <c r="T29" i="16"/>
  <c r="T30" i="16"/>
  <c r="T31" i="16"/>
  <c r="T33" i="16"/>
  <c r="U3" i="16"/>
  <c r="T3" i="16"/>
  <c r="S4" i="15" l="1"/>
  <c r="S5" i="15"/>
  <c r="S6" i="15"/>
  <c r="S7" i="15"/>
  <c r="S8" i="15"/>
  <c r="S9" i="15"/>
  <c r="S10" i="15"/>
  <c r="S11" i="15"/>
  <c r="S12" i="15"/>
  <c r="S13" i="15"/>
  <c r="S14" i="15"/>
  <c r="S15" i="15"/>
  <c r="S16" i="15"/>
  <c r="S17" i="15"/>
  <c r="S18" i="15"/>
  <c r="S19" i="15"/>
  <c r="S20" i="15"/>
  <c r="S21" i="15"/>
  <c r="S22" i="15"/>
  <c r="S24" i="15"/>
  <c r="S25" i="15"/>
  <c r="S26" i="15"/>
  <c r="S28" i="15"/>
  <c r="S29" i="15"/>
  <c r="S30" i="15"/>
  <c r="S31" i="15"/>
  <c r="S32" i="15"/>
  <c r="S34" i="15"/>
  <c r="S35" i="15"/>
  <c r="S36" i="15"/>
  <c r="S38" i="15"/>
  <c r="S39" i="15"/>
  <c r="S40" i="15"/>
  <c r="S43" i="15"/>
  <c r="S44" i="15"/>
  <c r="S45" i="15"/>
  <c r="S47" i="15"/>
  <c r="R4" i="15"/>
  <c r="R5" i="15"/>
  <c r="R6" i="15"/>
  <c r="R7" i="15"/>
  <c r="R8" i="15"/>
  <c r="R9" i="15"/>
  <c r="R10" i="15"/>
  <c r="R11" i="15"/>
  <c r="R12" i="15"/>
  <c r="R13" i="15"/>
  <c r="R14" i="15"/>
  <c r="R15" i="15"/>
  <c r="R16" i="15"/>
  <c r="R17" i="15"/>
  <c r="R18" i="15"/>
  <c r="R19" i="15"/>
  <c r="R20" i="15"/>
  <c r="R21" i="15"/>
  <c r="R22" i="15"/>
  <c r="R23" i="15"/>
  <c r="R24" i="15"/>
  <c r="R25" i="15"/>
  <c r="R26" i="15"/>
  <c r="R27" i="15"/>
  <c r="R28" i="15"/>
  <c r="R29" i="15"/>
  <c r="R32" i="15"/>
  <c r="R34" i="15"/>
  <c r="R35" i="15"/>
  <c r="R36" i="15"/>
  <c r="R38" i="15"/>
  <c r="R39" i="15"/>
  <c r="R40" i="15"/>
  <c r="R43" i="15"/>
  <c r="R44" i="15"/>
  <c r="R45" i="15"/>
  <c r="R46" i="15"/>
  <c r="R47" i="15"/>
  <c r="R48" i="15"/>
  <c r="R50" i="15"/>
  <c r="R51" i="15"/>
  <c r="R55" i="15"/>
  <c r="R56" i="15"/>
  <c r="S3" i="15"/>
  <c r="S4" i="14"/>
  <c r="S5" i="14"/>
  <c r="S6" i="14"/>
  <c r="S7" i="14"/>
  <c r="S8" i="14"/>
  <c r="S9" i="14"/>
  <c r="S10" i="14"/>
  <c r="S11" i="14"/>
  <c r="S12" i="14"/>
  <c r="S13" i="14"/>
  <c r="S14" i="14"/>
  <c r="S15" i="14"/>
  <c r="S16" i="14"/>
  <c r="S17" i="14"/>
  <c r="S18" i="14"/>
  <c r="S19" i="14"/>
  <c r="S20" i="14"/>
  <c r="S21" i="14"/>
  <c r="S22" i="14"/>
  <c r="S23" i="14"/>
  <c r="S24" i="14"/>
  <c r="S25" i="14"/>
  <c r="S26" i="14"/>
  <c r="S27" i="14"/>
  <c r="S28" i="14"/>
  <c r="S29" i="14"/>
  <c r="S30" i="14"/>
  <c r="S31" i="14"/>
  <c r="S32" i="14"/>
  <c r="S33" i="14"/>
  <c r="S34" i="14"/>
  <c r="S35" i="14"/>
  <c r="S36" i="14"/>
  <c r="S37" i="14"/>
  <c r="S40" i="14"/>
  <c r="R4" i="14"/>
  <c r="R5" i="14"/>
  <c r="R6" i="14"/>
  <c r="R7" i="14"/>
  <c r="R8" i="14"/>
  <c r="R10" i="14"/>
  <c r="R11" i="14"/>
  <c r="R12" i="14"/>
  <c r="R13" i="14"/>
  <c r="R14" i="14"/>
  <c r="R15" i="14"/>
  <c r="R16" i="14"/>
  <c r="R17" i="14"/>
  <c r="R18" i="14"/>
  <c r="R19" i="14"/>
  <c r="R21" i="14"/>
  <c r="R22" i="14"/>
  <c r="R23" i="14"/>
  <c r="R24" i="14"/>
  <c r="R25" i="14"/>
  <c r="R26" i="14"/>
  <c r="R27" i="14"/>
  <c r="R28" i="14"/>
  <c r="R29" i="14"/>
  <c r="R30" i="14"/>
  <c r="R31" i="14"/>
  <c r="R32" i="14"/>
  <c r="R33" i="14"/>
  <c r="R34" i="14"/>
  <c r="R36" i="14"/>
  <c r="R37" i="14"/>
  <c r="R40" i="14"/>
  <c r="R41" i="14"/>
  <c r="R42" i="14"/>
  <c r="R43" i="14"/>
  <c r="R45" i="14"/>
  <c r="S3" i="14"/>
  <c r="R3" i="14"/>
  <c r="S4" i="13"/>
  <c r="S5" i="13"/>
  <c r="S6" i="13"/>
  <c r="S7" i="13"/>
  <c r="S8" i="13"/>
  <c r="S9" i="13"/>
  <c r="S11" i="13"/>
  <c r="S12" i="13"/>
  <c r="S13" i="13"/>
  <c r="S14" i="13"/>
  <c r="S15" i="13"/>
  <c r="S16" i="13"/>
  <c r="S17" i="13"/>
  <c r="S18" i="13"/>
  <c r="S19" i="13"/>
  <c r="S20" i="13"/>
  <c r="S21" i="13"/>
  <c r="S22" i="13"/>
  <c r="S23" i="13"/>
  <c r="S24" i="13"/>
  <c r="S25" i="13"/>
  <c r="S26" i="13"/>
  <c r="S27" i="13"/>
  <c r="S28" i="13"/>
  <c r="S29" i="13"/>
  <c r="S31" i="13"/>
  <c r="S32" i="13"/>
  <c r="S33" i="13"/>
  <c r="S34" i="13"/>
  <c r="S35" i="13"/>
  <c r="S36" i="13"/>
  <c r="S37" i="13"/>
  <c r="S38" i="13"/>
  <c r="S42" i="13"/>
  <c r="S43" i="13"/>
  <c r="S44" i="13"/>
  <c r="S45" i="13"/>
  <c r="R4" i="13"/>
  <c r="R5" i="13"/>
  <c r="R6" i="13"/>
  <c r="R7" i="13"/>
  <c r="R8" i="13"/>
  <c r="R9" i="13"/>
  <c r="R11" i="13"/>
  <c r="R13" i="13"/>
  <c r="R14" i="13"/>
  <c r="R15" i="13"/>
  <c r="R16" i="13"/>
  <c r="R17" i="13"/>
  <c r="R19" i="13"/>
  <c r="R20" i="13"/>
  <c r="R21" i="13"/>
  <c r="R22" i="13"/>
  <c r="R24" i="13"/>
  <c r="R25" i="13"/>
  <c r="R26" i="13"/>
  <c r="R27" i="13"/>
  <c r="R28" i="13"/>
  <c r="R29" i="13"/>
  <c r="R30" i="13"/>
  <c r="R31" i="13"/>
  <c r="R32" i="13"/>
  <c r="R33" i="13"/>
  <c r="R34" i="13"/>
  <c r="R35" i="13"/>
  <c r="R37" i="13"/>
  <c r="R38" i="13"/>
  <c r="R39" i="13"/>
  <c r="R40" i="13"/>
  <c r="R41" i="13"/>
  <c r="R42" i="13"/>
  <c r="R43" i="13"/>
  <c r="R44" i="13"/>
  <c r="R45" i="13"/>
  <c r="R46" i="13"/>
  <c r="R47" i="13"/>
  <c r="R48" i="13"/>
  <c r="S3" i="13"/>
  <c r="R3" i="13"/>
  <c r="S4" i="12"/>
  <c r="S5" i="12"/>
  <c r="S6" i="12"/>
  <c r="S7" i="12"/>
  <c r="S8" i="12"/>
  <c r="S9" i="12"/>
  <c r="S10" i="12"/>
  <c r="S11" i="12"/>
  <c r="S12" i="12"/>
  <c r="S13" i="12"/>
  <c r="S14" i="12"/>
  <c r="S15" i="12"/>
  <c r="S16" i="12"/>
  <c r="S17" i="12"/>
  <c r="S18" i="12"/>
  <c r="S19" i="12"/>
  <c r="S20" i="12"/>
  <c r="S21" i="12"/>
  <c r="S22" i="12"/>
  <c r="S23" i="12"/>
  <c r="S24" i="12"/>
  <c r="S25" i="12"/>
  <c r="S26" i="12"/>
  <c r="S27" i="12"/>
  <c r="S28" i="12"/>
  <c r="S29" i="12"/>
  <c r="S30" i="12"/>
  <c r="S31" i="12"/>
  <c r="S32" i="12"/>
  <c r="S33" i="12"/>
  <c r="S35" i="12"/>
  <c r="S36" i="12"/>
  <c r="S37" i="12"/>
  <c r="S38" i="12"/>
  <c r="S39" i="12"/>
  <c r="S40" i="12"/>
  <c r="S41" i="12"/>
  <c r="S42" i="12"/>
  <c r="S46" i="12"/>
  <c r="S47" i="12"/>
  <c r="S48" i="12"/>
  <c r="S50" i="12"/>
  <c r="R4" i="12"/>
  <c r="R5" i="12"/>
  <c r="R6" i="12"/>
  <c r="R7" i="12"/>
  <c r="R8" i="12"/>
  <c r="R10" i="12"/>
  <c r="R11" i="12"/>
  <c r="R12" i="12"/>
  <c r="R14" i="12"/>
  <c r="R16" i="12"/>
  <c r="R17" i="12"/>
  <c r="R18" i="12"/>
  <c r="R19" i="12"/>
  <c r="R20" i="12"/>
  <c r="R21" i="12"/>
  <c r="R22" i="12"/>
  <c r="R23" i="12"/>
  <c r="R24" i="12"/>
  <c r="R25" i="12"/>
  <c r="R26" i="12"/>
  <c r="R28" i="12"/>
  <c r="R29" i="12"/>
  <c r="R30" i="12"/>
  <c r="R32" i="12"/>
  <c r="R34" i="12"/>
  <c r="R35" i="12"/>
  <c r="R36" i="12"/>
  <c r="R37" i="12"/>
  <c r="R38" i="12"/>
  <c r="R39" i="12"/>
  <c r="R40" i="12"/>
  <c r="R41" i="12"/>
  <c r="R43" i="12"/>
  <c r="R44" i="12"/>
  <c r="R46" i="12"/>
  <c r="R47" i="12"/>
  <c r="R48" i="12"/>
  <c r="R49" i="12"/>
  <c r="S3" i="12"/>
  <c r="R3" i="12"/>
  <c r="S4" i="11"/>
  <c r="S5" i="11"/>
  <c r="S6" i="11"/>
  <c r="S7" i="11"/>
  <c r="S8" i="11"/>
  <c r="S9" i="11"/>
  <c r="S10" i="11"/>
  <c r="S11" i="11"/>
  <c r="S12" i="11"/>
  <c r="S13" i="11"/>
  <c r="S14" i="11"/>
  <c r="S15" i="11"/>
  <c r="S16" i="11"/>
  <c r="S17" i="11"/>
  <c r="S18" i="11"/>
  <c r="S19" i="11"/>
  <c r="S20" i="11"/>
  <c r="S21" i="11"/>
  <c r="S22" i="11"/>
  <c r="S23" i="11"/>
  <c r="S24" i="11"/>
  <c r="S25" i="11"/>
  <c r="S26" i="11"/>
  <c r="S27" i="11"/>
  <c r="S28" i="11"/>
  <c r="S29" i="11"/>
  <c r="S30" i="11"/>
  <c r="S31" i="11"/>
  <c r="S32" i="11"/>
  <c r="S33" i="11"/>
  <c r="S34" i="11"/>
  <c r="S36" i="11"/>
  <c r="S37" i="11"/>
  <c r="S38" i="11"/>
  <c r="S39" i="11"/>
  <c r="S40" i="11"/>
  <c r="S41" i="11"/>
  <c r="S42" i="11"/>
  <c r="S43" i="11"/>
  <c r="S44" i="11"/>
  <c r="S45" i="11"/>
  <c r="S46" i="11"/>
  <c r="S47" i="11"/>
  <c r="S48" i="11"/>
  <c r="S49" i="11"/>
  <c r="S50" i="11"/>
  <c r="S51" i="11"/>
  <c r="S53" i="11"/>
  <c r="S54" i="11"/>
  <c r="R4" i="11"/>
  <c r="R6" i="11"/>
  <c r="R7" i="11"/>
  <c r="R8" i="11"/>
  <c r="R9" i="11"/>
  <c r="R10" i="11"/>
  <c r="R12" i="11"/>
  <c r="R13" i="11"/>
  <c r="R14" i="11"/>
  <c r="R15" i="11"/>
  <c r="R16" i="11"/>
  <c r="R17" i="11"/>
  <c r="R18" i="11"/>
  <c r="R19" i="11"/>
  <c r="R20" i="11"/>
  <c r="R21" i="11"/>
  <c r="R22" i="11"/>
  <c r="R23" i="11"/>
  <c r="R24" i="11"/>
  <c r="R25" i="11"/>
  <c r="R27" i="11"/>
  <c r="R28" i="11"/>
  <c r="R29" i="11"/>
  <c r="R30" i="11"/>
  <c r="R31" i="11"/>
  <c r="R32" i="11"/>
  <c r="R33" i="11"/>
  <c r="R34" i="11"/>
  <c r="R35" i="11"/>
  <c r="R36" i="11"/>
  <c r="R37" i="11"/>
  <c r="R39" i="11"/>
  <c r="R41" i="11"/>
  <c r="R42" i="11"/>
  <c r="R43" i="11"/>
  <c r="R44" i="11"/>
  <c r="R45" i="11"/>
  <c r="R47" i="11"/>
  <c r="R48" i="11"/>
  <c r="R49" i="11"/>
  <c r="R50" i="11"/>
  <c r="R51" i="11"/>
  <c r="R52" i="11"/>
  <c r="R54" i="11"/>
  <c r="S3" i="11"/>
  <c r="R3" i="11"/>
  <c r="S4" i="10"/>
  <c r="S5" i="10"/>
  <c r="S6" i="10"/>
  <c r="S7" i="10"/>
  <c r="S8" i="10"/>
  <c r="S9" i="10"/>
  <c r="S10" i="10"/>
  <c r="S11" i="10"/>
  <c r="S12" i="10"/>
  <c r="S13" i="10"/>
  <c r="S14" i="10"/>
  <c r="S15" i="10"/>
  <c r="S16" i="10"/>
  <c r="S17" i="10"/>
  <c r="S18" i="10"/>
  <c r="S19" i="10"/>
  <c r="S20" i="10"/>
  <c r="S21" i="10"/>
  <c r="S22" i="10"/>
  <c r="S23" i="10"/>
  <c r="S25" i="10"/>
  <c r="R4" i="10"/>
  <c r="R5" i="10"/>
  <c r="R6" i="10"/>
  <c r="R7" i="10"/>
  <c r="R8" i="10"/>
  <c r="R9" i="10"/>
  <c r="R10" i="10"/>
  <c r="R11" i="10"/>
  <c r="R12" i="10"/>
  <c r="R13" i="10"/>
  <c r="R14" i="10"/>
  <c r="R15" i="10"/>
  <c r="R16" i="10"/>
  <c r="R17" i="10"/>
  <c r="R18" i="10"/>
  <c r="R19" i="10"/>
  <c r="R20" i="10"/>
  <c r="R21" i="10"/>
  <c r="R22" i="10"/>
  <c r="R23" i="10"/>
  <c r="R24" i="10"/>
  <c r="R25" i="10"/>
  <c r="S3" i="10"/>
  <c r="R3" i="10"/>
  <c r="S4" i="18"/>
  <c r="S5" i="18"/>
  <c r="S6" i="18"/>
  <c r="R4" i="18"/>
  <c r="R5" i="18"/>
  <c r="R6" i="18"/>
  <c r="S3" i="18"/>
  <c r="R3" i="18"/>
  <c r="S4" i="9"/>
  <c r="S5" i="9"/>
  <c r="S6" i="9"/>
  <c r="S7" i="9"/>
  <c r="S8" i="9"/>
  <c r="S9" i="9"/>
  <c r="S10" i="9"/>
  <c r="S11" i="9"/>
  <c r="S12" i="9"/>
  <c r="S13" i="9"/>
  <c r="S14" i="9"/>
  <c r="S15" i="9"/>
  <c r="S16" i="9"/>
  <c r="R4" i="9"/>
  <c r="R5" i="9"/>
  <c r="R6" i="9"/>
  <c r="R7" i="9"/>
  <c r="R8" i="9"/>
  <c r="R9" i="9"/>
  <c r="R10" i="9"/>
  <c r="R11" i="9"/>
  <c r="R12" i="9"/>
  <c r="R13" i="9"/>
  <c r="R14" i="9"/>
  <c r="R15" i="9"/>
  <c r="S3" i="9"/>
  <c r="R3" i="9"/>
  <c r="S4" i="8"/>
  <c r="S5" i="8"/>
  <c r="S6" i="8"/>
  <c r="S7" i="8"/>
  <c r="S8" i="8"/>
  <c r="S9" i="8"/>
  <c r="S10" i="8"/>
  <c r="S11" i="8"/>
  <c r="S12" i="8"/>
  <c r="S13" i="8"/>
  <c r="S14" i="8"/>
  <c r="S15" i="8"/>
  <c r="S16" i="8"/>
  <c r="S17" i="8"/>
  <c r="S18" i="8"/>
  <c r="S20" i="8"/>
  <c r="S21" i="8"/>
  <c r="S22" i="8"/>
  <c r="S23" i="8"/>
  <c r="S24" i="8"/>
  <c r="S25" i="8"/>
  <c r="S26" i="8"/>
  <c r="S27" i="8"/>
  <c r="S28" i="8"/>
  <c r="S29" i="8"/>
  <c r="S30" i="8"/>
  <c r="S31" i="8"/>
  <c r="S32" i="8"/>
  <c r="S34" i="8"/>
  <c r="S35" i="8"/>
  <c r="S36" i="8"/>
  <c r="S37" i="8"/>
  <c r="S38" i="8"/>
  <c r="S39" i="8"/>
  <c r="S40" i="8"/>
  <c r="S41" i="8"/>
  <c r="S43" i="8"/>
  <c r="R4" i="8"/>
  <c r="R5" i="8"/>
  <c r="R6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24" i="8"/>
  <c r="R25" i="8"/>
  <c r="R26" i="8"/>
  <c r="R27" i="8"/>
  <c r="R28" i="8"/>
  <c r="R29" i="8"/>
  <c r="R30" i="8"/>
  <c r="R31" i="8"/>
  <c r="R32" i="8"/>
  <c r="R33" i="8"/>
  <c r="R34" i="8"/>
  <c r="R35" i="8"/>
  <c r="R36" i="8"/>
  <c r="R37" i="8"/>
  <c r="R38" i="8"/>
  <c r="R39" i="8"/>
  <c r="R40" i="8"/>
  <c r="R41" i="8"/>
  <c r="S3" i="8"/>
  <c r="R3" i="8"/>
  <c r="S4" i="7"/>
  <c r="S5" i="7"/>
  <c r="S6" i="7"/>
  <c r="S7" i="7"/>
  <c r="S8" i="7"/>
  <c r="S9" i="7"/>
  <c r="S10" i="7"/>
  <c r="S11" i="7"/>
  <c r="S12" i="7"/>
  <c r="S13" i="7"/>
  <c r="S14" i="7"/>
  <c r="S15" i="7"/>
  <c r="S16" i="7"/>
  <c r="S17" i="7"/>
  <c r="S19" i="7"/>
  <c r="S20" i="7"/>
  <c r="S21" i="7"/>
  <c r="S22" i="7"/>
  <c r="R4" i="7"/>
  <c r="R5" i="7"/>
  <c r="R6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S3" i="7"/>
  <c r="R3" i="7"/>
  <c r="S4" i="6"/>
  <c r="S5" i="6"/>
  <c r="S6" i="6"/>
  <c r="S7" i="6"/>
  <c r="S8" i="6"/>
  <c r="S9" i="6"/>
  <c r="S11" i="6"/>
  <c r="S12" i="6"/>
  <c r="S13" i="6"/>
  <c r="S14" i="6"/>
  <c r="S15" i="6"/>
  <c r="S16" i="6"/>
  <c r="S17" i="6"/>
  <c r="S18" i="6"/>
  <c r="S19" i="6"/>
  <c r="S21" i="6"/>
  <c r="S22" i="6"/>
  <c r="S23" i="6"/>
  <c r="R4" i="6"/>
  <c r="R5" i="6"/>
  <c r="R6" i="6"/>
  <c r="R7" i="6"/>
  <c r="R8" i="6"/>
  <c r="R9" i="6"/>
  <c r="R10" i="6"/>
  <c r="R11" i="6"/>
  <c r="R12" i="6"/>
  <c r="R13" i="6"/>
  <c r="R14" i="6"/>
  <c r="R15" i="6"/>
  <c r="R16" i="6"/>
  <c r="R17" i="6"/>
  <c r="R18" i="6"/>
  <c r="R19" i="6"/>
  <c r="R20" i="6"/>
  <c r="R21" i="6"/>
  <c r="S3" i="6"/>
  <c r="R3" i="6"/>
  <c r="S4" i="17"/>
  <c r="S5" i="17"/>
  <c r="S6" i="17"/>
  <c r="S7" i="17"/>
  <c r="S8" i="17"/>
  <c r="S9" i="17"/>
  <c r="S10" i="17"/>
  <c r="S11" i="17"/>
  <c r="S12" i="17"/>
  <c r="S13" i="17"/>
  <c r="S14" i="17"/>
  <c r="S15" i="17"/>
  <c r="S16" i="17"/>
  <c r="S17" i="17"/>
  <c r="S18" i="17"/>
  <c r="S19" i="17"/>
  <c r="R4" i="17"/>
  <c r="R5" i="17"/>
  <c r="R6" i="17"/>
  <c r="R7" i="17"/>
  <c r="R8" i="17"/>
  <c r="R9" i="17"/>
  <c r="R10" i="17"/>
  <c r="R11" i="17"/>
  <c r="R12" i="17"/>
  <c r="R13" i="17"/>
  <c r="R14" i="17"/>
  <c r="R15" i="17"/>
  <c r="R16" i="17"/>
  <c r="R17" i="17"/>
  <c r="R18" i="17"/>
  <c r="R19" i="17"/>
  <c r="S3" i="17"/>
  <c r="R3" i="17"/>
  <c r="S4" i="4"/>
  <c r="S5" i="4"/>
  <c r="S6" i="4"/>
  <c r="S7" i="4"/>
  <c r="S8" i="4"/>
  <c r="S9" i="4"/>
  <c r="S10" i="4"/>
  <c r="S11" i="4"/>
  <c r="S12" i="4"/>
  <c r="R4" i="4"/>
  <c r="R5" i="4"/>
  <c r="R6" i="4"/>
  <c r="R7" i="4"/>
  <c r="R8" i="4"/>
  <c r="R9" i="4"/>
  <c r="R10" i="4"/>
  <c r="R11" i="4"/>
  <c r="R12" i="4"/>
  <c r="S3" i="4"/>
  <c r="R3" i="4"/>
  <c r="S4" i="2"/>
  <c r="S5" i="2"/>
  <c r="S6" i="2"/>
  <c r="S7" i="2"/>
  <c r="S10" i="2"/>
  <c r="S11" i="2"/>
  <c r="S12" i="2"/>
  <c r="S13" i="2"/>
  <c r="R4" i="2"/>
  <c r="R5" i="2"/>
  <c r="R6" i="2"/>
  <c r="R7" i="2"/>
  <c r="R9" i="2"/>
  <c r="R10" i="2"/>
  <c r="R11" i="2"/>
  <c r="R12" i="2"/>
  <c r="R13" i="2"/>
  <c r="S3" i="2"/>
  <c r="R3" i="2"/>
  <c r="S3" i="1"/>
  <c r="S9" i="1" s="1"/>
  <c r="S4" i="1"/>
  <c r="S5" i="1"/>
  <c r="S6" i="1"/>
  <c r="R4" i="1"/>
  <c r="R5" i="1"/>
  <c r="R6" i="1"/>
  <c r="R3" i="1"/>
  <c r="R9" i="1" l="1"/>
  <c r="J62" i="18"/>
  <c r="J65" i="18" s="1"/>
  <c r="I62" i="18"/>
  <c r="I65" i="18" s="1"/>
  <c r="H62" i="18"/>
  <c r="H65" i="18" s="1"/>
  <c r="G62" i="18"/>
  <c r="G65" i="18" s="1"/>
  <c r="F62" i="18"/>
  <c r="F65" i="18" s="1"/>
  <c r="E62" i="18"/>
  <c r="E65" i="18" s="1"/>
  <c r="D62" i="18"/>
  <c r="D63" i="18"/>
  <c r="D64" i="18"/>
  <c r="D61" i="18"/>
  <c r="K5" i="18"/>
  <c r="M5" i="18"/>
  <c r="P4" i="18"/>
  <c r="P5" i="18"/>
  <c r="P6" i="18"/>
  <c r="P3" i="18"/>
  <c r="O4" i="18"/>
  <c r="O5" i="18"/>
  <c r="O3" i="18"/>
  <c r="N4" i="18"/>
  <c r="N5" i="18"/>
  <c r="N6" i="18"/>
  <c r="N3" i="18"/>
  <c r="M4" i="18"/>
  <c r="M6" i="18"/>
  <c r="M3" i="18"/>
  <c r="L4" i="18"/>
  <c r="L5" i="18"/>
  <c r="L6" i="18"/>
  <c r="L3" i="18"/>
  <c r="K6" i="18"/>
  <c r="K4" i="18"/>
  <c r="K3" i="18"/>
  <c r="G11" i="3"/>
  <c r="K11" i="3"/>
  <c r="H11" i="3"/>
  <c r="I11" i="3"/>
  <c r="F11" i="3"/>
  <c r="J11" i="3"/>
  <c r="L62" i="18" l="1"/>
  <c r="L65" i="18" s="1"/>
  <c r="D65" i="18"/>
  <c r="K62" i="18"/>
  <c r="K65" i="18" s="1"/>
  <c r="O62" i="18"/>
  <c r="O65" i="18" s="1"/>
  <c r="P62" i="18"/>
  <c r="P65" i="18" s="1"/>
  <c r="M62" i="18"/>
  <c r="M65" i="18" s="1"/>
  <c r="N62" i="18"/>
  <c r="N65" i="18" s="1"/>
  <c r="N5" i="7"/>
  <c r="N4" i="7"/>
  <c r="P17" i="13"/>
  <c r="N44" i="13"/>
  <c r="P40" i="12"/>
  <c r="P26" i="12"/>
  <c r="P15" i="12"/>
  <c r="E11" i="3"/>
  <c r="O11" i="3"/>
  <c r="N11" i="3"/>
  <c r="L11" i="3"/>
  <c r="Q11" i="3"/>
  <c r="M11" i="3"/>
  <c r="P11" i="3"/>
  <c r="D11" i="3" l="1"/>
  <c r="E62" i="1" l="1"/>
  <c r="M31" i="16" l="1"/>
  <c r="M30" i="16"/>
  <c r="P30" i="16"/>
  <c r="M41" i="13"/>
  <c r="M54" i="11"/>
  <c r="P51" i="11"/>
  <c r="M51" i="11"/>
  <c r="M23" i="10"/>
  <c r="P23" i="10"/>
  <c r="O11" i="10"/>
  <c r="H64" i="9"/>
  <c r="O7" i="9"/>
  <c r="O24" i="8"/>
  <c r="N6" i="9"/>
  <c r="K6" i="9"/>
  <c r="O20" i="8"/>
  <c r="O14" i="7"/>
  <c r="O16" i="6"/>
  <c r="O16" i="17"/>
  <c r="F64" i="4" l="1"/>
  <c r="G64" i="4"/>
  <c r="H64" i="4"/>
  <c r="I64" i="4"/>
  <c r="G63" i="4"/>
  <c r="H63" i="4"/>
  <c r="I63" i="4"/>
  <c r="E64" i="4"/>
  <c r="M12" i="4"/>
  <c r="M64" i="4" s="1"/>
  <c r="P12" i="4"/>
  <c r="P64" i="4" s="1"/>
  <c r="P8" i="2"/>
  <c r="V4" i="16" l="1"/>
  <c r="W4" i="16"/>
  <c r="X4" i="16"/>
  <c r="V5" i="16"/>
  <c r="W5" i="16"/>
  <c r="X5" i="16"/>
  <c r="V6" i="16"/>
  <c r="W6" i="16"/>
  <c r="X6" i="16"/>
  <c r="V7" i="16"/>
  <c r="W7" i="16"/>
  <c r="X7" i="16"/>
  <c r="V8" i="16"/>
  <c r="W8" i="16"/>
  <c r="X8" i="16"/>
  <c r="V9" i="16"/>
  <c r="W9" i="16"/>
  <c r="X9" i="16"/>
  <c r="V10" i="16"/>
  <c r="W10" i="16"/>
  <c r="X10" i="16"/>
  <c r="V11" i="16"/>
  <c r="W11" i="16"/>
  <c r="X11" i="16"/>
  <c r="V12" i="16"/>
  <c r="W12" i="16"/>
  <c r="X12" i="16"/>
  <c r="V13" i="16"/>
  <c r="W13" i="16"/>
  <c r="X13" i="16"/>
  <c r="V14" i="16"/>
  <c r="W14" i="16"/>
  <c r="X14" i="16"/>
  <c r="V15" i="16"/>
  <c r="W15" i="16"/>
  <c r="X15" i="16"/>
  <c r="V16" i="16"/>
  <c r="W16" i="16"/>
  <c r="X16" i="16"/>
  <c r="V17" i="16"/>
  <c r="W17" i="16"/>
  <c r="X17" i="16"/>
  <c r="V18" i="16"/>
  <c r="W18" i="16"/>
  <c r="X18" i="16"/>
  <c r="V19" i="16"/>
  <c r="W19" i="16"/>
  <c r="X19" i="16"/>
  <c r="V20" i="16"/>
  <c r="W20" i="16"/>
  <c r="X20" i="16"/>
  <c r="V21" i="16"/>
  <c r="W21" i="16"/>
  <c r="X21" i="16"/>
  <c r="V22" i="16"/>
  <c r="W22" i="16"/>
  <c r="X22" i="16"/>
  <c r="V23" i="16"/>
  <c r="W23" i="16"/>
  <c r="X23" i="16"/>
  <c r="V24" i="16"/>
  <c r="W24" i="16"/>
  <c r="X24" i="16"/>
  <c r="V25" i="16"/>
  <c r="W25" i="16"/>
  <c r="X25" i="16"/>
  <c r="V26" i="16"/>
  <c r="W26" i="16"/>
  <c r="X26" i="16"/>
  <c r="V27" i="16"/>
  <c r="W27" i="16"/>
  <c r="X27" i="16"/>
  <c r="Y27" i="16"/>
  <c r="V28" i="16"/>
  <c r="W28" i="16"/>
  <c r="X28" i="16"/>
  <c r="V29" i="16"/>
  <c r="W29" i="16"/>
  <c r="X29" i="16"/>
  <c r="V30" i="16"/>
  <c r="W30" i="16"/>
  <c r="X30" i="16"/>
  <c r="V31" i="16"/>
  <c r="W31" i="16"/>
  <c r="X31" i="16"/>
  <c r="V32" i="16"/>
  <c r="W32" i="16"/>
  <c r="X32" i="16"/>
  <c r="V33" i="16"/>
  <c r="W33" i="16"/>
  <c r="X33" i="16"/>
  <c r="V34" i="16"/>
  <c r="W34" i="16"/>
  <c r="X34" i="16"/>
  <c r="X3" i="16"/>
  <c r="W3" i="16"/>
  <c r="V3" i="16"/>
  <c r="T4" i="15"/>
  <c r="U4" i="15"/>
  <c r="V4" i="15"/>
  <c r="T5" i="15"/>
  <c r="U5" i="15"/>
  <c r="V5" i="15"/>
  <c r="T6" i="15"/>
  <c r="U6" i="15"/>
  <c r="V6" i="15"/>
  <c r="T7" i="15"/>
  <c r="U7" i="15"/>
  <c r="V7" i="15"/>
  <c r="T8" i="15"/>
  <c r="U8" i="15"/>
  <c r="V8" i="15"/>
  <c r="T9" i="15"/>
  <c r="U9" i="15"/>
  <c r="V9" i="15"/>
  <c r="T10" i="15"/>
  <c r="U10" i="15"/>
  <c r="V10" i="15"/>
  <c r="T11" i="15"/>
  <c r="U11" i="15"/>
  <c r="V11" i="15"/>
  <c r="T12" i="15"/>
  <c r="U12" i="15"/>
  <c r="V12" i="15"/>
  <c r="T13" i="15"/>
  <c r="U13" i="15"/>
  <c r="V13" i="15"/>
  <c r="T14" i="15"/>
  <c r="U14" i="15"/>
  <c r="V14" i="15"/>
  <c r="T15" i="15"/>
  <c r="U15" i="15"/>
  <c r="V15" i="15"/>
  <c r="T16" i="15"/>
  <c r="U16" i="15"/>
  <c r="V16" i="15"/>
  <c r="T17" i="15"/>
  <c r="U17" i="15"/>
  <c r="V17" i="15"/>
  <c r="T18" i="15"/>
  <c r="U18" i="15"/>
  <c r="V18" i="15"/>
  <c r="T19" i="15"/>
  <c r="U19" i="15"/>
  <c r="V19" i="15"/>
  <c r="T20" i="15"/>
  <c r="U20" i="15"/>
  <c r="V20" i="15"/>
  <c r="T21" i="15"/>
  <c r="U21" i="15"/>
  <c r="V21" i="15"/>
  <c r="T22" i="15"/>
  <c r="U22" i="15"/>
  <c r="V22" i="15"/>
  <c r="T23" i="15"/>
  <c r="U23" i="15"/>
  <c r="V23" i="15"/>
  <c r="W23" i="15"/>
  <c r="T24" i="15"/>
  <c r="U24" i="15"/>
  <c r="V24" i="15"/>
  <c r="T25" i="15"/>
  <c r="U25" i="15"/>
  <c r="V25" i="15"/>
  <c r="T26" i="15"/>
  <c r="U26" i="15"/>
  <c r="V26" i="15"/>
  <c r="T27" i="15"/>
  <c r="U27" i="15"/>
  <c r="V27" i="15"/>
  <c r="W27" i="15"/>
  <c r="T28" i="15"/>
  <c r="U28" i="15"/>
  <c r="V28" i="15"/>
  <c r="T29" i="15"/>
  <c r="U29" i="15"/>
  <c r="V29" i="15"/>
  <c r="T30" i="15"/>
  <c r="U30" i="15"/>
  <c r="V30" i="15"/>
  <c r="W30" i="15"/>
  <c r="T31" i="15"/>
  <c r="U31" i="15"/>
  <c r="V31" i="15"/>
  <c r="W31" i="15"/>
  <c r="T32" i="15"/>
  <c r="U32" i="15"/>
  <c r="V32" i="15"/>
  <c r="T33" i="15"/>
  <c r="U33" i="15"/>
  <c r="V33" i="15"/>
  <c r="W33" i="15"/>
  <c r="T34" i="15"/>
  <c r="U34" i="15"/>
  <c r="V34" i="15"/>
  <c r="T35" i="15"/>
  <c r="U35" i="15"/>
  <c r="V35" i="15"/>
  <c r="T36" i="15"/>
  <c r="U36" i="15"/>
  <c r="V36" i="15"/>
  <c r="T37" i="15"/>
  <c r="U37" i="15"/>
  <c r="V37" i="15"/>
  <c r="W37" i="15"/>
  <c r="T38" i="15"/>
  <c r="U38" i="15"/>
  <c r="V38" i="15"/>
  <c r="T39" i="15"/>
  <c r="U39" i="15"/>
  <c r="V39" i="15"/>
  <c r="T40" i="15"/>
  <c r="U40" i="15"/>
  <c r="V40" i="15"/>
  <c r="T41" i="15"/>
  <c r="U41" i="15"/>
  <c r="V41" i="15"/>
  <c r="W41" i="15"/>
  <c r="T42" i="15"/>
  <c r="U42" i="15"/>
  <c r="V42" i="15"/>
  <c r="W42" i="15"/>
  <c r="T43" i="15"/>
  <c r="U43" i="15"/>
  <c r="V43" i="15"/>
  <c r="T44" i="15"/>
  <c r="U44" i="15"/>
  <c r="V44" i="15"/>
  <c r="T45" i="15"/>
  <c r="U45" i="15"/>
  <c r="V45" i="15"/>
  <c r="T46" i="15"/>
  <c r="U46" i="15"/>
  <c r="V46" i="15"/>
  <c r="W46" i="15"/>
  <c r="T47" i="15"/>
  <c r="U47" i="15"/>
  <c r="V47" i="15"/>
  <c r="T48" i="15"/>
  <c r="U48" i="15"/>
  <c r="V48" i="15"/>
  <c r="T49" i="15"/>
  <c r="U49" i="15"/>
  <c r="V49" i="15"/>
  <c r="W49" i="15"/>
  <c r="T50" i="15"/>
  <c r="U50" i="15"/>
  <c r="V50" i="15"/>
  <c r="W50" i="15"/>
  <c r="T51" i="15"/>
  <c r="U51" i="15"/>
  <c r="V51" i="15"/>
  <c r="T52" i="15"/>
  <c r="U52" i="15"/>
  <c r="V52" i="15"/>
  <c r="W52" i="15"/>
  <c r="T53" i="15"/>
  <c r="U53" i="15"/>
  <c r="V53" i="15"/>
  <c r="W53" i="15"/>
  <c r="T54" i="15"/>
  <c r="U54" i="15"/>
  <c r="V54" i="15"/>
  <c r="W54" i="15"/>
  <c r="T55" i="15"/>
  <c r="U55" i="15"/>
  <c r="V55" i="15"/>
  <c r="W55" i="15"/>
  <c r="T56" i="15"/>
  <c r="U56" i="15"/>
  <c r="V56" i="15"/>
  <c r="W56" i="15"/>
  <c r="W3" i="15"/>
  <c r="V3" i="15"/>
  <c r="U3" i="15"/>
  <c r="T3" i="15"/>
  <c r="T4" i="14"/>
  <c r="U4" i="14"/>
  <c r="V4" i="14"/>
  <c r="T5" i="14"/>
  <c r="U5" i="14"/>
  <c r="V5" i="14"/>
  <c r="T6" i="14"/>
  <c r="U6" i="14"/>
  <c r="V6" i="14"/>
  <c r="T7" i="14"/>
  <c r="U7" i="14"/>
  <c r="V7" i="14"/>
  <c r="T8" i="14"/>
  <c r="U8" i="14"/>
  <c r="V8" i="14"/>
  <c r="T9" i="14"/>
  <c r="U9" i="14"/>
  <c r="V9" i="14"/>
  <c r="W9" i="14"/>
  <c r="T10" i="14"/>
  <c r="U10" i="14"/>
  <c r="V10" i="14"/>
  <c r="T11" i="14"/>
  <c r="U11" i="14"/>
  <c r="V11" i="14"/>
  <c r="T12" i="14"/>
  <c r="U12" i="14"/>
  <c r="V12" i="14"/>
  <c r="T13" i="14"/>
  <c r="U13" i="14"/>
  <c r="V13" i="14"/>
  <c r="T14" i="14"/>
  <c r="U14" i="14"/>
  <c r="V14" i="14"/>
  <c r="T15" i="14"/>
  <c r="U15" i="14"/>
  <c r="V15" i="14"/>
  <c r="T16" i="14"/>
  <c r="U16" i="14"/>
  <c r="V16" i="14"/>
  <c r="T17" i="14"/>
  <c r="U17" i="14"/>
  <c r="V17" i="14"/>
  <c r="T18" i="14"/>
  <c r="U18" i="14"/>
  <c r="V18" i="14"/>
  <c r="T19" i="14"/>
  <c r="U19" i="14"/>
  <c r="V19" i="14"/>
  <c r="T20" i="14"/>
  <c r="U20" i="14"/>
  <c r="V20" i="14"/>
  <c r="W20" i="14"/>
  <c r="T21" i="14"/>
  <c r="U21" i="14"/>
  <c r="V21" i="14"/>
  <c r="T22" i="14"/>
  <c r="U22" i="14"/>
  <c r="V22" i="14"/>
  <c r="T23" i="14"/>
  <c r="U23" i="14"/>
  <c r="V23" i="14"/>
  <c r="T24" i="14"/>
  <c r="U24" i="14"/>
  <c r="V24" i="14"/>
  <c r="T25" i="14"/>
  <c r="U25" i="14"/>
  <c r="V25" i="14"/>
  <c r="T26" i="14"/>
  <c r="U26" i="14"/>
  <c r="V26" i="14"/>
  <c r="T27" i="14"/>
  <c r="U27" i="14"/>
  <c r="V27" i="14"/>
  <c r="T28" i="14"/>
  <c r="U28" i="14"/>
  <c r="V28" i="14"/>
  <c r="T29" i="14"/>
  <c r="U29" i="14"/>
  <c r="V29" i="14"/>
  <c r="T30" i="14"/>
  <c r="U30" i="14"/>
  <c r="V30" i="14"/>
  <c r="T31" i="14"/>
  <c r="U31" i="14"/>
  <c r="V31" i="14"/>
  <c r="T32" i="14"/>
  <c r="U32" i="14"/>
  <c r="V32" i="14"/>
  <c r="T33" i="14"/>
  <c r="U33" i="14"/>
  <c r="V33" i="14"/>
  <c r="T34" i="14"/>
  <c r="U34" i="14"/>
  <c r="V34" i="14"/>
  <c r="T35" i="14"/>
  <c r="U35" i="14"/>
  <c r="V35" i="14"/>
  <c r="W35" i="14"/>
  <c r="T36" i="14"/>
  <c r="U36" i="14"/>
  <c r="V36" i="14"/>
  <c r="T37" i="14"/>
  <c r="U37" i="14"/>
  <c r="V37" i="14"/>
  <c r="T38" i="14"/>
  <c r="U38" i="14"/>
  <c r="V38" i="14"/>
  <c r="T39" i="14"/>
  <c r="U39" i="14"/>
  <c r="V39" i="14"/>
  <c r="T40" i="14"/>
  <c r="U40" i="14"/>
  <c r="V40" i="14"/>
  <c r="T41" i="14"/>
  <c r="U41" i="14"/>
  <c r="V41" i="14"/>
  <c r="T42" i="14"/>
  <c r="U42" i="14"/>
  <c r="V42" i="14"/>
  <c r="T43" i="14"/>
  <c r="U43" i="14"/>
  <c r="V43" i="14"/>
  <c r="T44" i="14"/>
  <c r="U44" i="14"/>
  <c r="V44" i="14"/>
  <c r="T45" i="14"/>
  <c r="U45" i="14"/>
  <c r="V45" i="14"/>
  <c r="V3" i="14"/>
  <c r="U3" i="14"/>
  <c r="T3" i="14"/>
  <c r="T4" i="13"/>
  <c r="U4" i="13"/>
  <c r="V4" i="13"/>
  <c r="T5" i="13"/>
  <c r="U5" i="13"/>
  <c r="V5" i="13"/>
  <c r="T6" i="13"/>
  <c r="U6" i="13"/>
  <c r="V6" i="13"/>
  <c r="T7" i="13"/>
  <c r="U7" i="13"/>
  <c r="V7" i="13"/>
  <c r="T8" i="13"/>
  <c r="U8" i="13"/>
  <c r="V8" i="13"/>
  <c r="T9" i="13"/>
  <c r="U9" i="13"/>
  <c r="V9" i="13"/>
  <c r="T10" i="13"/>
  <c r="U10" i="13"/>
  <c r="V10" i="13"/>
  <c r="W10" i="13"/>
  <c r="T11" i="13"/>
  <c r="U11" i="13"/>
  <c r="V11" i="13"/>
  <c r="T12" i="13"/>
  <c r="U12" i="13"/>
  <c r="V12" i="13"/>
  <c r="W12" i="13"/>
  <c r="T13" i="13"/>
  <c r="U13" i="13"/>
  <c r="V13" i="13"/>
  <c r="T14" i="13"/>
  <c r="U14" i="13"/>
  <c r="V14" i="13"/>
  <c r="T15" i="13"/>
  <c r="U15" i="13"/>
  <c r="V15" i="13"/>
  <c r="T16" i="13"/>
  <c r="U16" i="13"/>
  <c r="V16" i="13"/>
  <c r="T17" i="13"/>
  <c r="U17" i="13"/>
  <c r="V17" i="13"/>
  <c r="T18" i="13"/>
  <c r="U18" i="13"/>
  <c r="V18" i="13"/>
  <c r="W18" i="13"/>
  <c r="T19" i="13"/>
  <c r="U19" i="13"/>
  <c r="V19" i="13"/>
  <c r="T20" i="13"/>
  <c r="U20" i="13"/>
  <c r="V20" i="13"/>
  <c r="T21" i="13"/>
  <c r="U21" i="13"/>
  <c r="V21" i="13"/>
  <c r="T22" i="13"/>
  <c r="U22" i="13"/>
  <c r="V22" i="13"/>
  <c r="T23" i="13"/>
  <c r="U23" i="13"/>
  <c r="V23" i="13"/>
  <c r="W23" i="13"/>
  <c r="T24" i="13"/>
  <c r="U24" i="13"/>
  <c r="V24" i="13"/>
  <c r="T25" i="13"/>
  <c r="U25" i="13"/>
  <c r="V25" i="13"/>
  <c r="T26" i="13"/>
  <c r="U26" i="13"/>
  <c r="V26" i="13"/>
  <c r="T27" i="13"/>
  <c r="U27" i="13"/>
  <c r="V27" i="13"/>
  <c r="T28" i="13"/>
  <c r="U28" i="13"/>
  <c r="V28" i="13"/>
  <c r="T29" i="13"/>
  <c r="U29" i="13"/>
  <c r="V29" i="13"/>
  <c r="T30" i="13"/>
  <c r="U30" i="13"/>
  <c r="V30" i="13"/>
  <c r="W30" i="13"/>
  <c r="T31" i="13"/>
  <c r="U31" i="13"/>
  <c r="V31" i="13"/>
  <c r="T32" i="13"/>
  <c r="U32" i="13"/>
  <c r="V32" i="13"/>
  <c r="T33" i="13"/>
  <c r="U33" i="13"/>
  <c r="V33" i="13"/>
  <c r="T34" i="13"/>
  <c r="U34" i="13"/>
  <c r="V34" i="13"/>
  <c r="T35" i="13"/>
  <c r="U35" i="13"/>
  <c r="V35" i="13"/>
  <c r="T36" i="13"/>
  <c r="U36" i="13"/>
  <c r="V36" i="13"/>
  <c r="W36" i="13"/>
  <c r="T37" i="13"/>
  <c r="U37" i="13"/>
  <c r="V37" i="13"/>
  <c r="T38" i="13"/>
  <c r="U38" i="13"/>
  <c r="V38" i="13"/>
  <c r="T39" i="13"/>
  <c r="U39" i="13"/>
  <c r="V39" i="13"/>
  <c r="T40" i="13"/>
  <c r="U40" i="13"/>
  <c r="V40" i="13"/>
  <c r="W40" i="13"/>
  <c r="T41" i="13"/>
  <c r="U41" i="13"/>
  <c r="V41" i="13"/>
  <c r="W41" i="13"/>
  <c r="T42" i="13"/>
  <c r="U42" i="13"/>
  <c r="V42" i="13"/>
  <c r="T43" i="13"/>
  <c r="U43" i="13"/>
  <c r="V43" i="13"/>
  <c r="T44" i="13"/>
  <c r="U44" i="13"/>
  <c r="V44" i="13"/>
  <c r="T45" i="13"/>
  <c r="U45" i="13"/>
  <c r="V45" i="13"/>
  <c r="T46" i="13"/>
  <c r="U46" i="13"/>
  <c r="V46" i="13"/>
  <c r="W46" i="13"/>
  <c r="T47" i="13"/>
  <c r="U47" i="13"/>
  <c r="V47" i="13"/>
  <c r="W47" i="13"/>
  <c r="T48" i="13"/>
  <c r="U48" i="13"/>
  <c r="V48" i="13"/>
  <c r="W48" i="13"/>
  <c r="T49" i="13"/>
  <c r="U49" i="13"/>
  <c r="V49" i="13"/>
  <c r="W49" i="13"/>
  <c r="V3" i="13"/>
  <c r="U3" i="13"/>
  <c r="T3" i="13"/>
  <c r="T4" i="12"/>
  <c r="U4" i="12"/>
  <c r="V4" i="12"/>
  <c r="T5" i="12"/>
  <c r="U5" i="12"/>
  <c r="V5" i="12"/>
  <c r="T6" i="12"/>
  <c r="U6" i="12"/>
  <c r="V6" i="12"/>
  <c r="T7" i="12"/>
  <c r="U7" i="12"/>
  <c r="V7" i="12"/>
  <c r="T8" i="12"/>
  <c r="U8" i="12"/>
  <c r="V8" i="12"/>
  <c r="T9" i="12"/>
  <c r="U9" i="12"/>
  <c r="V9" i="12"/>
  <c r="W9" i="12"/>
  <c r="T10" i="12"/>
  <c r="U10" i="12"/>
  <c r="V10" i="12"/>
  <c r="T11" i="12"/>
  <c r="U11" i="12"/>
  <c r="V11" i="12"/>
  <c r="T12" i="12"/>
  <c r="U12" i="12"/>
  <c r="V12" i="12"/>
  <c r="T13" i="12"/>
  <c r="U13" i="12"/>
  <c r="V13" i="12"/>
  <c r="W13" i="12"/>
  <c r="T14" i="12"/>
  <c r="U14" i="12"/>
  <c r="V14" i="12"/>
  <c r="T15" i="12"/>
  <c r="U15" i="12"/>
  <c r="V15" i="12"/>
  <c r="W15" i="12"/>
  <c r="T16" i="12"/>
  <c r="U16" i="12"/>
  <c r="V16" i="12"/>
  <c r="T17" i="12"/>
  <c r="U17" i="12"/>
  <c r="V17" i="12"/>
  <c r="T18" i="12"/>
  <c r="U18" i="12"/>
  <c r="V18" i="12"/>
  <c r="T19" i="12"/>
  <c r="U19" i="12"/>
  <c r="V19" i="12"/>
  <c r="T20" i="12"/>
  <c r="U20" i="12"/>
  <c r="V20" i="12"/>
  <c r="T21" i="12"/>
  <c r="U21" i="12"/>
  <c r="V21" i="12"/>
  <c r="T22" i="12"/>
  <c r="U22" i="12"/>
  <c r="V22" i="12"/>
  <c r="T23" i="12"/>
  <c r="U23" i="12"/>
  <c r="V23" i="12"/>
  <c r="T24" i="12"/>
  <c r="U24" i="12"/>
  <c r="V24" i="12"/>
  <c r="T25" i="12"/>
  <c r="U25" i="12"/>
  <c r="V25" i="12"/>
  <c r="T26" i="12"/>
  <c r="U26" i="12"/>
  <c r="V26" i="12"/>
  <c r="T27" i="12"/>
  <c r="U27" i="12"/>
  <c r="V27" i="12"/>
  <c r="W27" i="12"/>
  <c r="T28" i="12"/>
  <c r="U28" i="12"/>
  <c r="V28" i="12"/>
  <c r="T29" i="12"/>
  <c r="U29" i="12"/>
  <c r="V29" i="12"/>
  <c r="T30" i="12"/>
  <c r="U30" i="12"/>
  <c r="V30" i="12"/>
  <c r="T31" i="12"/>
  <c r="U31" i="12"/>
  <c r="V31" i="12"/>
  <c r="W31" i="12"/>
  <c r="T32" i="12"/>
  <c r="U32" i="12"/>
  <c r="V32" i="12"/>
  <c r="T33" i="12"/>
  <c r="U33" i="12"/>
  <c r="V33" i="12"/>
  <c r="W33" i="12"/>
  <c r="T34" i="12"/>
  <c r="U34" i="12"/>
  <c r="V34" i="12"/>
  <c r="W34" i="12"/>
  <c r="T35" i="12"/>
  <c r="U35" i="12"/>
  <c r="V35" i="12"/>
  <c r="T36" i="12"/>
  <c r="U36" i="12"/>
  <c r="V36" i="12"/>
  <c r="T37" i="12"/>
  <c r="U37" i="12"/>
  <c r="V37" i="12"/>
  <c r="T38" i="12"/>
  <c r="U38" i="12"/>
  <c r="V38" i="12"/>
  <c r="T39" i="12"/>
  <c r="U39" i="12"/>
  <c r="V39" i="12"/>
  <c r="T40" i="12"/>
  <c r="U40" i="12"/>
  <c r="V40" i="12"/>
  <c r="T41" i="12"/>
  <c r="U41" i="12"/>
  <c r="V41" i="12"/>
  <c r="T42" i="12"/>
  <c r="U42" i="12"/>
  <c r="V42" i="12"/>
  <c r="W42" i="12"/>
  <c r="T43" i="12"/>
  <c r="U43" i="12"/>
  <c r="V43" i="12"/>
  <c r="T44" i="12"/>
  <c r="U44" i="12"/>
  <c r="V44" i="12"/>
  <c r="W44" i="12"/>
  <c r="T45" i="12"/>
  <c r="U45" i="12"/>
  <c r="V45" i="12"/>
  <c r="W45" i="12"/>
  <c r="T46" i="12"/>
  <c r="U46" i="12"/>
  <c r="V46" i="12"/>
  <c r="T47" i="12"/>
  <c r="U47" i="12"/>
  <c r="V47" i="12"/>
  <c r="T48" i="12"/>
  <c r="U48" i="12"/>
  <c r="V48" i="12"/>
  <c r="T49" i="12"/>
  <c r="U49" i="12"/>
  <c r="V49" i="12"/>
  <c r="W49" i="12"/>
  <c r="T50" i="12"/>
  <c r="U50" i="12"/>
  <c r="V50" i="12"/>
  <c r="T51" i="12"/>
  <c r="U51" i="12"/>
  <c r="V51" i="12"/>
  <c r="W51" i="12"/>
  <c r="V3" i="12"/>
  <c r="U3" i="12"/>
  <c r="T3" i="12"/>
  <c r="T4" i="11"/>
  <c r="U4" i="11"/>
  <c r="V4" i="11"/>
  <c r="T5" i="11"/>
  <c r="U5" i="11"/>
  <c r="V5" i="11"/>
  <c r="W5" i="11"/>
  <c r="T6" i="11"/>
  <c r="U6" i="11"/>
  <c r="V6" i="11"/>
  <c r="T7" i="11"/>
  <c r="U7" i="11"/>
  <c r="V7" i="11"/>
  <c r="T8" i="11"/>
  <c r="U8" i="11"/>
  <c r="V8" i="11"/>
  <c r="T9" i="11"/>
  <c r="U9" i="11"/>
  <c r="V9" i="11"/>
  <c r="T10" i="11"/>
  <c r="U10" i="11"/>
  <c r="V10" i="11"/>
  <c r="T11" i="11"/>
  <c r="U11" i="11"/>
  <c r="V11" i="11"/>
  <c r="W11" i="11"/>
  <c r="T12" i="11"/>
  <c r="U12" i="11"/>
  <c r="V12" i="11"/>
  <c r="T13" i="11"/>
  <c r="U13" i="11"/>
  <c r="V13" i="11"/>
  <c r="T14" i="11"/>
  <c r="U14" i="11"/>
  <c r="V14" i="11"/>
  <c r="T15" i="11"/>
  <c r="U15" i="11"/>
  <c r="V15" i="11"/>
  <c r="T16" i="11"/>
  <c r="U16" i="11"/>
  <c r="V16" i="11"/>
  <c r="T17" i="11"/>
  <c r="U17" i="11"/>
  <c r="V17" i="11"/>
  <c r="T18" i="11"/>
  <c r="U18" i="11"/>
  <c r="V18" i="11"/>
  <c r="T19" i="11"/>
  <c r="U19" i="11"/>
  <c r="V19" i="11"/>
  <c r="T20" i="11"/>
  <c r="U20" i="11"/>
  <c r="V20" i="11"/>
  <c r="T21" i="11"/>
  <c r="U21" i="11"/>
  <c r="V21" i="11"/>
  <c r="T22" i="11"/>
  <c r="U22" i="11"/>
  <c r="V22" i="11"/>
  <c r="T23" i="11"/>
  <c r="U23" i="11"/>
  <c r="V23" i="11"/>
  <c r="T24" i="11"/>
  <c r="U24" i="11"/>
  <c r="V24" i="11"/>
  <c r="T25" i="11"/>
  <c r="U25" i="11"/>
  <c r="V25" i="11"/>
  <c r="T26" i="11"/>
  <c r="U26" i="11"/>
  <c r="V26" i="11"/>
  <c r="W26" i="11"/>
  <c r="T27" i="11"/>
  <c r="U27" i="11"/>
  <c r="V27" i="11"/>
  <c r="T28" i="11"/>
  <c r="U28" i="11"/>
  <c r="V28" i="11"/>
  <c r="T29" i="11"/>
  <c r="U29" i="11"/>
  <c r="V29" i="11"/>
  <c r="T30" i="11"/>
  <c r="U30" i="11"/>
  <c r="V30" i="11"/>
  <c r="T31" i="11"/>
  <c r="U31" i="11"/>
  <c r="V31" i="11"/>
  <c r="T32" i="11"/>
  <c r="U32" i="11"/>
  <c r="V32" i="11"/>
  <c r="T33" i="11"/>
  <c r="U33" i="11"/>
  <c r="V33" i="11"/>
  <c r="T34" i="11"/>
  <c r="U34" i="11"/>
  <c r="V34" i="11"/>
  <c r="T35" i="11"/>
  <c r="U35" i="11"/>
  <c r="V35" i="11"/>
  <c r="T36" i="11"/>
  <c r="U36" i="11"/>
  <c r="V36" i="11"/>
  <c r="T37" i="11"/>
  <c r="U37" i="11"/>
  <c r="V37" i="11"/>
  <c r="T38" i="11"/>
  <c r="U38" i="11"/>
  <c r="V38" i="11"/>
  <c r="W38" i="11"/>
  <c r="T39" i="11"/>
  <c r="U39" i="11"/>
  <c r="V39" i="11"/>
  <c r="T40" i="11"/>
  <c r="U40" i="11"/>
  <c r="V40" i="11"/>
  <c r="W40" i="11"/>
  <c r="T41" i="11"/>
  <c r="U41" i="11"/>
  <c r="V41" i="11"/>
  <c r="T42" i="11"/>
  <c r="U42" i="11"/>
  <c r="V42" i="11"/>
  <c r="T43" i="11"/>
  <c r="U43" i="11"/>
  <c r="V43" i="11"/>
  <c r="W43" i="11"/>
  <c r="T44" i="11"/>
  <c r="U44" i="11"/>
  <c r="V44" i="11"/>
  <c r="T45" i="11"/>
  <c r="U45" i="11"/>
  <c r="V45" i="11"/>
  <c r="T46" i="11"/>
  <c r="U46" i="11"/>
  <c r="V46" i="11"/>
  <c r="W46" i="11"/>
  <c r="T47" i="11"/>
  <c r="U47" i="11"/>
  <c r="V47" i="11"/>
  <c r="T48" i="11"/>
  <c r="U48" i="11"/>
  <c r="V48" i="11"/>
  <c r="W48" i="11"/>
  <c r="T49" i="11"/>
  <c r="U49" i="11"/>
  <c r="V49" i="11"/>
  <c r="T50" i="11"/>
  <c r="U50" i="11"/>
  <c r="V50" i="11"/>
  <c r="T51" i="11"/>
  <c r="U51" i="11"/>
  <c r="V51" i="11"/>
  <c r="T52" i="11"/>
  <c r="U52" i="11"/>
  <c r="V52" i="11"/>
  <c r="W52" i="11"/>
  <c r="T53" i="11"/>
  <c r="U53" i="11"/>
  <c r="V53" i="11"/>
  <c r="W53" i="11"/>
  <c r="T54" i="11"/>
  <c r="U54" i="11"/>
  <c r="V54" i="11"/>
  <c r="V3" i="11"/>
  <c r="U3" i="11"/>
  <c r="T3" i="11"/>
  <c r="T4" i="10"/>
  <c r="U4" i="10"/>
  <c r="V4" i="10"/>
  <c r="T5" i="10"/>
  <c r="U5" i="10"/>
  <c r="V5" i="10"/>
  <c r="T6" i="10"/>
  <c r="U6" i="10"/>
  <c r="V6" i="10"/>
  <c r="T7" i="10"/>
  <c r="U7" i="10"/>
  <c r="V7" i="10"/>
  <c r="T8" i="10"/>
  <c r="U8" i="10"/>
  <c r="V8" i="10"/>
  <c r="T9" i="10"/>
  <c r="U9" i="10"/>
  <c r="V9" i="10"/>
  <c r="T10" i="10"/>
  <c r="U10" i="10"/>
  <c r="V10" i="10"/>
  <c r="T11" i="10"/>
  <c r="U11" i="10"/>
  <c r="V11" i="10"/>
  <c r="T12" i="10"/>
  <c r="U12" i="10"/>
  <c r="V12" i="10"/>
  <c r="T13" i="10"/>
  <c r="U13" i="10"/>
  <c r="V13" i="10"/>
  <c r="T14" i="10"/>
  <c r="U14" i="10"/>
  <c r="V14" i="10"/>
  <c r="T15" i="10"/>
  <c r="U15" i="10"/>
  <c r="V15" i="10"/>
  <c r="T16" i="10"/>
  <c r="U16" i="10"/>
  <c r="V16" i="10"/>
  <c r="T17" i="10"/>
  <c r="U17" i="10"/>
  <c r="V17" i="10"/>
  <c r="T18" i="10"/>
  <c r="U18" i="10"/>
  <c r="V18" i="10"/>
  <c r="T19" i="10"/>
  <c r="U19" i="10"/>
  <c r="V19" i="10"/>
  <c r="T20" i="10"/>
  <c r="U20" i="10"/>
  <c r="V20" i="10"/>
  <c r="T21" i="10"/>
  <c r="U21" i="10"/>
  <c r="V21" i="10"/>
  <c r="T22" i="10"/>
  <c r="U22" i="10"/>
  <c r="V22" i="10"/>
  <c r="T23" i="10"/>
  <c r="U23" i="10"/>
  <c r="V23" i="10"/>
  <c r="T24" i="10"/>
  <c r="U24" i="10"/>
  <c r="V24" i="10"/>
  <c r="W24" i="10"/>
  <c r="T25" i="10"/>
  <c r="U25" i="10"/>
  <c r="V25" i="10"/>
  <c r="W3" i="10"/>
  <c r="V3" i="10"/>
  <c r="U3" i="10"/>
  <c r="T3" i="10"/>
  <c r="T4" i="9"/>
  <c r="U4" i="9"/>
  <c r="V4" i="9"/>
  <c r="T5" i="9"/>
  <c r="U5" i="9"/>
  <c r="V5" i="9"/>
  <c r="T6" i="9"/>
  <c r="U6" i="9"/>
  <c r="V6" i="9"/>
  <c r="W6" i="9"/>
  <c r="T7" i="9"/>
  <c r="U7" i="9"/>
  <c r="V7" i="9"/>
  <c r="T8" i="9"/>
  <c r="U8" i="9"/>
  <c r="V8" i="9"/>
  <c r="T9" i="9"/>
  <c r="U9" i="9"/>
  <c r="V9" i="9"/>
  <c r="T10" i="9"/>
  <c r="U10" i="9"/>
  <c r="V10" i="9"/>
  <c r="T11" i="9"/>
  <c r="U11" i="9"/>
  <c r="V11" i="9"/>
  <c r="T12" i="9"/>
  <c r="U12" i="9"/>
  <c r="V12" i="9"/>
  <c r="T13" i="9"/>
  <c r="U13" i="9"/>
  <c r="V13" i="9"/>
  <c r="T14" i="9"/>
  <c r="U14" i="9"/>
  <c r="V14" i="9"/>
  <c r="T15" i="9"/>
  <c r="U15" i="9"/>
  <c r="V15" i="9"/>
  <c r="T16" i="9"/>
  <c r="U16" i="9"/>
  <c r="V16" i="9"/>
  <c r="V3" i="9"/>
  <c r="U3" i="9"/>
  <c r="T3" i="9"/>
  <c r="T4" i="8"/>
  <c r="U4" i="8"/>
  <c r="V4" i="8"/>
  <c r="T5" i="8"/>
  <c r="U5" i="8"/>
  <c r="V5" i="8"/>
  <c r="T6" i="8"/>
  <c r="U6" i="8"/>
  <c r="V6" i="8"/>
  <c r="T7" i="8"/>
  <c r="U7" i="8"/>
  <c r="V7" i="8"/>
  <c r="T8" i="8"/>
  <c r="U8" i="8"/>
  <c r="V8" i="8"/>
  <c r="T9" i="8"/>
  <c r="U9" i="8"/>
  <c r="V9" i="8"/>
  <c r="T10" i="8"/>
  <c r="U10" i="8"/>
  <c r="V10" i="8"/>
  <c r="T11" i="8"/>
  <c r="U11" i="8"/>
  <c r="V11" i="8"/>
  <c r="T12" i="8"/>
  <c r="U12" i="8"/>
  <c r="V12" i="8"/>
  <c r="T13" i="8"/>
  <c r="U13" i="8"/>
  <c r="V13" i="8"/>
  <c r="T14" i="8"/>
  <c r="U14" i="8"/>
  <c r="V14" i="8"/>
  <c r="T15" i="8"/>
  <c r="U15" i="8"/>
  <c r="V15" i="8"/>
  <c r="T16" i="8"/>
  <c r="U16" i="8"/>
  <c r="V16" i="8"/>
  <c r="T17" i="8"/>
  <c r="U17" i="8"/>
  <c r="V17" i="8"/>
  <c r="T18" i="8"/>
  <c r="U18" i="8"/>
  <c r="V18" i="8"/>
  <c r="T19" i="8"/>
  <c r="U19" i="8"/>
  <c r="V19" i="8"/>
  <c r="T20" i="8"/>
  <c r="U20" i="8"/>
  <c r="V20" i="8"/>
  <c r="T21" i="8"/>
  <c r="U21" i="8"/>
  <c r="V21" i="8"/>
  <c r="T22" i="8"/>
  <c r="U22" i="8"/>
  <c r="V22" i="8"/>
  <c r="T23" i="8"/>
  <c r="U23" i="8"/>
  <c r="V23" i="8"/>
  <c r="T24" i="8"/>
  <c r="U24" i="8"/>
  <c r="V24" i="8"/>
  <c r="T25" i="8"/>
  <c r="U25" i="8"/>
  <c r="V25" i="8"/>
  <c r="T26" i="8"/>
  <c r="U26" i="8"/>
  <c r="V26" i="8"/>
  <c r="T27" i="8"/>
  <c r="U27" i="8"/>
  <c r="V27" i="8"/>
  <c r="T28" i="8"/>
  <c r="U28" i="8"/>
  <c r="V28" i="8"/>
  <c r="T29" i="8"/>
  <c r="U29" i="8"/>
  <c r="V29" i="8"/>
  <c r="T30" i="8"/>
  <c r="U30" i="8"/>
  <c r="V30" i="8"/>
  <c r="T31" i="8"/>
  <c r="U31" i="8"/>
  <c r="V31" i="8"/>
  <c r="T32" i="8"/>
  <c r="U32" i="8"/>
  <c r="V32" i="8"/>
  <c r="T33" i="8"/>
  <c r="U33" i="8"/>
  <c r="V33" i="8"/>
  <c r="T34" i="8"/>
  <c r="U34" i="8"/>
  <c r="V34" i="8"/>
  <c r="T35" i="8"/>
  <c r="U35" i="8"/>
  <c r="V35" i="8"/>
  <c r="T36" i="8"/>
  <c r="U36" i="8"/>
  <c r="V36" i="8"/>
  <c r="T37" i="8"/>
  <c r="U37" i="8"/>
  <c r="V37" i="8"/>
  <c r="T38" i="8"/>
  <c r="U38" i="8"/>
  <c r="V38" i="8"/>
  <c r="T39" i="8"/>
  <c r="U39" i="8"/>
  <c r="V39" i="8"/>
  <c r="T40" i="8"/>
  <c r="U40" i="8"/>
  <c r="V40" i="8"/>
  <c r="T41" i="8"/>
  <c r="U41" i="8"/>
  <c r="V41" i="8"/>
  <c r="T42" i="8"/>
  <c r="U42" i="8"/>
  <c r="V42" i="8"/>
  <c r="W42" i="8"/>
  <c r="T43" i="8"/>
  <c r="U43" i="8"/>
  <c r="V43" i="8"/>
  <c r="T44" i="8"/>
  <c r="U44" i="8"/>
  <c r="V44" i="8"/>
  <c r="W44" i="8"/>
  <c r="T45" i="8"/>
  <c r="U45" i="8"/>
  <c r="V45" i="8"/>
  <c r="V3" i="8"/>
  <c r="U3" i="8"/>
  <c r="T3" i="8"/>
  <c r="V4" i="7"/>
  <c r="V5" i="7"/>
  <c r="V6" i="7"/>
  <c r="V7" i="7"/>
  <c r="V8" i="7"/>
  <c r="V9" i="7"/>
  <c r="V10" i="7"/>
  <c r="V11" i="7"/>
  <c r="V12" i="7"/>
  <c r="V13" i="7"/>
  <c r="V14" i="7"/>
  <c r="V15" i="7"/>
  <c r="V16" i="7"/>
  <c r="V17" i="7"/>
  <c r="V18" i="7"/>
  <c r="V19" i="7"/>
  <c r="V20" i="7"/>
  <c r="V21" i="7"/>
  <c r="V22" i="7"/>
  <c r="V3" i="7"/>
  <c r="U4" i="7"/>
  <c r="U5" i="7"/>
  <c r="U6" i="7"/>
  <c r="U7" i="7"/>
  <c r="U8" i="7"/>
  <c r="U9" i="7"/>
  <c r="U10" i="7"/>
  <c r="U11" i="7"/>
  <c r="U12" i="7"/>
  <c r="U13" i="7"/>
  <c r="U14" i="7"/>
  <c r="U15" i="7"/>
  <c r="U16" i="7"/>
  <c r="U17" i="7"/>
  <c r="U18" i="7"/>
  <c r="U19" i="7"/>
  <c r="U20" i="7"/>
  <c r="U21" i="7"/>
  <c r="U22" i="7"/>
  <c r="U3" i="7"/>
  <c r="T4" i="7"/>
  <c r="T5" i="7"/>
  <c r="T6" i="7"/>
  <c r="T7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3" i="7"/>
  <c r="V4" i="6"/>
  <c r="V5" i="6"/>
  <c r="V6" i="6"/>
  <c r="V7" i="6"/>
  <c r="V8" i="6"/>
  <c r="V9" i="6"/>
  <c r="V10" i="6"/>
  <c r="V11" i="6"/>
  <c r="V12" i="6"/>
  <c r="V13" i="6"/>
  <c r="V14" i="6"/>
  <c r="V15" i="6"/>
  <c r="V16" i="6"/>
  <c r="V17" i="6"/>
  <c r="V18" i="6"/>
  <c r="V19" i="6"/>
  <c r="V20" i="6"/>
  <c r="V21" i="6"/>
  <c r="V22" i="6"/>
  <c r="V23" i="6"/>
  <c r="V3" i="6"/>
  <c r="U4" i="6"/>
  <c r="U5" i="6"/>
  <c r="U6" i="6"/>
  <c r="U7" i="6"/>
  <c r="U8" i="6"/>
  <c r="U9" i="6"/>
  <c r="U11" i="6"/>
  <c r="U12" i="6"/>
  <c r="U13" i="6"/>
  <c r="U14" i="6"/>
  <c r="U15" i="6"/>
  <c r="U16" i="6"/>
  <c r="U17" i="6"/>
  <c r="U18" i="6"/>
  <c r="U19" i="6"/>
  <c r="U20" i="6"/>
  <c r="U21" i="6"/>
  <c r="U22" i="6"/>
  <c r="U23" i="6"/>
  <c r="U3" i="6"/>
  <c r="T4" i="6"/>
  <c r="T5" i="6"/>
  <c r="T6" i="6"/>
  <c r="T7" i="6"/>
  <c r="T8" i="6"/>
  <c r="T9" i="6"/>
  <c r="T11" i="6"/>
  <c r="T12" i="6"/>
  <c r="T13" i="6"/>
  <c r="T14" i="6"/>
  <c r="T15" i="6"/>
  <c r="T16" i="6"/>
  <c r="T17" i="6"/>
  <c r="T18" i="6"/>
  <c r="T19" i="6"/>
  <c r="T20" i="6"/>
  <c r="T21" i="6"/>
  <c r="T22" i="6"/>
  <c r="T23" i="6"/>
  <c r="T3" i="6"/>
  <c r="V4" i="17"/>
  <c r="V5" i="17"/>
  <c r="V6" i="17"/>
  <c r="V7" i="17"/>
  <c r="V8" i="17"/>
  <c r="V9" i="17"/>
  <c r="V10" i="17"/>
  <c r="V11" i="17"/>
  <c r="V12" i="17"/>
  <c r="V13" i="17"/>
  <c r="V14" i="17"/>
  <c r="V15" i="17"/>
  <c r="V16" i="17"/>
  <c r="V17" i="17"/>
  <c r="V18" i="17"/>
  <c r="V19" i="17"/>
  <c r="V3" i="17"/>
  <c r="U3" i="17"/>
  <c r="U4" i="17"/>
  <c r="U5" i="17"/>
  <c r="U6" i="17"/>
  <c r="U7" i="17"/>
  <c r="U8" i="17"/>
  <c r="U9" i="17"/>
  <c r="U10" i="17"/>
  <c r="U11" i="17"/>
  <c r="U12" i="17"/>
  <c r="U13" i="17"/>
  <c r="U14" i="17"/>
  <c r="U15" i="17"/>
  <c r="U16" i="17"/>
  <c r="U17" i="17"/>
  <c r="U18" i="17"/>
  <c r="U19" i="17"/>
  <c r="T4" i="17"/>
  <c r="T5" i="17"/>
  <c r="T6" i="17"/>
  <c r="T7" i="17"/>
  <c r="T8" i="17"/>
  <c r="T9" i="17"/>
  <c r="T10" i="17"/>
  <c r="T11" i="17"/>
  <c r="T12" i="17"/>
  <c r="T13" i="17"/>
  <c r="T14" i="17"/>
  <c r="T15" i="17"/>
  <c r="T16" i="17"/>
  <c r="T17" i="17"/>
  <c r="T18" i="17"/>
  <c r="T19" i="17"/>
  <c r="T3" i="17"/>
  <c r="V4" i="4"/>
  <c r="V5" i="4"/>
  <c r="V6" i="4"/>
  <c r="V7" i="4"/>
  <c r="V8" i="4"/>
  <c r="V9" i="4"/>
  <c r="V10" i="4"/>
  <c r="V11" i="4"/>
  <c r="V12" i="4"/>
  <c r="V3" i="4"/>
  <c r="U4" i="4"/>
  <c r="U5" i="4"/>
  <c r="U6" i="4"/>
  <c r="U7" i="4"/>
  <c r="U8" i="4"/>
  <c r="U9" i="4"/>
  <c r="U10" i="4"/>
  <c r="U11" i="4"/>
  <c r="U12" i="4"/>
  <c r="U3" i="4"/>
  <c r="T4" i="4"/>
  <c r="T5" i="4"/>
  <c r="T6" i="4"/>
  <c r="T7" i="4"/>
  <c r="T8" i="4"/>
  <c r="T9" i="4"/>
  <c r="T10" i="4"/>
  <c r="T11" i="4"/>
  <c r="T12" i="4"/>
  <c r="T3" i="4"/>
  <c r="W8" i="2"/>
  <c r="V4" i="2"/>
  <c r="V5" i="2"/>
  <c r="V6" i="2"/>
  <c r="V7" i="2"/>
  <c r="V8" i="2"/>
  <c r="V9" i="2"/>
  <c r="V10" i="2"/>
  <c r="V11" i="2"/>
  <c r="V12" i="2"/>
  <c r="V13" i="2"/>
  <c r="V3" i="2"/>
  <c r="U4" i="2"/>
  <c r="U5" i="2"/>
  <c r="U6" i="2"/>
  <c r="U7" i="2"/>
  <c r="U8" i="2"/>
  <c r="U10" i="2"/>
  <c r="U11" i="2"/>
  <c r="U12" i="2"/>
  <c r="U13" i="2"/>
  <c r="U3" i="2"/>
  <c r="T4" i="2"/>
  <c r="T5" i="2"/>
  <c r="T6" i="2"/>
  <c r="T7" i="2"/>
  <c r="T8" i="2"/>
  <c r="T10" i="2"/>
  <c r="T11" i="2"/>
  <c r="T12" i="2"/>
  <c r="T13" i="2"/>
  <c r="T3" i="2"/>
  <c r="K3" i="1"/>
  <c r="U4" i="1"/>
  <c r="U5" i="1"/>
  <c r="U6" i="1"/>
  <c r="U3" i="1"/>
  <c r="V4" i="1"/>
  <c r="V5" i="1"/>
  <c r="V6" i="1"/>
  <c r="V3" i="1"/>
  <c r="W3" i="1" l="1"/>
  <c r="E62" i="2"/>
  <c r="F62" i="7"/>
  <c r="I62" i="2"/>
  <c r="G63" i="2"/>
  <c r="G64" i="2"/>
  <c r="F63" i="2"/>
  <c r="F64" i="2"/>
  <c r="E63" i="2"/>
  <c r="E64" i="2"/>
  <c r="F62" i="16"/>
  <c r="G62" i="16"/>
  <c r="H62" i="16"/>
  <c r="I62" i="16"/>
  <c r="J62" i="16"/>
  <c r="F63" i="16"/>
  <c r="G63" i="16"/>
  <c r="G65" i="16" s="1"/>
  <c r="H63" i="16"/>
  <c r="I63" i="16"/>
  <c r="J63" i="16"/>
  <c r="F64" i="16"/>
  <c r="G64" i="16"/>
  <c r="H64" i="16"/>
  <c r="I64" i="16"/>
  <c r="J64" i="16"/>
  <c r="E63" i="16"/>
  <c r="E64" i="16"/>
  <c r="E62" i="16"/>
  <c r="D63" i="16"/>
  <c r="D65" i="16" s="1"/>
  <c r="D64" i="16"/>
  <c r="D62" i="16"/>
  <c r="E63" i="15"/>
  <c r="F63" i="15"/>
  <c r="G63" i="15"/>
  <c r="H63" i="15"/>
  <c r="I63" i="15"/>
  <c r="J63" i="15"/>
  <c r="E64" i="15"/>
  <c r="F64" i="15"/>
  <c r="G64" i="15"/>
  <c r="H64" i="15"/>
  <c r="I64" i="15"/>
  <c r="J64" i="15"/>
  <c r="F62" i="15"/>
  <c r="G62" i="15"/>
  <c r="H62" i="15"/>
  <c r="I62" i="15"/>
  <c r="J62" i="15"/>
  <c r="E62" i="15"/>
  <c r="G61" i="15"/>
  <c r="H61" i="15"/>
  <c r="I61" i="15"/>
  <c r="E61" i="15"/>
  <c r="D62" i="15"/>
  <c r="D63" i="15"/>
  <c r="D64" i="15"/>
  <c r="D61" i="15"/>
  <c r="M40" i="15"/>
  <c r="P40" i="15"/>
  <c r="F63" i="14"/>
  <c r="G63" i="14"/>
  <c r="H63" i="14"/>
  <c r="I63" i="14"/>
  <c r="J63" i="14"/>
  <c r="E63" i="14"/>
  <c r="F64" i="14"/>
  <c r="G64" i="14"/>
  <c r="H64" i="14"/>
  <c r="I64" i="14"/>
  <c r="J64" i="14"/>
  <c r="E64" i="14"/>
  <c r="F62" i="14"/>
  <c r="F65" i="14" s="1"/>
  <c r="G62" i="14"/>
  <c r="G65" i="14" s="1"/>
  <c r="H62" i="14"/>
  <c r="I62" i="14"/>
  <c r="J62" i="14"/>
  <c r="J65" i="14" s="1"/>
  <c r="E62" i="14"/>
  <c r="E65" i="14" s="1"/>
  <c r="D63" i="14"/>
  <c r="D64" i="14"/>
  <c r="D62" i="14"/>
  <c r="D65" i="14" s="1"/>
  <c r="K8" i="14"/>
  <c r="W8" i="14" s="1"/>
  <c r="N8" i="14"/>
  <c r="E62" i="13"/>
  <c r="F62" i="13"/>
  <c r="G62" i="13"/>
  <c r="H62" i="13"/>
  <c r="I62" i="13"/>
  <c r="J62" i="13"/>
  <c r="E63" i="13"/>
  <c r="F63" i="13"/>
  <c r="G63" i="13"/>
  <c r="H63" i="13"/>
  <c r="I63" i="13"/>
  <c r="J63" i="13"/>
  <c r="E64" i="13"/>
  <c r="F64" i="13"/>
  <c r="G64" i="13"/>
  <c r="H64" i="13"/>
  <c r="I64" i="13"/>
  <c r="J64" i="13"/>
  <c r="F61" i="13"/>
  <c r="F65" i="13" s="1"/>
  <c r="G61" i="13"/>
  <c r="H61" i="13"/>
  <c r="I61" i="13"/>
  <c r="J61" i="13"/>
  <c r="J65" i="13" s="1"/>
  <c r="E61" i="13"/>
  <c r="D62" i="13"/>
  <c r="D63" i="13"/>
  <c r="D64" i="13"/>
  <c r="D61" i="13"/>
  <c r="K38" i="13"/>
  <c r="W38" i="13" s="1"/>
  <c r="K17" i="13"/>
  <c r="W17" i="13" s="1"/>
  <c r="N17" i="13"/>
  <c r="E62" i="12"/>
  <c r="F62" i="12"/>
  <c r="G62" i="12"/>
  <c r="H62" i="12"/>
  <c r="I62" i="12"/>
  <c r="J62" i="12"/>
  <c r="E63" i="12"/>
  <c r="F63" i="12"/>
  <c r="G63" i="12"/>
  <c r="H63" i="12"/>
  <c r="I63" i="12"/>
  <c r="J63" i="12"/>
  <c r="E64" i="12"/>
  <c r="F64" i="12"/>
  <c r="G64" i="12"/>
  <c r="H64" i="12"/>
  <c r="I64" i="12"/>
  <c r="J64" i="12"/>
  <c r="F61" i="12"/>
  <c r="G61" i="12"/>
  <c r="G65" i="12" s="1"/>
  <c r="H61" i="12"/>
  <c r="I61" i="12"/>
  <c r="I65" i="12" s="1"/>
  <c r="E61" i="12"/>
  <c r="E65" i="12" s="1"/>
  <c r="D62" i="12"/>
  <c r="D63" i="12"/>
  <c r="D64" i="12"/>
  <c r="D61" i="12"/>
  <c r="E62" i="11"/>
  <c r="F62" i="11"/>
  <c r="G62" i="11"/>
  <c r="H62" i="11"/>
  <c r="I62" i="11"/>
  <c r="J62" i="11"/>
  <c r="E63" i="11"/>
  <c r="F63" i="11"/>
  <c r="G63" i="11"/>
  <c r="H63" i="11"/>
  <c r="I63" i="11"/>
  <c r="J63" i="11"/>
  <c r="E64" i="11"/>
  <c r="F64" i="11"/>
  <c r="G64" i="11"/>
  <c r="H64" i="11"/>
  <c r="I64" i="11"/>
  <c r="J64" i="11"/>
  <c r="F61" i="11"/>
  <c r="G61" i="11"/>
  <c r="H61" i="11"/>
  <c r="I61" i="11"/>
  <c r="J61" i="11"/>
  <c r="E61" i="11"/>
  <c r="D62" i="11"/>
  <c r="D63" i="11"/>
  <c r="D64" i="11"/>
  <c r="D61" i="11"/>
  <c r="K30" i="11"/>
  <c r="W30" i="11" s="1"/>
  <c r="N30" i="11"/>
  <c r="E63" i="10"/>
  <c r="F63" i="10"/>
  <c r="G63" i="10"/>
  <c r="H63" i="10"/>
  <c r="I63" i="10"/>
  <c r="J63" i="10"/>
  <c r="E64" i="10"/>
  <c r="F64" i="10"/>
  <c r="G64" i="10"/>
  <c r="H64" i="10"/>
  <c r="I64" i="10"/>
  <c r="J64" i="10"/>
  <c r="F62" i="10"/>
  <c r="F65" i="10" s="1"/>
  <c r="G62" i="10"/>
  <c r="H62" i="10"/>
  <c r="H65" i="10" s="1"/>
  <c r="I62" i="10"/>
  <c r="I65" i="10" s="1"/>
  <c r="J62" i="10"/>
  <c r="J65" i="10" s="1"/>
  <c r="E62" i="10"/>
  <c r="D63" i="10"/>
  <c r="D65" i="10" s="1"/>
  <c r="D64" i="10"/>
  <c r="D62" i="10"/>
  <c r="E62" i="9"/>
  <c r="F62" i="9"/>
  <c r="G62" i="9"/>
  <c r="H62" i="9"/>
  <c r="I62" i="9"/>
  <c r="J62" i="9"/>
  <c r="E63" i="9"/>
  <c r="F63" i="9"/>
  <c r="G63" i="9"/>
  <c r="H63" i="9"/>
  <c r="I63" i="9"/>
  <c r="J63" i="9"/>
  <c r="E64" i="9"/>
  <c r="F64" i="9"/>
  <c r="G64" i="9"/>
  <c r="I64" i="9"/>
  <c r="J64" i="9"/>
  <c r="F61" i="9"/>
  <c r="F65" i="9" s="1"/>
  <c r="G61" i="9"/>
  <c r="H61" i="9"/>
  <c r="I61" i="9"/>
  <c r="J61" i="9"/>
  <c r="E61" i="9"/>
  <c r="D62" i="9"/>
  <c r="D63" i="9"/>
  <c r="D64" i="9"/>
  <c r="D61" i="9"/>
  <c r="F64" i="8"/>
  <c r="G64" i="8"/>
  <c r="H64" i="8"/>
  <c r="I64" i="8"/>
  <c r="J64" i="8"/>
  <c r="F63" i="8"/>
  <c r="G63" i="8"/>
  <c r="H63" i="8"/>
  <c r="I63" i="8"/>
  <c r="J63" i="8"/>
  <c r="F62" i="8"/>
  <c r="G62" i="8"/>
  <c r="H62" i="8"/>
  <c r="I62" i="8"/>
  <c r="J62" i="8"/>
  <c r="F61" i="8"/>
  <c r="G61" i="8"/>
  <c r="H61" i="8"/>
  <c r="I61" i="8"/>
  <c r="J61" i="8"/>
  <c r="E62" i="8"/>
  <c r="E63" i="8"/>
  <c r="E64" i="8"/>
  <c r="E61" i="8"/>
  <c r="D62" i="8"/>
  <c r="D63" i="8"/>
  <c r="D64" i="8"/>
  <c r="D61" i="8"/>
  <c r="F64" i="7"/>
  <c r="G64" i="7"/>
  <c r="H64" i="7"/>
  <c r="I64" i="7"/>
  <c r="J64" i="7"/>
  <c r="F63" i="7"/>
  <c r="G63" i="7"/>
  <c r="H63" i="7"/>
  <c r="I63" i="7"/>
  <c r="J63" i="7"/>
  <c r="E64" i="7"/>
  <c r="E63" i="7"/>
  <c r="G62" i="7"/>
  <c r="H62" i="7"/>
  <c r="I62" i="7"/>
  <c r="J62" i="7"/>
  <c r="E62" i="7"/>
  <c r="D63" i="7"/>
  <c r="D64" i="7"/>
  <c r="D62" i="7"/>
  <c r="E63" i="6"/>
  <c r="F63" i="6"/>
  <c r="G63" i="6"/>
  <c r="H63" i="6"/>
  <c r="I63" i="6"/>
  <c r="J63" i="6"/>
  <c r="E64" i="6"/>
  <c r="F64" i="6"/>
  <c r="G64" i="6"/>
  <c r="H64" i="6"/>
  <c r="I64" i="6"/>
  <c r="J64" i="6"/>
  <c r="F62" i="6"/>
  <c r="G62" i="6"/>
  <c r="I62" i="6"/>
  <c r="J62" i="6"/>
  <c r="E62" i="6"/>
  <c r="D63" i="6"/>
  <c r="D64" i="6"/>
  <c r="D62" i="6"/>
  <c r="E63" i="17"/>
  <c r="F63" i="17"/>
  <c r="G63" i="17"/>
  <c r="H63" i="17"/>
  <c r="I63" i="17"/>
  <c r="J63" i="17"/>
  <c r="E64" i="17"/>
  <c r="F64" i="17"/>
  <c r="G64" i="17"/>
  <c r="H64" i="17"/>
  <c r="I64" i="17"/>
  <c r="J64" i="17"/>
  <c r="F62" i="17"/>
  <c r="G62" i="17"/>
  <c r="H62" i="17"/>
  <c r="I62" i="17"/>
  <c r="J62" i="17"/>
  <c r="E62" i="17"/>
  <c r="D63" i="17"/>
  <c r="D64" i="17"/>
  <c r="D62" i="17"/>
  <c r="E63" i="4"/>
  <c r="F63" i="4"/>
  <c r="F62" i="4"/>
  <c r="G62" i="4"/>
  <c r="H62" i="4"/>
  <c r="I62" i="4"/>
  <c r="E62" i="4"/>
  <c r="D62" i="4"/>
  <c r="D63" i="4"/>
  <c r="D64" i="4"/>
  <c r="I63" i="2"/>
  <c r="I64" i="2"/>
  <c r="H63" i="2"/>
  <c r="H64" i="2"/>
  <c r="G62" i="2"/>
  <c r="F62" i="2"/>
  <c r="D62" i="2"/>
  <c r="D65" i="2" s="1"/>
  <c r="D63" i="2"/>
  <c r="D64" i="2"/>
  <c r="J63" i="1"/>
  <c r="J62" i="1"/>
  <c r="I63" i="1"/>
  <c r="I62" i="1"/>
  <c r="H63" i="1"/>
  <c r="H62" i="1"/>
  <c r="G63" i="1"/>
  <c r="G62" i="1"/>
  <c r="F63" i="1"/>
  <c r="F62" i="1"/>
  <c r="E63" i="1"/>
  <c r="G4" i="3"/>
  <c r="I5" i="3"/>
  <c r="K12" i="3"/>
  <c r="K3" i="3"/>
  <c r="G16" i="3"/>
  <c r="E12" i="3"/>
  <c r="H16" i="3"/>
  <c r="H3" i="3"/>
  <c r="G12" i="3"/>
  <c r="G10" i="3"/>
  <c r="F14" i="3"/>
  <c r="H18" i="3"/>
  <c r="F16" i="3"/>
  <c r="H14" i="3"/>
  <c r="G3" i="3"/>
  <c r="J3" i="3"/>
  <c r="J14" i="3"/>
  <c r="E4" i="3"/>
  <c r="G15" i="3"/>
  <c r="I12" i="3"/>
  <c r="F3" i="3"/>
  <c r="J12" i="3"/>
  <c r="K16" i="3"/>
  <c r="J8" i="3"/>
  <c r="K15" i="3"/>
  <c r="E18" i="3"/>
  <c r="J5" i="3"/>
  <c r="G5" i="3"/>
  <c r="I3" i="3"/>
  <c r="H5" i="3"/>
  <c r="E16" i="3"/>
  <c r="H65" i="8" l="1"/>
  <c r="D65" i="7"/>
  <c r="D4" i="3"/>
  <c r="G65" i="11"/>
  <c r="J65" i="11"/>
  <c r="F65" i="11"/>
  <c r="H65" i="11"/>
  <c r="D12" i="3"/>
  <c r="G65" i="10"/>
  <c r="E65" i="10"/>
  <c r="D65" i="11"/>
  <c r="E65" i="11"/>
  <c r="I65" i="11"/>
  <c r="D65" i="12"/>
  <c r="F65" i="12"/>
  <c r="H65" i="12"/>
  <c r="H65" i="9"/>
  <c r="D65" i="9"/>
  <c r="J65" i="9"/>
  <c r="I65" i="9"/>
  <c r="E65" i="9"/>
  <c r="G65" i="9"/>
  <c r="D65" i="8"/>
  <c r="E65" i="8"/>
  <c r="J65" i="8"/>
  <c r="F65" i="8"/>
  <c r="G65" i="8"/>
  <c r="I65" i="8"/>
  <c r="D16" i="3"/>
  <c r="D8" i="3"/>
  <c r="D65" i="6"/>
  <c r="D65" i="4"/>
  <c r="D65" i="17"/>
  <c r="F65" i="15"/>
  <c r="H65" i="15"/>
  <c r="D65" i="15"/>
  <c r="D18" i="3"/>
  <c r="G65" i="13"/>
  <c r="D65" i="13"/>
  <c r="I65" i="13"/>
  <c r="E65" i="13"/>
  <c r="H65" i="13"/>
  <c r="J65" i="16"/>
  <c r="F65" i="16"/>
  <c r="E65" i="16"/>
  <c r="I65" i="16"/>
  <c r="H65" i="16"/>
  <c r="I65" i="14"/>
  <c r="H65" i="14"/>
  <c r="J65" i="15"/>
  <c r="G65" i="15"/>
  <c r="I65" i="15"/>
  <c r="E65" i="15"/>
  <c r="J65" i="12"/>
  <c r="T6" i="1"/>
  <c r="T5" i="1"/>
  <c r="T4" i="1"/>
  <c r="T3" i="1"/>
  <c r="D63" i="1"/>
  <c r="D62" i="1"/>
  <c r="D65" i="1" s="1"/>
  <c r="E17" i="3"/>
  <c r="H15" i="3"/>
  <c r="E8" i="3"/>
  <c r="F4" i="3"/>
  <c r="E3" i="3"/>
  <c r="E14" i="3"/>
  <c r="J18" i="3"/>
  <c r="J15" i="3"/>
  <c r="G18" i="3"/>
  <c r="E13" i="3"/>
  <c r="I13" i="3"/>
  <c r="J17" i="3"/>
  <c r="H17" i="3"/>
  <c r="I6" i="3"/>
  <c r="H13" i="3"/>
  <c r="I9" i="3"/>
  <c r="I18" i="3"/>
  <c r="J6" i="3"/>
  <c r="E5" i="3"/>
  <c r="F7" i="3"/>
  <c r="H10" i="3"/>
  <c r="F5" i="3"/>
  <c r="E10" i="3"/>
  <c r="K8" i="3"/>
  <c r="H7" i="3"/>
  <c r="I10" i="3"/>
  <c r="K6" i="3"/>
  <c r="I16" i="3"/>
  <c r="J10" i="3"/>
  <c r="K17" i="3"/>
  <c r="E6" i="3"/>
  <c r="J7" i="3"/>
  <c r="F9" i="3"/>
  <c r="G14" i="3"/>
  <c r="J4" i="3"/>
  <c r="E15" i="3"/>
  <c r="F17" i="3"/>
  <c r="I8" i="3"/>
  <c r="F12" i="3"/>
  <c r="F18" i="3"/>
  <c r="H6" i="3"/>
  <c r="H8" i="3"/>
  <c r="I17" i="3"/>
  <c r="G8" i="3"/>
  <c r="K7" i="3"/>
  <c r="J13" i="3"/>
  <c r="H12" i="3"/>
  <c r="J9" i="3"/>
  <c r="K9" i="3"/>
  <c r="I14" i="3"/>
  <c r="F10" i="3"/>
  <c r="I15" i="3"/>
  <c r="E7" i="3"/>
  <c r="F8" i="3"/>
  <c r="F13" i="3"/>
  <c r="G13" i="3"/>
  <c r="J16" i="3"/>
  <c r="K14" i="3"/>
  <c r="G7" i="3"/>
  <c r="E9" i="3"/>
  <c r="H4" i="3"/>
  <c r="H9" i="3"/>
  <c r="K18" i="3"/>
  <c r="G17" i="3"/>
  <c r="F6" i="3"/>
  <c r="G9" i="3"/>
  <c r="F15" i="3"/>
  <c r="G6" i="3"/>
  <c r="K10" i="3"/>
  <c r="D3" i="3" l="1"/>
  <c r="D13" i="3"/>
  <c r="D14" i="3"/>
  <c r="D10" i="3"/>
  <c r="D9" i="3"/>
  <c r="D15" i="3"/>
  <c r="D7" i="3"/>
  <c r="D5" i="3"/>
  <c r="D6" i="3"/>
  <c r="D17" i="3"/>
  <c r="P48" i="15"/>
  <c r="M11" i="16"/>
  <c r="P11" i="16"/>
  <c r="N38" i="13"/>
  <c r="P3" i="16" l="1"/>
  <c r="P4" i="16"/>
  <c r="P5" i="16"/>
  <c r="P6" i="16"/>
  <c r="P7" i="16"/>
  <c r="P8" i="16"/>
  <c r="P9" i="16"/>
  <c r="P10" i="16"/>
  <c r="P12" i="16"/>
  <c r="P13" i="16"/>
  <c r="P14" i="16"/>
  <c r="P15" i="16"/>
  <c r="P16" i="16"/>
  <c r="P17" i="16"/>
  <c r="P18" i="16"/>
  <c r="P19" i="16"/>
  <c r="P20" i="16"/>
  <c r="P21" i="16"/>
  <c r="P22" i="16"/>
  <c r="P23" i="16"/>
  <c r="P24" i="16"/>
  <c r="P25" i="16"/>
  <c r="P26" i="16"/>
  <c r="P27" i="16"/>
  <c r="P28" i="16"/>
  <c r="P29" i="16"/>
  <c r="P64" i="16" s="1"/>
  <c r="O4" i="16"/>
  <c r="O5" i="16"/>
  <c r="O6" i="16"/>
  <c r="O7" i="16"/>
  <c r="O8" i="16"/>
  <c r="O9" i="16"/>
  <c r="O10" i="16"/>
  <c r="O11" i="16"/>
  <c r="O12" i="16"/>
  <c r="O13" i="16"/>
  <c r="O15" i="16"/>
  <c r="O16" i="16"/>
  <c r="O17" i="16"/>
  <c r="O18" i="16"/>
  <c r="O19" i="16"/>
  <c r="O20" i="16"/>
  <c r="O21" i="16"/>
  <c r="O22" i="16"/>
  <c r="O23" i="16"/>
  <c r="O24" i="16"/>
  <c r="O25" i="16"/>
  <c r="O26" i="16"/>
  <c r="O28" i="16"/>
  <c r="O29" i="16"/>
  <c r="O31" i="16"/>
  <c r="O32" i="16"/>
  <c r="O33" i="16"/>
  <c r="O34" i="16"/>
  <c r="O3" i="16"/>
  <c r="N4" i="16"/>
  <c r="N5" i="16"/>
  <c r="N6" i="16"/>
  <c r="N7" i="16"/>
  <c r="N8" i="16"/>
  <c r="N9" i="16"/>
  <c r="N10" i="16"/>
  <c r="N11" i="16"/>
  <c r="N12" i="16"/>
  <c r="N14" i="16"/>
  <c r="N15" i="16"/>
  <c r="N16" i="16"/>
  <c r="N18" i="16"/>
  <c r="N19" i="16"/>
  <c r="N20" i="16"/>
  <c r="N21" i="16"/>
  <c r="N22" i="16"/>
  <c r="N23" i="16"/>
  <c r="N24" i="16"/>
  <c r="N25" i="16"/>
  <c r="N26" i="16"/>
  <c r="N28" i="16"/>
  <c r="N29" i="16"/>
  <c r="N30" i="16"/>
  <c r="N31" i="16"/>
  <c r="N32" i="16"/>
  <c r="N33" i="16"/>
  <c r="N3" i="16"/>
  <c r="M4" i="16"/>
  <c r="M5" i="16"/>
  <c r="M6" i="16"/>
  <c r="M7" i="16"/>
  <c r="M8" i="16"/>
  <c r="M10" i="16"/>
  <c r="M12" i="16"/>
  <c r="M13" i="16"/>
  <c r="M14" i="16"/>
  <c r="M15" i="16"/>
  <c r="M16" i="16"/>
  <c r="M17" i="16"/>
  <c r="M18" i="16"/>
  <c r="M19" i="16"/>
  <c r="M20" i="16"/>
  <c r="M21" i="16"/>
  <c r="M22" i="16"/>
  <c r="M23" i="16"/>
  <c r="M24" i="16"/>
  <c r="M25" i="16"/>
  <c r="M26" i="16"/>
  <c r="M27" i="16"/>
  <c r="M29" i="16"/>
  <c r="M64" i="16" s="1"/>
  <c r="M3" i="16"/>
  <c r="L3" i="16"/>
  <c r="L4" i="16"/>
  <c r="L5" i="16"/>
  <c r="L6" i="16"/>
  <c r="L7" i="16"/>
  <c r="L8" i="16"/>
  <c r="L9" i="16"/>
  <c r="L10" i="16"/>
  <c r="L11" i="16"/>
  <c r="L12" i="16"/>
  <c r="L13" i="16"/>
  <c r="L14" i="16"/>
  <c r="L15" i="16"/>
  <c r="L16" i="16"/>
  <c r="L18" i="16"/>
  <c r="L19" i="16"/>
  <c r="L20" i="16"/>
  <c r="L21" i="16"/>
  <c r="L22" i="16"/>
  <c r="L23" i="16"/>
  <c r="L24" i="16"/>
  <c r="L25" i="16"/>
  <c r="L26" i="16"/>
  <c r="L28" i="16"/>
  <c r="L29" i="16"/>
  <c r="L30" i="16"/>
  <c r="L31" i="16"/>
  <c r="L32" i="16"/>
  <c r="L33" i="16"/>
  <c r="K4" i="16"/>
  <c r="Y4" i="16" s="1"/>
  <c r="K5" i="16"/>
  <c r="Y5" i="16" s="1"/>
  <c r="K6" i="16"/>
  <c r="Y6" i="16" s="1"/>
  <c r="K7" i="16"/>
  <c r="Y7" i="16" s="1"/>
  <c r="K8" i="16"/>
  <c r="Y8" i="16" s="1"/>
  <c r="K9" i="16"/>
  <c r="Y9" i="16" s="1"/>
  <c r="K10" i="16"/>
  <c r="Y10" i="16" s="1"/>
  <c r="K11" i="16"/>
  <c r="Y11" i="16" s="1"/>
  <c r="K12" i="16"/>
  <c r="Y12" i="16" s="1"/>
  <c r="K13" i="16"/>
  <c r="Y13" i="16" s="1"/>
  <c r="K14" i="16"/>
  <c r="K15" i="16"/>
  <c r="Y15" i="16" s="1"/>
  <c r="K16" i="16"/>
  <c r="Y16" i="16" s="1"/>
  <c r="K17" i="16"/>
  <c r="Y17" i="16" s="1"/>
  <c r="K18" i="16"/>
  <c r="Y18" i="16" s="1"/>
  <c r="K19" i="16"/>
  <c r="K20" i="16"/>
  <c r="Y20" i="16" s="1"/>
  <c r="K21" i="16"/>
  <c r="Y21" i="16" s="1"/>
  <c r="K22" i="16"/>
  <c r="Y22" i="16" s="1"/>
  <c r="K23" i="16"/>
  <c r="Y23" i="16" s="1"/>
  <c r="K24" i="16"/>
  <c r="Y24" i="16" s="1"/>
  <c r="K25" i="16"/>
  <c r="Y25" i="16" s="1"/>
  <c r="K26" i="16"/>
  <c r="Y26" i="16" s="1"/>
  <c r="K28" i="16"/>
  <c r="Y28" i="16" s="1"/>
  <c r="K29" i="16"/>
  <c r="K30" i="16"/>
  <c r="Y30" i="16" s="1"/>
  <c r="K31" i="16"/>
  <c r="Y31" i="16" s="1"/>
  <c r="K32" i="16"/>
  <c r="Y32" i="16" s="1"/>
  <c r="K33" i="16"/>
  <c r="Y33" i="16" s="1"/>
  <c r="K34" i="16"/>
  <c r="Y34" i="16" s="1"/>
  <c r="K3" i="16"/>
  <c r="Y3" i="16" s="1"/>
  <c r="K8" i="15"/>
  <c r="W8" i="15" s="1"/>
  <c r="O64" i="16" l="1"/>
  <c r="L63" i="16"/>
  <c r="P63" i="16"/>
  <c r="N64" i="16"/>
  <c r="O62" i="16"/>
  <c r="L62" i="16"/>
  <c r="M63" i="16"/>
  <c r="N63" i="16"/>
  <c r="P62" i="16"/>
  <c r="Y29" i="16"/>
  <c r="K64" i="16"/>
  <c r="Y19" i="16"/>
  <c r="K63" i="16"/>
  <c r="L64" i="16"/>
  <c r="M62" i="16"/>
  <c r="M65" i="16" s="1"/>
  <c r="N62" i="16"/>
  <c r="N65" i="16" s="1"/>
  <c r="O63" i="16"/>
  <c r="Y14" i="16"/>
  <c r="K62" i="16"/>
  <c r="P4" i="15"/>
  <c r="P5" i="15"/>
  <c r="P6" i="15"/>
  <c r="P7" i="15"/>
  <c r="P8" i="15"/>
  <c r="P9" i="15"/>
  <c r="P10" i="15"/>
  <c r="P11" i="15"/>
  <c r="P12" i="15"/>
  <c r="P13" i="15"/>
  <c r="P14" i="15"/>
  <c r="P15" i="15"/>
  <c r="P16" i="15"/>
  <c r="P17" i="15"/>
  <c r="P18" i="15"/>
  <c r="P19" i="15"/>
  <c r="P20" i="15"/>
  <c r="P21" i="15"/>
  <c r="P22" i="15"/>
  <c r="P23" i="15"/>
  <c r="P24" i="15"/>
  <c r="P25" i="15"/>
  <c r="P26" i="15"/>
  <c r="P27" i="15"/>
  <c r="P28" i="15"/>
  <c r="P29" i="15"/>
  <c r="P30" i="15"/>
  <c r="P31" i="15"/>
  <c r="P32" i="15"/>
  <c r="P33" i="15"/>
  <c r="P34" i="15"/>
  <c r="P35" i="15"/>
  <c r="P36" i="15"/>
  <c r="P37" i="15"/>
  <c r="P38" i="15"/>
  <c r="P39" i="15"/>
  <c r="P41" i="15"/>
  <c r="P42" i="15"/>
  <c r="P44" i="15"/>
  <c r="P45" i="15"/>
  <c r="P46" i="15"/>
  <c r="P47" i="15"/>
  <c r="P3" i="15"/>
  <c r="P61" i="15" s="1"/>
  <c r="O4" i="15"/>
  <c r="O5" i="15"/>
  <c r="O6" i="15"/>
  <c r="O7" i="15"/>
  <c r="O8" i="15"/>
  <c r="O9" i="15"/>
  <c r="O10" i="15"/>
  <c r="O11" i="15"/>
  <c r="O13" i="15"/>
  <c r="O14" i="15"/>
  <c r="O15" i="15"/>
  <c r="O16" i="15"/>
  <c r="O17" i="15"/>
  <c r="O18" i="15"/>
  <c r="O19" i="15"/>
  <c r="O20" i="15"/>
  <c r="O22" i="15"/>
  <c r="O23" i="15"/>
  <c r="O24" i="15"/>
  <c r="O25" i="15"/>
  <c r="O26" i="15"/>
  <c r="O27" i="15"/>
  <c r="O28" i="15"/>
  <c r="O29" i="15"/>
  <c r="O31" i="15"/>
  <c r="O32" i="15"/>
  <c r="O33" i="15"/>
  <c r="O34" i="15"/>
  <c r="O35" i="15"/>
  <c r="O36" i="15"/>
  <c r="O38" i="15"/>
  <c r="O39" i="15"/>
  <c r="O40" i="15"/>
  <c r="O41" i="15"/>
  <c r="O42" i="15"/>
  <c r="O43" i="15"/>
  <c r="O44" i="15"/>
  <c r="O45" i="15"/>
  <c r="O46" i="15"/>
  <c r="O47" i="15"/>
  <c r="O50" i="15"/>
  <c r="O51" i="15"/>
  <c r="O52" i="15"/>
  <c r="O53" i="15"/>
  <c r="O54" i="15"/>
  <c r="O55" i="15"/>
  <c r="O56" i="15"/>
  <c r="N4" i="15"/>
  <c r="N5" i="15"/>
  <c r="N6" i="15"/>
  <c r="N7" i="15"/>
  <c r="N8" i="15"/>
  <c r="N9" i="15"/>
  <c r="N10" i="15"/>
  <c r="N11" i="15"/>
  <c r="N12" i="15"/>
  <c r="N13" i="15"/>
  <c r="N14" i="15"/>
  <c r="N15" i="15"/>
  <c r="N16" i="15"/>
  <c r="N17" i="15"/>
  <c r="N18" i="15"/>
  <c r="N19" i="15"/>
  <c r="N20" i="15"/>
  <c r="N21" i="15"/>
  <c r="N22" i="15"/>
  <c r="N23" i="15"/>
  <c r="N24" i="15"/>
  <c r="N25" i="15"/>
  <c r="N26" i="15"/>
  <c r="N27" i="15"/>
  <c r="N28" i="15"/>
  <c r="N29" i="15"/>
  <c r="N32" i="15"/>
  <c r="N34" i="15"/>
  <c r="N35" i="15"/>
  <c r="N36" i="15"/>
  <c r="N38" i="15"/>
  <c r="N39" i="15"/>
  <c r="N40" i="15"/>
  <c r="N41" i="15"/>
  <c r="N42" i="15"/>
  <c r="N43" i="15"/>
  <c r="N44" i="15"/>
  <c r="N45" i="15"/>
  <c r="N46" i="15"/>
  <c r="N47" i="15"/>
  <c r="N50" i="15"/>
  <c r="N51" i="15"/>
  <c r="N52" i="15"/>
  <c r="N53" i="15"/>
  <c r="N54" i="15"/>
  <c r="N55" i="15"/>
  <c r="N56" i="15"/>
  <c r="M4" i="15"/>
  <c r="M5" i="15"/>
  <c r="M6" i="15"/>
  <c r="M7" i="15"/>
  <c r="M8" i="15"/>
  <c r="M9" i="15"/>
  <c r="M10" i="15"/>
  <c r="M11" i="15"/>
  <c r="M12" i="15"/>
  <c r="M13" i="15"/>
  <c r="M14" i="15"/>
  <c r="M15" i="15"/>
  <c r="M16" i="15"/>
  <c r="M17" i="15"/>
  <c r="M18" i="15"/>
  <c r="M19" i="15"/>
  <c r="M20" i="15"/>
  <c r="M21" i="15"/>
  <c r="M22" i="15"/>
  <c r="M24" i="15"/>
  <c r="M25" i="15"/>
  <c r="M26" i="15"/>
  <c r="M28" i="15"/>
  <c r="M29" i="15"/>
  <c r="M30" i="15"/>
  <c r="M31" i="15"/>
  <c r="M32" i="15"/>
  <c r="M33" i="15"/>
  <c r="M34" i="15"/>
  <c r="M35" i="15"/>
  <c r="M36" i="15"/>
  <c r="M38" i="15"/>
  <c r="M39" i="15"/>
  <c r="M44" i="15"/>
  <c r="M45" i="15"/>
  <c r="M47" i="15"/>
  <c r="L4" i="15"/>
  <c r="L5" i="15"/>
  <c r="L6" i="15"/>
  <c r="L7" i="15"/>
  <c r="L8" i="15"/>
  <c r="L9" i="15"/>
  <c r="L10" i="15"/>
  <c r="L11" i="15"/>
  <c r="L12" i="15"/>
  <c r="L13" i="15"/>
  <c r="L14" i="15"/>
  <c r="L15" i="15"/>
  <c r="L16" i="15"/>
  <c r="L17" i="15"/>
  <c r="L18" i="15"/>
  <c r="L19" i="15"/>
  <c r="L20" i="15"/>
  <c r="L21" i="15"/>
  <c r="L22" i="15"/>
  <c r="L23" i="15"/>
  <c r="L24" i="15"/>
  <c r="L25" i="15"/>
  <c r="L26" i="15"/>
  <c r="L27" i="15"/>
  <c r="L28" i="15"/>
  <c r="L29" i="15"/>
  <c r="L32" i="15"/>
  <c r="L34" i="15"/>
  <c r="L35" i="15"/>
  <c r="L36" i="15"/>
  <c r="L38" i="15"/>
  <c r="L39" i="15"/>
  <c r="L40" i="15"/>
  <c r="L41" i="15"/>
  <c r="L42" i="15"/>
  <c r="L43" i="15"/>
  <c r="L44" i="15"/>
  <c r="L45" i="15"/>
  <c r="L46" i="15"/>
  <c r="L47" i="15"/>
  <c r="L50" i="15"/>
  <c r="L51" i="15"/>
  <c r="L52" i="15"/>
  <c r="L53" i="15"/>
  <c r="L54" i="15"/>
  <c r="L55" i="15"/>
  <c r="L56" i="15"/>
  <c r="K4" i="15"/>
  <c r="W4" i="15" s="1"/>
  <c r="K5" i="15"/>
  <c r="W5" i="15" s="1"/>
  <c r="K6" i="15"/>
  <c r="W6" i="15" s="1"/>
  <c r="K7" i="15"/>
  <c r="W7" i="15" s="1"/>
  <c r="K9" i="15"/>
  <c r="W9" i="15" s="1"/>
  <c r="K10" i="15"/>
  <c r="W10" i="15" s="1"/>
  <c r="K11" i="15"/>
  <c r="W11" i="15" s="1"/>
  <c r="K12" i="15"/>
  <c r="W12" i="15" s="1"/>
  <c r="K13" i="15"/>
  <c r="W13" i="15" s="1"/>
  <c r="K14" i="15"/>
  <c r="W14" i="15" s="1"/>
  <c r="K15" i="15"/>
  <c r="W15" i="15" s="1"/>
  <c r="K16" i="15"/>
  <c r="W16" i="15" s="1"/>
  <c r="K17" i="15"/>
  <c r="W17" i="15" s="1"/>
  <c r="K18" i="15"/>
  <c r="W18" i="15" s="1"/>
  <c r="K19" i="15"/>
  <c r="W19" i="15" s="1"/>
  <c r="K20" i="15"/>
  <c r="W20" i="15" s="1"/>
  <c r="K21" i="15"/>
  <c r="W21" i="15" s="1"/>
  <c r="K22" i="15"/>
  <c r="K24" i="15"/>
  <c r="W24" i="15" s="1"/>
  <c r="K25" i="15"/>
  <c r="W25" i="15" s="1"/>
  <c r="K26" i="15"/>
  <c r="W26" i="15" s="1"/>
  <c r="K28" i="15"/>
  <c r="W28" i="15" s="1"/>
  <c r="K29" i="15"/>
  <c r="W29" i="15" s="1"/>
  <c r="K32" i="15"/>
  <c r="W32" i="15" s="1"/>
  <c r="K34" i="15"/>
  <c r="W34" i="15" s="1"/>
  <c r="K35" i="15"/>
  <c r="W35" i="15" s="1"/>
  <c r="K36" i="15"/>
  <c r="W36" i="15" s="1"/>
  <c r="K38" i="15"/>
  <c r="W38" i="15" s="1"/>
  <c r="K39" i="15"/>
  <c r="W39" i="15" s="1"/>
  <c r="K40" i="15"/>
  <c r="K43" i="15"/>
  <c r="W43" i="15" s="1"/>
  <c r="K44" i="15"/>
  <c r="W44" i="15" s="1"/>
  <c r="K45" i="15"/>
  <c r="W45" i="15" s="1"/>
  <c r="K47" i="15"/>
  <c r="W47" i="15" s="1"/>
  <c r="W51" i="15"/>
  <c r="P4" i="14"/>
  <c r="P5" i="14"/>
  <c r="P6" i="14"/>
  <c r="P7" i="14"/>
  <c r="P8" i="14"/>
  <c r="P9" i="14"/>
  <c r="P10" i="14"/>
  <c r="P11" i="14"/>
  <c r="P12" i="14"/>
  <c r="P13" i="14"/>
  <c r="P14" i="14"/>
  <c r="P15" i="14"/>
  <c r="P16" i="14"/>
  <c r="P17" i="14"/>
  <c r="P18" i="14"/>
  <c r="P19" i="14"/>
  <c r="P20" i="14"/>
  <c r="P21" i="14"/>
  <c r="P22" i="14"/>
  <c r="P23" i="14"/>
  <c r="P24" i="14"/>
  <c r="P25" i="14"/>
  <c r="P26" i="14"/>
  <c r="P27" i="14"/>
  <c r="P28" i="14"/>
  <c r="P29" i="14"/>
  <c r="P30" i="14"/>
  <c r="P31" i="14"/>
  <c r="P32" i="14"/>
  <c r="P33" i="14"/>
  <c r="P34" i="14"/>
  <c r="P35" i="14"/>
  <c r="P36" i="14"/>
  <c r="P37" i="14"/>
  <c r="P38" i="14"/>
  <c r="P3" i="14"/>
  <c r="O11" i="14"/>
  <c r="O5" i="14"/>
  <c r="O6" i="14"/>
  <c r="O7" i="14"/>
  <c r="O8" i="14"/>
  <c r="O10" i="14"/>
  <c r="O12" i="14"/>
  <c r="O13" i="14"/>
  <c r="O14" i="14"/>
  <c r="O15" i="14"/>
  <c r="O16" i="14"/>
  <c r="O17" i="14"/>
  <c r="O18" i="14"/>
  <c r="O21" i="14"/>
  <c r="O22" i="14"/>
  <c r="O23" i="14"/>
  <c r="O24" i="14"/>
  <c r="O25" i="14"/>
  <c r="O26" i="14"/>
  <c r="O27" i="14"/>
  <c r="O28" i="14"/>
  <c r="O29" i="14"/>
  <c r="O30" i="14"/>
  <c r="O31" i="14"/>
  <c r="O32" i="14"/>
  <c r="O33" i="14"/>
  <c r="O34" i="14"/>
  <c r="O36" i="14"/>
  <c r="O37" i="14"/>
  <c r="O38" i="14"/>
  <c r="O40" i="14"/>
  <c r="O42" i="14"/>
  <c r="O44" i="14"/>
  <c r="O45" i="14"/>
  <c r="O3" i="14"/>
  <c r="N4" i="14"/>
  <c r="N5" i="14"/>
  <c r="N6" i="14"/>
  <c r="N7" i="14"/>
  <c r="N10" i="14"/>
  <c r="N11" i="14"/>
  <c r="N12" i="14"/>
  <c r="N13" i="14"/>
  <c r="N14" i="14"/>
  <c r="N15" i="14"/>
  <c r="N16" i="14"/>
  <c r="N17" i="14"/>
  <c r="N18" i="14"/>
  <c r="N19" i="14"/>
  <c r="N21" i="14"/>
  <c r="N22" i="14"/>
  <c r="N23" i="14"/>
  <c r="N24" i="14"/>
  <c r="N25" i="14"/>
  <c r="N26" i="14"/>
  <c r="N27" i="14"/>
  <c r="N28" i="14"/>
  <c r="N29" i="14"/>
  <c r="N30" i="14"/>
  <c r="N31" i="14"/>
  <c r="N32" i="14"/>
  <c r="N33" i="14"/>
  <c r="N34" i="14"/>
  <c r="N36" i="14"/>
  <c r="N37" i="14"/>
  <c r="N38" i="14"/>
  <c r="N40" i="14"/>
  <c r="N42" i="14"/>
  <c r="N44" i="14"/>
  <c r="N45" i="14"/>
  <c r="N3" i="14"/>
  <c r="M4" i="14"/>
  <c r="M5" i="14"/>
  <c r="M6" i="14"/>
  <c r="M7" i="14"/>
  <c r="M8" i="14"/>
  <c r="M9" i="14"/>
  <c r="M10" i="14"/>
  <c r="M11" i="14"/>
  <c r="M12" i="14"/>
  <c r="M13" i="14"/>
  <c r="M14" i="14"/>
  <c r="M15" i="14"/>
  <c r="M16" i="14"/>
  <c r="M17" i="14"/>
  <c r="M18" i="14"/>
  <c r="M19" i="14"/>
  <c r="M20" i="14"/>
  <c r="M21" i="14"/>
  <c r="M22" i="14"/>
  <c r="M23" i="14"/>
  <c r="M24" i="14"/>
  <c r="M25" i="14"/>
  <c r="M26" i="14"/>
  <c r="M27" i="14"/>
  <c r="M28" i="14"/>
  <c r="M29" i="14"/>
  <c r="M30" i="14"/>
  <c r="M31" i="14"/>
  <c r="M32" i="14"/>
  <c r="M33" i="14"/>
  <c r="M34" i="14"/>
  <c r="M37" i="14"/>
  <c r="M3" i="14"/>
  <c r="L4" i="14"/>
  <c r="L5" i="14"/>
  <c r="L6" i="14"/>
  <c r="L7" i="14"/>
  <c r="L8" i="14"/>
  <c r="L10" i="14"/>
  <c r="L11" i="14"/>
  <c r="L12" i="14"/>
  <c r="L13" i="14"/>
  <c r="L14" i="14"/>
  <c r="L15" i="14"/>
  <c r="L16" i="14"/>
  <c r="L17" i="14"/>
  <c r="L18" i="14"/>
  <c r="L19" i="14"/>
  <c r="L20" i="14"/>
  <c r="L21" i="14"/>
  <c r="L22" i="14"/>
  <c r="L23" i="14"/>
  <c r="L24" i="14"/>
  <c r="L25" i="14"/>
  <c r="L26" i="14"/>
  <c r="L27" i="14"/>
  <c r="L28" i="14"/>
  <c r="L29" i="14"/>
  <c r="L30" i="14"/>
  <c r="L31" i="14"/>
  <c r="L32" i="14"/>
  <c r="L33" i="14"/>
  <c r="L34" i="14"/>
  <c r="L36" i="14"/>
  <c r="L37" i="14"/>
  <c r="L38" i="14"/>
  <c r="L40" i="14"/>
  <c r="L42" i="14"/>
  <c r="L44" i="14"/>
  <c r="L45" i="14"/>
  <c r="L3" i="14"/>
  <c r="K4" i="14"/>
  <c r="W4" i="14" s="1"/>
  <c r="K5" i="14"/>
  <c r="W5" i="14" s="1"/>
  <c r="K6" i="14"/>
  <c r="W6" i="14" s="1"/>
  <c r="K7" i="14"/>
  <c r="W7" i="14" s="1"/>
  <c r="K10" i="14"/>
  <c r="W10" i="14" s="1"/>
  <c r="K11" i="14"/>
  <c r="W11" i="14" s="1"/>
  <c r="K12" i="14"/>
  <c r="W12" i="14" s="1"/>
  <c r="K13" i="14"/>
  <c r="W13" i="14" s="1"/>
  <c r="K14" i="14"/>
  <c r="W14" i="14" s="1"/>
  <c r="K15" i="14"/>
  <c r="W15" i="14" s="1"/>
  <c r="K16" i="14"/>
  <c r="W16" i="14" s="1"/>
  <c r="K17" i="14"/>
  <c r="W17" i="14" s="1"/>
  <c r="K18" i="14"/>
  <c r="W18" i="14" s="1"/>
  <c r="K19" i="14"/>
  <c r="W19" i="14" s="1"/>
  <c r="K21" i="14"/>
  <c r="K22" i="14"/>
  <c r="W22" i="14" s="1"/>
  <c r="K23" i="14"/>
  <c r="W23" i="14" s="1"/>
  <c r="K24" i="14"/>
  <c r="W24" i="14" s="1"/>
  <c r="K25" i="14"/>
  <c r="W25" i="14" s="1"/>
  <c r="K26" i="14"/>
  <c r="W26" i="14" s="1"/>
  <c r="K27" i="14"/>
  <c r="W27" i="14" s="1"/>
  <c r="K28" i="14"/>
  <c r="W28" i="14" s="1"/>
  <c r="K29" i="14"/>
  <c r="W29" i="14" s="1"/>
  <c r="K30" i="14"/>
  <c r="W30" i="14" s="1"/>
  <c r="K31" i="14"/>
  <c r="W31" i="14" s="1"/>
  <c r="K32" i="14"/>
  <c r="W32" i="14" s="1"/>
  <c r="K33" i="14"/>
  <c r="W33" i="14" s="1"/>
  <c r="K34" i="14"/>
  <c r="W34" i="14" s="1"/>
  <c r="K36" i="14"/>
  <c r="K37" i="14"/>
  <c r="W37" i="14" s="1"/>
  <c r="W38" i="14"/>
  <c r="K39" i="14"/>
  <c r="W39" i="14" s="1"/>
  <c r="K40" i="14"/>
  <c r="W40" i="14" s="1"/>
  <c r="W41" i="14"/>
  <c r="W42" i="14"/>
  <c r="W43" i="14"/>
  <c r="W44" i="14"/>
  <c r="W45" i="14"/>
  <c r="K3" i="14"/>
  <c r="P4" i="13"/>
  <c r="P5" i="13"/>
  <c r="P6" i="13"/>
  <c r="P7" i="13"/>
  <c r="P8" i="13"/>
  <c r="P9" i="13"/>
  <c r="P10" i="13"/>
  <c r="P11" i="13"/>
  <c r="P12" i="13"/>
  <c r="P13" i="13"/>
  <c r="P14" i="13"/>
  <c r="P15" i="13"/>
  <c r="P16" i="13"/>
  <c r="P19" i="13"/>
  <c r="P20" i="13"/>
  <c r="P21" i="13"/>
  <c r="P22" i="13"/>
  <c r="P24" i="13"/>
  <c r="P25" i="13"/>
  <c r="P26" i="13"/>
  <c r="P27" i="13"/>
  <c r="P28" i="13"/>
  <c r="P29" i="13"/>
  <c r="P31" i="13"/>
  <c r="P32" i="13"/>
  <c r="P33" i="13"/>
  <c r="P34" i="13"/>
  <c r="P35" i="13"/>
  <c r="P36" i="13"/>
  <c r="P38" i="13"/>
  <c r="P40" i="13"/>
  <c r="P42" i="13"/>
  <c r="P43" i="13"/>
  <c r="P44" i="13"/>
  <c r="P45" i="13"/>
  <c r="P3" i="13"/>
  <c r="P61" i="13" s="1"/>
  <c r="O4" i="13"/>
  <c r="O5" i="13"/>
  <c r="O6" i="13"/>
  <c r="O7" i="13"/>
  <c r="O8" i="13"/>
  <c r="O11" i="13"/>
  <c r="O13" i="13"/>
  <c r="O14" i="13"/>
  <c r="O15" i="13"/>
  <c r="O16" i="13"/>
  <c r="O17" i="13"/>
  <c r="O19" i="13"/>
  <c r="O20" i="13"/>
  <c r="O21" i="13"/>
  <c r="O22" i="13"/>
  <c r="O25" i="13"/>
  <c r="O26" i="13"/>
  <c r="O27" i="13"/>
  <c r="O28" i="13"/>
  <c r="O29" i="13"/>
  <c r="O30" i="13"/>
  <c r="O31" i="13"/>
  <c r="O32" i="13"/>
  <c r="O33" i="13"/>
  <c r="O34" i="13"/>
  <c r="O35" i="13"/>
  <c r="O37" i="13"/>
  <c r="O38" i="13"/>
  <c r="O39" i="13"/>
  <c r="O40" i="13"/>
  <c r="O41" i="13"/>
  <c r="O42" i="13"/>
  <c r="O43" i="13"/>
  <c r="O44" i="13"/>
  <c r="O45" i="13"/>
  <c r="O46" i="13"/>
  <c r="O47" i="13"/>
  <c r="O61" i="13" s="1"/>
  <c r="O48" i="13"/>
  <c r="O49" i="13"/>
  <c r="O3" i="13"/>
  <c r="N4" i="13"/>
  <c r="N5" i="13"/>
  <c r="N6" i="13"/>
  <c r="N7" i="13"/>
  <c r="N8" i="13"/>
  <c r="N9" i="13"/>
  <c r="N11" i="13"/>
  <c r="N13" i="13"/>
  <c r="N14" i="13"/>
  <c r="N15" i="13"/>
  <c r="N16" i="13"/>
  <c r="N19" i="13"/>
  <c r="N20" i="13"/>
  <c r="N21" i="13"/>
  <c r="N22" i="13"/>
  <c r="N24" i="13"/>
  <c r="N25" i="13"/>
  <c r="N26" i="13"/>
  <c r="N27" i="13"/>
  <c r="N28" i="13"/>
  <c r="N29" i="13"/>
  <c r="N30" i="13"/>
  <c r="N31" i="13"/>
  <c r="N32" i="13"/>
  <c r="N33" i="13"/>
  <c r="N34" i="13"/>
  <c r="N35" i="13"/>
  <c r="N37" i="13"/>
  <c r="N39" i="13"/>
  <c r="N41" i="13"/>
  <c r="N42" i="13"/>
  <c r="N43" i="13"/>
  <c r="N45" i="13"/>
  <c r="N46" i="13"/>
  <c r="N47" i="13"/>
  <c r="N48" i="13"/>
  <c r="N49" i="13"/>
  <c r="N3" i="13"/>
  <c r="M4" i="13"/>
  <c r="M5" i="13"/>
  <c r="M6" i="13"/>
  <c r="M7" i="13"/>
  <c r="M8" i="13"/>
  <c r="M9" i="13"/>
  <c r="M10" i="13"/>
  <c r="M11" i="13"/>
  <c r="M12" i="13"/>
  <c r="M13" i="13"/>
  <c r="M14" i="13"/>
  <c r="M15" i="13"/>
  <c r="M16" i="13"/>
  <c r="M17" i="13"/>
  <c r="M18" i="13"/>
  <c r="M19" i="13"/>
  <c r="M20" i="13"/>
  <c r="M21" i="13"/>
  <c r="M22" i="13"/>
  <c r="M23" i="13"/>
  <c r="M24" i="13"/>
  <c r="M25" i="13"/>
  <c r="M26" i="13"/>
  <c r="M27" i="13"/>
  <c r="M28" i="13"/>
  <c r="M29" i="13"/>
  <c r="M30" i="13"/>
  <c r="M31" i="13"/>
  <c r="M32" i="13"/>
  <c r="M33" i="13"/>
  <c r="M34" i="13"/>
  <c r="M35" i="13"/>
  <c r="M36" i="13"/>
  <c r="M37" i="13"/>
  <c r="M38" i="13"/>
  <c r="M40" i="13"/>
  <c r="M42" i="13"/>
  <c r="M43" i="13"/>
  <c r="M44" i="13"/>
  <c r="M45" i="13"/>
  <c r="M3" i="13"/>
  <c r="M61" i="13" s="1"/>
  <c r="L4" i="13"/>
  <c r="L5" i="13"/>
  <c r="L6" i="13"/>
  <c r="L7" i="13"/>
  <c r="L8" i="13"/>
  <c r="L9" i="13"/>
  <c r="L11" i="13"/>
  <c r="L13" i="13"/>
  <c r="L14" i="13"/>
  <c r="L15" i="13"/>
  <c r="L16" i="13"/>
  <c r="L17" i="13"/>
  <c r="L19" i="13"/>
  <c r="L20" i="13"/>
  <c r="L21" i="13"/>
  <c r="L22" i="13"/>
  <c r="L23" i="13"/>
  <c r="L24" i="13"/>
  <c r="L25" i="13"/>
  <c r="L26" i="13"/>
  <c r="L27" i="13"/>
  <c r="L28" i="13"/>
  <c r="L29" i="13"/>
  <c r="L30" i="13"/>
  <c r="L31" i="13"/>
  <c r="L32" i="13"/>
  <c r="L33" i="13"/>
  <c r="L34" i="13"/>
  <c r="L35" i="13"/>
  <c r="L36" i="13"/>
  <c r="L37" i="13"/>
  <c r="L38" i="13"/>
  <c r="L39" i="13"/>
  <c r="L40" i="13"/>
  <c r="L41" i="13"/>
  <c r="L42" i="13"/>
  <c r="L43" i="13"/>
  <c r="L44" i="13"/>
  <c r="L45" i="13"/>
  <c r="L46" i="13"/>
  <c r="L47" i="13"/>
  <c r="L61" i="13" s="1"/>
  <c r="L48" i="13"/>
  <c r="L49" i="13"/>
  <c r="L3" i="13"/>
  <c r="K4" i="13"/>
  <c r="W4" i="13" s="1"/>
  <c r="K5" i="13"/>
  <c r="W5" i="13" s="1"/>
  <c r="K6" i="13"/>
  <c r="W6" i="13" s="1"/>
  <c r="K7" i="13"/>
  <c r="W7" i="13" s="1"/>
  <c r="K8" i="13"/>
  <c r="W8" i="13" s="1"/>
  <c r="K9" i="13"/>
  <c r="W9" i="13" s="1"/>
  <c r="K11" i="13"/>
  <c r="W11" i="13" s="1"/>
  <c r="K13" i="13"/>
  <c r="W13" i="13" s="1"/>
  <c r="K14" i="13"/>
  <c r="W14" i="13" s="1"/>
  <c r="K15" i="13"/>
  <c r="W15" i="13" s="1"/>
  <c r="K16" i="13"/>
  <c r="W16" i="13" s="1"/>
  <c r="K19" i="13"/>
  <c r="W19" i="13" s="1"/>
  <c r="K20" i="13"/>
  <c r="W20" i="13" s="1"/>
  <c r="K21" i="13"/>
  <c r="W21" i="13" s="1"/>
  <c r="K22" i="13"/>
  <c r="W22" i="13" s="1"/>
  <c r="K24" i="13"/>
  <c r="W24" i="13" s="1"/>
  <c r="K25" i="13"/>
  <c r="K26" i="13"/>
  <c r="W26" i="13" s="1"/>
  <c r="K27" i="13"/>
  <c r="W27" i="13" s="1"/>
  <c r="K28" i="13"/>
  <c r="W28" i="13" s="1"/>
  <c r="K29" i="13"/>
  <c r="W29" i="13" s="1"/>
  <c r="K31" i="13"/>
  <c r="W31" i="13" s="1"/>
  <c r="K32" i="13"/>
  <c r="W32" i="13" s="1"/>
  <c r="K33" i="13"/>
  <c r="W33" i="13" s="1"/>
  <c r="K34" i="13"/>
  <c r="W34" i="13" s="1"/>
  <c r="K35" i="13"/>
  <c r="W35" i="13" s="1"/>
  <c r="K37" i="13"/>
  <c r="W37" i="13" s="1"/>
  <c r="K42" i="13"/>
  <c r="W42" i="13" s="1"/>
  <c r="K43" i="13"/>
  <c r="W43" i="13" s="1"/>
  <c r="K44" i="13"/>
  <c r="W44" i="13" s="1"/>
  <c r="K45" i="13"/>
  <c r="W45" i="13" s="1"/>
  <c r="K3" i="13"/>
  <c r="P4" i="12"/>
  <c r="P5" i="12"/>
  <c r="P6" i="12"/>
  <c r="P7" i="12"/>
  <c r="P8" i="12"/>
  <c r="P9" i="12"/>
  <c r="P10" i="12"/>
  <c r="P11" i="12"/>
  <c r="P12" i="12"/>
  <c r="P13" i="12"/>
  <c r="P14" i="12"/>
  <c r="P16" i="12"/>
  <c r="P17" i="12"/>
  <c r="P18" i="12"/>
  <c r="P19" i="12"/>
  <c r="P20" i="12"/>
  <c r="P21" i="12"/>
  <c r="P22" i="12"/>
  <c r="P23" i="12"/>
  <c r="P24" i="12"/>
  <c r="P25" i="12"/>
  <c r="P27" i="12"/>
  <c r="P28" i="12"/>
  <c r="P29" i="12"/>
  <c r="P30" i="12"/>
  <c r="P31" i="12"/>
  <c r="P32" i="12"/>
  <c r="P33" i="12"/>
  <c r="P35" i="12"/>
  <c r="P37" i="12"/>
  <c r="P38" i="12"/>
  <c r="P64" i="12" s="1"/>
  <c r="P39" i="12"/>
  <c r="P41" i="12"/>
  <c r="P3" i="12"/>
  <c r="P61" i="12" s="1"/>
  <c r="O4" i="12"/>
  <c r="O6" i="12"/>
  <c r="O7" i="12"/>
  <c r="O8" i="12"/>
  <c r="O10" i="12"/>
  <c r="O11" i="12"/>
  <c r="O12" i="12"/>
  <c r="O14" i="12"/>
  <c r="O16" i="12"/>
  <c r="O17" i="12"/>
  <c r="O18" i="12"/>
  <c r="O19" i="12"/>
  <c r="O20" i="12"/>
  <c r="O21" i="12"/>
  <c r="O22" i="12"/>
  <c r="O23" i="12"/>
  <c r="O24" i="12"/>
  <c r="O25" i="12"/>
  <c r="O26" i="12"/>
  <c r="O28" i="12"/>
  <c r="O29" i="12"/>
  <c r="O30" i="12"/>
  <c r="O32" i="12"/>
  <c r="O35" i="12"/>
  <c r="O36" i="12"/>
  <c r="O38" i="12"/>
  <c r="O39" i="12"/>
  <c r="O40" i="12"/>
  <c r="O43" i="12"/>
  <c r="O44" i="12"/>
  <c r="O46" i="12"/>
  <c r="O47" i="12"/>
  <c r="O48" i="12"/>
  <c r="O49" i="12"/>
  <c r="N4" i="12"/>
  <c r="N5" i="12"/>
  <c r="N6" i="12"/>
  <c r="N7" i="12"/>
  <c r="N8" i="12"/>
  <c r="N10" i="12"/>
  <c r="N11" i="12"/>
  <c r="N12" i="12"/>
  <c r="N14" i="12"/>
  <c r="N16" i="12"/>
  <c r="N17" i="12"/>
  <c r="N18" i="12"/>
  <c r="N19" i="12"/>
  <c r="N20" i="12"/>
  <c r="N21" i="12"/>
  <c r="N22" i="12"/>
  <c r="N23" i="12"/>
  <c r="N24" i="12"/>
  <c r="N25" i="12"/>
  <c r="N26" i="12"/>
  <c r="N28" i="12"/>
  <c r="N29" i="12"/>
  <c r="N30" i="12"/>
  <c r="N32" i="12"/>
  <c r="N34" i="12"/>
  <c r="N35" i="12"/>
  <c r="N36" i="12"/>
  <c r="N37" i="12"/>
  <c r="N38" i="12"/>
  <c r="N39" i="12"/>
  <c r="N40" i="12"/>
  <c r="N41" i="12"/>
  <c r="N43" i="12"/>
  <c r="N44" i="12"/>
  <c r="N46" i="12"/>
  <c r="N47" i="12"/>
  <c r="N48" i="12"/>
  <c r="N49" i="12"/>
  <c r="N50" i="12"/>
  <c r="N3" i="12"/>
  <c r="N61" i="12" s="1"/>
  <c r="M24" i="12"/>
  <c r="M4" i="12"/>
  <c r="M5" i="12"/>
  <c r="M6" i="12"/>
  <c r="M7" i="12"/>
  <c r="M8" i="12"/>
  <c r="M9" i="12"/>
  <c r="M10" i="12"/>
  <c r="M11" i="12"/>
  <c r="M12" i="12"/>
  <c r="M13" i="12"/>
  <c r="M14" i="12"/>
  <c r="M15" i="12"/>
  <c r="M16" i="12"/>
  <c r="M17" i="12"/>
  <c r="M18" i="12"/>
  <c r="M19" i="12"/>
  <c r="M20" i="12"/>
  <c r="M21" i="12"/>
  <c r="M22" i="12"/>
  <c r="M23" i="12"/>
  <c r="M25" i="12"/>
  <c r="M26" i="12"/>
  <c r="M27" i="12"/>
  <c r="M28" i="12"/>
  <c r="M29" i="12"/>
  <c r="M30" i="12"/>
  <c r="M31" i="12"/>
  <c r="M32" i="12"/>
  <c r="M33" i="12"/>
  <c r="M35" i="12"/>
  <c r="M36" i="12"/>
  <c r="M37" i="12"/>
  <c r="M38" i="12"/>
  <c r="M41" i="12"/>
  <c r="M3" i="12"/>
  <c r="M61" i="12" s="1"/>
  <c r="L4" i="12"/>
  <c r="L5" i="12"/>
  <c r="L6" i="12"/>
  <c r="L7" i="12"/>
  <c r="L8" i="12"/>
  <c r="L9" i="12"/>
  <c r="L10" i="12"/>
  <c r="L11" i="12"/>
  <c r="L12" i="12"/>
  <c r="L13" i="12"/>
  <c r="L14" i="12"/>
  <c r="L15" i="12"/>
  <c r="L16" i="12"/>
  <c r="L17" i="12"/>
  <c r="L18" i="12"/>
  <c r="L19" i="12"/>
  <c r="L20" i="12"/>
  <c r="L21" i="12"/>
  <c r="L22" i="12"/>
  <c r="L23" i="12"/>
  <c r="L24" i="12"/>
  <c r="L25" i="12"/>
  <c r="L26" i="12"/>
  <c r="L27" i="12"/>
  <c r="L28" i="12"/>
  <c r="L29" i="12"/>
  <c r="L30" i="12"/>
  <c r="L31" i="12"/>
  <c r="L32" i="12"/>
  <c r="L33" i="12"/>
  <c r="L34" i="12"/>
  <c r="L35" i="12"/>
  <c r="L36" i="12"/>
  <c r="L37" i="12"/>
  <c r="L38" i="12"/>
  <c r="L39" i="12"/>
  <c r="L40" i="12"/>
  <c r="L41" i="12"/>
  <c r="L42" i="12"/>
  <c r="L43" i="12"/>
  <c r="L44" i="12"/>
  <c r="L45" i="12"/>
  <c r="L46" i="12"/>
  <c r="L47" i="12"/>
  <c r="L48" i="12"/>
  <c r="L49" i="12"/>
  <c r="L50" i="12"/>
  <c r="L51" i="12"/>
  <c r="L3" i="12"/>
  <c r="K4" i="12"/>
  <c r="K5" i="12"/>
  <c r="W5" i="12" s="1"/>
  <c r="K6" i="12"/>
  <c r="W6" i="12" s="1"/>
  <c r="K7" i="12"/>
  <c r="W7" i="12" s="1"/>
  <c r="K8" i="12"/>
  <c r="W8" i="12" s="1"/>
  <c r="K10" i="12"/>
  <c r="W10" i="12" s="1"/>
  <c r="K11" i="12"/>
  <c r="W11" i="12" s="1"/>
  <c r="K12" i="12"/>
  <c r="W12" i="12" s="1"/>
  <c r="K14" i="12"/>
  <c r="W14" i="12" s="1"/>
  <c r="K16" i="12"/>
  <c r="W16" i="12" s="1"/>
  <c r="K17" i="12"/>
  <c r="W17" i="12" s="1"/>
  <c r="K18" i="12"/>
  <c r="W18" i="12" s="1"/>
  <c r="K19" i="12"/>
  <c r="W19" i="12" s="1"/>
  <c r="K20" i="12"/>
  <c r="W20" i="12" s="1"/>
  <c r="K21" i="12"/>
  <c r="K22" i="12"/>
  <c r="W22" i="12" s="1"/>
  <c r="K23" i="12"/>
  <c r="W23" i="12" s="1"/>
  <c r="K24" i="12"/>
  <c r="W24" i="12" s="1"/>
  <c r="K25" i="12"/>
  <c r="W25" i="12" s="1"/>
  <c r="K26" i="12"/>
  <c r="W26" i="12" s="1"/>
  <c r="K28" i="12"/>
  <c r="W28" i="12" s="1"/>
  <c r="K29" i="12"/>
  <c r="W29" i="12" s="1"/>
  <c r="K30" i="12"/>
  <c r="W30" i="12" s="1"/>
  <c r="K32" i="12"/>
  <c r="W32" i="12" s="1"/>
  <c r="K35" i="12"/>
  <c r="W35" i="12" s="1"/>
  <c r="K36" i="12"/>
  <c r="W36" i="12" s="1"/>
  <c r="K37" i="12"/>
  <c r="W37" i="12" s="1"/>
  <c r="K38" i="12"/>
  <c r="K39" i="12"/>
  <c r="W39" i="12" s="1"/>
  <c r="K40" i="12"/>
  <c r="W40" i="12" s="1"/>
  <c r="K41" i="12"/>
  <c r="W41" i="12" s="1"/>
  <c r="W43" i="12"/>
  <c r="K46" i="12"/>
  <c r="W46" i="12" s="1"/>
  <c r="K47" i="12"/>
  <c r="W47" i="12" s="1"/>
  <c r="K48" i="12"/>
  <c r="W48" i="12" s="1"/>
  <c r="K50" i="12"/>
  <c r="W50" i="12" s="1"/>
  <c r="K3" i="12"/>
  <c r="P4" i="11"/>
  <c r="P5" i="11"/>
  <c r="P6" i="11"/>
  <c r="P7" i="11"/>
  <c r="P8" i="11"/>
  <c r="P9" i="11"/>
  <c r="P10" i="11"/>
  <c r="P11" i="11"/>
  <c r="P12" i="11"/>
  <c r="P13" i="11"/>
  <c r="P14" i="11"/>
  <c r="P15" i="11"/>
  <c r="P16" i="11"/>
  <c r="P17" i="11"/>
  <c r="P18" i="11"/>
  <c r="P19" i="11"/>
  <c r="P20" i="11"/>
  <c r="P21" i="11"/>
  <c r="P22" i="11"/>
  <c r="P23" i="11"/>
  <c r="P24" i="11"/>
  <c r="P25" i="11"/>
  <c r="P26" i="11"/>
  <c r="P27" i="11"/>
  <c r="P28" i="11"/>
  <c r="P29" i="11"/>
  <c r="P30" i="11"/>
  <c r="P31" i="11"/>
  <c r="P32" i="11"/>
  <c r="P33" i="11"/>
  <c r="P34" i="11"/>
  <c r="P35" i="11"/>
  <c r="P36" i="11"/>
  <c r="P37" i="11"/>
  <c r="P38" i="11"/>
  <c r="P39" i="11"/>
  <c r="P40" i="11"/>
  <c r="P41" i="11"/>
  <c r="P42" i="11"/>
  <c r="P43" i="11"/>
  <c r="P44" i="11"/>
  <c r="P45" i="11"/>
  <c r="P50" i="11"/>
  <c r="P3" i="11"/>
  <c r="O4" i="11"/>
  <c r="O6" i="11"/>
  <c r="O7" i="11"/>
  <c r="O8" i="11"/>
  <c r="O9" i="11"/>
  <c r="O10" i="11"/>
  <c r="O12" i="11"/>
  <c r="O13" i="11"/>
  <c r="O14" i="11"/>
  <c r="O15" i="11"/>
  <c r="O16" i="11"/>
  <c r="O17" i="11"/>
  <c r="O18" i="11"/>
  <c r="O19" i="11"/>
  <c r="O20" i="11"/>
  <c r="O21" i="11"/>
  <c r="O22" i="11"/>
  <c r="O23" i="11"/>
  <c r="O24" i="11"/>
  <c r="O25" i="11"/>
  <c r="O27" i="11"/>
  <c r="O28" i="11"/>
  <c r="O29" i="11"/>
  <c r="O30" i="11"/>
  <c r="O31" i="11"/>
  <c r="O32" i="11"/>
  <c r="O33" i="11"/>
  <c r="O34" i="11"/>
  <c r="O35" i="11"/>
  <c r="O36" i="11"/>
  <c r="O37" i="11"/>
  <c r="O39" i="11"/>
  <c r="O41" i="11"/>
  <c r="O42" i="11"/>
  <c r="O43" i="11"/>
  <c r="O44" i="11"/>
  <c r="O45" i="11"/>
  <c r="O64" i="11" s="1"/>
  <c r="O47" i="11"/>
  <c r="O48" i="11"/>
  <c r="O49" i="11"/>
  <c r="O50" i="11"/>
  <c r="O51" i="11"/>
  <c r="O52" i="11"/>
  <c r="O54" i="11"/>
  <c r="O3" i="11"/>
  <c r="N4" i="11"/>
  <c r="N61" i="11" s="1"/>
  <c r="N6" i="11"/>
  <c r="N7" i="11"/>
  <c r="N8" i="11"/>
  <c r="N9" i="11"/>
  <c r="N10" i="11"/>
  <c r="N12" i="11"/>
  <c r="N13" i="11"/>
  <c r="N14" i="11"/>
  <c r="N15" i="11"/>
  <c r="N16" i="11"/>
  <c r="N17" i="11"/>
  <c r="N18" i="11"/>
  <c r="N19" i="11"/>
  <c r="N20" i="11"/>
  <c r="N21" i="11"/>
  <c r="N22" i="11"/>
  <c r="N23" i="11"/>
  <c r="N24" i="11"/>
  <c r="N25" i="11"/>
  <c r="N27" i="11"/>
  <c r="N28" i="11"/>
  <c r="N29" i="11"/>
  <c r="N31" i="11"/>
  <c r="N32" i="11"/>
  <c r="N33" i="11"/>
  <c r="N34" i="11"/>
  <c r="N35" i="11"/>
  <c r="N36" i="11"/>
  <c r="N37" i="11"/>
  <c r="N39" i="11"/>
  <c r="N41" i="11"/>
  <c r="N42" i="11"/>
  <c r="N44" i="11"/>
  <c r="N45" i="11"/>
  <c r="N64" i="11" s="1"/>
  <c r="N47" i="11"/>
  <c r="N49" i="11"/>
  <c r="N50" i="11"/>
  <c r="N51" i="11"/>
  <c r="N52" i="11"/>
  <c r="N54" i="11"/>
  <c r="N3" i="11"/>
  <c r="N18" i="3"/>
  <c r="O18" i="3"/>
  <c r="O62" i="13" l="1"/>
  <c r="P65" i="16"/>
  <c r="O61" i="11"/>
  <c r="P61" i="11"/>
  <c r="P63" i="11"/>
  <c r="N62" i="11"/>
  <c r="N63" i="11"/>
  <c r="O63" i="11"/>
  <c r="O62" i="11"/>
  <c r="O65" i="11" s="1"/>
  <c r="P64" i="11"/>
  <c r="P62" i="11"/>
  <c r="M64" i="12"/>
  <c r="L61" i="12"/>
  <c r="W38" i="12"/>
  <c r="K64" i="12"/>
  <c r="L62" i="12"/>
  <c r="M62" i="12"/>
  <c r="W21" i="12"/>
  <c r="K63" i="12"/>
  <c r="N64" i="12"/>
  <c r="N62" i="12"/>
  <c r="O64" i="12"/>
  <c r="O63" i="12"/>
  <c r="P63" i="12"/>
  <c r="P62" i="12"/>
  <c r="L64" i="12"/>
  <c r="W3" i="12"/>
  <c r="K61" i="12"/>
  <c r="W4" i="12"/>
  <c r="K62" i="12"/>
  <c r="L63" i="12"/>
  <c r="M63" i="12"/>
  <c r="M65" i="12" s="1"/>
  <c r="N63" i="12"/>
  <c r="O62" i="12"/>
  <c r="N62" i="15"/>
  <c r="L62" i="13"/>
  <c r="L64" i="13"/>
  <c r="W3" i="13"/>
  <c r="K61" i="13"/>
  <c r="N61" i="13"/>
  <c r="N64" i="13"/>
  <c r="N63" i="13"/>
  <c r="O64" i="13"/>
  <c r="P63" i="13"/>
  <c r="P62" i="13"/>
  <c r="W25" i="13"/>
  <c r="K63" i="13"/>
  <c r="M63" i="13"/>
  <c r="O63" i="13"/>
  <c r="L63" i="13"/>
  <c r="M62" i="13"/>
  <c r="M64" i="13"/>
  <c r="P64" i="13"/>
  <c r="K65" i="16"/>
  <c r="L65" i="16"/>
  <c r="O65" i="16"/>
  <c r="L63" i="15"/>
  <c r="M63" i="15"/>
  <c r="N63" i="15"/>
  <c r="P63" i="15"/>
  <c r="O64" i="15"/>
  <c r="O63" i="15"/>
  <c r="O62" i="15"/>
  <c r="W40" i="15"/>
  <c r="K64" i="15"/>
  <c r="W22" i="15"/>
  <c r="K63" i="15"/>
  <c r="L64" i="15"/>
  <c r="L62" i="15"/>
  <c r="L65" i="15" s="1"/>
  <c r="M62" i="15"/>
  <c r="M65" i="15" s="1"/>
  <c r="N64" i="15"/>
  <c r="P62" i="15"/>
  <c r="P65" i="15" s="1"/>
  <c r="W48" i="15"/>
  <c r="K62" i="15"/>
  <c r="M62" i="14"/>
  <c r="L64" i="14"/>
  <c r="W36" i="14"/>
  <c r="K64" i="14"/>
  <c r="M63" i="14"/>
  <c r="N64" i="14"/>
  <c r="O63" i="14"/>
  <c r="P64" i="14"/>
  <c r="M64" i="14"/>
  <c r="L62" i="14"/>
  <c r="L63" i="14"/>
  <c r="O62" i="14"/>
  <c r="W3" i="14"/>
  <c r="K62" i="14"/>
  <c r="W21" i="14"/>
  <c r="K63" i="14"/>
  <c r="N62" i="14"/>
  <c r="N63" i="14"/>
  <c r="O64" i="14"/>
  <c r="P63" i="14"/>
  <c r="P62" i="14"/>
  <c r="W39" i="13"/>
  <c r="K64" i="13"/>
  <c r="M4" i="11"/>
  <c r="M5" i="11"/>
  <c r="M6" i="11"/>
  <c r="M7" i="11"/>
  <c r="M8" i="11"/>
  <c r="M9" i="11"/>
  <c r="M10" i="11"/>
  <c r="M11" i="11"/>
  <c r="M12" i="11"/>
  <c r="M13" i="11"/>
  <c r="M14" i="11"/>
  <c r="M15" i="11"/>
  <c r="M16" i="11"/>
  <c r="M17" i="11"/>
  <c r="M18" i="11"/>
  <c r="M19" i="11"/>
  <c r="M20" i="11"/>
  <c r="M21" i="11"/>
  <c r="M22" i="11"/>
  <c r="M23" i="11"/>
  <c r="M24" i="11"/>
  <c r="M25" i="11"/>
  <c r="M26" i="11"/>
  <c r="M27" i="11"/>
  <c r="M28" i="11"/>
  <c r="M29" i="11"/>
  <c r="M30" i="11"/>
  <c r="M31" i="11"/>
  <c r="M32" i="11"/>
  <c r="M33" i="11"/>
  <c r="M34" i="11"/>
  <c r="M35" i="11"/>
  <c r="M36" i="11"/>
  <c r="M37" i="11"/>
  <c r="M38" i="11"/>
  <c r="M39" i="11"/>
  <c r="M40" i="11"/>
  <c r="M41" i="11"/>
  <c r="M42" i="11"/>
  <c r="M43" i="11"/>
  <c r="M44" i="11"/>
  <c r="M45" i="11"/>
  <c r="M50" i="11"/>
  <c r="M3" i="10"/>
  <c r="M3" i="11"/>
  <c r="L4" i="11"/>
  <c r="L5" i="11"/>
  <c r="L6" i="11"/>
  <c r="L7" i="11"/>
  <c r="L8" i="11"/>
  <c r="L9" i="11"/>
  <c r="L10" i="11"/>
  <c r="L11" i="11"/>
  <c r="L12" i="11"/>
  <c r="L13" i="11"/>
  <c r="L14" i="11"/>
  <c r="L15" i="11"/>
  <c r="L16" i="11"/>
  <c r="L17" i="11"/>
  <c r="L18" i="11"/>
  <c r="L19" i="11"/>
  <c r="L20" i="11"/>
  <c r="L21" i="11"/>
  <c r="L22" i="11"/>
  <c r="L23" i="11"/>
  <c r="L24" i="11"/>
  <c r="L25" i="11"/>
  <c r="L27" i="11"/>
  <c r="L28" i="11"/>
  <c r="L29" i="11"/>
  <c r="L30" i="11"/>
  <c r="L31" i="11"/>
  <c r="L32" i="11"/>
  <c r="L33" i="11"/>
  <c r="L34" i="11"/>
  <c r="L35" i="11"/>
  <c r="L36" i="11"/>
  <c r="L37" i="11"/>
  <c r="L38" i="11"/>
  <c r="L39" i="11"/>
  <c r="L40" i="11"/>
  <c r="L41" i="11"/>
  <c r="L42" i="11"/>
  <c r="L43" i="11"/>
  <c r="L44" i="11"/>
  <c r="L45" i="11"/>
  <c r="L46" i="11"/>
  <c r="L47" i="11"/>
  <c r="L48" i="11"/>
  <c r="L49" i="11"/>
  <c r="L50" i="11"/>
  <c r="L51" i="11"/>
  <c r="L52" i="11"/>
  <c r="L54" i="11"/>
  <c r="L3" i="11"/>
  <c r="K4" i="11"/>
  <c r="K6" i="11"/>
  <c r="K7" i="11"/>
  <c r="W7" i="11" s="1"/>
  <c r="K8" i="11"/>
  <c r="W8" i="11" s="1"/>
  <c r="K9" i="11"/>
  <c r="W9" i="11" s="1"/>
  <c r="K10" i="11"/>
  <c r="W10" i="11" s="1"/>
  <c r="K12" i="11"/>
  <c r="W12" i="11" s="1"/>
  <c r="K13" i="11"/>
  <c r="W13" i="11" s="1"/>
  <c r="K14" i="11"/>
  <c r="W14" i="11" s="1"/>
  <c r="K15" i="11"/>
  <c r="W15" i="11" s="1"/>
  <c r="K16" i="11"/>
  <c r="W16" i="11" s="1"/>
  <c r="K17" i="11"/>
  <c r="W17" i="11" s="1"/>
  <c r="K18" i="11"/>
  <c r="W18" i="11" s="1"/>
  <c r="K19" i="11"/>
  <c r="W19" i="11" s="1"/>
  <c r="K20" i="11"/>
  <c r="W20" i="11" s="1"/>
  <c r="K21" i="11"/>
  <c r="W21" i="11" s="1"/>
  <c r="K22" i="11"/>
  <c r="W22" i="11" s="1"/>
  <c r="K23" i="11"/>
  <c r="K24" i="11"/>
  <c r="W24" i="11" s="1"/>
  <c r="K25" i="11"/>
  <c r="W25" i="11" s="1"/>
  <c r="K27" i="11"/>
  <c r="W27" i="11" s="1"/>
  <c r="K28" i="11"/>
  <c r="W28" i="11" s="1"/>
  <c r="K29" i="11"/>
  <c r="W29" i="11" s="1"/>
  <c r="K31" i="11"/>
  <c r="W31" i="11" s="1"/>
  <c r="K32" i="11"/>
  <c r="W32" i="11" s="1"/>
  <c r="K33" i="11"/>
  <c r="W33" i="11" s="1"/>
  <c r="K34" i="11"/>
  <c r="W34" i="11" s="1"/>
  <c r="K35" i="11"/>
  <c r="W35" i="11" s="1"/>
  <c r="K36" i="11"/>
  <c r="W36" i="11" s="1"/>
  <c r="K37" i="11"/>
  <c r="W37" i="11" s="1"/>
  <c r="K39" i="11"/>
  <c r="W39" i="11" s="1"/>
  <c r="K41" i="11"/>
  <c r="W41" i="11" s="1"/>
  <c r="K42" i="11"/>
  <c r="W42" i="11" s="1"/>
  <c r="K44" i="11"/>
  <c r="W44" i="11" s="1"/>
  <c r="K45" i="11"/>
  <c r="K47" i="11"/>
  <c r="W47" i="11" s="1"/>
  <c r="K49" i="11"/>
  <c r="W49" i="11" s="1"/>
  <c r="K50" i="11"/>
  <c r="W50" i="11" s="1"/>
  <c r="K51" i="11"/>
  <c r="W51" i="11" s="1"/>
  <c r="K54" i="11"/>
  <c r="W54" i="11" s="1"/>
  <c r="K3" i="11"/>
  <c r="W3" i="11" s="1"/>
  <c r="P4" i="10"/>
  <c r="P5" i="10"/>
  <c r="P6" i="10"/>
  <c r="P7" i="10"/>
  <c r="P8" i="10"/>
  <c r="P9" i="10"/>
  <c r="P10" i="10"/>
  <c r="P11" i="10"/>
  <c r="P12" i="10"/>
  <c r="P13" i="10"/>
  <c r="P14" i="10"/>
  <c r="P15" i="10"/>
  <c r="P16" i="10"/>
  <c r="P17" i="10"/>
  <c r="P18" i="10"/>
  <c r="P19" i="10"/>
  <c r="P20" i="10"/>
  <c r="P21" i="10"/>
  <c r="P22" i="10"/>
  <c r="P24" i="10"/>
  <c r="P64" i="10" s="1"/>
  <c r="P25" i="10"/>
  <c r="P3" i="10"/>
  <c r="O4" i="10"/>
  <c r="O5" i="10"/>
  <c r="O7" i="10"/>
  <c r="O8" i="10"/>
  <c r="O9" i="10"/>
  <c r="O10" i="10"/>
  <c r="O12" i="10"/>
  <c r="O13" i="10"/>
  <c r="O14" i="10"/>
  <c r="O15" i="10"/>
  <c r="O16" i="10"/>
  <c r="O17" i="10"/>
  <c r="O18" i="10"/>
  <c r="O20" i="10"/>
  <c r="O21" i="10"/>
  <c r="O22" i="10"/>
  <c r="O23" i="10"/>
  <c r="O24" i="10"/>
  <c r="O64" i="10" s="1"/>
  <c r="O25" i="10"/>
  <c r="O3" i="10"/>
  <c r="N4" i="10"/>
  <c r="N5" i="10"/>
  <c r="N6" i="10"/>
  <c r="N7" i="10"/>
  <c r="N8" i="10"/>
  <c r="N9" i="10"/>
  <c r="N10" i="10"/>
  <c r="N11" i="10"/>
  <c r="N12" i="10"/>
  <c r="N13" i="10"/>
  <c r="N14" i="10"/>
  <c r="N15" i="10"/>
  <c r="N16" i="10"/>
  <c r="N17" i="10"/>
  <c r="N18" i="10"/>
  <c r="N19" i="10"/>
  <c r="N20" i="10"/>
  <c r="N21" i="10"/>
  <c r="N22" i="10"/>
  <c r="N23" i="10"/>
  <c r="N24" i="10"/>
  <c r="N25" i="10"/>
  <c r="N3" i="10"/>
  <c r="M4" i="10"/>
  <c r="M5" i="10"/>
  <c r="M6" i="10"/>
  <c r="M7" i="10"/>
  <c r="M8" i="10"/>
  <c r="M9" i="10"/>
  <c r="M10" i="10"/>
  <c r="M11" i="10"/>
  <c r="M12" i="10"/>
  <c r="M13" i="10"/>
  <c r="M14" i="10"/>
  <c r="M15" i="10"/>
  <c r="M16" i="10"/>
  <c r="M17" i="10"/>
  <c r="M18" i="10"/>
  <c r="M19" i="10"/>
  <c r="M20" i="10"/>
  <c r="M21" i="10"/>
  <c r="M22" i="10"/>
  <c r="M24" i="10"/>
  <c r="M25" i="10"/>
  <c r="L4" i="10"/>
  <c r="L5" i="10"/>
  <c r="L6" i="10"/>
  <c r="L7" i="10"/>
  <c r="L8" i="10"/>
  <c r="L9" i="10"/>
  <c r="L10" i="10"/>
  <c r="L11" i="10"/>
  <c r="L12" i="10"/>
  <c r="L13" i="10"/>
  <c r="L63" i="10" s="1"/>
  <c r="L14" i="10"/>
  <c r="L15" i="10"/>
  <c r="L16" i="10"/>
  <c r="L17" i="10"/>
  <c r="L18" i="10"/>
  <c r="L19" i="10"/>
  <c r="L20" i="10"/>
  <c r="L21" i="10"/>
  <c r="L22" i="10"/>
  <c r="L23" i="10"/>
  <c r="L24" i="10"/>
  <c r="L25" i="10"/>
  <c r="L3" i="10"/>
  <c r="K4" i="10"/>
  <c r="K5" i="10"/>
  <c r="W5" i="10" s="1"/>
  <c r="K6" i="10"/>
  <c r="W6" i="10" s="1"/>
  <c r="K7" i="10"/>
  <c r="W7" i="10" s="1"/>
  <c r="K8" i="10"/>
  <c r="W8" i="10" s="1"/>
  <c r="K9" i="10"/>
  <c r="W9" i="10" s="1"/>
  <c r="K10" i="10"/>
  <c r="W10" i="10" s="1"/>
  <c r="K11" i="10"/>
  <c r="W11" i="10" s="1"/>
  <c r="K12" i="10"/>
  <c r="W12" i="10" s="1"/>
  <c r="K13" i="10"/>
  <c r="K14" i="10"/>
  <c r="W14" i="10" s="1"/>
  <c r="K15" i="10"/>
  <c r="W15" i="10" s="1"/>
  <c r="K16" i="10"/>
  <c r="W16" i="10" s="1"/>
  <c r="K17" i="10"/>
  <c r="W17" i="10" s="1"/>
  <c r="K18" i="10"/>
  <c r="W18" i="10" s="1"/>
  <c r="K19" i="10"/>
  <c r="W19" i="10" s="1"/>
  <c r="K20" i="10"/>
  <c r="W20" i="10" s="1"/>
  <c r="K21" i="10"/>
  <c r="W21" i="10" s="1"/>
  <c r="K22" i="10"/>
  <c r="W22" i="10" s="1"/>
  <c r="K23" i="10"/>
  <c r="W23" i="10" s="1"/>
  <c r="K25" i="10"/>
  <c r="K3" i="10"/>
  <c r="P4" i="9"/>
  <c r="P62" i="9" s="1"/>
  <c r="P5" i="9"/>
  <c r="P6" i="9"/>
  <c r="P7" i="9"/>
  <c r="P8" i="9"/>
  <c r="P9" i="9"/>
  <c r="P10" i="9"/>
  <c r="P11" i="9"/>
  <c r="P12" i="9"/>
  <c r="P13" i="9"/>
  <c r="P14" i="9"/>
  <c r="P15" i="9"/>
  <c r="P64" i="9" s="1"/>
  <c r="P3" i="9"/>
  <c r="P61" i="9" s="1"/>
  <c r="O4" i="9"/>
  <c r="O5" i="9"/>
  <c r="O6" i="9"/>
  <c r="O8" i="9"/>
  <c r="O9" i="9"/>
  <c r="O10" i="9"/>
  <c r="O11" i="9"/>
  <c r="O12" i="9"/>
  <c r="O13" i="9"/>
  <c r="O14" i="9"/>
  <c r="O15" i="9"/>
  <c r="O64" i="9" s="1"/>
  <c r="O16" i="9"/>
  <c r="O3" i="9"/>
  <c r="O61" i="9" s="1"/>
  <c r="N4" i="9"/>
  <c r="N5" i="9"/>
  <c r="N7" i="9"/>
  <c r="N8" i="9"/>
  <c r="N9" i="9"/>
  <c r="N10" i="9"/>
  <c r="N11" i="9"/>
  <c r="N12" i="9"/>
  <c r="N13" i="9"/>
  <c r="N14" i="9"/>
  <c r="N15" i="9"/>
  <c r="N64" i="9" s="1"/>
  <c r="N16" i="9"/>
  <c r="N3" i="9"/>
  <c r="N61" i="9" s="1"/>
  <c r="M4" i="9"/>
  <c r="M5" i="9"/>
  <c r="M6" i="9"/>
  <c r="M7" i="9"/>
  <c r="M8" i="9"/>
  <c r="M9" i="9"/>
  <c r="M10" i="9"/>
  <c r="M11" i="9"/>
  <c r="M12" i="9"/>
  <c r="M13" i="9"/>
  <c r="M14" i="9"/>
  <c r="M15" i="9"/>
  <c r="M64" i="9" s="1"/>
  <c r="M3" i="9"/>
  <c r="M61" i="9" s="1"/>
  <c r="L4" i="9"/>
  <c r="L5" i="9"/>
  <c r="L6" i="9"/>
  <c r="L7" i="9"/>
  <c r="L8" i="9"/>
  <c r="L9" i="9"/>
  <c r="L10" i="9"/>
  <c r="L11" i="9"/>
  <c r="L12" i="9"/>
  <c r="L13" i="9"/>
  <c r="L14" i="9"/>
  <c r="L15" i="9"/>
  <c r="L64" i="9" s="1"/>
  <c r="L16" i="9"/>
  <c r="L3" i="9"/>
  <c r="L61" i="9" s="1"/>
  <c r="K4" i="9"/>
  <c r="K5" i="9"/>
  <c r="W5" i="9" s="1"/>
  <c r="K7" i="9"/>
  <c r="W7" i="9" s="1"/>
  <c r="K8" i="9"/>
  <c r="W8" i="9" s="1"/>
  <c r="K9" i="9"/>
  <c r="K10" i="9"/>
  <c r="W10" i="9" s="1"/>
  <c r="K11" i="9"/>
  <c r="W11" i="9" s="1"/>
  <c r="K12" i="9"/>
  <c r="W12" i="9" s="1"/>
  <c r="K13" i="9"/>
  <c r="W13" i="9" s="1"/>
  <c r="K14" i="9"/>
  <c r="W14" i="9" s="1"/>
  <c r="K15" i="9"/>
  <c r="K16" i="9"/>
  <c r="W16" i="9" s="1"/>
  <c r="K3" i="9"/>
  <c r="P4" i="8"/>
  <c r="P5" i="8"/>
  <c r="P6" i="8"/>
  <c r="P7" i="8"/>
  <c r="P8" i="8"/>
  <c r="P9" i="8"/>
  <c r="P10" i="8"/>
  <c r="P11" i="8"/>
  <c r="P12" i="8"/>
  <c r="P13" i="8"/>
  <c r="P14" i="8"/>
  <c r="P15" i="8"/>
  <c r="P16" i="8"/>
  <c r="P17" i="8"/>
  <c r="P18" i="8"/>
  <c r="P19" i="8"/>
  <c r="P20" i="8"/>
  <c r="P21" i="8"/>
  <c r="P22" i="8"/>
  <c r="P23" i="8"/>
  <c r="P24" i="8"/>
  <c r="P25" i="8"/>
  <c r="P26" i="8"/>
  <c r="P27" i="8"/>
  <c r="P28" i="8"/>
  <c r="P29" i="8"/>
  <c r="P30" i="8"/>
  <c r="P31" i="8"/>
  <c r="P32" i="8"/>
  <c r="P33" i="8"/>
  <c r="P34" i="8"/>
  <c r="P35" i="8"/>
  <c r="P36" i="8"/>
  <c r="P37" i="8"/>
  <c r="P38" i="8"/>
  <c r="P39" i="8"/>
  <c r="P40" i="8"/>
  <c r="P41" i="8"/>
  <c r="P3" i="8"/>
  <c r="P61" i="8" s="1"/>
  <c r="O4" i="8"/>
  <c r="O5" i="8"/>
  <c r="O6" i="8"/>
  <c r="O7" i="8"/>
  <c r="O8" i="8"/>
  <c r="O9" i="8"/>
  <c r="O10" i="8"/>
  <c r="O11" i="8"/>
  <c r="O12" i="8"/>
  <c r="O13" i="8"/>
  <c r="O14" i="8"/>
  <c r="O15" i="8"/>
  <c r="O16" i="8"/>
  <c r="O17" i="8"/>
  <c r="O18" i="8"/>
  <c r="O19" i="8"/>
  <c r="O21" i="8"/>
  <c r="O22" i="8"/>
  <c r="O23" i="8"/>
  <c r="O25" i="8"/>
  <c r="O26" i="8"/>
  <c r="O27" i="8"/>
  <c r="O28" i="8"/>
  <c r="O29" i="8"/>
  <c r="O30" i="8"/>
  <c r="O31" i="8"/>
  <c r="O32" i="8"/>
  <c r="O33" i="8"/>
  <c r="O36" i="8"/>
  <c r="O37" i="8"/>
  <c r="O38" i="8"/>
  <c r="O39" i="8"/>
  <c r="O40" i="8"/>
  <c r="O41" i="8"/>
  <c r="O43" i="8"/>
  <c r="O44" i="8"/>
  <c r="O3" i="8"/>
  <c r="O61" i="8" s="1"/>
  <c r="N4" i="8"/>
  <c r="N5" i="8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N26" i="8"/>
  <c r="N27" i="8"/>
  <c r="N28" i="8"/>
  <c r="N29" i="8"/>
  <c r="N30" i="8"/>
  <c r="N31" i="8"/>
  <c r="N32" i="8"/>
  <c r="N33" i="8"/>
  <c r="N34" i="8"/>
  <c r="N35" i="8"/>
  <c r="N36" i="8"/>
  <c r="N37" i="8"/>
  <c r="N38" i="8"/>
  <c r="N39" i="8"/>
  <c r="N40" i="8"/>
  <c r="N41" i="8"/>
  <c r="N42" i="8"/>
  <c r="N43" i="8"/>
  <c r="N44" i="8"/>
  <c r="N3" i="8"/>
  <c r="N61" i="8" s="1"/>
  <c r="M4" i="8"/>
  <c r="M5" i="8"/>
  <c r="M6" i="8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M29" i="8"/>
  <c r="M30" i="8"/>
  <c r="M31" i="8"/>
  <c r="M32" i="8"/>
  <c r="M34" i="8"/>
  <c r="M35" i="8"/>
  <c r="M36" i="8"/>
  <c r="M37" i="8"/>
  <c r="M38" i="8"/>
  <c r="M39" i="8"/>
  <c r="M40" i="8"/>
  <c r="M41" i="8"/>
  <c r="M3" i="8"/>
  <c r="M61" i="8" s="1"/>
  <c r="L4" i="8"/>
  <c r="L5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L3" i="8"/>
  <c r="L61" i="8" s="1"/>
  <c r="K4" i="8"/>
  <c r="K5" i="8"/>
  <c r="W5" i="8" s="1"/>
  <c r="K6" i="8"/>
  <c r="W6" i="8" s="1"/>
  <c r="K7" i="8"/>
  <c r="W7" i="8" s="1"/>
  <c r="K8" i="8"/>
  <c r="W8" i="8" s="1"/>
  <c r="K9" i="8"/>
  <c r="W9" i="8" s="1"/>
  <c r="K10" i="8"/>
  <c r="W10" i="8" s="1"/>
  <c r="K11" i="8"/>
  <c r="W11" i="8" s="1"/>
  <c r="K12" i="8"/>
  <c r="W12" i="8" s="1"/>
  <c r="K13" i="8"/>
  <c r="W13" i="8" s="1"/>
  <c r="K14" i="8"/>
  <c r="W14" i="8" s="1"/>
  <c r="K15" i="8"/>
  <c r="W15" i="8" s="1"/>
  <c r="K16" i="8"/>
  <c r="W16" i="8" s="1"/>
  <c r="K17" i="8"/>
  <c r="W17" i="8" s="1"/>
  <c r="K18" i="8"/>
  <c r="W18" i="8" s="1"/>
  <c r="K19" i="8"/>
  <c r="W19" i="8" s="1"/>
  <c r="K20" i="8"/>
  <c r="W20" i="8" s="1"/>
  <c r="K21" i="8"/>
  <c r="W21" i="8" s="1"/>
  <c r="K22" i="8"/>
  <c r="W22" i="8" s="1"/>
  <c r="K23" i="8"/>
  <c r="W23" i="8" s="1"/>
  <c r="K24" i="8"/>
  <c r="W24" i="8" s="1"/>
  <c r="K25" i="8"/>
  <c r="K26" i="8"/>
  <c r="W26" i="8" s="1"/>
  <c r="K27" i="8"/>
  <c r="W27" i="8" s="1"/>
  <c r="K28" i="8"/>
  <c r="W28" i="8" s="1"/>
  <c r="K29" i="8"/>
  <c r="W29" i="8" s="1"/>
  <c r="K30" i="8"/>
  <c r="W30" i="8" s="1"/>
  <c r="K31" i="8"/>
  <c r="W31" i="8" s="1"/>
  <c r="K32" i="8"/>
  <c r="W32" i="8" s="1"/>
  <c r="K33" i="8"/>
  <c r="W33" i="8" s="1"/>
  <c r="K34" i="8"/>
  <c r="W34" i="8" s="1"/>
  <c r="K35" i="8"/>
  <c r="W35" i="8" s="1"/>
  <c r="K36" i="8"/>
  <c r="W36" i="8" s="1"/>
  <c r="K37" i="8"/>
  <c r="W37" i="8" s="1"/>
  <c r="K38" i="8"/>
  <c r="K39" i="8"/>
  <c r="W39" i="8" s="1"/>
  <c r="K40" i="8"/>
  <c r="W40" i="8" s="1"/>
  <c r="K41" i="8"/>
  <c r="W41" i="8" s="1"/>
  <c r="K43" i="8"/>
  <c r="W43" i="8" s="1"/>
  <c r="K45" i="8"/>
  <c r="W45" i="8" s="1"/>
  <c r="K3" i="8"/>
  <c r="N14" i="3"/>
  <c r="N17" i="3"/>
  <c r="Q17" i="3"/>
  <c r="M17" i="3"/>
  <c r="Q18" i="3"/>
  <c r="L18" i="3"/>
  <c r="P18" i="3"/>
  <c r="M18" i="3"/>
  <c r="L65" i="12" l="1"/>
  <c r="N65" i="12"/>
  <c r="N65" i="13"/>
  <c r="K65" i="15"/>
  <c r="N65" i="11"/>
  <c r="N63" i="10"/>
  <c r="W13" i="10"/>
  <c r="K63" i="10"/>
  <c r="L64" i="10"/>
  <c r="L62" i="10"/>
  <c r="L65" i="10" s="1"/>
  <c r="M63" i="10"/>
  <c r="N64" i="10"/>
  <c r="N62" i="10"/>
  <c r="N65" i="10" s="1"/>
  <c r="O62" i="10"/>
  <c r="W25" i="10"/>
  <c r="K64" i="10"/>
  <c r="W4" i="10"/>
  <c r="K62" i="10"/>
  <c r="K65" i="10" s="1"/>
  <c r="M62" i="10"/>
  <c r="O63" i="10"/>
  <c r="P63" i="10"/>
  <c r="M64" i="10"/>
  <c r="P62" i="10"/>
  <c r="M63" i="11"/>
  <c r="L61" i="11"/>
  <c r="M64" i="11"/>
  <c r="M61" i="11"/>
  <c r="W4" i="11"/>
  <c r="K61" i="11"/>
  <c r="L62" i="11"/>
  <c r="L64" i="11"/>
  <c r="M62" i="11"/>
  <c r="M65" i="11" s="1"/>
  <c r="W45" i="11"/>
  <c r="K64" i="11"/>
  <c r="W23" i="11"/>
  <c r="K63" i="11"/>
  <c r="W6" i="11"/>
  <c r="K62" i="11"/>
  <c r="L63" i="11"/>
  <c r="P65" i="11"/>
  <c r="O65" i="12"/>
  <c r="P65" i="12"/>
  <c r="K65" i="12"/>
  <c r="M63" i="9"/>
  <c r="W3" i="9"/>
  <c r="K61" i="9"/>
  <c r="M62" i="9"/>
  <c r="O62" i="9"/>
  <c r="W9" i="9"/>
  <c r="K63" i="9"/>
  <c r="W4" i="9"/>
  <c r="K62" i="9"/>
  <c r="L62" i="9"/>
  <c r="N63" i="9"/>
  <c r="N62" i="9"/>
  <c r="L63" i="9"/>
  <c r="O63" i="9"/>
  <c r="P63" i="9"/>
  <c r="P65" i="9" s="1"/>
  <c r="N64" i="8"/>
  <c r="W3" i="8"/>
  <c r="K61" i="8"/>
  <c r="L63" i="8"/>
  <c r="N63" i="8"/>
  <c r="P63" i="8"/>
  <c r="O64" i="8"/>
  <c r="W38" i="8"/>
  <c r="K64" i="8"/>
  <c r="L62" i="8"/>
  <c r="N62" i="8"/>
  <c r="P62" i="8"/>
  <c r="W25" i="8"/>
  <c r="K63" i="8"/>
  <c r="M64" i="8"/>
  <c r="M63" i="8"/>
  <c r="O62" i="8"/>
  <c r="W4" i="8"/>
  <c r="K62" i="8"/>
  <c r="L64" i="8"/>
  <c r="M62" i="8"/>
  <c r="O63" i="8"/>
  <c r="P64" i="8"/>
  <c r="L65" i="13"/>
  <c r="P65" i="13"/>
  <c r="M65" i="13"/>
  <c r="O65" i="13"/>
  <c r="O65" i="15"/>
  <c r="N65" i="15"/>
  <c r="K65" i="13"/>
  <c r="L65" i="14"/>
  <c r="P65" i="14"/>
  <c r="M65" i="14"/>
  <c r="K65" i="14"/>
  <c r="O65" i="14"/>
  <c r="N65" i="14"/>
  <c r="W15" i="9"/>
  <c r="K64" i="9"/>
  <c r="P4" i="7"/>
  <c r="P5" i="7"/>
  <c r="P6" i="7"/>
  <c r="P7" i="7"/>
  <c r="P8" i="7"/>
  <c r="P9" i="7"/>
  <c r="P10" i="7"/>
  <c r="P11" i="7"/>
  <c r="P12" i="7"/>
  <c r="P13" i="7"/>
  <c r="P14" i="7"/>
  <c r="P15" i="7"/>
  <c r="P16" i="7"/>
  <c r="P17" i="7"/>
  <c r="P18" i="7"/>
  <c r="P19" i="7"/>
  <c r="P20" i="7"/>
  <c r="P3" i="7"/>
  <c r="O4" i="7"/>
  <c r="O5" i="7"/>
  <c r="O6" i="7"/>
  <c r="O7" i="7"/>
  <c r="O8" i="7"/>
  <c r="O9" i="7"/>
  <c r="O10" i="7"/>
  <c r="O11" i="7"/>
  <c r="O12" i="7"/>
  <c r="O13" i="7"/>
  <c r="O15" i="7"/>
  <c r="O16" i="7"/>
  <c r="O17" i="7"/>
  <c r="O19" i="7"/>
  <c r="O64" i="7" s="1"/>
  <c r="O20" i="7"/>
  <c r="O21" i="7"/>
  <c r="O22" i="7"/>
  <c r="O3" i="7"/>
  <c r="N6" i="7"/>
  <c r="N62" i="7" s="1"/>
  <c r="N7" i="7"/>
  <c r="N8" i="7"/>
  <c r="N9" i="7"/>
  <c r="N10" i="7"/>
  <c r="N11" i="7"/>
  <c r="N12" i="7"/>
  <c r="N13" i="7"/>
  <c r="N14" i="7"/>
  <c r="N15" i="7"/>
  <c r="N16" i="7"/>
  <c r="N17" i="7"/>
  <c r="N18" i="7"/>
  <c r="N64" i="7" s="1"/>
  <c r="N19" i="7"/>
  <c r="N20" i="7"/>
  <c r="N21" i="7"/>
  <c r="N22" i="7"/>
  <c r="N3" i="7"/>
  <c r="M4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64" i="7" s="1"/>
  <c r="M19" i="7"/>
  <c r="M20" i="7"/>
  <c r="M3" i="7"/>
  <c r="L4" i="7"/>
  <c r="L62" i="7" s="1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9" i="7"/>
  <c r="L64" i="7" s="1"/>
  <c r="L20" i="7"/>
  <c r="L21" i="7"/>
  <c r="L22" i="7"/>
  <c r="L3" i="7"/>
  <c r="K4" i="7"/>
  <c r="K5" i="7"/>
  <c r="W5" i="7" s="1"/>
  <c r="K6" i="7"/>
  <c r="W6" i="7" s="1"/>
  <c r="K7" i="7"/>
  <c r="W7" i="7" s="1"/>
  <c r="K8" i="7"/>
  <c r="W8" i="7" s="1"/>
  <c r="K9" i="7"/>
  <c r="W9" i="7" s="1"/>
  <c r="K10" i="7"/>
  <c r="W10" i="7" s="1"/>
  <c r="K11" i="7"/>
  <c r="K12" i="7"/>
  <c r="W12" i="7" s="1"/>
  <c r="K13" i="7"/>
  <c r="W13" i="7" s="1"/>
  <c r="K14" i="7"/>
  <c r="W14" i="7" s="1"/>
  <c r="K15" i="7"/>
  <c r="W15" i="7" s="1"/>
  <c r="K16" i="7"/>
  <c r="W16" i="7" s="1"/>
  <c r="K17" i="7"/>
  <c r="W17" i="7" s="1"/>
  <c r="K18" i="7"/>
  <c r="K19" i="7"/>
  <c r="W19" i="7" s="1"/>
  <c r="K20" i="7"/>
  <c r="W20" i="7" s="1"/>
  <c r="K21" i="7"/>
  <c r="W21" i="7" s="1"/>
  <c r="K22" i="7"/>
  <c r="W22" i="7" s="1"/>
  <c r="K3" i="7"/>
  <c r="W3" i="7" s="1"/>
  <c r="K4" i="6"/>
  <c r="W4" i="6" s="1"/>
  <c r="K3" i="6"/>
  <c r="W3" i="6" s="1"/>
  <c r="P4" i="6"/>
  <c r="P5" i="6"/>
  <c r="P6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64" i="6" s="1"/>
  <c r="P21" i="6"/>
  <c r="P3" i="6"/>
  <c r="O4" i="6"/>
  <c r="O5" i="6"/>
  <c r="O6" i="6"/>
  <c r="O7" i="6"/>
  <c r="O8" i="6"/>
  <c r="O9" i="6"/>
  <c r="O10" i="6"/>
  <c r="O11" i="6"/>
  <c r="O12" i="6"/>
  <c r="O13" i="6"/>
  <c r="O14" i="6"/>
  <c r="O15" i="6"/>
  <c r="O17" i="6"/>
  <c r="O18" i="6"/>
  <c r="O19" i="6"/>
  <c r="O21" i="6"/>
  <c r="O64" i="6" s="1"/>
  <c r="O22" i="6"/>
  <c r="O23" i="6"/>
  <c r="O3" i="6"/>
  <c r="N4" i="6"/>
  <c r="N5" i="6"/>
  <c r="N6" i="6"/>
  <c r="N7" i="6"/>
  <c r="N8" i="6"/>
  <c r="N9" i="6"/>
  <c r="N10" i="6"/>
  <c r="N11" i="6"/>
  <c r="N12" i="6"/>
  <c r="N13" i="6"/>
  <c r="N14" i="6"/>
  <c r="N63" i="6" s="1"/>
  <c r="N15" i="6"/>
  <c r="N16" i="6"/>
  <c r="N17" i="6"/>
  <c r="N18" i="6"/>
  <c r="N19" i="6"/>
  <c r="N20" i="6"/>
  <c r="N64" i="6" s="1"/>
  <c r="N21" i="6"/>
  <c r="N22" i="6"/>
  <c r="N23" i="6"/>
  <c r="N3" i="6"/>
  <c r="L3" i="6"/>
  <c r="N3" i="17"/>
  <c r="M4" i="6"/>
  <c r="M5" i="6"/>
  <c r="M6" i="6"/>
  <c r="M7" i="6"/>
  <c r="M8" i="6"/>
  <c r="M9" i="6"/>
  <c r="M11" i="6"/>
  <c r="M12" i="6"/>
  <c r="M13" i="6"/>
  <c r="M14" i="6"/>
  <c r="M15" i="6"/>
  <c r="M63" i="6" s="1"/>
  <c r="M16" i="6"/>
  <c r="M17" i="6"/>
  <c r="M18" i="6"/>
  <c r="M19" i="6"/>
  <c r="M20" i="6"/>
  <c r="M21" i="6"/>
  <c r="M3" i="17"/>
  <c r="M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1" i="6"/>
  <c r="L64" i="6" s="1"/>
  <c r="L22" i="6"/>
  <c r="L23" i="6"/>
  <c r="L3" i="17"/>
  <c r="K5" i="6"/>
  <c r="K6" i="6"/>
  <c r="W6" i="6" s="1"/>
  <c r="K7" i="6"/>
  <c r="W7" i="6" s="1"/>
  <c r="K8" i="6"/>
  <c r="W8" i="6" s="1"/>
  <c r="K9" i="6"/>
  <c r="W9" i="6" s="1"/>
  <c r="K11" i="6"/>
  <c r="W11" i="6" s="1"/>
  <c r="K12" i="6"/>
  <c r="W12" i="6" s="1"/>
  <c r="K13" i="6"/>
  <c r="W13" i="6" s="1"/>
  <c r="K14" i="6"/>
  <c r="W14" i="6" s="1"/>
  <c r="K15" i="6"/>
  <c r="K16" i="6"/>
  <c r="W16" i="6" s="1"/>
  <c r="K17" i="6"/>
  <c r="W17" i="6" s="1"/>
  <c r="K18" i="6"/>
  <c r="W18" i="6" s="1"/>
  <c r="K19" i="6"/>
  <c r="W19" i="6" s="1"/>
  <c r="K20" i="6"/>
  <c r="K21" i="6"/>
  <c r="W21" i="6" s="1"/>
  <c r="K22" i="6"/>
  <c r="W22" i="6" s="1"/>
  <c r="K23" i="6"/>
  <c r="W23" i="6" s="1"/>
  <c r="K3" i="17"/>
  <c r="P4" i="17"/>
  <c r="P5" i="17"/>
  <c r="P6" i="17"/>
  <c r="P7" i="17"/>
  <c r="P8" i="17"/>
  <c r="P9" i="17"/>
  <c r="P10" i="17"/>
  <c r="P11" i="17"/>
  <c r="P12" i="17"/>
  <c r="P13" i="17"/>
  <c r="P14" i="17"/>
  <c r="P15" i="17"/>
  <c r="P16" i="17"/>
  <c r="P17" i="17"/>
  <c r="P18" i="17"/>
  <c r="P19" i="17"/>
  <c r="P64" i="17" s="1"/>
  <c r="P3" i="17"/>
  <c r="O4" i="17"/>
  <c r="O5" i="17"/>
  <c r="O6" i="17"/>
  <c r="O7" i="17"/>
  <c r="O9" i="17"/>
  <c r="O10" i="17"/>
  <c r="O11" i="17"/>
  <c r="O12" i="17"/>
  <c r="O13" i="17"/>
  <c r="O14" i="17"/>
  <c r="O15" i="17"/>
  <c r="O17" i="17"/>
  <c r="O18" i="17"/>
  <c r="O19" i="17"/>
  <c r="O64" i="17" s="1"/>
  <c r="O3" i="17"/>
  <c r="O62" i="17" s="1"/>
  <c r="N4" i="17"/>
  <c r="N5" i="17"/>
  <c r="N6" i="17"/>
  <c r="N7" i="17"/>
  <c r="N8" i="17"/>
  <c r="N9" i="17"/>
  <c r="N10" i="17"/>
  <c r="N11" i="17"/>
  <c r="N12" i="17"/>
  <c r="N13" i="17"/>
  <c r="N14" i="17"/>
  <c r="N15" i="17"/>
  <c r="N16" i="17"/>
  <c r="N17" i="17"/>
  <c r="N18" i="17"/>
  <c r="N19" i="17"/>
  <c r="N64" i="17" s="1"/>
  <c r="M4" i="17"/>
  <c r="M5" i="17"/>
  <c r="M6" i="17"/>
  <c r="M7" i="17"/>
  <c r="M8" i="17"/>
  <c r="M9" i="17"/>
  <c r="M10" i="17"/>
  <c r="M11" i="17"/>
  <c r="M12" i="17"/>
  <c r="M13" i="17"/>
  <c r="M14" i="17"/>
  <c r="M15" i="17"/>
  <c r="M16" i="17"/>
  <c r="M17" i="17"/>
  <c r="M18" i="17"/>
  <c r="M19" i="17"/>
  <c r="M64" i="17" s="1"/>
  <c r="M3" i="4"/>
  <c r="L8" i="17"/>
  <c r="L4" i="17"/>
  <c r="L5" i="17"/>
  <c r="L6" i="17"/>
  <c r="L7" i="17"/>
  <c r="L9" i="17"/>
  <c r="L10" i="17"/>
  <c r="L63" i="17" s="1"/>
  <c r="L11" i="17"/>
  <c r="L12" i="17"/>
  <c r="L13" i="17"/>
  <c r="L14" i="17"/>
  <c r="L15" i="17"/>
  <c r="L16" i="17"/>
  <c r="L17" i="17"/>
  <c r="L18" i="17"/>
  <c r="L19" i="17"/>
  <c r="L64" i="17" s="1"/>
  <c r="K13" i="17"/>
  <c r="K11" i="17"/>
  <c r="W11" i="17" s="1"/>
  <c r="K12" i="17"/>
  <c r="W12" i="17" s="1"/>
  <c r="K14" i="17"/>
  <c r="W14" i="17" s="1"/>
  <c r="K15" i="17"/>
  <c r="W15" i="17" s="1"/>
  <c r="K16" i="17"/>
  <c r="W16" i="17" s="1"/>
  <c r="K17" i="17"/>
  <c r="W17" i="17" s="1"/>
  <c r="K18" i="17"/>
  <c r="W18" i="17" s="1"/>
  <c r="K19" i="17"/>
  <c r="K4" i="17"/>
  <c r="W4" i="17" s="1"/>
  <c r="K5" i="17"/>
  <c r="W5" i="17" s="1"/>
  <c r="K6" i="17"/>
  <c r="W6" i="17" s="1"/>
  <c r="K7" i="17"/>
  <c r="W7" i="17" s="1"/>
  <c r="K8" i="17"/>
  <c r="W8" i="17" s="1"/>
  <c r="K9" i="17"/>
  <c r="W9" i="17" s="1"/>
  <c r="K10" i="17"/>
  <c r="W10" i="17" s="1"/>
  <c r="N12" i="4"/>
  <c r="N64" i="4" s="1"/>
  <c r="P11" i="4"/>
  <c r="P10" i="4"/>
  <c r="P9" i="4"/>
  <c r="P8" i="4"/>
  <c r="P7" i="4"/>
  <c r="P6" i="4"/>
  <c r="P5" i="4"/>
  <c r="P4" i="4"/>
  <c r="P3" i="4"/>
  <c r="N11" i="4"/>
  <c r="N10" i="4"/>
  <c r="N9" i="4"/>
  <c r="N8" i="4"/>
  <c r="N7" i="4"/>
  <c r="N6" i="4"/>
  <c r="N5" i="4"/>
  <c r="N4" i="4"/>
  <c r="N3" i="4"/>
  <c r="L12" i="4"/>
  <c r="L64" i="4" s="1"/>
  <c r="K12" i="4"/>
  <c r="M11" i="4"/>
  <c r="M10" i="4"/>
  <c r="M9" i="4"/>
  <c r="M8" i="4"/>
  <c r="M7" i="4"/>
  <c r="M6" i="4"/>
  <c r="M5" i="4"/>
  <c r="M4" i="4"/>
  <c r="L11" i="4"/>
  <c r="L10" i="4"/>
  <c r="L9" i="4"/>
  <c r="L8" i="4"/>
  <c r="L7" i="4"/>
  <c r="L6" i="4"/>
  <c r="L5" i="4"/>
  <c r="L4" i="4"/>
  <c r="L3" i="4"/>
  <c r="K11" i="4"/>
  <c r="W11" i="4" s="1"/>
  <c r="K10" i="4"/>
  <c r="W10" i="4" s="1"/>
  <c r="K9" i="4"/>
  <c r="W9" i="4" s="1"/>
  <c r="K8" i="4"/>
  <c r="W8" i="4" s="1"/>
  <c r="K7" i="4"/>
  <c r="K6" i="4"/>
  <c r="W6" i="4" s="1"/>
  <c r="K5" i="4"/>
  <c r="W5" i="4" s="1"/>
  <c r="K4" i="4"/>
  <c r="W4" i="4" s="1"/>
  <c r="K3" i="4"/>
  <c r="P13" i="2"/>
  <c r="P12" i="2"/>
  <c r="P11" i="2"/>
  <c r="P10" i="2"/>
  <c r="P9" i="2"/>
  <c r="P7" i="2"/>
  <c r="P6" i="2"/>
  <c r="P5" i="2"/>
  <c r="P4" i="2"/>
  <c r="P3" i="2"/>
  <c r="N13" i="2"/>
  <c r="N12" i="2"/>
  <c r="N11" i="2"/>
  <c r="N10" i="2"/>
  <c r="N9" i="2"/>
  <c r="N7" i="2"/>
  <c r="N6" i="2"/>
  <c r="N5" i="2"/>
  <c r="N4" i="2"/>
  <c r="N3" i="2"/>
  <c r="M13" i="2"/>
  <c r="L13" i="2"/>
  <c r="K13" i="2"/>
  <c r="W13" i="2" s="1"/>
  <c r="M12" i="2"/>
  <c r="M11" i="2"/>
  <c r="M10" i="2"/>
  <c r="M8" i="2"/>
  <c r="M7" i="2"/>
  <c r="M6" i="2"/>
  <c r="M5" i="2"/>
  <c r="M4" i="2"/>
  <c r="M3" i="2"/>
  <c r="L12" i="2"/>
  <c r="L11" i="2"/>
  <c r="L10" i="2"/>
  <c r="L9" i="2"/>
  <c r="L7" i="2"/>
  <c r="L6" i="2"/>
  <c r="L5" i="2"/>
  <c r="L4" i="2"/>
  <c r="L3" i="2"/>
  <c r="K12" i="2"/>
  <c r="W12" i="2" s="1"/>
  <c r="K11" i="2"/>
  <c r="W11" i="2" s="1"/>
  <c r="K10" i="2"/>
  <c r="W10" i="2" s="1"/>
  <c r="K7" i="2"/>
  <c r="W7" i="2" s="1"/>
  <c r="K6" i="2"/>
  <c r="W6" i="2" s="1"/>
  <c r="K5" i="2"/>
  <c r="W5" i="2" s="1"/>
  <c r="K4" i="2"/>
  <c r="W4" i="2" s="1"/>
  <c r="K3" i="2"/>
  <c r="W3" i="2" s="1"/>
  <c r="M14" i="3"/>
  <c r="Q14" i="3"/>
  <c r="M16" i="3"/>
  <c r="O13" i="3"/>
  <c r="O17" i="3"/>
  <c r="P15" i="3"/>
  <c r="Q16" i="3"/>
  <c r="O15" i="3"/>
  <c r="M15" i="3"/>
  <c r="M12" i="3"/>
  <c r="L16" i="3"/>
  <c r="Q10" i="3"/>
  <c r="Q13" i="3"/>
  <c r="L14" i="3"/>
  <c r="O12" i="3"/>
  <c r="O14" i="3"/>
  <c r="Q15" i="3"/>
  <c r="P16" i="3"/>
  <c r="L12" i="3"/>
  <c r="L15" i="3"/>
  <c r="P17" i="3"/>
  <c r="O16" i="3"/>
  <c r="L17" i="3"/>
  <c r="P14" i="3"/>
  <c r="N15" i="3"/>
  <c r="P13" i="3"/>
  <c r="N16" i="3"/>
  <c r="M65" i="9" l="1"/>
  <c r="P62" i="7"/>
  <c r="M64" i="6"/>
  <c r="O65" i="10"/>
  <c r="P65" i="10"/>
  <c r="M65" i="10"/>
  <c r="L65" i="11"/>
  <c r="K65" i="11"/>
  <c r="L65" i="9"/>
  <c r="N65" i="9"/>
  <c r="O65" i="9"/>
  <c r="K65" i="9"/>
  <c r="K65" i="8"/>
  <c r="N65" i="8"/>
  <c r="L65" i="8"/>
  <c r="M65" i="8"/>
  <c r="O65" i="8"/>
  <c r="P65" i="8"/>
  <c r="W4" i="7"/>
  <c r="K62" i="7"/>
  <c r="L63" i="7"/>
  <c r="P63" i="7"/>
  <c r="W11" i="7"/>
  <c r="K63" i="7"/>
  <c r="M62" i="7"/>
  <c r="O62" i="7"/>
  <c r="P64" i="7"/>
  <c r="W18" i="7"/>
  <c r="K64" i="7"/>
  <c r="M63" i="7"/>
  <c r="N63" i="7"/>
  <c r="O63" i="7"/>
  <c r="W5" i="6"/>
  <c r="L63" i="6"/>
  <c r="O62" i="6"/>
  <c r="L62" i="6"/>
  <c r="W20" i="6"/>
  <c r="K64" i="6"/>
  <c r="N62" i="6"/>
  <c r="P63" i="6"/>
  <c r="O63" i="6"/>
  <c r="P62" i="6"/>
  <c r="M62" i="4"/>
  <c r="W3" i="4"/>
  <c r="K62" i="4"/>
  <c r="K63" i="4"/>
  <c r="W7" i="4"/>
  <c r="N62" i="4"/>
  <c r="N63" i="4"/>
  <c r="L62" i="4"/>
  <c r="L63" i="4"/>
  <c r="M63" i="4"/>
  <c r="P62" i="4"/>
  <c r="P63" i="4"/>
  <c r="K64" i="4"/>
  <c r="W12" i="4"/>
  <c r="L62" i="17"/>
  <c r="N63" i="17"/>
  <c r="O63" i="17"/>
  <c r="P63" i="17"/>
  <c r="P62" i="17"/>
  <c r="M62" i="17"/>
  <c r="W3" i="17"/>
  <c r="K62" i="17"/>
  <c r="N62" i="17"/>
  <c r="W19" i="17"/>
  <c r="K64" i="17"/>
  <c r="M63" i="17"/>
  <c r="W15" i="6"/>
  <c r="K63" i="6"/>
  <c r="W13" i="17"/>
  <c r="K63" i="17"/>
  <c r="P63" i="2"/>
  <c r="K64" i="2"/>
  <c r="N64" i="2"/>
  <c r="K63" i="2"/>
  <c r="M64" i="2"/>
  <c r="P64" i="2"/>
  <c r="L63" i="2"/>
  <c r="N62" i="2"/>
  <c r="L62" i="2"/>
  <c r="M63" i="2"/>
  <c r="L64" i="2"/>
  <c r="N63" i="2"/>
  <c r="P62" i="2"/>
  <c r="P6" i="1"/>
  <c r="P63" i="1" s="1"/>
  <c r="P5" i="1"/>
  <c r="P4" i="1"/>
  <c r="P3" i="1"/>
  <c r="O6" i="1"/>
  <c r="O63" i="1" s="1"/>
  <c r="O5" i="1"/>
  <c r="O4" i="1"/>
  <c r="O3" i="1"/>
  <c r="O10" i="3"/>
  <c r="N13" i="3"/>
  <c r="Q12" i="3"/>
  <c r="P12" i="3"/>
  <c r="N9" i="3"/>
  <c r="O7" i="3"/>
  <c r="L10" i="3"/>
  <c r="L13" i="3"/>
  <c r="N12" i="3"/>
  <c r="N10" i="3"/>
  <c r="M8" i="3"/>
  <c r="P10" i="3"/>
  <c r="P6" i="3"/>
  <c r="O8" i="3"/>
  <c r="M6" i="3"/>
  <c r="L9" i="3"/>
  <c r="M10" i="3"/>
  <c r="M13" i="3"/>
  <c r="M9" i="3"/>
  <c r="P9" i="3"/>
  <c r="O9" i="3"/>
  <c r="Q9" i="3"/>
  <c r="N5" i="3"/>
  <c r="K13" i="3"/>
  <c r="O9" i="1" l="1"/>
  <c r="O65" i="1"/>
  <c r="P65" i="1"/>
  <c r="P9" i="1"/>
  <c r="O62" i="1"/>
  <c r="P62" i="1"/>
  <c r="N6" i="1"/>
  <c r="N63" i="1" s="1"/>
  <c r="N5" i="1"/>
  <c r="N4" i="1"/>
  <c r="N3" i="1"/>
  <c r="M6" i="1"/>
  <c r="M63" i="1" s="1"/>
  <c r="M5" i="1"/>
  <c r="M4" i="1"/>
  <c r="M3" i="1"/>
  <c r="L6" i="1"/>
  <c r="L63" i="1" s="1"/>
  <c r="L5" i="1"/>
  <c r="L4" i="1"/>
  <c r="L3" i="1"/>
  <c r="K6" i="1"/>
  <c r="W6" i="1" s="1"/>
  <c r="K5" i="1"/>
  <c r="W5" i="1" s="1"/>
  <c r="K4" i="1"/>
  <c r="P3" i="3"/>
  <c r="M7" i="3"/>
  <c r="Q5" i="3"/>
  <c r="Q6" i="3"/>
  <c r="L6" i="3"/>
  <c r="P7" i="3"/>
  <c r="O4" i="3"/>
  <c r="M4" i="3"/>
  <c r="N8" i="3"/>
  <c r="N6" i="3"/>
  <c r="L8" i="3"/>
  <c r="P8" i="3"/>
  <c r="Q8" i="3"/>
  <c r="Q3" i="3"/>
  <c r="M5" i="3"/>
  <c r="Q4" i="3"/>
  <c r="O5" i="3"/>
  <c r="Q7" i="3"/>
  <c r="O6" i="3"/>
  <c r="L5" i="3"/>
  <c r="L65" i="1" l="1"/>
  <c r="L9" i="1"/>
  <c r="M9" i="1"/>
  <c r="M65" i="1"/>
  <c r="N9" i="1"/>
  <c r="N65" i="1"/>
  <c r="W4" i="1"/>
  <c r="K65" i="1"/>
  <c r="K9" i="1"/>
  <c r="K8" i="1"/>
  <c r="X6" i="1" s="1"/>
  <c r="L62" i="1"/>
  <c r="M62" i="1"/>
  <c r="N62" i="1"/>
  <c r="K62" i="1"/>
  <c r="K63" i="1"/>
  <c r="H10" i="6"/>
  <c r="H9" i="2"/>
  <c r="O3" i="3"/>
  <c r="M3" i="3"/>
  <c r="L3" i="3"/>
  <c r="N3" i="3"/>
  <c r="S10" i="6" l="1"/>
  <c r="U10" i="6"/>
  <c r="T10" i="6"/>
  <c r="H62" i="6"/>
  <c r="K10" i="6"/>
  <c r="M10" i="6"/>
  <c r="M62" i="6" s="1"/>
  <c r="S9" i="2"/>
  <c r="T9" i="2"/>
  <c r="U9" i="2"/>
  <c r="X5" i="1"/>
  <c r="X3" i="1"/>
  <c r="X4" i="1"/>
  <c r="H62" i="2"/>
  <c r="K9" i="2"/>
  <c r="W9" i="2" s="1"/>
  <c r="M9" i="2"/>
  <c r="I7" i="3"/>
  <c r="N7" i="3"/>
  <c r="I4" i="3"/>
  <c r="W10" i="6" l="1"/>
  <c r="K62" i="6"/>
  <c r="M62" i="2"/>
  <c r="K62" i="2"/>
  <c r="L7" i="3"/>
  <c r="N4" i="3"/>
  <c r="L4" i="3"/>
</calcChain>
</file>

<file path=xl/comments1.xml><?xml version="1.0" encoding="utf-8"?>
<comments xmlns="http://schemas.openxmlformats.org/spreadsheetml/2006/main">
  <authors>
    <author>satish reddy mannuru</author>
  </authors>
  <commentList>
    <comment ref="G12" authorId="0" shapeId="0">
      <text>
        <r>
          <rPr>
            <b/>
            <sz val="9"/>
            <color indexed="81"/>
            <rFont val="Tahoma"/>
            <family val="2"/>
          </rPr>
          <t>satish reddy mannuru:</t>
        </r>
        <r>
          <rPr>
            <sz val="9"/>
            <color indexed="81"/>
            <rFont val="Tahoma"/>
            <family val="2"/>
          </rPr>
          <t xml:space="preserve">
Original value is not there in raw data set and has taken the value from annual report 2002 https://projects.propublica.org/nonprofits/organizations/135596799</t>
        </r>
      </text>
    </comment>
  </commentList>
</comments>
</file>

<file path=xl/comments10.xml><?xml version="1.0" encoding="utf-8"?>
<comments xmlns="http://schemas.openxmlformats.org/spreadsheetml/2006/main">
  <authors>
    <author>satish reddy mannuru</author>
  </authors>
  <commentList>
    <comment ref="F12" authorId="0" shapeId="0">
      <text>
        <r>
          <rPr>
            <b/>
            <sz val="9"/>
            <color indexed="81"/>
            <rFont val="Tahoma"/>
            <family val="2"/>
          </rPr>
          <t>satish reddy mannuru:</t>
        </r>
        <r>
          <rPr>
            <sz val="9"/>
            <color indexed="81"/>
            <rFont val="Tahoma"/>
            <family val="2"/>
          </rPr>
          <t xml:space="preserve">
in the original data set the value is 1 which is less than IT staff</t>
        </r>
      </text>
    </comment>
    <comment ref="F17" authorId="0" shapeId="0">
      <text>
        <r>
          <rPr>
            <b/>
            <sz val="9"/>
            <color indexed="81"/>
            <rFont val="Tahoma"/>
            <family val="2"/>
          </rPr>
          <t>satish reddy mannuru:</t>
        </r>
        <r>
          <rPr>
            <sz val="9"/>
            <color indexed="81"/>
            <rFont val="Tahoma"/>
            <family val="2"/>
          </rPr>
          <t xml:space="preserve">
in original data set the value is 1 and I have computed the average for previous 3 years of Org staff</t>
        </r>
      </text>
    </comment>
    <comment ref="F23" authorId="0" shapeId="0">
      <text>
        <r>
          <rPr>
            <b/>
            <sz val="9"/>
            <color indexed="81"/>
            <rFont val="Tahoma"/>
            <family val="2"/>
          </rPr>
          <t>satish reddy mannuru:</t>
        </r>
        <r>
          <rPr>
            <sz val="9"/>
            <color indexed="81"/>
            <rFont val="Tahoma"/>
            <family val="2"/>
          </rPr>
          <t xml:space="preserve">
the orginal value is 1</t>
        </r>
      </text>
    </comment>
    <comment ref="F38" authorId="0" shapeId="0">
      <text>
        <r>
          <rPr>
            <b/>
            <sz val="9"/>
            <color indexed="81"/>
            <rFont val="Tahoma"/>
            <family val="2"/>
          </rPr>
          <t>satish reddy mannuru:</t>
        </r>
        <r>
          <rPr>
            <sz val="9"/>
            <color indexed="81"/>
            <rFont val="Tahoma"/>
            <family val="2"/>
          </rPr>
          <t xml:space="preserve">
in original data set the value is 3 and I have computed the average of Org staff of previous 2 years</t>
        </r>
      </text>
    </comment>
    <comment ref="G39" authorId="0" shapeId="0">
      <text>
        <r>
          <rPr>
            <b/>
            <sz val="9"/>
            <color indexed="81"/>
            <rFont val="Tahoma"/>
            <family val="2"/>
          </rPr>
          <t>satish reddy mannuru:</t>
        </r>
        <r>
          <rPr>
            <sz val="9"/>
            <color indexed="81"/>
            <rFont val="Tahoma"/>
            <family val="2"/>
          </rPr>
          <t xml:space="preserve">
orriginal value in data set is 0 and I have taken this value from non profit explorer website.
https://projects.propublica.org/nonprofits/organizations/133976062</t>
        </r>
      </text>
    </comment>
    <comment ref="G41" authorId="0" shapeId="0">
      <text>
        <r>
          <rPr>
            <b/>
            <sz val="9"/>
            <color indexed="81"/>
            <rFont val="Tahoma"/>
            <family val="2"/>
          </rPr>
          <t>satish reddy mannuru:</t>
        </r>
        <r>
          <rPr>
            <sz val="9"/>
            <color indexed="81"/>
            <rFont val="Tahoma"/>
            <family val="2"/>
          </rPr>
          <t xml:space="preserve">
https://projects.propublica.org/nonprofits/organizations/131659629</t>
        </r>
      </text>
    </comment>
    <comment ref="G46" authorId="0" shapeId="0">
      <text>
        <r>
          <rPr>
            <b/>
            <sz val="9"/>
            <color indexed="81"/>
            <rFont val="Tahoma"/>
            <family val="2"/>
          </rPr>
          <t>satish reddy mannuru:</t>
        </r>
        <r>
          <rPr>
            <sz val="9"/>
            <color indexed="81"/>
            <rFont val="Tahoma"/>
            <family val="2"/>
          </rPr>
          <t xml:space="preserve">
https://projects.propublica.org/nonprofits/organizations/520811461</t>
        </r>
      </text>
    </comment>
    <comment ref="G47" authorId="0" shapeId="0">
      <text>
        <r>
          <rPr>
            <b/>
            <sz val="9"/>
            <color indexed="81"/>
            <rFont val="Tahoma"/>
            <family val="2"/>
          </rPr>
          <t>satish reddy mannuru:</t>
        </r>
        <r>
          <rPr>
            <sz val="9"/>
            <color indexed="81"/>
            <rFont val="Tahoma"/>
            <family val="2"/>
          </rPr>
          <t xml:space="preserve">
https://projects.propublica.org/nonprofits/organizations/363673599</t>
        </r>
      </text>
    </comment>
    <comment ref="G48" authorId="0" shapeId="0">
      <text>
        <r>
          <rPr>
            <b/>
            <sz val="9"/>
            <color indexed="81"/>
            <rFont val="Tahoma"/>
            <family val="2"/>
          </rPr>
          <t>satish reddy mannuru:</t>
        </r>
        <r>
          <rPr>
            <sz val="9"/>
            <color indexed="81"/>
            <rFont val="Tahoma"/>
            <family val="2"/>
          </rPr>
          <t xml:space="preserve">
https://projects.propublica.org/nonprofits/organizations/42113261</t>
        </r>
      </text>
    </comment>
  </commentList>
</comments>
</file>

<file path=xl/comments11.xml><?xml version="1.0" encoding="utf-8"?>
<comments xmlns="http://schemas.openxmlformats.org/spreadsheetml/2006/main">
  <authors>
    <author>satish reddy mannuru</author>
  </authors>
  <commentList>
    <comment ref="F8" authorId="0" shapeId="0">
      <text>
        <r>
          <rPr>
            <b/>
            <sz val="9"/>
            <color indexed="81"/>
            <rFont val="Tahoma"/>
            <family val="2"/>
          </rPr>
          <t>satish reddy mannuru:</t>
        </r>
        <r>
          <rPr>
            <sz val="9"/>
            <color indexed="81"/>
            <rFont val="Tahoma"/>
            <family val="2"/>
          </rPr>
          <t xml:space="preserve">
in the riginal data set the value is 5 and I have computed the average based on the Org staff of previous 2 years</t>
        </r>
      </text>
    </comment>
    <comment ref="H8" authorId="0" shapeId="0">
      <text>
        <r>
          <rPr>
            <b/>
            <sz val="9"/>
            <color indexed="81"/>
            <rFont val="Tahoma"/>
            <family val="2"/>
          </rPr>
          <t>satish reddy mannuru:</t>
        </r>
        <r>
          <rPr>
            <sz val="9"/>
            <color indexed="81"/>
            <rFont val="Tahoma"/>
            <family val="2"/>
          </rPr>
          <t xml:space="preserve">
original value is 0 and I have computed based on the average of previous 3 years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</rPr>
          <t>satish reddy mannuru:</t>
        </r>
        <r>
          <rPr>
            <sz val="9"/>
            <color indexed="81"/>
            <rFont val="Tahoma"/>
            <family val="2"/>
          </rPr>
          <t xml:space="preserve">
original value is 0 and i have computed based on the avaerage of previous 3 years of IT capital budget</t>
        </r>
      </text>
    </comment>
    <comment ref="F35" authorId="0" shapeId="0">
      <text>
        <r>
          <rPr>
            <b/>
            <sz val="9"/>
            <color indexed="81"/>
            <rFont val="Tahoma"/>
            <family val="2"/>
          </rPr>
          <t>satish reddy mannuru:</t>
        </r>
        <r>
          <rPr>
            <sz val="9"/>
            <color indexed="81"/>
            <rFont val="Tahoma"/>
            <family val="2"/>
          </rPr>
          <t xml:space="preserve">
the original value is 1 which is less than Total IT staff</t>
        </r>
      </text>
    </comment>
    <comment ref="G40" authorId="0" shapeId="0">
      <text>
        <r>
          <rPr>
            <b/>
            <sz val="9"/>
            <color indexed="81"/>
            <rFont val="Tahoma"/>
            <family val="2"/>
          </rPr>
          <t>satish reddy mannuru:</t>
        </r>
        <r>
          <rPr>
            <sz val="9"/>
            <color indexed="81"/>
            <rFont val="Tahoma"/>
            <family val="2"/>
          </rPr>
          <t xml:space="preserve">
taken the data from https://projects.propublica.org/nonprofits/organizations/237380563</t>
        </r>
      </text>
    </comment>
    <comment ref="G41" authorId="0" shapeId="0">
      <text>
        <r>
          <rPr>
            <b/>
            <sz val="9"/>
            <color indexed="81"/>
            <rFont val="Tahoma"/>
            <family val="2"/>
          </rPr>
          <t>satish reddy mannuru:</t>
        </r>
        <r>
          <rPr>
            <sz val="9"/>
            <color indexed="81"/>
            <rFont val="Tahoma"/>
            <family val="2"/>
          </rPr>
          <t xml:space="preserve">
https://projects.propublica.org/nonprofits/organizations/520851555
</t>
        </r>
      </text>
    </comment>
    <comment ref="G42" authorId="0" shapeId="0">
      <text>
        <r>
          <rPr>
            <b/>
            <sz val="9"/>
            <color indexed="81"/>
            <rFont val="Tahoma"/>
            <family val="2"/>
          </rPr>
          <t>satish reddy mannuru:</t>
        </r>
        <r>
          <rPr>
            <sz val="9"/>
            <color indexed="81"/>
            <rFont val="Tahoma"/>
            <family val="2"/>
          </rPr>
          <t xml:space="preserve">
https://projects.propublica.org/nonprofits/organizations/520889518</t>
        </r>
      </text>
    </comment>
    <comment ref="G43" authorId="0" shapeId="0">
      <text>
        <r>
          <rPr>
            <b/>
            <sz val="9"/>
            <color indexed="81"/>
            <rFont val="Tahoma"/>
            <family val="2"/>
          </rPr>
          <t>satish reddy mannuru:</t>
        </r>
        <r>
          <rPr>
            <sz val="9"/>
            <color indexed="81"/>
            <rFont val="Tahoma"/>
            <family val="2"/>
          </rPr>
          <t xml:space="preserve">
https://projects.propublica.org/nonprofits/organizations/260319895</t>
        </r>
      </text>
    </comment>
    <comment ref="G45" authorId="0" shapeId="0">
      <text>
        <r>
          <rPr>
            <b/>
            <sz val="9"/>
            <color indexed="81"/>
            <rFont val="Tahoma"/>
            <family val="2"/>
          </rPr>
          <t>satish reddy mannuru:</t>
        </r>
        <r>
          <rPr>
            <sz val="9"/>
            <color indexed="81"/>
            <rFont val="Tahoma"/>
            <family val="2"/>
          </rPr>
          <t xml:space="preserve">
https://projects.propublica.org/nonprofits/organizations/530196483</t>
        </r>
      </text>
    </comment>
  </commentList>
</comments>
</file>

<file path=xl/comments12.xml><?xml version="1.0" encoding="utf-8"?>
<comments xmlns="http://schemas.openxmlformats.org/spreadsheetml/2006/main">
  <authors>
    <author>satish reddy mannuru</author>
  </authors>
  <commentList>
    <comment ref="F3" authorId="0" shapeId="0">
      <text>
        <r>
          <rPr>
            <b/>
            <sz val="9"/>
            <color indexed="81"/>
            <rFont val="Tahoma"/>
            <family val="2"/>
          </rPr>
          <t>satish reddy mannuru:</t>
        </r>
        <r>
          <rPr>
            <sz val="9"/>
            <color indexed="81"/>
            <rFont val="Tahoma"/>
            <family val="2"/>
          </rPr>
          <t xml:space="preserve">
the original value is 0 which is less than IT staff</t>
        </r>
      </text>
    </comment>
    <comment ref="F37" authorId="0" shapeId="0">
      <text>
        <r>
          <rPr>
            <b/>
            <sz val="9"/>
            <color indexed="81"/>
            <rFont val="Tahoma"/>
            <family val="2"/>
          </rPr>
          <t>satish reddy mannuru:</t>
        </r>
        <r>
          <rPr>
            <sz val="9"/>
            <color indexed="81"/>
            <rFont val="Tahoma"/>
            <family val="2"/>
          </rPr>
          <t xml:space="preserve">
original value in data set is 1</t>
        </r>
      </text>
    </comment>
    <comment ref="G40" authorId="0" shapeId="0">
      <text>
        <r>
          <rPr>
            <b/>
            <sz val="9"/>
            <color indexed="81"/>
            <rFont val="Tahoma"/>
            <family val="2"/>
          </rPr>
          <t>satish reddy mannuru:</t>
        </r>
        <r>
          <rPr>
            <sz val="9"/>
            <color indexed="81"/>
            <rFont val="Tahoma"/>
            <family val="2"/>
          </rPr>
          <t xml:space="preserve">
original valueis $1,315,000 and I have computed the value based on the average of previous 3 years</t>
        </r>
      </text>
    </comment>
    <comment ref="G43" authorId="0" shapeId="0">
      <text>
        <r>
          <rPr>
            <b/>
            <sz val="9"/>
            <color indexed="81"/>
            <rFont val="Tahoma"/>
            <family val="2"/>
          </rPr>
          <t>satish reddy mannuru:</t>
        </r>
        <r>
          <rPr>
            <sz val="9"/>
            <color indexed="81"/>
            <rFont val="Tahoma"/>
            <family val="2"/>
          </rPr>
          <t xml:space="preserve">
original value is $155 in raw data set and I have taken the value from non profit explorer
https://projects.propublica.org/nonprofits/organizations/431569124</t>
        </r>
      </text>
    </comment>
    <comment ref="G48" authorId="0" shapeId="0">
      <text>
        <r>
          <rPr>
            <b/>
            <sz val="9"/>
            <color indexed="81"/>
            <rFont val="Tahoma"/>
            <family val="2"/>
          </rPr>
          <t>satish reddy mannuru:</t>
        </r>
        <r>
          <rPr>
            <sz val="9"/>
            <color indexed="81"/>
            <rFont val="Tahoma"/>
            <family val="2"/>
          </rPr>
          <t xml:space="preserve">
https://projects.propublica.org/nonprofits/organizations/520851555</t>
        </r>
      </text>
    </comment>
    <comment ref="G50" authorId="0" shapeId="0">
      <text>
        <r>
          <rPr>
            <b/>
            <sz val="9"/>
            <color indexed="81"/>
            <rFont val="Tahoma"/>
            <family val="2"/>
          </rPr>
          <t>satish reddy mannuru:</t>
        </r>
        <r>
          <rPr>
            <sz val="9"/>
            <color indexed="81"/>
            <rFont val="Tahoma"/>
            <family val="2"/>
          </rPr>
          <t xml:space="preserve">
https://projects.propublica.org/nonprofits/organizations/561071085</t>
        </r>
      </text>
    </comment>
    <comment ref="G51" authorId="0" shapeId="0">
      <text>
        <r>
          <rPr>
            <b/>
            <sz val="9"/>
            <color indexed="81"/>
            <rFont val="Tahoma"/>
            <family val="2"/>
          </rPr>
          <t>satish reddy mannuru:</t>
        </r>
        <r>
          <rPr>
            <sz val="9"/>
            <color indexed="81"/>
            <rFont val="Tahoma"/>
            <family val="2"/>
          </rPr>
          <t xml:space="preserve">
https://projects.propublica.org/nonprofits/organizations/346544909</t>
        </r>
      </text>
    </comment>
    <comment ref="H51" authorId="0" shapeId="0">
      <text>
        <r>
          <rPr>
            <b/>
            <sz val="9"/>
            <color indexed="81"/>
            <rFont val="Tahoma"/>
            <family val="2"/>
          </rPr>
          <t>satish reddy mannuru:</t>
        </r>
        <r>
          <rPr>
            <sz val="9"/>
            <color indexed="81"/>
            <rFont val="Tahoma"/>
            <family val="2"/>
          </rPr>
          <t xml:space="preserve">
original value is $ 695,000 which is higher than revenue</t>
        </r>
      </text>
    </comment>
    <comment ref="G55" authorId="0" shapeId="0">
      <text>
        <r>
          <rPr>
            <b/>
            <sz val="9"/>
            <color indexed="81"/>
            <rFont val="Tahoma"/>
            <family val="2"/>
          </rPr>
          <t>satish reddy mannuru:</t>
        </r>
        <r>
          <rPr>
            <sz val="9"/>
            <color indexed="81"/>
            <rFont val="Tahoma"/>
            <family val="2"/>
          </rPr>
          <t xml:space="preserve">
https://projects.propublica.org/nonprofits/organizations/581454716</t>
        </r>
      </text>
    </comment>
    <comment ref="G56" authorId="0" shapeId="0">
      <text>
        <r>
          <rPr>
            <b/>
            <sz val="9"/>
            <color indexed="81"/>
            <rFont val="Tahoma"/>
            <family val="2"/>
          </rPr>
          <t>satish reddy mannuru:</t>
        </r>
        <r>
          <rPr>
            <sz val="9"/>
            <color indexed="81"/>
            <rFont val="Tahoma"/>
            <family val="2"/>
          </rPr>
          <t xml:space="preserve">
https://projects.propublica.org/nonprofits/organizations/61660068</t>
        </r>
      </text>
    </comment>
  </commentList>
</comments>
</file>

<file path=xl/comments13.xml><?xml version="1.0" encoding="utf-8"?>
<comments xmlns="http://schemas.openxmlformats.org/spreadsheetml/2006/main">
  <authors>
    <author>satish reddy mannuru</author>
  </authors>
  <commentList>
    <comment ref="H14" authorId="0" shapeId="0">
      <text>
        <r>
          <rPr>
            <b/>
            <sz val="9"/>
            <color indexed="81"/>
            <rFont val="Tahoma"/>
            <family val="2"/>
          </rPr>
          <t>satish reddy mannuru:</t>
        </r>
        <r>
          <rPr>
            <sz val="9"/>
            <color indexed="81"/>
            <rFont val="Tahoma"/>
            <family val="2"/>
          </rPr>
          <t xml:space="preserve">
original value is not there in data set and I have calculated the average based on previous years of IT Opr Budget
</t>
        </r>
      </text>
    </comment>
    <comment ref="G30" authorId="0" shapeId="0">
      <text>
        <r>
          <rPr>
            <b/>
            <sz val="9"/>
            <color indexed="81"/>
            <rFont val="Tahoma"/>
            <family val="2"/>
          </rPr>
          <t>satish reddy mannuru:</t>
        </r>
        <r>
          <rPr>
            <sz val="9"/>
            <color indexed="81"/>
            <rFont val="Tahoma"/>
            <family val="2"/>
          </rPr>
          <t xml:space="preserve">
original value is not given in data set and has taken the given from non project explorer website.
https://projects.propublica.org/nonprofits/organizations/521497470</t>
        </r>
      </text>
    </comment>
    <comment ref="G31" authorId="0" shapeId="0">
      <text>
        <r>
          <rPr>
            <b/>
            <sz val="9"/>
            <color indexed="81"/>
            <rFont val="Tahoma"/>
            <family val="2"/>
          </rPr>
          <t>satish reddy mannuru:</t>
        </r>
        <r>
          <rPr>
            <sz val="9"/>
            <color indexed="81"/>
            <rFont val="Tahoma"/>
            <family val="2"/>
          </rPr>
          <t xml:space="preserve">
since originla value is not given in raw data set, I have taken the value from non profit explorer website .
https://projects.propublica.org/nonprofits/organizations/132875808</t>
        </r>
      </text>
    </comment>
    <comment ref="G33" authorId="0" shapeId="0">
      <text>
        <r>
          <rPr>
            <b/>
            <sz val="9"/>
            <color indexed="81"/>
            <rFont val="Tahoma"/>
            <family val="2"/>
          </rPr>
          <t>satish reddy mannuru:</t>
        </r>
        <r>
          <rPr>
            <sz val="9"/>
            <color indexed="81"/>
            <rFont val="Tahoma"/>
            <family val="2"/>
          </rPr>
          <t xml:space="preserve">
https://projects.propublica.org/nonprofits/organizations/721459412</t>
        </r>
      </text>
    </comment>
  </commentList>
</comments>
</file>

<file path=xl/comments2.xml><?xml version="1.0" encoding="utf-8"?>
<comments xmlns="http://schemas.openxmlformats.org/spreadsheetml/2006/main">
  <authors>
    <author>satish reddy mannuru</author>
  </authors>
  <commentList>
    <comment ref="H13" authorId="0" shapeId="0">
      <text>
        <r>
          <rPr>
            <b/>
            <sz val="9"/>
            <color indexed="81"/>
            <rFont val="Tahoma"/>
            <family val="2"/>
          </rPr>
          <t>satish reddy mannuru:</t>
        </r>
        <r>
          <rPr>
            <sz val="9"/>
            <color indexed="81"/>
            <rFont val="Tahoma"/>
            <family val="2"/>
          </rPr>
          <t xml:space="preserve">
we don’t have the original data in the raw data set. I have calculated the average value based on the 6 years IT Capital budget from 2001 to 2016</t>
        </r>
      </text>
    </comment>
    <comment ref="J16" authorId="0" shapeId="0">
      <text>
        <r>
          <rPr>
            <b/>
            <sz val="9"/>
            <color indexed="81"/>
            <rFont val="Tahoma"/>
            <family val="2"/>
          </rPr>
          <t>satish reddy mannuru:</t>
        </r>
        <r>
          <rPr>
            <sz val="9"/>
            <color indexed="81"/>
            <rFont val="Tahoma"/>
            <family val="2"/>
          </rPr>
          <t xml:space="preserve">
original value in raw data set is 0 and I have taken the average value from 2011 data</t>
        </r>
      </text>
    </comment>
  </commentList>
</comments>
</file>

<file path=xl/comments3.xml><?xml version="1.0" encoding="utf-8"?>
<comments xmlns="http://schemas.openxmlformats.org/spreadsheetml/2006/main">
  <authors>
    <author>satish reddy mannuru</author>
  </authors>
  <commentList>
    <comment ref="I7" authorId="0" shapeId="0">
      <text>
        <r>
          <rPr>
            <b/>
            <sz val="9"/>
            <color indexed="81"/>
            <rFont val="Tahoma"/>
            <family val="2"/>
          </rPr>
          <t>satish reddy mannuru:</t>
        </r>
        <r>
          <rPr>
            <sz val="9"/>
            <color indexed="81"/>
            <rFont val="Tahoma"/>
            <family val="2"/>
          </rPr>
          <t xml:space="preserve">
In the original data set the value is 0 and if we calcualte average by using zero it is showing error and I left the cell empty here.
</t>
        </r>
      </text>
    </comment>
    <comment ref="H15" authorId="0" shapeId="0">
      <text>
        <r>
          <rPr>
            <b/>
            <sz val="9"/>
            <color indexed="81"/>
            <rFont val="Tahoma"/>
            <family val="2"/>
          </rPr>
          <t>satish reddy mannuru:</t>
        </r>
        <r>
          <rPr>
            <sz val="9"/>
            <color indexed="81"/>
            <rFont val="Tahoma"/>
            <family val="2"/>
          </rPr>
          <t xml:space="preserve">
original value is not there in data set. I have calculated the average from other 4 years that has IT Oper budget</t>
        </r>
      </text>
    </comment>
    <comment ref="J16" authorId="0" shapeId="0">
      <text>
        <r>
          <rPr>
            <b/>
            <sz val="9"/>
            <color indexed="81"/>
            <rFont val="Tahoma"/>
            <family val="2"/>
          </rPr>
          <t>satish reddy mannuru:</t>
        </r>
        <r>
          <rPr>
            <sz val="9"/>
            <color indexed="81"/>
            <rFont val="Tahoma"/>
            <family val="2"/>
          </rPr>
          <t xml:space="preserve">
original value in raw data set is 0 and I have taken the average value from 2011 data</t>
        </r>
      </text>
    </comment>
    <comment ref="E20" authorId="0" shapeId="0">
      <text>
        <r>
          <rPr>
            <b/>
            <sz val="9"/>
            <color indexed="81"/>
            <rFont val="Tahoma"/>
            <family val="2"/>
          </rPr>
          <t>satish reddy mannuru:</t>
        </r>
        <r>
          <rPr>
            <sz val="9"/>
            <color indexed="81"/>
            <rFont val="Tahoma"/>
            <family val="2"/>
          </rPr>
          <t xml:space="preserve">
Original value is 0 in data set</t>
        </r>
      </text>
    </comment>
    <comment ref="J20" authorId="0" shapeId="0">
      <text>
        <r>
          <rPr>
            <b/>
            <sz val="9"/>
            <color indexed="81"/>
            <rFont val="Tahoma"/>
            <family val="2"/>
          </rPr>
          <t>satish reddy mannuru:</t>
        </r>
        <r>
          <rPr>
            <sz val="9"/>
            <color indexed="81"/>
            <rFont val="Tahoma"/>
            <family val="2"/>
          </rPr>
          <t xml:space="preserve">
original value is 0 in data set</t>
        </r>
      </text>
    </comment>
  </commentList>
</comments>
</file>

<file path=xl/comments4.xml><?xml version="1.0" encoding="utf-8"?>
<comments xmlns="http://schemas.openxmlformats.org/spreadsheetml/2006/main">
  <authors>
    <author>satish reddy mannuru</author>
  </authors>
  <commentList>
    <comment ref="J14" authorId="0" shapeId="0">
      <text>
        <r>
          <rPr>
            <b/>
            <sz val="9"/>
            <color indexed="81"/>
            <rFont val="Tahoma"/>
            <family val="2"/>
          </rPr>
          <t>satish reddy mannuru:</t>
        </r>
        <r>
          <rPr>
            <sz val="9"/>
            <color indexed="81"/>
            <rFont val="Tahoma"/>
            <family val="2"/>
          </rPr>
          <t xml:space="preserve">
original value in raw data set is 0 and I have taken the average value from 2011 data</t>
        </r>
      </text>
    </comment>
    <comment ref="E18" authorId="0" shapeId="0">
      <text>
        <r>
          <rPr>
            <b/>
            <sz val="9"/>
            <color indexed="81"/>
            <rFont val="Tahoma"/>
            <family val="2"/>
          </rPr>
          <t>satish reddy mannuru:</t>
        </r>
        <r>
          <rPr>
            <sz val="9"/>
            <color indexed="81"/>
            <rFont val="Tahoma"/>
            <family val="2"/>
          </rPr>
          <t xml:space="preserve">
original value is 0 in raw data set</t>
        </r>
      </text>
    </comment>
    <comment ref="J18" authorId="0" shapeId="0">
      <text>
        <r>
          <rPr>
            <b/>
            <sz val="9"/>
            <color indexed="81"/>
            <rFont val="Tahoma"/>
            <family val="2"/>
          </rPr>
          <t>satish reddy mannuru:</t>
        </r>
        <r>
          <rPr>
            <sz val="9"/>
            <color indexed="81"/>
            <rFont val="Tahoma"/>
            <family val="2"/>
          </rPr>
          <t xml:space="preserve">
original value is 0 in raw data set</t>
        </r>
      </text>
    </comment>
  </commentList>
</comments>
</file>

<file path=xl/comments5.xml><?xml version="1.0" encoding="utf-8"?>
<comments xmlns="http://schemas.openxmlformats.org/spreadsheetml/2006/main">
  <authors>
    <author>satish reddy mannuru</author>
  </authors>
  <commentList>
    <comment ref="J20" authorId="0" shapeId="0">
      <text>
        <r>
          <rPr>
            <b/>
            <sz val="9"/>
            <color indexed="81"/>
            <rFont val="Tahoma"/>
            <family val="2"/>
          </rPr>
          <t>satish reddy mannuru:</t>
        </r>
        <r>
          <rPr>
            <sz val="9"/>
            <color indexed="81"/>
            <rFont val="Tahoma"/>
            <family val="2"/>
          </rPr>
          <t xml:space="preserve">
original value in raw data set is 0 and I have taken the average value from 2011 data</t>
        </r>
      </text>
    </comment>
    <comment ref="J24" authorId="0" shapeId="0">
      <text>
        <r>
          <rPr>
            <b/>
            <sz val="9"/>
            <color indexed="81"/>
            <rFont val="Tahoma"/>
            <family val="2"/>
          </rPr>
          <t>satish reddy mannuru:</t>
        </r>
        <r>
          <rPr>
            <sz val="9"/>
            <color indexed="81"/>
            <rFont val="Tahoma"/>
            <family val="2"/>
          </rPr>
          <t xml:space="preserve">
original value is not given and calcualted the average value based on the other years of data</t>
        </r>
      </text>
    </comment>
    <comment ref="K42" authorId="0" shapeId="0">
      <text>
        <r>
          <rPr>
            <b/>
            <sz val="9"/>
            <color indexed="81"/>
            <rFont val="Tahoma"/>
            <family val="2"/>
          </rPr>
          <t>satish reddy mannuru:</t>
        </r>
        <r>
          <rPr>
            <sz val="9"/>
            <color indexed="81"/>
            <rFont val="Tahoma"/>
            <family val="2"/>
          </rPr>
          <t xml:space="preserve">
original value is 0 in raw data set</t>
        </r>
      </text>
    </comment>
    <comment ref="K44" authorId="0" shapeId="0">
      <text>
        <r>
          <rPr>
            <b/>
            <sz val="9"/>
            <color indexed="81"/>
            <rFont val="Tahoma"/>
            <family val="2"/>
          </rPr>
          <t>satish reddy mannuru:</t>
        </r>
        <r>
          <rPr>
            <sz val="9"/>
            <color indexed="81"/>
            <rFont val="Tahoma"/>
            <family val="2"/>
          </rPr>
          <t xml:space="preserve">
original value is 0 in raw data set</t>
        </r>
      </text>
    </comment>
  </commentList>
</comments>
</file>

<file path=xl/comments6.xml><?xml version="1.0" encoding="utf-8"?>
<comments xmlns="http://schemas.openxmlformats.org/spreadsheetml/2006/main">
  <authors>
    <author>satish reddy mannuru</author>
  </authors>
  <commentList>
    <comment ref="F6" authorId="0" shapeId="0">
      <text>
        <r>
          <rPr>
            <b/>
            <sz val="9"/>
            <color indexed="81"/>
            <rFont val="Tahoma"/>
            <family val="2"/>
          </rPr>
          <t>satish reddy mannuru:</t>
        </r>
        <r>
          <rPr>
            <sz val="9"/>
            <color indexed="81"/>
            <rFont val="Tahoma"/>
            <family val="2"/>
          </rPr>
          <t xml:space="preserve">
original value is not given in data set and I have calculated the avearage based on the other years of data</t>
        </r>
      </text>
    </comment>
    <comment ref="J7" authorId="0" shapeId="0">
      <text>
        <r>
          <rPr>
            <b/>
            <sz val="9"/>
            <color indexed="81"/>
            <rFont val="Tahoma"/>
            <family val="2"/>
          </rPr>
          <t>satish reddy mannuru:</t>
        </r>
        <r>
          <rPr>
            <sz val="9"/>
            <color indexed="81"/>
            <rFont val="Tahoma"/>
            <family val="2"/>
          </rPr>
          <t xml:space="preserve">
orignal value is not given and I calcualted the avg value based on other years of data</t>
        </r>
      </text>
    </comment>
    <comment ref="G14" authorId="0" shapeId="0">
      <text>
        <r>
          <rPr>
            <b/>
            <sz val="9"/>
            <color indexed="81"/>
            <rFont val="Tahoma"/>
            <family val="2"/>
          </rPr>
          <t>satish reddy mannuru:</t>
        </r>
        <r>
          <rPr>
            <sz val="9"/>
            <color indexed="81"/>
            <rFont val="Tahoma"/>
            <family val="2"/>
          </rPr>
          <t xml:space="preserve">
original Value is $275,000 in the original data set</t>
        </r>
      </text>
    </comment>
    <comment ref="G15" authorId="0" shapeId="0">
      <text>
        <r>
          <rPr>
            <b/>
            <sz val="9"/>
            <color indexed="81"/>
            <rFont val="Tahoma"/>
            <family val="2"/>
          </rPr>
          <t>satish reddy mannuru:</t>
        </r>
        <r>
          <rPr>
            <sz val="9"/>
            <color indexed="81"/>
            <rFont val="Tahoma"/>
            <family val="2"/>
          </rPr>
          <t xml:space="preserve">
original value is 234,833 in raw data set and from the the suggestion of ED I have cahnged the value</t>
        </r>
      </text>
    </comment>
    <comment ref="G16" authorId="0" shapeId="0">
      <text>
        <r>
          <rPr>
            <b/>
            <sz val="9"/>
            <color indexed="81"/>
            <rFont val="Tahoma"/>
            <family val="2"/>
          </rPr>
          <t>satish reddy mannuru:</t>
        </r>
        <r>
          <rPr>
            <sz val="9"/>
            <color indexed="81"/>
            <rFont val="Tahoma"/>
            <family val="2"/>
          </rPr>
          <t xml:space="preserve">
the original value is $225,000 which is less than the IT budget</t>
        </r>
      </text>
    </comment>
  </commentList>
</comments>
</file>

<file path=xl/comments7.xml><?xml version="1.0" encoding="utf-8"?>
<comments xmlns="http://schemas.openxmlformats.org/spreadsheetml/2006/main">
  <authors>
    <author>satish reddy mannuru</author>
  </authors>
  <commentList>
    <comment ref="I10" authorId="0" shapeId="0">
      <text>
        <r>
          <rPr>
            <b/>
            <sz val="9"/>
            <color indexed="81"/>
            <rFont val="Tahoma"/>
            <family val="2"/>
          </rPr>
          <t>satish reddy mannuru:</t>
        </r>
        <r>
          <rPr>
            <sz val="9"/>
            <color indexed="81"/>
            <rFont val="Tahoma"/>
            <family val="2"/>
          </rPr>
          <t xml:space="preserve">
in the original date set the value is given $0. but I did the average for previous 4 years of IT Capital budget</t>
        </r>
      </text>
    </comment>
    <comment ref="J11" authorId="0" shapeId="0">
      <text>
        <r>
          <rPr>
            <b/>
            <sz val="9"/>
            <color indexed="81"/>
            <rFont val="Tahoma"/>
            <family val="2"/>
          </rPr>
          <t>satish reddy mannuru:</t>
        </r>
        <r>
          <rPr>
            <sz val="9"/>
            <color indexed="81"/>
            <rFont val="Tahoma"/>
            <family val="2"/>
          </rPr>
          <t xml:space="preserve">
original value is not there in data set and I calcualted the valuse based on the other years of data</t>
        </r>
      </text>
    </comment>
    <comment ref="J19" authorId="0" shapeId="0">
      <text>
        <r>
          <rPr>
            <b/>
            <sz val="9"/>
            <color indexed="81"/>
            <rFont val="Tahoma"/>
            <family val="2"/>
          </rPr>
          <t>satish reddy mannuru:</t>
        </r>
        <r>
          <rPr>
            <sz val="9"/>
            <color indexed="81"/>
            <rFont val="Tahoma"/>
            <family val="2"/>
          </rPr>
          <t xml:space="preserve">
original value is 0 in raw data set and I have calculated average based on other years</t>
        </r>
      </text>
    </comment>
    <comment ref="G23" authorId="0" shapeId="0">
      <text>
        <r>
          <rPr>
            <b/>
            <sz val="9"/>
            <color indexed="81"/>
            <rFont val="Tahoma"/>
            <family val="2"/>
          </rPr>
          <t>satish reddy mannuru:</t>
        </r>
        <r>
          <rPr>
            <sz val="9"/>
            <color indexed="81"/>
            <rFont val="Tahoma"/>
            <family val="2"/>
          </rPr>
          <t xml:space="preserve">
this company revenue is 102,000 in original data set and as per the suggestion of ED I have changed the value 
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satish reddy mannuru:</t>
        </r>
        <r>
          <rPr>
            <sz val="9"/>
            <color indexed="81"/>
            <rFont val="Tahoma"/>
            <family val="2"/>
          </rPr>
          <t xml:space="preserve">
it has the original value as $1,200,000 in original data set which is higher than revenue. So for avaerage calcualtion I let it blank</t>
        </r>
      </text>
    </comment>
  </commentList>
</comments>
</file>

<file path=xl/comments8.xml><?xml version="1.0" encoding="utf-8"?>
<comments xmlns="http://schemas.openxmlformats.org/spreadsheetml/2006/main">
  <authors>
    <author>satish reddy mannuru</author>
  </authors>
  <commentList>
    <comment ref="F5" authorId="0" shapeId="0">
      <text>
        <r>
          <rPr>
            <b/>
            <sz val="9"/>
            <color indexed="81"/>
            <rFont val="Tahoma"/>
            <family val="2"/>
          </rPr>
          <t>satish reddy mannuru:</t>
        </r>
        <r>
          <rPr>
            <sz val="9"/>
            <color indexed="81"/>
            <rFont val="Tahoma"/>
            <family val="2"/>
          </rPr>
          <t xml:space="preserve">
in the original data set the value is 0 which is less than total IT staff.</t>
        </r>
      </text>
    </comment>
    <comment ref="F11" authorId="0" shapeId="0">
      <text>
        <r>
          <rPr>
            <b/>
            <sz val="9"/>
            <color indexed="81"/>
            <rFont val="Tahoma"/>
            <family val="2"/>
          </rPr>
          <t>satish reddy mannuru:</t>
        </r>
        <r>
          <rPr>
            <sz val="9"/>
            <color indexed="81"/>
            <rFont val="Tahoma"/>
            <family val="2"/>
          </rPr>
          <t xml:space="preserve">
In original data set the value is 4 which is less than Total IT staff.</t>
        </r>
      </text>
    </comment>
    <comment ref="I12" authorId="0" shapeId="0">
      <text>
        <r>
          <rPr>
            <b/>
            <sz val="9"/>
            <color indexed="81"/>
            <rFont val="Tahoma"/>
            <family val="2"/>
          </rPr>
          <t>satish reddy mannuru:</t>
        </r>
        <r>
          <rPr>
            <sz val="9"/>
            <color indexed="81"/>
            <rFont val="Tahoma"/>
            <family val="2"/>
          </rPr>
          <t xml:space="preserve">
in original data set the value given as $0.</t>
        </r>
      </text>
    </comment>
    <comment ref="F26" authorId="0" shapeId="0">
      <text>
        <r>
          <rPr>
            <b/>
            <sz val="9"/>
            <color indexed="81"/>
            <rFont val="Tahoma"/>
            <family val="2"/>
          </rPr>
          <t>satish reddy mannuru:</t>
        </r>
        <r>
          <rPr>
            <sz val="9"/>
            <color indexed="81"/>
            <rFont val="Tahoma"/>
            <family val="2"/>
          </rPr>
          <t xml:space="preserve">
original value in data set is 8 which is than Total IT staff</t>
        </r>
      </text>
    </comment>
    <comment ref="I28" authorId="0" shapeId="0">
      <text>
        <r>
          <rPr>
            <b/>
            <sz val="9"/>
            <color indexed="81"/>
            <rFont val="Tahoma"/>
            <family val="2"/>
          </rPr>
          <t>satish reddy mannuru:</t>
        </r>
        <r>
          <rPr>
            <sz val="9"/>
            <color indexed="81"/>
            <rFont val="Tahoma"/>
            <family val="2"/>
          </rPr>
          <t xml:space="preserve">
original in data set is $0
</t>
        </r>
      </text>
    </comment>
    <comment ref="F30" authorId="0" shapeId="0">
      <text>
        <r>
          <rPr>
            <b/>
            <sz val="9"/>
            <color indexed="81"/>
            <rFont val="Tahoma"/>
            <family val="2"/>
          </rPr>
          <t>satish reddy mannuru:</t>
        </r>
        <r>
          <rPr>
            <sz val="9"/>
            <color indexed="81"/>
            <rFont val="Tahoma"/>
            <family val="2"/>
          </rPr>
          <t xml:space="preserve">
original value is 3 in data set. I have done the average for previous 2 years of org staff.
</t>
        </r>
      </text>
    </comment>
    <comment ref="F38" authorId="0" shapeId="0">
      <text>
        <r>
          <rPr>
            <b/>
            <sz val="9"/>
            <color indexed="81"/>
            <rFont val="Tahoma"/>
            <family val="2"/>
          </rPr>
          <t>satish reddy mannuru:</t>
        </r>
        <r>
          <rPr>
            <sz val="9"/>
            <color indexed="81"/>
            <rFont val="Tahoma"/>
            <family val="2"/>
          </rPr>
          <t xml:space="preserve">
original number is 3 which is less than total IT staff</t>
        </r>
      </text>
    </comment>
    <comment ref="F40" authorId="0" shapeId="0">
      <text>
        <r>
          <rPr>
            <b/>
            <sz val="9"/>
            <color indexed="81"/>
            <rFont val="Tahoma"/>
            <family val="2"/>
          </rPr>
          <t>satish reddy mannuru:</t>
        </r>
        <r>
          <rPr>
            <sz val="9"/>
            <color indexed="81"/>
            <rFont val="Tahoma"/>
            <family val="2"/>
          </rPr>
          <t xml:space="preserve">
original value is 0 less than total It Satff</t>
        </r>
      </text>
    </comment>
    <comment ref="I40" authorId="0" shapeId="0">
      <text>
        <r>
          <rPr>
            <b/>
            <sz val="9"/>
            <color indexed="81"/>
            <rFont val="Tahoma"/>
            <family val="2"/>
          </rPr>
          <t>satish reddy mannuru:</t>
        </r>
        <r>
          <rPr>
            <sz val="9"/>
            <color indexed="81"/>
            <rFont val="Tahoma"/>
            <family val="2"/>
          </rPr>
          <t xml:space="preserve">
ororignal value is $0
</t>
        </r>
      </text>
    </comment>
    <comment ref="F43" authorId="0" shapeId="0">
      <text>
        <r>
          <rPr>
            <b/>
            <sz val="9"/>
            <color indexed="81"/>
            <rFont val="Tahoma"/>
            <family val="2"/>
          </rPr>
          <t>satish reddy mannuru:</t>
        </r>
        <r>
          <rPr>
            <sz val="9"/>
            <color indexed="81"/>
            <rFont val="Tahoma"/>
            <family val="2"/>
          </rPr>
          <t xml:space="preserve">
origanl value is 7 in raw data set. I have done the average for previous 5 years of org staff</t>
        </r>
      </text>
    </comment>
    <comment ref="F46" authorId="0" shapeId="0">
      <text>
        <r>
          <rPr>
            <b/>
            <sz val="9"/>
            <color indexed="81"/>
            <rFont val="Tahoma"/>
            <family val="2"/>
          </rPr>
          <t>satish reddy mannuru:</t>
        </r>
        <r>
          <rPr>
            <sz val="9"/>
            <color indexed="81"/>
            <rFont val="Tahoma"/>
            <family val="2"/>
          </rPr>
          <t xml:space="preserve">
original value is 0 and it should not be less than IT staff</t>
        </r>
      </text>
    </comment>
    <comment ref="G46" authorId="0" shapeId="0">
      <text>
        <r>
          <rPr>
            <b/>
            <sz val="9"/>
            <color indexed="81"/>
            <rFont val="Tahoma"/>
            <family val="2"/>
          </rPr>
          <t>satish reddy mannuru:</t>
        </r>
        <r>
          <rPr>
            <sz val="9"/>
            <color indexed="81"/>
            <rFont val="Tahoma"/>
            <family val="2"/>
          </rPr>
          <t xml:space="preserve">
original value is $1,163,000 which is less than IT operating and Capital budget</t>
        </r>
      </text>
    </comment>
    <comment ref="G47" authorId="0" shapeId="0">
      <text>
        <r>
          <rPr>
            <b/>
            <sz val="9"/>
            <color indexed="81"/>
            <rFont val="Tahoma"/>
            <family val="2"/>
          </rPr>
          <t>satish reddy mannuru:</t>
        </r>
        <r>
          <rPr>
            <sz val="9"/>
            <color indexed="81"/>
            <rFont val="Tahoma"/>
            <family val="2"/>
          </rPr>
          <t xml:space="preserve">
original vlaue is $160 and I have computed the average of revenue for previous 4 years</t>
        </r>
      </text>
    </comment>
    <comment ref="F48" authorId="0" shapeId="0">
      <text>
        <r>
          <rPr>
            <b/>
            <sz val="9"/>
            <color indexed="81"/>
            <rFont val="Tahoma"/>
            <family val="2"/>
          </rPr>
          <t>satish reddy mannuru:</t>
        </r>
        <r>
          <rPr>
            <sz val="9"/>
            <color indexed="81"/>
            <rFont val="Tahoma"/>
            <family val="2"/>
          </rPr>
          <t xml:space="preserve">
orignal value is 0 and I have computed the average based on the average of previous 2 years</t>
        </r>
      </text>
    </comment>
    <comment ref="G48" authorId="0" shapeId="0">
      <text>
        <r>
          <rPr>
            <b/>
            <sz val="9"/>
            <color indexed="81"/>
            <rFont val="Tahoma"/>
            <family val="2"/>
          </rPr>
          <t>satish reddy mannuru:</t>
        </r>
        <r>
          <rPr>
            <sz val="9"/>
            <color indexed="81"/>
            <rFont val="Tahoma"/>
            <family val="2"/>
          </rPr>
          <t xml:space="preserve">
original value is $208,230 and I have computed the value based on the average of previous 3 years revenue</t>
        </r>
      </text>
    </comment>
    <comment ref="G49" authorId="0" shapeId="0">
      <text>
        <r>
          <rPr>
            <b/>
            <sz val="9"/>
            <color indexed="81"/>
            <rFont val="Tahoma"/>
            <family val="2"/>
          </rPr>
          <t>satish reddy mannuru:</t>
        </r>
        <r>
          <rPr>
            <sz val="9"/>
            <color indexed="81"/>
            <rFont val="Tahoma"/>
            <family val="2"/>
          </rPr>
          <t xml:space="preserve">
original value is $550,000 and I have done average based on the previous year</t>
        </r>
      </text>
    </comment>
    <comment ref="G51" authorId="0" shapeId="0">
      <text>
        <r>
          <rPr>
            <b/>
            <sz val="9"/>
            <color indexed="81"/>
            <rFont val="Tahoma"/>
            <family val="2"/>
          </rPr>
          <t>satish reddy mannuru:</t>
        </r>
        <r>
          <rPr>
            <sz val="9"/>
            <color indexed="81"/>
            <rFont val="Tahoma"/>
            <family val="2"/>
          </rPr>
          <t xml:space="preserve">
original value is $400,000 as per suggestion of ED I have chaged the value.</t>
        </r>
      </text>
    </comment>
    <comment ref="G52" authorId="0" shapeId="0">
      <text>
        <r>
          <rPr>
            <b/>
            <sz val="9"/>
            <color indexed="81"/>
            <rFont val="Tahoma"/>
            <family val="2"/>
          </rPr>
          <t>satish reddy mannuru:</t>
        </r>
        <r>
          <rPr>
            <sz val="9"/>
            <color indexed="81"/>
            <rFont val="Tahoma"/>
            <family val="2"/>
          </rPr>
          <t xml:space="preserve">
original value is not given in data set and I have taken the value from non profit explorer website.
https://projects.propublica.org/nonprofits/organizations/131687001</t>
        </r>
      </text>
    </comment>
    <comment ref="G53" authorId="0" shapeId="0">
      <text>
        <r>
          <rPr>
            <b/>
            <sz val="9"/>
            <color indexed="81"/>
            <rFont val="Tahoma"/>
            <family val="2"/>
          </rPr>
          <t>satish reddy mannuru:</t>
        </r>
        <r>
          <rPr>
            <sz val="9"/>
            <color indexed="81"/>
            <rFont val="Tahoma"/>
            <family val="2"/>
          </rPr>
          <t xml:space="preserve">
original value is not given in data set and I have taken the value from non profit explorer website.
https://projects.propublica.org/nonprofits/organizations/135562976</t>
        </r>
      </text>
    </comment>
    <comment ref="I53" authorId="0" shapeId="0">
      <text>
        <r>
          <rPr>
            <b/>
            <sz val="9"/>
            <color indexed="81"/>
            <rFont val="Tahoma"/>
            <family val="2"/>
          </rPr>
          <t>satish reddy mannuru:</t>
        </r>
        <r>
          <rPr>
            <sz val="9"/>
            <color indexed="81"/>
            <rFont val="Tahoma"/>
            <family val="2"/>
          </rPr>
          <t xml:space="preserve">
original value is given as $0 in data set</t>
        </r>
      </text>
    </comment>
    <comment ref="G54" authorId="0" shapeId="0">
      <text>
        <r>
          <rPr>
            <b/>
            <sz val="9"/>
            <color indexed="81"/>
            <rFont val="Tahoma"/>
            <family val="2"/>
          </rPr>
          <t>satish reddy mannuru:</t>
        </r>
        <r>
          <rPr>
            <sz val="9"/>
            <color indexed="81"/>
            <rFont val="Tahoma"/>
            <family val="2"/>
          </rPr>
          <t xml:space="preserve">
original value is not given in data set and I have taken the value from non profit explorer website.
https://projects.propublica.org/nonprofits/organizations/520851555</t>
        </r>
      </text>
    </comment>
    <comment ref="I54" authorId="0" shapeId="0">
      <text>
        <r>
          <rPr>
            <b/>
            <sz val="9"/>
            <color indexed="81"/>
            <rFont val="Tahoma"/>
            <family val="2"/>
          </rPr>
          <t>satish reddy mannuru:</t>
        </r>
        <r>
          <rPr>
            <sz val="9"/>
            <color indexed="81"/>
            <rFont val="Tahoma"/>
            <family val="2"/>
          </rPr>
          <t xml:space="preserve">
in original data set the value is $0</t>
        </r>
      </text>
    </comment>
  </commentList>
</comments>
</file>

<file path=xl/comments9.xml><?xml version="1.0" encoding="utf-8"?>
<comments xmlns="http://schemas.openxmlformats.org/spreadsheetml/2006/main">
  <authors>
    <author>satish reddy mannuru</author>
  </authors>
  <commentList>
    <comment ref="F9" authorId="0" shapeId="0">
      <text>
        <r>
          <rPr>
            <b/>
            <sz val="9"/>
            <color indexed="81"/>
            <rFont val="Tahoma"/>
            <family val="2"/>
          </rPr>
          <t>satish reddy mannuru:</t>
        </r>
        <r>
          <rPr>
            <sz val="9"/>
            <color indexed="81"/>
            <rFont val="Tahoma"/>
            <family val="2"/>
          </rPr>
          <t xml:space="preserve">
In the original data set the value is $0 and organisation staff cannot be less  than Total internal IT staff</t>
        </r>
      </text>
    </comment>
    <comment ref="F13" authorId="0" shapeId="0">
      <text>
        <r>
          <rPr>
            <b/>
            <sz val="9"/>
            <color indexed="81"/>
            <rFont val="Tahoma"/>
            <family val="2"/>
          </rPr>
          <t>satish reddy mannuru:</t>
        </r>
        <r>
          <rPr>
            <sz val="9"/>
            <color indexed="81"/>
            <rFont val="Tahoma"/>
            <family val="2"/>
          </rPr>
          <t xml:space="preserve">
in the original data set the value is given as 1 which is less than total IT staff</t>
        </r>
      </text>
    </comment>
    <comment ref="A15" authorId="0" shapeId="0">
      <text>
        <r>
          <rPr>
            <b/>
            <sz val="9"/>
            <color indexed="81"/>
            <rFont val="Tahoma"/>
            <family val="2"/>
          </rPr>
          <t>satish reddy mannuru:</t>
        </r>
        <r>
          <rPr>
            <sz val="9"/>
            <color indexed="81"/>
            <rFont val="Tahoma"/>
            <family val="2"/>
          </rPr>
          <t xml:space="preserve">
this organisation was surveyed twice in the oriigan data set</t>
        </r>
      </text>
    </comment>
    <comment ref="F15" authorId="0" shapeId="0">
      <text>
        <r>
          <rPr>
            <b/>
            <sz val="9"/>
            <color indexed="81"/>
            <rFont val="Tahoma"/>
            <family val="2"/>
          </rPr>
          <t>satish reddy mannuru:</t>
        </r>
        <r>
          <rPr>
            <sz val="9"/>
            <color indexed="81"/>
            <rFont val="Tahoma"/>
            <family val="2"/>
          </rPr>
          <t xml:space="preserve">
in the original data set the value is 2 which is less than Total IT staff</t>
        </r>
      </text>
    </comment>
    <comment ref="F27" authorId="0" shapeId="0">
      <text>
        <r>
          <rPr>
            <b/>
            <sz val="9"/>
            <color indexed="81"/>
            <rFont val="Tahoma"/>
            <family val="2"/>
          </rPr>
          <t>satish reddy mannuru:</t>
        </r>
        <r>
          <rPr>
            <sz val="9"/>
            <color indexed="81"/>
            <rFont val="Tahoma"/>
            <family val="2"/>
          </rPr>
          <t xml:space="preserve">
in the original data set the value is 1 which is less than total IT staff</t>
        </r>
      </text>
    </comment>
    <comment ref="F31" authorId="0" shapeId="0">
      <text>
        <r>
          <rPr>
            <b/>
            <sz val="9"/>
            <color indexed="81"/>
            <rFont val="Tahoma"/>
            <family val="2"/>
          </rPr>
          <t>satish reddy mannuru:</t>
        </r>
        <r>
          <rPr>
            <sz val="9"/>
            <color indexed="81"/>
            <rFont val="Tahoma"/>
            <family val="2"/>
          </rPr>
          <t xml:space="preserve">
the original value is 0 in the raw data set</t>
        </r>
      </text>
    </comment>
    <comment ref="H34" authorId="0" shapeId="0">
      <text>
        <r>
          <rPr>
            <b/>
            <sz val="9"/>
            <color indexed="81"/>
            <rFont val="Tahoma"/>
            <family val="2"/>
          </rPr>
          <t>satish reddy mannuru:</t>
        </r>
        <r>
          <rPr>
            <sz val="9"/>
            <color indexed="81"/>
            <rFont val="Tahoma"/>
            <family val="2"/>
          </rPr>
          <t xml:space="preserve">
in the origjnal data set it is given as $0</t>
        </r>
      </text>
    </comment>
    <comment ref="I34" authorId="0" shapeId="0">
      <text>
        <r>
          <rPr>
            <b/>
            <sz val="9"/>
            <color indexed="81"/>
            <rFont val="Tahoma"/>
            <family val="2"/>
          </rPr>
          <t>satish reddy mannuru:</t>
        </r>
        <r>
          <rPr>
            <sz val="9"/>
            <color indexed="81"/>
            <rFont val="Tahoma"/>
            <family val="2"/>
          </rPr>
          <t xml:space="preserve">
in the original data set the value is $0</t>
        </r>
      </text>
    </comment>
    <comment ref="G42" authorId="0" shapeId="0">
      <text>
        <r>
          <rPr>
            <b/>
            <sz val="9"/>
            <color indexed="81"/>
            <rFont val="Tahoma"/>
            <family val="2"/>
          </rPr>
          <t>satish reddy mannuru:</t>
        </r>
        <r>
          <rPr>
            <sz val="9"/>
            <color indexed="81"/>
            <rFont val="Tahoma"/>
            <family val="2"/>
          </rPr>
          <t xml:space="preserve">
original value in data set is 15</t>
        </r>
      </text>
    </comment>
    <comment ref="H42" authorId="0" shapeId="0">
      <text>
        <r>
          <rPr>
            <b/>
            <sz val="9"/>
            <color indexed="81"/>
            <rFont val="Tahoma"/>
            <family val="2"/>
          </rPr>
          <t>satish reddy mannuru:</t>
        </r>
        <r>
          <rPr>
            <sz val="9"/>
            <color indexed="81"/>
            <rFont val="Tahoma"/>
            <family val="2"/>
          </rPr>
          <t xml:space="preserve">
the original value in data set is $690,000 which is more than revenue</t>
        </r>
      </text>
    </comment>
    <comment ref="I42" authorId="0" shapeId="0">
      <text>
        <r>
          <rPr>
            <b/>
            <sz val="9"/>
            <color indexed="81"/>
            <rFont val="Tahoma"/>
            <family val="2"/>
          </rPr>
          <t>satish reddy mannuru:</t>
        </r>
        <r>
          <rPr>
            <sz val="9"/>
            <color indexed="81"/>
            <rFont val="Tahoma"/>
            <family val="2"/>
          </rPr>
          <t xml:space="preserve">
the original number is $56,200 which is more than revenue</t>
        </r>
      </text>
    </comment>
    <comment ref="G43" authorId="0" shapeId="0">
      <text>
        <r>
          <rPr>
            <b/>
            <sz val="9"/>
            <color indexed="81"/>
            <rFont val="Tahoma"/>
            <family val="2"/>
          </rPr>
          <t>satish reddy mannuru:</t>
        </r>
        <r>
          <rPr>
            <sz val="9"/>
            <color indexed="81"/>
            <rFont val="Tahoma"/>
            <family val="2"/>
          </rPr>
          <t xml:space="preserve">
the value is taken from non proft explorer website
https://projects.propublica.org/nonprofits/organizations/521951681</t>
        </r>
      </text>
    </comment>
    <comment ref="G44" authorId="0" shapeId="0">
      <text>
        <r>
          <rPr>
            <b/>
            <sz val="9"/>
            <color indexed="81"/>
            <rFont val="Tahoma"/>
            <family val="2"/>
          </rPr>
          <t>satish reddy mannuru:</t>
        </r>
        <r>
          <rPr>
            <sz val="9"/>
            <color indexed="81"/>
            <rFont val="Tahoma"/>
            <family val="2"/>
          </rPr>
          <t xml:space="preserve">
the value is taken from non proft explorer website
https://projects.propublica.org/nonprofits/organizations/131659629</t>
        </r>
      </text>
    </comment>
    <comment ref="G45" authorId="0" shapeId="0">
      <text>
        <r>
          <rPr>
            <b/>
            <sz val="9"/>
            <color indexed="81"/>
            <rFont val="Tahoma"/>
            <family val="2"/>
          </rPr>
          <t>satish reddy mannuru:</t>
        </r>
        <r>
          <rPr>
            <sz val="9"/>
            <color indexed="81"/>
            <rFont val="Tahoma"/>
            <family val="2"/>
          </rPr>
          <t xml:space="preserve">
there is no data in raw data set and i have taken the value from non proft explorer website.
https://projects.propublica.org/nonprofits/organizations/42263040</t>
        </r>
      </text>
    </comment>
    <comment ref="G46" authorId="0" shapeId="0">
      <text>
        <r>
          <rPr>
            <b/>
            <sz val="9"/>
            <color indexed="81"/>
            <rFont val="Tahoma"/>
            <family val="2"/>
          </rPr>
          <t>satish reddy mannuru:</t>
        </r>
        <r>
          <rPr>
            <sz val="9"/>
            <color indexed="81"/>
            <rFont val="Tahoma"/>
            <family val="2"/>
          </rPr>
          <t xml:space="preserve">
https://projects.propublica.org/nonprofits/organizations/520954751</t>
        </r>
      </text>
    </comment>
    <comment ref="G48" authorId="0" shapeId="0">
      <text>
        <r>
          <rPr>
            <b/>
            <sz val="9"/>
            <color indexed="81"/>
            <rFont val="Tahoma"/>
            <family val="2"/>
          </rPr>
          <t>satish reddy mannuru:</t>
        </r>
        <r>
          <rPr>
            <sz val="9"/>
            <color indexed="81"/>
            <rFont val="Tahoma"/>
            <family val="2"/>
          </rPr>
          <t xml:space="preserve">
https://projects.propublica.org/nonprofits/organizations/237380563</t>
        </r>
      </text>
    </comment>
    <comment ref="G49" authorId="0" shapeId="0">
      <text>
        <r>
          <rPr>
            <b/>
            <sz val="9"/>
            <color indexed="81"/>
            <rFont val="Tahoma"/>
            <family val="2"/>
          </rPr>
          <t>satish reddy mannuru:</t>
        </r>
        <r>
          <rPr>
            <sz val="9"/>
            <color indexed="81"/>
            <rFont val="Tahoma"/>
            <family val="2"/>
          </rPr>
          <t xml:space="preserve">
https://projects.propublica.org/nonprofits/organizations/133976062</t>
        </r>
      </text>
    </comment>
    <comment ref="G51" authorId="0" shapeId="0">
      <text>
        <r>
          <rPr>
            <b/>
            <sz val="9"/>
            <color indexed="81"/>
            <rFont val="Tahoma"/>
            <family val="2"/>
          </rPr>
          <t>satish reddy mannuru:</t>
        </r>
        <r>
          <rPr>
            <sz val="9"/>
            <color indexed="81"/>
            <rFont val="Tahoma"/>
            <family val="2"/>
          </rPr>
          <t xml:space="preserve">
https://projects.propublica.org/nonprofits/organizations/131847137</t>
        </r>
      </text>
    </comment>
  </commentList>
</comments>
</file>

<file path=xl/sharedStrings.xml><?xml version="1.0" encoding="utf-8"?>
<sst xmlns="http://schemas.openxmlformats.org/spreadsheetml/2006/main" count="2247" uniqueCount="542">
  <si>
    <t>Original File Name</t>
  </si>
  <si>
    <t>organisation name</t>
  </si>
  <si>
    <t xml:space="preserve"> Fiscal Year Reported</t>
  </si>
  <si>
    <t>Cateogry</t>
  </si>
  <si>
    <t xml:space="preserve">Total internal (IT) Staff FTE	</t>
  </si>
  <si>
    <t># of Organisation Staff</t>
  </si>
  <si>
    <t xml:space="preserve">Last Fiscal Year Revenue	</t>
  </si>
  <si>
    <t xml:space="preserve">Last Fiscal Year Total IT Operating Budget		</t>
  </si>
  <si>
    <t xml:space="preserve">Last Fiscal Year IT Capital Budget 	</t>
  </si>
  <si>
    <t xml:space="preserve"># of Desktop FTE(internal)	</t>
  </si>
  <si>
    <t>save the children</t>
  </si>
  <si>
    <t>Save the Children</t>
  </si>
  <si>
    <t>Year Survey Completed</t>
  </si>
  <si>
    <t>Gartner survey NGO 01</t>
  </si>
  <si>
    <t>Large</t>
  </si>
  <si>
    <t>NGO-chart 02</t>
  </si>
  <si>
    <t>NGO-chart 03</t>
  </si>
  <si>
    <t>2004 CIO Survey</t>
  </si>
  <si>
    <t>NGO CIO FY2005 Report v3</t>
  </si>
  <si>
    <t>NGO CIO Report 25980_8_18_2006</t>
  </si>
  <si>
    <t>NGO-CIO-FY2007-Report</t>
  </si>
  <si>
    <t>2009 CIO Survey</t>
  </si>
  <si>
    <t>NGO-CIO Report 2010</t>
  </si>
  <si>
    <t>2011 CIO Survey</t>
  </si>
  <si>
    <t>mercy corps</t>
  </si>
  <si>
    <t>Mercy Corps</t>
  </si>
  <si>
    <t>2013 CIO Survey</t>
  </si>
  <si>
    <t>CIO4good 2014 Details</t>
  </si>
  <si>
    <t>Arthritis Foundation</t>
  </si>
  <si>
    <t>2015 Survey Detail</t>
  </si>
  <si>
    <t>Catholic Relief Services</t>
  </si>
  <si>
    <t>CIO4Good Annual 2016</t>
  </si>
  <si>
    <t>2017 CIO Survey detail</t>
  </si>
  <si>
    <t>Children International</t>
  </si>
  <si>
    <t>Medium</t>
  </si>
  <si>
    <t>Huge</t>
  </si>
  <si>
    <t>Leukemia and lymphoma</t>
  </si>
  <si>
    <t>Wild Life Conser Society</t>
  </si>
  <si>
    <t>U.S. Fund for UNICEF</t>
  </si>
  <si>
    <t>CARE</t>
  </si>
  <si>
    <t>Small</t>
  </si>
  <si>
    <t>children international</t>
  </si>
  <si>
    <t>Sierra Club</t>
  </si>
  <si>
    <t>Trust for Public Land</t>
  </si>
  <si>
    <t>Natl Parks Conservative Assoc</t>
  </si>
  <si>
    <t>Organisation name</t>
  </si>
  <si>
    <t xml:space="preserve">Total internal (IT) Staff FTE        </t>
  </si>
  <si>
    <t xml:space="preserve">Last Fiscal Year Total IT Operating Budget                </t>
  </si>
  <si>
    <t>Save the children</t>
  </si>
  <si>
    <t>American Diabetes</t>
  </si>
  <si>
    <t>Arthritis foundation</t>
  </si>
  <si>
    <t>Children Interntional</t>
  </si>
  <si>
    <t>GreenPeace</t>
  </si>
  <si>
    <t>Election Systems</t>
  </si>
  <si>
    <t>Paralyzed Vets of America</t>
  </si>
  <si>
    <t>Special Olympics</t>
  </si>
  <si>
    <t>National Industries for Blind</t>
  </si>
  <si>
    <t>Organisation Name</t>
  </si>
  <si>
    <t># of Desktop FTE(internal)</t>
  </si>
  <si>
    <t>Total internal (IT) Staff FTE</t>
  </si>
  <si>
    <t>ALSAC</t>
  </si>
  <si>
    <t>Last Fiscal Year Revenue</t>
  </si>
  <si>
    <t>Last Fiscal Year Total IT Operating Budget</t>
  </si>
  <si>
    <t xml:space="preserve">Last Fiscal Year IT Capital Budget </t>
  </si>
  <si>
    <t>HSUS</t>
  </si>
  <si>
    <t>LLS</t>
  </si>
  <si>
    <t>MC</t>
  </si>
  <si>
    <t>MOD</t>
  </si>
  <si>
    <t>NPCA</t>
  </si>
  <si>
    <t>SC</t>
  </si>
  <si>
    <t>Habitat for Humanity, International</t>
  </si>
  <si>
    <t xml:space="preserve"> International Rescue Committee</t>
  </si>
  <si>
    <t>Volunteers of America</t>
  </si>
  <si>
    <t>Wildlife Conservation Society</t>
  </si>
  <si>
    <t>SCAR</t>
  </si>
  <si>
    <t xml:space="preserve">Anonymous </t>
  </si>
  <si>
    <t>SGK</t>
  </si>
  <si>
    <t>TNC</t>
  </si>
  <si>
    <t>Easter Seals</t>
  </si>
  <si>
    <t>Anon</t>
  </si>
  <si>
    <t>GRNPC</t>
  </si>
  <si>
    <t>PVA</t>
  </si>
  <si>
    <t>Environmental Defense</t>
  </si>
  <si>
    <t>SIERRA</t>
  </si>
  <si>
    <t>American Lung Assoication</t>
  </si>
  <si>
    <t>National Parks Conservation Association</t>
  </si>
  <si>
    <t>Paralyzed Veterans of America</t>
  </si>
  <si>
    <t>TFPL</t>
  </si>
  <si>
    <t>UJMW</t>
  </si>
  <si>
    <t>YMCA of the USA</t>
  </si>
  <si>
    <t>ACUMEN</t>
  </si>
  <si>
    <t>Hillel: The Foundation for Jewish Campus Life</t>
  </si>
  <si>
    <t>OCEANA</t>
  </si>
  <si>
    <t>AUDUBON</t>
  </si>
  <si>
    <t>TAGTSI</t>
  </si>
  <si>
    <t xml:space="preserve">Last Fiscal Year Revenue        </t>
  </si>
  <si>
    <t>Last Fiscal Year IT Capital Budget</t>
  </si>
  <si>
    <t>REDCROSS</t>
  </si>
  <si>
    <t>AMDA</t>
  </si>
  <si>
    <t>CATHOLIC</t>
  </si>
  <si>
    <t>CCF</t>
  </si>
  <si>
    <t>CHILDINT</t>
  </si>
  <si>
    <t>CONCERN</t>
  </si>
  <si>
    <t>FAMILYHE</t>
  </si>
  <si>
    <t>GLASER</t>
  </si>
  <si>
    <t>HEIFER</t>
  </si>
  <si>
    <t>IFAW</t>
  </si>
  <si>
    <t>INTFEDRE</t>
  </si>
  <si>
    <t>IRC</t>
  </si>
  <si>
    <t>KENN</t>
  </si>
  <si>
    <t>PLANINTL</t>
  </si>
  <si>
    <t>SAVE</t>
  </si>
  <si>
    <t>UJA</t>
  </si>
  <si>
    <t>USTA</t>
  </si>
  <si>
    <t>WCS</t>
  </si>
  <si>
    <t>ANONYMOUS</t>
  </si>
  <si>
    <t>ADL</t>
  </si>
  <si>
    <t>ASHOKA</t>
  </si>
  <si>
    <t>LUNG</t>
  </si>
  <si>
    <t>OPPORTIN</t>
  </si>
  <si>
    <t>OXFAM</t>
  </si>
  <si>
    <t>RELINTL</t>
  </si>
  <si>
    <t>URJ</t>
  </si>
  <si>
    <t>VSO</t>
  </si>
  <si>
    <t>WATERAID</t>
  </si>
  <si>
    <t>WINROCK</t>
  </si>
  <si>
    <t>YMCA</t>
  </si>
  <si>
    <t>CBF</t>
  </si>
  <si>
    <t>GLOBALHE</t>
  </si>
  <si>
    <t>ACTIONAI</t>
  </si>
  <si>
    <t>FASEB</t>
  </si>
  <si>
    <t>OXFAMSP</t>
  </si>
  <si>
    <t>XKPBS</t>
  </si>
  <si>
    <t>WWF</t>
  </si>
  <si>
    <t>HILLEL</t>
  </si>
  <si>
    <t>MSSCAN</t>
  </si>
  <si>
    <t>SAVEUK</t>
  </si>
  <si>
    <t>PBS</t>
  </si>
  <si>
    <t>HABITAT</t>
  </si>
  <si>
    <t>IPM</t>
  </si>
  <si>
    <t>MIRACLE</t>
  </si>
  <si>
    <t>IFRC</t>
  </si>
  <si>
    <t>CARNHALL</t>
  </si>
  <si>
    <t>CHB</t>
  </si>
  <si>
    <t>ELDF</t>
  </si>
  <si>
    <t>NTHP</t>
  </si>
  <si>
    <t>NWF</t>
  </si>
  <si>
    <t>EDF</t>
  </si>
  <si>
    <t>The Nature Conservancy</t>
  </si>
  <si>
    <t>Children's Miracle Network Hospitals</t>
  </si>
  <si>
    <t>World Wildlife Fund</t>
  </si>
  <si>
    <t>Conservation International</t>
  </si>
  <si>
    <t>Habitat for Humanity International</t>
  </si>
  <si>
    <t>Anonymous 3</t>
  </si>
  <si>
    <t>The Kennedy Center</t>
  </si>
  <si>
    <t>Sesame Workshop</t>
  </si>
  <si>
    <t>Pan American Health Organization</t>
  </si>
  <si>
    <t>The Leukemia &amp; Lymphoma Society</t>
  </si>
  <si>
    <t>PATH</t>
  </si>
  <si>
    <t>Eliz Glaser Pediatric AIDS Fdtn</t>
  </si>
  <si>
    <t>Pathfinder International</t>
  </si>
  <si>
    <t>International Republican Institute</t>
  </si>
  <si>
    <t>Environmental Defense Fund</t>
  </si>
  <si>
    <t>American Health Care Association</t>
  </si>
  <si>
    <t>Carnegie Hall</t>
  </si>
  <si>
    <t>Earthjustioce</t>
  </si>
  <si>
    <t>Hadassah</t>
  </si>
  <si>
    <t>Lance Armstrong Foundation</t>
  </si>
  <si>
    <t>Oxfam America</t>
  </si>
  <si>
    <t>AARP Foundation</t>
  </si>
  <si>
    <t>Ashoka</t>
  </si>
  <si>
    <t>Anonymous 1</t>
  </si>
  <si>
    <t>MS Society of Canada</t>
  </si>
  <si>
    <t>EngenderHealth</t>
  </si>
  <si>
    <t>American Geophysical Union</t>
  </si>
  <si>
    <t>Cato Institute</t>
  </si>
  <si>
    <t>American Lung Association</t>
  </si>
  <si>
    <t>Anti-Defamation League</t>
  </si>
  <si>
    <t>Anonymous 2</t>
  </si>
  <si>
    <t>Counterpart International</t>
  </si>
  <si>
    <t>NatureServe</t>
  </si>
  <si>
    <t>National MS Society</t>
  </si>
  <si>
    <t>Evangelical Lutheran Church in America</t>
  </si>
  <si>
    <t>Lincoln Center for the Performing Arts</t>
  </si>
  <si>
    <t>Silicon Valley Community Foundation</t>
  </si>
  <si>
    <t>International Rescue Committee</t>
  </si>
  <si>
    <t>Population Council</t>
  </si>
  <si>
    <t>Boys &amp; Girls Clubs of America</t>
  </si>
  <si>
    <t>Amnesty International USA</t>
  </si>
  <si>
    <t>Susan G. Komen</t>
  </si>
  <si>
    <t>ACDI/VOCA</t>
  </si>
  <si>
    <t>Elizabeth Glaser Pediatric AIDS Fdtn</t>
  </si>
  <si>
    <t>National Wildlife Federation</t>
  </si>
  <si>
    <t>Human Rights watch</t>
  </si>
  <si>
    <t>Legal Services Corporation</t>
  </si>
  <si>
    <t>IntraHealth International</t>
  </si>
  <si>
    <t>ANTI-DEFAMATION LEAGUE</t>
  </si>
  <si>
    <t>Year Up</t>
  </si>
  <si>
    <t>American Speech-Language-Hearing Association</t>
  </si>
  <si>
    <t>Greenpeace</t>
  </si>
  <si>
    <t>American Jewish Committee</t>
  </si>
  <si>
    <t>Parents as Teachers</t>
  </si>
  <si>
    <t>Canadian Diabetes Association</t>
  </si>
  <si>
    <t>InsideNGO</t>
  </si>
  <si>
    <t>Central Synagogue</t>
  </si>
  <si>
    <t>The Annie E. Casey Fouundation</t>
  </si>
  <si>
    <t>The Rockefeller Foundation</t>
  </si>
  <si>
    <t>Dana-Farber Cancer Institute</t>
  </si>
  <si>
    <t>The German Marshall Fund of the US</t>
  </si>
  <si>
    <t>Oak Philanthropy Ltd.</t>
  </si>
  <si>
    <t>Rare</t>
  </si>
  <si>
    <t>NRDC</t>
  </si>
  <si>
    <t>Jhpiego</t>
  </si>
  <si>
    <t>Road Scholar</t>
  </si>
  <si>
    <t>Global Communities</t>
  </si>
  <si>
    <t>American Psychological Association</t>
  </si>
  <si>
    <t>Save the Children US</t>
  </si>
  <si>
    <t>FHI 360</t>
  </si>
  <si>
    <t>Ducks Unlimited, Inc</t>
  </si>
  <si>
    <t>City Year, Inc.</t>
  </si>
  <si>
    <t>Pact</t>
  </si>
  <si>
    <t>Rotary International</t>
  </si>
  <si>
    <t>Hillel International</t>
  </si>
  <si>
    <t>KnowledgeWorks Foundation</t>
  </si>
  <si>
    <t>year up, inc.</t>
  </si>
  <si>
    <t>Human Rights Watch</t>
  </si>
  <si>
    <t>Special Olympics Inc</t>
  </si>
  <si>
    <t>Search for Common Ground</t>
  </si>
  <si>
    <t>American Speech-Language-Hearing Assoc</t>
  </si>
  <si>
    <t>Safe Horizon</t>
  </si>
  <si>
    <t>CNIB</t>
  </si>
  <si>
    <t>Natural Resources Defense Council</t>
  </si>
  <si>
    <t>Braille Institute of America</t>
  </si>
  <si>
    <t>EWG</t>
  </si>
  <si>
    <t>Feeding America</t>
  </si>
  <si>
    <t>The Arthritis Society</t>
  </si>
  <si>
    <t>LISC</t>
  </si>
  <si>
    <t>Planned Parenthood Federation of America</t>
  </si>
  <si>
    <t>ACLU</t>
  </si>
  <si>
    <t>The Aspen Institute</t>
  </si>
  <si>
    <t>City Year</t>
  </si>
  <si>
    <t>Pancreatic Cancer Action Network</t>
  </si>
  <si>
    <t>Defenders of Wildlife</t>
  </si>
  <si>
    <t>Counterpart Intl</t>
  </si>
  <si>
    <t>Freedom House</t>
  </si>
  <si>
    <t>American Psychiatric Association</t>
  </si>
  <si>
    <t>Archdiocese of New York</t>
  </si>
  <si>
    <t>Union for Reform Judaism</t>
  </si>
  <si>
    <t>Capital Area Food Bank</t>
  </si>
  <si>
    <t>Amnesty International</t>
  </si>
  <si>
    <t>Gillespie</t>
  </si>
  <si>
    <t>Honse</t>
  </si>
  <si>
    <t>Society for Science &amp; the Public</t>
  </si>
  <si>
    <t>Anonymous 14</t>
  </si>
  <si>
    <t>Zuckerman</t>
  </si>
  <si>
    <t>Jewish Federations of North America</t>
  </si>
  <si>
    <t>March of Dimes</t>
  </si>
  <si>
    <t>Anonymous 6</t>
  </si>
  <si>
    <t>Anonymous 8</t>
  </si>
  <si>
    <t>Anonymous 10</t>
  </si>
  <si>
    <t>American Academy of Family Physicians</t>
  </si>
  <si>
    <t>WestEd</t>
  </si>
  <si>
    <t>Anonymous 16</t>
  </si>
  <si>
    <t>The Trust for Public Land</t>
  </si>
  <si>
    <t>The American Friends of the Hebrew University</t>
  </si>
  <si>
    <t>Anonymous 5</t>
  </si>
  <si>
    <t>Anonymous 7</t>
  </si>
  <si>
    <t>Hostelling International USA</t>
  </si>
  <si>
    <t>Greenpeace USA</t>
  </si>
  <si>
    <t>American Kennel Club</t>
  </si>
  <si>
    <t>Anonymous 13</t>
  </si>
  <si>
    <t>Anonymous 15</t>
  </si>
  <si>
    <t>Children's Science Center</t>
  </si>
  <si>
    <t>Ducks Unlimited Inc.</t>
  </si>
  <si>
    <t>Save the Children Federation</t>
  </si>
  <si>
    <t>Brookings Institute</t>
  </si>
  <si>
    <t>Oceana, Inc.</t>
  </si>
  <si>
    <t>MHA of NYC | National Suicide Prevention Lifeline</t>
  </si>
  <si>
    <t>Anonymous 17</t>
  </si>
  <si>
    <t>ASPCA</t>
  </si>
  <si>
    <t>Ipas</t>
  </si>
  <si>
    <t>MFDA</t>
  </si>
  <si>
    <t>Dana Foundation</t>
  </si>
  <si>
    <t>Anonymous 9</t>
  </si>
  <si>
    <t>Anonymoous 11</t>
  </si>
  <si>
    <t>Anonymous 12</t>
  </si>
  <si>
    <t>Carter Center</t>
  </si>
  <si>
    <t>Innovations for Poverty Action</t>
  </si>
  <si>
    <t>The Carter Center</t>
  </si>
  <si>
    <t>Komen</t>
  </si>
  <si>
    <t>APA</t>
  </si>
  <si>
    <t>Habitat for Humanity International (HQ)</t>
  </si>
  <si>
    <t>United Nations Foundation</t>
  </si>
  <si>
    <t>Heart &amp; Stroke Foundation Canada</t>
  </si>
  <si>
    <t>Anonymous 4</t>
  </si>
  <si>
    <t xml:space="preserve">                  2 </t>
  </si>
  <si>
    <t>Right To Play</t>
  </si>
  <si>
    <t xml:space="preserve">Last Fiscal Year IT Capital Budget         </t>
  </si>
  <si>
    <t>Organisation</t>
  </si>
  <si>
    <t>Staff to IT Staff ratio</t>
  </si>
  <si>
    <t>Total ICT spend per employee</t>
  </si>
  <si>
    <t>Total IT Spend as a % of Revenue (or Operating Expense)</t>
  </si>
  <si>
    <t>IT Staff as % Total Staff</t>
  </si>
  <si>
    <t>Staff to IT Help Desk Staff</t>
  </si>
  <si>
    <t>Capital IT Budget as % of Revenue</t>
  </si>
  <si>
    <t>Count</t>
  </si>
  <si>
    <t>STDev</t>
  </si>
  <si>
    <t>Average</t>
  </si>
  <si>
    <t>STDev Test</t>
  </si>
  <si>
    <t>large</t>
  </si>
  <si>
    <t>IT Staff &gt; 10% Org Staff</t>
  </si>
  <si>
    <t>IT Oper Budget &gt; 10% Revenue</t>
  </si>
  <si>
    <t>IT Capital Budget &gt; Oper Budget</t>
  </si>
  <si>
    <t>Total IT Spend per employee&gt; 0.1% IT Oper Budget</t>
  </si>
  <si>
    <t>small</t>
  </si>
  <si>
    <t>Group</t>
  </si>
  <si>
    <t>Revenue per employee</t>
  </si>
  <si>
    <t>IT Budget per IT employee</t>
  </si>
  <si>
    <t>??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</si>
  <si>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</si>
  <si>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</si>
  <si>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</si>
  <si>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</si>
  <si>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</si>
  <si>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</si>
  <si>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</si>
  <si>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</si>
  <si>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</si>
  <si>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</si>
  <si>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</si>
  <si>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</si>
  <si>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</si>
  <si>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Data Column &gt;&gt;&gt;</t>
  </si>
  <si>
    <t>Chksum
Count</t>
  </si>
  <si>
    <t>Note - all data comes from the summary tables for each year's tab, starting in cell C60, below</t>
  </si>
  <si>
    <t>Note - all data averages come from the summary tables for each year's tab, starting in cell C60, below</t>
  </si>
  <si>
    <t>For the above formulas to work the summary tables position must be fixed.</t>
  </si>
  <si>
    <t>Note - all above data comes from the summary tables for each year's tab, starting in cell C60</t>
  </si>
  <si>
    <t>Year</t>
  </si>
  <si>
    <t>Capital Budget as % of Total IT spend</t>
  </si>
  <si>
    <t>B</t>
  </si>
  <si>
    <t>Corresponding column label in row 1, above</t>
  </si>
  <si>
    <t>N/A</t>
  </si>
  <si>
    <t>The following table is from "new final 1.csv", which feeds the charts in Alfredo's report</t>
  </si>
  <si>
    <t>Note that the values do not match for the group averages!</t>
  </si>
  <si>
    <t>Data Validity Checks</t>
  </si>
  <si>
    <t>Check for blanks</t>
  </si>
  <si>
    <t># of Organization Staff</t>
  </si>
  <si>
    <t>organization name</t>
  </si>
  <si>
    <t>Category</t>
  </si>
  <si>
    <t># of organization staff</t>
  </si>
  <si>
    <t>Problem in original formulas was that Group was an average of averages; this is now fixed</t>
  </si>
  <si>
    <t>Test Chart</t>
  </si>
  <si>
    <t>Averages by Org. Size</t>
  </si>
  <si>
    <t>Anonymous</t>
  </si>
  <si>
    <t>Company:</t>
  </si>
  <si>
    <t>Financial Data?</t>
  </si>
  <si>
    <t>Address:</t>
  </si>
  <si>
    <t>City/Town:</t>
  </si>
  <si>
    <t>State:</t>
  </si>
  <si>
    <t>ZIP:</t>
  </si>
  <si>
    <t>Country:</t>
  </si>
  <si>
    <t>Title</t>
  </si>
  <si>
    <t>CIO</t>
  </si>
  <si>
    <t>CTO</t>
  </si>
  <si>
    <t>VP</t>
  </si>
  <si>
    <t>Head</t>
  </si>
  <si>
    <t>Director</t>
  </si>
  <si>
    <t>Manager</t>
  </si>
  <si>
    <t>Other (please specify)</t>
  </si>
  <si>
    <t>Total Revenue</t>
  </si>
  <si>
    <t>Size</t>
  </si>
  <si>
    <t>Heart and Stroke Foundation, Canada</t>
  </si>
  <si>
    <t>2300 Yonge Street, Suite 1300, Box 2414</t>
  </si>
  <si>
    <t>Toronto</t>
  </si>
  <si>
    <t>Ontario</t>
  </si>
  <si>
    <t>M4P 1E4</t>
  </si>
  <si>
    <t>Canada</t>
  </si>
  <si>
    <t>CEO/Executive Director/Executive VP</t>
  </si>
  <si>
    <t>Health</t>
  </si>
  <si>
    <t>121 King street West</t>
  </si>
  <si>
    <t>L7P1A7</t>
  </si>
  <si>
    <t>medium</t>
  </si>
  <si>
    <t>Professional Association</t>
  </si>
  <si>
    <t>Right To Play International</t>
  </si>
  <si>
    <t>18 King St East</t>
  </si>
  <si>
    <t>M5C 1C4</t>
  </si>
  <si>
    <t>COO/Director/VP of Operations</t>
  </si>
  <si>
    <t>Non-Governmental Org. (NGO)</t>
  </si>
  <si>
    <t>500-250 Dundas St. West</t>
  </si>
  <si>
    <t>Medair</t>
  </si>
  <si>
    <t>Rue du Croset 9</t>
  </si>
  <si>
    <t>Ecublens</t>
  </si>
  <si>
    <t>Switzerland</t>
  </si>
  <si>
    <t>UK</t>
  </si>
  <si>
    <t>2101 Webster St, Suite 1300</t>
  </si>
  <si>
    <t>Oakland</t>
  </si>
  <si>
    <t>CA</t>
  </si>
  <si>
    <t>United States</t>
  </si>
  <si>
    <t>Environmental</t>
  </si>
  <si>
    <t>1130 17th st nw</t>
  </si>
  <si>
    <t>Washington</t>
  </si>
  <si>
    <t>DC</t>
  </si>
  <si>
    <t>1750 Pennsylvania Ave NW, Suite 300</t>
  </si>
  <si>
    <t>3333 K St. NW</t>
  </si>
  <si>
    <t>CFO/VP of Finance</t>
  </si>
  <si>
    <t>The Brookings Institution</t>
  </si>
  <si>
    <t>1775 Massachusetts Ave.</t>
  </si>
  <si>
    <t>702 H Street, NW</t>
  </si>
  <si>
    <t>1350 Connecticut Ave NW</t>
  </si>
  <si>
    <t>1828 L Street NW</t>
  </si>
  <si>
    <t>Education</t>
  </si>
  <si>
    <t>ACDI/VOCA, Inc.</t>
  </si>
  <si>
    <t>50 F. ST NW Suite 1000</t>
  </si>
  <si>
    <t>287 Columbus Avenue</t>
  </si>
  <si>
    <t>Boston</t>
  </si>
  <si>
    <t>MA</t>
  </si>
  <si>
    <t>8401 Colesville Road, Suite 600</t>
  </si>
  <si>
    <t>Silver Spring</t>
  </si>
  <si>
    <t>MD</t>
  </si>
  <si>
    <t>Chief/Director/VP of Finance and Administration</t>
  </si>
  <si>
    <t>Director/Chief of Digital Strategy</t>
  </si>
  <si>
    <t>Service</t>
  </si>
  <si>
    <t>2228 Ball Drive</t>
  </si>
  <si>
    <t>St. Louis</t>
  </si>
  <si>
    <t>MO</t>
  </si>
  <si>
    <t>Mental Health Assoc  of NYC</t>
  </si>
  <si>
    <t>50 Broadway</t>
  </si>
  <si>
    <t>New York</t>
  </si>
  <si>
    <t>NY</t>
  </si>
  <si>
    <t>10004-3814</t>
  </si>
  <si>
    <t>350 5th avenue</t>
  </si>
  <si>
    <t>123 William Street</t>
  </si>
  <si>
    <t>520 8th Ave, 7th Floor</t>
  </si>
  <si>
    <t>Animal Welfare</t>
  </si>
  <si>
    <t>1 Waterfowl Way</t>
  </si>
  <si>
    <t>Memphis</t>
  </si>
  <si>
    <t>TN</t>
  </si>
  <si>
    <t>Best Friends Animal Society</t>
  </si>
  <si>
    <t>5001 Angel Canyon Rd</t>
  </si>
  <si>
    <t>Kanab</t>
  </si>
  <si>
    <t>UT</t>
  </si>
  <si>
    <t>1000 Wilson Blvd</t>
  </si>
  <si>
    <t>Arlington</t>
  </si>
  <si>
    <t>VA</t>
  </si>
  <si>
    <t>501 Kings Highway East</t>
  </si>
  <si>
    <t>Fairfield</t>
  </si>
  <si>
    <t>CT</t>
  </si>
  <si>
    <t>US</t>
  </si>
  <si>
    <t xml:space="preserve">                 -   </t>
  </si>
  <si>
    <t xml:space="preserve">                  7 </t>
  </si>
  <si>
    <t xml:space="preserve">                  3 </t>
  </si>
  <si>
    <t xml:space="preserve">              101 </t>
  </si>
  <si>
    <t xml:space="preserve">                10 </t>
  </si>
  <si>
    <t>359 Blackwell Street Suite 200</t>
  </si>
  <si>
    <t>Durham</t>
  </si>
  <si>
    <t>NC</t>
  </si>
  <si>
    <t>45 SW Ankeny St.</t>
  </si>
  <si>
    <t>Portland</t>
  </si>
  <si>
    <t>OR</t>
  </si>
  <si>
    <t>4600 N. Fairfax Drive, 7th Floor</t>
  </si>
  <si>
    <t>2011 Crystal Drive</t>
  </si>
  <si>
    <t>Crystal City</t>
  </si>
  <si>
    <t>FY16</t>
  </si>
  <si>
    <t>San Francisco</t>
  </si>
  <si>
    <t>USA</t>
  </si>
  <si>
    <t>American Academy of Ophthalmology</t>
  </si>
  <si>
    <t>655 Beach Street</t>
  </si>
  <si>
    <t>AEI</t>
  </si>
  <si>
    <t>1789 Massachusetts Avenue</t>
  </si>
  <si>
    <t>usa</t>
  </si>
  <si>
    <t>Grameen Foundation</t>
  </si>
  <si>
    <t>1400 K St Suite 550</t>
  </si>
  <si>
    <t>Washginton</t>
  </si>
  <si>
    <t>1850 M Street, NW, Fl 11</t>
  </si>
  <si>
    <t>2016/17</t>
  </si>
  <si>
    <t>Habitat for Humanity</t>
  </si>
  <si>
    <t>270 Peachtree Street, #1300</t>
  </si>
  <si>
    <t>Atlanta</t>
  </si>
  <si>
    <t>GA</t>
  </si>
  <si>
    <t>8765 W. Higgins Road</t>
  </si>
  <si>
    <t>Chicago</t>
  </si>
  <si>
    <t>IL</t>
  </si>
  <si>
    <t>11400 Tomahawk Creek Pkwy</t>
  </si>
  <si>
    <t>Leawood</t>
  </si>
  <si>
    <t>KS</t>
  </si>
  <si>
    <t>charity: water</t>
  </si>
  <si>
    <t>The Conservation Fund</t>
  </si>
  <si>
    <t>1655 N Fort Myer Dr, Ste 1300</t>
  </si>
  <si>
    <t>4245 Fairfax Dr #100</t>
  </si>
  <si>
    <t>Chief Information Officer</t>
  </si>
  <si>
    <t>10 Brookline Place</t>
  </si>
  <si>
    <t>Brookline</t>
  </si>
  <si>
    <t>Blank</t>
  </si>
  <si>
    <t>Susan G Komen</t>
  </si>
  <si>
    <t>5005 LBJ Freeway</t>
  </si>
  <si>
    <t>Dallas</t>
  </si>
  <si>
    <t>TX</t>
  </si>
  <si>
    <t>Type of Organization</t>
  </si>
  <si>
    <t>Number of office locations</t>
  </si>
  <si>
    <t>Total direct outsourced IT staff (FTE)</t>
  </si>
  <si>
    <t>Total direct full-time operation consultants</t>
  </si>
  <si>
    <t>Number of FTEs supporting network</t>
  </si>
  <si>
    <t>Number of FTEs in Helpdesk</t>
  </si>
  <si>
    <t>Number of timezones supported</t>
  </si>
  <si>
    <t>Number staff at HQ office</t>
  </si>
  <si>
    <t>Smallest Office size (staff count)</t>
  </si>
  <si>
    <t>Largest Office size (not counting HQ)</t>
  </si>
  <si>
    <t>Median Staff size per location</t>
  </si>
  <si>
    <t>Fiscal Year Being Reported</t>
  </si>
  <si>
    <t>IT Personnel Costs (including benefits)</t>
  </si>
  <si>
    <t>IT Professional Services Costs</t>
  </si>
  <si>
    <t>Data Communication Costs (regardless of which budget contains the expense)</t>
  </si>
  <si>
    <t>Voice Communication Costs (regardless of which budget contains the expense)</t>
  </si>
  <si>
    <t>Direct IT Operational Expensed Hardware Purchases (not in Capital Budget below)</t>
  </si>
  <si>
    <t>Direct IT Operational Software Purchases (not in Capital Budget below)</t>
  </si>
  <si>
    <t>Software Maintenance Costs (e.g. support agreements, licence subscriptions, SaaS fees, etc.)</t>
  </si>
  <si>
    <t>Hardware Maintenance Costs (e.g. break/fix, IaaS fees, etc.)</t>
  </si>
  <si>
    <t>Other IT Expenses (e.g. depreciation, education, travel, etc.)</t>
  </si>
  <si>
    <t>Total IT Operating Budget</t>
  </si>
  <si>
    <t>IT Capital Budget</t>
  </si>
  <si>
    <t>Total Organizational Operating Budget</t>
  </si>
  <si>
    <t xml:space="preserve">Who do you report to? </t>
  </si>
  <si>
    <t>Subscriber List Size 
(i.e. size of e-CRM database)</t>
  </si>
  <si>
    <t xml:space="preserve">Total direct and internal IT staff </t>
  </si>
  <si>
    <t xml:space="preserve"># of FTE in Application Development </t>
  </si>
  <si>
    <t>Number of Organization Staff</t>
  </si>
  <si>
    <t xml:space="preserve">Number of Volunteers acting as staff/IT users </t>
  </si>
  <si>
    <t>2016 Revenue
Lookup</t>
  </si>
  <si>
    <t>2017 Revenue
Lookup</t>
  </si>
  <si>
    <t>Unknown</t>
  </si>
  <si>
    <t>Status</t>
  </si>
  <si>
    <t>&lt;&lt;an anomaly here?</t>
  </si>
  <si>
    <t>Included above?</t>
  </si>
  <si>
    <t>&gt;&gt;&gt;&gt;&gt;</t>
  </si>
  <si>
    <t>Yes</t>
  </si>
  <si>
    <t>No</t>
  </si>
  <si>
    <t>Note: so that the averages are not screwed up, zeros are deleted</t>
  </si>
  <si>
    <t>IT Cost to IT Staff ratio</t>
  </si>
  <si>
    <t>&lt;&lt;&lt; all the fields here are in Alfredo's charts; proof agaisnt calc'd table above</t>
  </si>
  <si>
    <r>
      <t xml:space="preserve">The above table is the calculated and </t>
    </r>
    <r>
      <rPr>
        <u/>
        <sz val="10"/>
        <color rgb="FFFF0000"/>
        <rFont val="Arial"/>
        <family val="2"/>
      </rPr>
      <t xml:space="preserve">corrected </t>
    </r>
    <r>
      <rPr>
        <sz val="10"/>
        <color rgb="FFFF0000"/>
        <rFont val="Arial"/>
        <family val="2"/>
      </rPr>
      <t>table; the one below is static and uses the wrong averages from Ven and Alfredo's work</t>
    </r>
  </si>
  <si>
    <r>
      <t>IT Cost to</t>
    </r>
    <r>
      <rPr>
        <b/>
        <sz val="10"/>
        <color rgb="FFFF0000"/>
        <rFont val="Arial"/>
        <family val="2"/>
      </rPr>
      <t xml:space="preserve"> IT </t>
    </r>
    <r>
      <rPr>
        <b/>
        <sz val="10"/>
        <color rgb="FF000000"/>
        <rFont val="Arial"/>
        <family val="2"/>
      </rPr>
      <t>Staff ratio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</si>
</sst>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6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&quot;$&quot;#,##0"/>
    <numFmt numFmtId="166" formatCode="_(* #,##0_);_(* \(\ #,##0\ \);_(* &quot;-&quot;??_);_(\ @_ \)"/>
    <numFmt numFmtId="167" formatCode="0.0"/>
    <numFmt numFmtId="168" formatCode="0.0%"/>
    <numFmt numFmtId="169" formatCode="&quot;$&quot;#,##0.00"/>
    <numFmt numFmtId="170" formatCode="&quot;$&quot;#,##0.0"/>
    <numFmt numFmtId="171" formatCode="#,##0.0"/>
    <numFmt numFmtId="172" formatCode="_(&quot;$&quot;* #,##0_);_(&quot;$&quot;* \(#,##0\);_(&quot;$&quot;* &quot;-&quot;??_);_(@_)"/>
    <numFmt numFmtId="173" formatCode="_(&quot;$&quot;* #,##0.0_);_(&quot;$&quot;* \(#,##0.0\);_(&quot;$&quot;* &quot;-&quot;??_);_(@_)"/>
    <numFmt numFmtId="175" formatCode="_(* #,##0.0_);_(* \(#,##0.0\);_(* &quot;-&quot;??_);_(@_)"/>
  </numFmts>
  <fonts count="28">
    <font>
      <sz val="10"/>
      <color rgb="FF00000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Helvetica Neue"/>
    </font>
    <font>
      <sz val="10"/>
      <name val="Helvetica Neue"/>
    </font>
    <font>
      <sz val="11"/>
      <name val="Calibri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0000"/>
      <name val="Calibri"/>
      <family val="2"/>
    </font>
    <font>
      <sz val="10"/>
      <color rgb="FFFF0000"/>
      <name val="Arial"/>
      <family val="2"/>
    </font>
    <font>
      <sz val="10"/>
      <color rgb="FFFF0000"/>
      <name val="Helvetica Neue"/>
    </font>
    <font>
      <sz val="11"/>
      <color rgb="FFFF0000"/>
      <name val="Calibri"/>
      <family val="2"/>
    </font>
    <font>
      <sz val="10"/>
      <color rgb="FF000000"/>
      <name val="Arial"/>
    </font>
    <font>
      <sz val="11"/>
      <color rgb="FFFF0000"/>
      <name val="Calibri"/>
      <family val="2"/>
      <scheme val="minor"/>
    </font>
    <font>
      <sz val="11"/>
      <color rgb="FFFF0000"/>
      <name val="Arial"/>
      <family val="2"/>
    </font>
    <font>
      <sz val="11"/>
      <color rgb="FF333333"/>
      <name val="Arial"/>
      <family val="2"/>
    </font>
    <font>
      <sz val="12"/>
      <color theme="1"/>
      <name val="Calibri"/>
      <family val="2"/>
      <scheme val="minor"/>
    </font>
    <font>
      <sz val="12"/>
      <color rgb="FF333333"/>
      <name val="Calibri"/>
      <family val="2"/>
      <scheme val="minor"/>
    </font>
    <font>
      <b/>
      <sz val="10"/>
      <color rgb="FFFF0000"/>
      <name val="Arial"/>
      <family val="2"/>
    </font>
    <font>
      <u/>
      <sz val="10"/>
      <color rgb="FFFF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AEAE8"/>
        <bgColor rgb="FFEAEAE8"/>
      </patternFill>
    </fill>
    <fill>
      <patternFill patternType="solid">
        <fgColor theme="0" tint="-0.14999847407452621"/>
        <bgColor indexed="64"/>
      </patternFill>
    </fill>
  </fills>
  <borders count="17">
    <border>
      <left/>
      <right/>
      <top/>
      <bottom/>
      <diagonal/>
    </border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A6A6A6"/>
      </left>
      <right style="thin">
        <color rgb="FFA6A6A6"/>
      </right>
      <top style="thin">
        <color rgb="FFA6A6A6"/>
      </top>
      <bottom/>
      <diagonal/>
    </border>
  </borders>
  <cellStyleXfs count="4">
    <xf numFmtId="0" fontId="0" fillId="0" borderId="0"/>
    <xf numFmtId="43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9" fontId="20" fillId="0" borderId="0" applyFont="0" applyFill="0" applyBorder="0" applyAlignment="0" applyProtection="0"/>
  </cellStyleXfs>
  <cellXfs count="229">
    <xf numFmtId="0" fontId="0" fillId="0" borderId="0" xfId="0" applyFont="1" applyAlignment="1"/>
    <xf numFmtId="0" fontId="1" fillId="0" borderId="0" xfId="0" applyFont="1" applyAlignment="1">
      <alignment wrapText="1"/>
    </xf>
    <xf numFmtId="0" fontId="1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wrapText="1"/>
    </xf>
    <xf numFmtId="164" fontId="3" fillId="0" borderId="0" xfId="0" applyNumberFormat="1" applyFont="1" applyAlignment="1"/>
    <xf numFmtId="3" fontId="2" fillId="0" borderId="0" xfId="0" applyNumberFormat="1" applyFont="1" applyAlignment="1"/>
    <xf numFmtId="0" fontId="1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3" fillId="0" borderId="0" xfId="0" applyFont="1" applyAlignment="1">
      <alignment horizontal="center" vertical="top" wrapText="1"/>
    </xf>
    <xf numFmtId="3" fontId="3" fillId="0" borderId="0" xfId="0" applyNumberFormat="1" applyFont="1" applyAlignment="1">
      <alignment horizontal="center" vertical="top" wrapText="1"/>
    </xf>
    <xf numFmtId="165" fontId="3" fillId="0" borderId="0" xfId="0" applyNumberFormat="1" applyFont="1" applyAlignment="1">
      <alignment horizontal="center" vertical="top" wrapText="1"/>
    </xf>
    <xf numFmtId="3" fontId="0" fillId="2" borderId="0" xfId="0" applyNumberFormat="1" applyFont="1" applyFill="1" applyAlignment="1">
      <alignment horizontal="center" vertical="top" wrapText="1"/>
    </xf>
    <xf numFmtId="3" fontId="3" fillId="0" borderId="0" xfId="0" applyNumberFormat="1" applyFont="1" applyAlignment="1">
      <alignment horizontal="left" vertical="top" wrapText="1"/>
    </xf>
    <xf numFmtId="3" fontId="3" fillId="0" borderId="0" xfId="0" applyNumberFormat="1" applyFont="1" applyAlignment="1">
      <alignment horizontal="left" vertical="top" wrapText="1"/>
    </xf>
    <xf numFmtId="165" fontId="0" fillId="0" borderId="0" xfId="0" applyNumberFormat="1" applyFont="1" applyAlignment="1">
      <alignment horizontal="center" vertical="top" wrapText="1"/>
    </xf>
    <xf numFmtId="3" fontId="3" fillId="0" borderId="1" xfId="0" applyNumberFormat="1" applyFont="1" applyBorder="1" applyAlignment="1">
      <alignment horizontal="center" vertical="top" wrapText="1"/>
    </xf>
    <xf numFmtId="165" fontId="2" fillId="0" borderId="0" xfId="0" applyNumberFormat="1" applyFont="1" applyAlignment="1"/>
    <xf numFmtId="3" fontId="3" fillId="0" borderId="0" xfId="0" applyNumberFormat="1" applyFont="1" applyAlignment="1">
      <alignment horizontal="right"/>
    </xf>
    <xf numFmtId="165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165" fontId="3" fillId="0" borderId="0" xfId="0" applyNumberFormat="1" applyFont="1" applyAlignment="1">
      <alignment horizontal="right"/>
    </xf>
    <xf numFmtId="0" fontId="6" fillId="0" borderId="0" xfId="0" applyFont="1" applyAlignment="1">
      <alignment vertical="top"/>
    </xf>
    <xf numFmtId="5" fontId="6" fillId="0" borderId="0" xfId="0" applyNumberFormat="1" applyFont="1" applyAlignment="1">
      <alignment vertical="top"/>
    </xf>
    <xf numFmtId="0" fontId="6" fillId="0" borderId="0" xfId="0" applyFont="1" applyAlignment="1">
      <alignment horizontal="right" vertical="top"/>
    </xf>
    <xf numFmtId="0" fontId="1" fillId="0" borderId="0" xfId="0" applyFont="1" applyAlignment="1"/>
    <xf numFmtId="0" fontId="2" fillId="0" borderId="0" xfId="0" applyFont="1" applyAlignment="1"/>
    <xf numFmtId="166" fontId="7" fillId="0" borderId="0" xfId="0" applyNumberFormat="1" applyFont="1" applyAlignment="1">
      <alignment horizontal="right" wrapText="1"/>
    </xf>
    <xf numFmtId="166" fontId="7" fillId="0" borderId="0" xfId="0" applyNumberFormat="1" applyFont="1" applyAlignment="1"/>
    <xf numFmtId="0" fontId="7" fillId="0" borderId="0" xfId="0" applyFont="1" applyAlignment="1"/>
    <xf numFmtId="0" fontId="8" fillId="0" borderId="0" xfId="0" applyFont="1" applyAlignment="1"/>
    <xf numFmtId="0" fontId="8" fillId="0" borderId="0" xfId="0" applyFont="1" applyAlignment="1">
      <alignment horizontal="right"/>
    </xf>
    <xf numFmtId="165" fontId="8" fillId="0" borderId="0" xfId="0" applyNumberFormat="1" applyFont="1" applyAlignment="1">
      <alignment horizontal="right"/>
    </xf>
    <xf numFmtId="3" fontId="8" fillId="0" borderId="0" xfId="0" applyNumberFormat="1" applyFont="1" applyAlignment="1">
      <alignment horizontal="right"/>
    </xf>
    <xf numFmtId="0" fontId="8" fillId="0" borderId="0" xfId="0" applyFont="1" applyAlignment="1"/>
    <xf numFmtId="0" fontId="0" fillId="0" borderId="0" xfId="0" applyFont="1" applyAlignment="1"/>
    <xf numFmtId="164" fontId="2" fillId="0" borderId="0" xfId="0" applyNumberFormat="1" applyFont="1" applyAlignment="1"/>
    <xf numFmtId="0" fontId="9" fillId="0" borderId="0" xfId="0" applyFont="1" applyAlignment="1"/>
    <xf numFmtId="0" fontId="10" fillId="0" borderId="0" xfId="0" applyFont="1" applyAlignment="1">
      <alignment wrapText="1"/>
    </xf>
    <xf numFmtId="0" fontId="11" fillId="0" borderId="0" xfId="0" applyFont="1" applyAlignment="1"/>
    <xf numFmtId="165" fontId="0" fillId="0" borderId="0" xfId="0" applyNumberFormat="1" applyFont="1" applyAlignment="1"/>
    <xf numFmtId="0" fontId="11" fillId="0" borderId="0" xfId="0" applyFont="1" applyAlignment="1">
      <alignment wrapText="1"/>
    </xf>
    <xf numFmtId="165" fontId="11" fillId="0" borderId="0" xfId="0" applyNumberFormat="1" applyFont="1" applyAlignment="1">
      <alignment wrapText="1"/>
    </xf>
    <xf numFmtId="165" fontId="1" fillId="0" borderId="0" xfId="0" applyNumberFormat="1" applyFont="1" applyAlignment="1">
      <alignment wrapText="1"/>
    </xf>
    <xf numFmtId="165" fontId="3" fillId="0" borderId="0" xfId="0" applyNumberFormat="1" applyFont="1" applyAlignment="1"/>
    <xf numFmtId="165" fontId="4" fillId="0" borderId="0" xfId="0" applyNumberFormat="1" applyFont="1" applyAlignment="1">
      <alignment wrapText="1"/>
    </xf>
    <xf numFmtId="165" fontId="5" fillId="0" borderId="0" xfId="0" applyNumberFormat="1" applyFont="1" applyAlignment="1">
      <alignment horizontal="right"/>
    </xf>
    <xf numFmtId="165" fontId="10" fillId="0" borderId="0" xfId="0" applyNumberFormat="1" applyFont="1" applyAlignment="1">
      <alignment wrapText="1"/>
    </xf>
    <xf numFmtId="165" fontId="3" fillId="0" borderId="0" xfId="0" applyNumberFormat="1" applyFont="1" applyAlignment="1">
      <alignment vertical="top" wrapText="1"/>
    </xf>
    <xf numFmtId="0" fontId="12" fillId="0" borderId="0" xfId="0" applyFont="1" applyAlignment="1"/>
    <xf numFmtId="0" fontId="10" fillId="0" borderId="0" xfId="0" applyFont="1" applyAlignment="1"/>
    <xf numFmtId="0" fontId="12" fillId="0" borderId="0" xfId="0" applyFont="1" applyAlignment="1">
      <alignment horizontal="right"/>
    </xf>
    <xf numFmtId="0" fontId="12" fillId="0" borderId="0" xfId="0" applyFont="1"/>
    <xf numFmtId="165" fontId="7" fillId="0" borderId="0" xfId="0" applyNumberFormat="1" applyFont="1" applyAlignment="1">
      <alignment horizontal="right" wrapText="1"/>
    </xf>
    <xf numFmtId="165" fontId="7" fillId="0" borderId="0" xfId="0" applyNumberFormat="1" applyFont="1" applyAlignment="1"/>
    <xf numFmtId="165" fontId="9" fillId="0" borderId="0" xfId="0" applyNumberFormat="1" applyFont="1" applyAlignment="1"/>
    <xf numFmtId="165" fontId="8" fillId="0" borderId="0" xfId="0" applyNumberFormat="1" applyFont="1" applyAlignment="1"/>
    <xf numFmtId="0" fontId="12" fillId="0" borderId="0" xfId="0" applyFont="1" applyAlignment="1">
      <alignment wrapText="1"/>
    </xf>
    <xf numFmtId="0" fontId="0" fillId="0" borderId="0" xfId="0" applyFont="1" applyAlignment="1"/>
    <xf numFmtId="167" fontId="10" fillId="0" borderId="0" xfId="0" applyNumberFormat="1" applyFont="1" applyAlignment="1">
      <alignment wrapText="1"/>
    </xf>
    <xf numFmtId="167" fontId="0" fillId="0" borderId="0" xfId="0" applyNumberFormat="1" applyFont="1" applyAlignment="1"/>
    <xf numFmtId="168" fontId="10" fillId="0" borderId="0" xfId="0" applyNumberFormat="1" applyFont="1" applyAlignment="1">
      <alignment wrapText="1"/>
    </xf>
    <xf numFmtId="168" fontId="0" fillId="0" borderId="0" xfId="0" applyNumberFormat="1" applyFont="1" applyAlignment="1"/>
    <xf numFmtId="0" fontId="0" fillId="0" borderId="0" xfId="0" applyNumberFormat="1" applyFont="1" applyAlignment="1"/>
    <xf numFmtId="169" fontId="0" fillId="0" borderId="0" xfId="0" applyNumberFormat="1" applyFont="1" applyAlignment="1"/>
    <xf numFmtId="0" fontId="13" fillId="2" borderId="0" xfId="0" applyFont="1" applyFill="1" applyAlignment="1"/>
    <xf numFmtId="170" fontId="10" fillId="0" borderId="0" xfId="0" applyNumberFormat="1" applyFont="1" applyAlignment="1">
      <alignment wrapText="1"/>
    </xf>
    <xf numFmtId="170" fontId="0" fillId="0" borderId="0" xfId="0" applyNumberFormat="1" applyFont="1" applyAlignment="1"/>
    <xf numFmtId="7" fontId="0" fillId="0" borderId="0" xfId="0" applyNumberFormat="1" applyFont="1" applyAlignment="1"/>
    <xf numFmtId="165" fontId="6" fillId="0" borderId="0" xfId="0" applyNumberFormat="1" applyFont="1" applyAlignment="1">
      <alignment horizontal="right" vertical="top"/>
    </xf>
    <xf numFmtId="170" fontId="9" fillId="0" borderId="0" xfId="0" applyNumberFormat="1" applyFont="1" applyAlignment="1"/>
    <xf numFmtId="166" fontId="0" fillId="0" borderId="0" xfId="0" applyNumberFormat="1" applyFont="1" applyAlignment="1"/>
    <xf numFmtId="167" fontId="9" fillId="0" borderId="0" xfId="0" applyNumberFormat="1" applyFont="1" applyAlignment="1"/>
    <xf numFmtId="168" fontId="9" fillId="0" borderId="0" xfId="0" applyNumberFormat="1" applyFont="1" applyAlignment="1"/>
    <xf numFmtId="165" fontId="2" fillId="3" borderId="0" xfId="0" applyNumberFormat="1" applyFont="1" applyFill="1" applyAlignment="1">
      <alignment horizontal="center" vertical="top" wrapText="1"/>
    </xf>
    <xf numFmtId="165" fontId="3" fillId="3" borderId="0" xfId="0" applyNumberFormat="1" applyFont="1" applyFill="1" applyAlignment="1">
      <alignment horizontal="right"/>
    </xf>
    <xf numFmtId="0" fontId="2" fillId="3" borderId="0" xfId="0" applyFont="1" applyFill="1" applyAlignment="1"/>
    <xf numFmtId="165" fontId="6" fillId="3" borderId="0" xfId="0" applyNumberFormat="1" applyFont="1" applyFill="1" applyAlignment="1">
      <alignment horizontal="right" vertical="top"/>
    </xf>
    <xf numFmtId="166" fontId="7" fillId="4" borderId="0" xfId="0" applyNumberFormat="1" applyFont="1" applyFill="1" applyAlignment="1">
      <alignment horizontal="right" wrapText="1"/>
    </xf>
    <xf numFmtId="0" fontId="0" fillId="4" borderId="0" xfId="0" applyFont="1" applyFill="1" applyAlignment="1"/>
    <xf numFmtId="165" fontId="7" fillId="4" borderId="0" xfId="0" applyNumberFormat="1" applyFont="1" applyFill="1" applyAlignment="1">
      <alignment horizontal="right" wrapText="1"/>
    </xf>
    <xf numFmtId="165" fontId="7" fillId="4" borderId="0" xfId="0" applyNumberFormat="1" applyFont="1" applyFill="1" applyAlignment="1"/>
    <xf numFmtId="0" fontId="8" fillId="4" borderId="0" xfId="0" applyFont="1" applyFill="1" applyAlignment="1">
      <alignment horizontal="right"/>
    </xf>
    <xf numFmtId="165" fontId="0" fillId="0" borderId="0" xfId="0" applyNumberFormat="1" applyAlignment="1">
      <alignment vertical="top" wrapText="1"/>
    </xf>
    <xf numFmtId="165" fontId="16" fillId="0" borderId="0" xfId="0" applyNumberFormat="1" applyFont="1" applyAlignment="1"/>
    <xf numFmtId="3" fontId="8" fillId="4" borderId="0" xfId="0" applyNumberFormat="1" applyFont="1" applyFill="1" applyAlignment="1">
      <alignment horizontal="right"/>
    </xf>
    <xf numFmtId="6" fontId="9" fillId="0" borderId="0" xfId="0" applyNumberFormat="1" applyFont="1" applyAlignment="1"/>
    <xf numFmtId="165" fontId="3" fillId="5" borderId="0" xfId="0" applyNumberFormat="1" applyFont="1" applyFill="1" applyAlignment="1">
      <alignment horizontal="right"/>
    </xf>
    <xf numFmtId="165" fontId="17" fillId="0" borderId="0" xfId="0" applyNumberFormat="1" applyFont="1" applyAlignment="1">
      <alignment horizontal="right"/>
    </xf>
    <xf numFmtId="165" fontId="3" fillId="6" borderId="0" xfId="0" applyNumberFormat="1" applyFont="1" applyFill="1" applyAlignment="1">
      <alignment horizontal="right"/>
    </xf>
    <xf numFmtId="0" fontId="8" fillId="7" borderId="0" xfId="0" applyFont="1" applyFill="1" applyAlignment="1">
      <alignment horizontal="right"/>
    </xf>
    <xf numFmtId="165" fontId="8" fillId="7" borderId="0" xfId="0" applyNumberFormat="1" applyFont="1" applyFill="1" applyAlignment="1">
      <alignment horizontal="right"/>
    </xf>
    <xf numFmtId="168" fontId="1" fillId="0" borderId="0" xfId="0" applyNumberFormat="1" applyFont="1" applyAlignment="1">
      <alignment wrapText="1"/>
    </xf>
    <xf numFmtId="165" fontId="17" fillId="0" borderId="0" xfId="0" applyNumberFormat="1" applyFont="1" applyAlignment="1"/>
    <xf numFmtId="0" fontId="17" fillId="0" borderId="0" xfId="0" applyFont="1" applyAlignment="1"/>
    <xf numFmtId="3" fontId="2" fillId="0" borderId="0" xfId="0" applyNumberFormat="1" applyFont="1" applyAlignment="1">
      <alignment horizontal="center" vertical="top" wrapText="1"/>
    </xf>
    <xf numFmtId="3" fontId="17" fillId="0" borderId="0" xfId="0" applyNumberFormat="1" applyFont="1" applyAlignment="1">
      <alignment horizontal="right"/>
    </xf>
    <xf numFmtId="165" fontId="17" fillId="6" borderId="0" xfId="0" applyNumberFormat="1" applyFont="1" applyFill="1" applyAlignment="1">
      <alignment horizontal="right"/>
    </xf>
    <xf numFmtId="3" fontId="17" fillId="0" borderId="0" xfId="0" applyNumberFormat="1" applyFont="1" applyAlignment="1"/>
    <xf numFmtId="5" fontId="18" fillId="6" borderId="0" xfId="0" applyNumberFormat="1" applyFont="1" applyFill="1" applyAlignment="1">
      <alignment vertical="top"/>
    </xf>
    <xf numFmtId="165" fontId="18" fillId="0" borderId="0" xfId="0" applyNumberFormat="1" applyFont="1" applyAlignment="1">
      <alignment horizontal="right" wrapText="1"/>
    </xf>
    <xf numFmtId="165" fontId="18" fillId="0" borderId="0" xfId="0" applyNumberFormat="1" applyFont="1" applyAlignment="1"/>
    <xf numFmtId="165" fontId="19" fillId="0" borderId="0" xfId="0" applyNumberFormat="1" applyFont="1" applyAlignment="1">
      <alignment horizontal="right"/>
    </xf>
    <xf numFmtId="165" fontId="19" fillId="0" borderId="0" xfId="0" applyNumberFormat="1" applyFont="1" applyAlignment="1"/>
    <xf numFmtId="165" fontId="19" fillId="4" borderId="0" xfId="0" applyNumberFormat="1" applyFont="1" applyFill="1" applyAlignment="1">
      <alignment horizontal="right"/>
    </xf>
    <xf numFmtId="3" fontId="19" fillId="0" borderId="0" xfId="0" applyNumberFormat="1" applyFont="1" applyAlignment="1">
      <alignment horizontal="right"/>
    </xf>
    <xf numFmtId="3" fontId="8" fillId="0" borderId="0" xfId="0" applyNumberFormat="1" applyFont="1" applyAlignment="1"/>
    <xf numFmtId="3" fontId="19" fillId="0" borderId="0" xfId="0" applyNumberFormat="1" applyFont="1" applyAlignment="1"/>
    <xf numFmtId="3" fontId="0" fillId="0" borderId="0" xfId="0" applyNumberFormat="1" applyFont="1" applyAlignment="1"/>
    <xf numFmtId="0" fontId="1" fillId="0" borderId="0" xfId="0" applyFont="1"/>
    <xf numFmtId="3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1" fontId="0" fillId="0" borderId="0" xfId="0" applyNumberFormat="1" applyFont="1" applyAlignment="1">
      <alignment horizontal="right"/>
    </xf>
    <xf numFmtId="1" fontId="0" fillId="0" borderId="0" xfId="0" applyNumberFormat="1" applyFont="1" applyAlignment="1"/>
    <xf numFmtId="171" fontId="0" fillId="0" borderId="0" xfId="0" applyNumberFormat="1" applyFont="1" applyAlignment="1"/>
    <xf numFmtId="0" fontId="1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43" fontId="2" fillId="0" borderId="0" xfId="1" applyFont="1" applyAlignment="1">
      <alignment horizontal="center"/>
    </xf>
    <xf numFmtId="43" fontId="2" fillId="0" borderId="0" xfId="1" applyFont="1" applyAlignment="1"/>
    <xf numFmtId="0" fontId="0" fillId="0" borderId="2" xfId="0" applyFont="1" applyBorder="1" applyAlignment="1"/>
    <xf numFmtId="0" fontId="11" fillId="0" borderId="3" xfId="0" applyFont="1" applyBorder="1" applyAlignment="1"/>
    <xf numFmtId="0" fontId="1" fillId="0" borderId="3" xfId="0" applyFont="1" applyBorder="1" applyAlignment="1">
      <alignment wrapText="1"/>
    </xf>
    <xf numFmtId="165" fontId="1" fillId="0" borderId="3" xfId="0" applyNumberFormat="1" applyFont="1" applyBorder="1" applyAlignment="1">
      <alignment wrapText="1"/>
    </xf>
    <xf numFmtId="165" fontId="10" fillId="0" borderId="3" xfId="0" applyNumberFormat="1" applyFont="1" applyBorder="1" applyAlignment="1">
      <alignment wrapText="1"/>
    </xf>
    <xf numFmtId="167" fontId="10" fillId="0" borderId="3" xfId="0" applyNumberFormat="1" applyFont="1" applyBorder="1" applyAlignment="1">
      <alignment wrapText="1"/>
    </xf>
    <xf numFmtId="168" fontId="10" fillId="0" borderId="3" xfId="0" applyNumberFormat="1" applyFont="1" applyBorder="1" applyAlignment="1">
      <alignment wrapText="1"/>
    </xf>
    <xf numFmtId="168" fontId="10" fillId="0" borderId="4" xfId="0" applyNumberFormat="1" applyFont="1" applyBorder="1" applyAlignment="1">
      <alignment wrapText="1"/>
    </xf>
    <xf numFmtId="0" fontId="12" fillId="0" borderId="5" xfId="0" applyFont="1" applyBorder="1" applyAlignment="1"/>
    <xf numFmtId="0" fontId="0" fillId="0" borderId="1" xfId="0" applyFont="1" applyBorder="1" applyAlignment="1"/>
    <xf numFmtId="167" fontId="0" fillId="0" borderId="1" xfId="0" applyNumberFormat="1" applyFont="1" applyBorder="1" applyAlignment="1"/>
    <xf numFmtId="3" fontId="0" fillId="0" borderId="1" xfId="0" applyNumberFormat="1" applyFont="1" applyBorder="1" applyAlignment="1"/>
    <xf numFmtId="168" fontId="0" fillId="0" borderId="1" xfId="0" applyNumberFormat="1" applyFont="1" applyBorder="1" applyAlignment="1"/>
    <xf numFmtId="168" fontId="0" fillId="0" borderId="6" xfId="0" applyNumberFormat="1" applyFont="1" applyBorder="1" applyAlignment="1"/>
    <xf numFmtId="0" fontId="2" fillId="0" borderId="5" xfId="0" applyFont="1" applyBorder="1" applyAlignment="1"/>
    <xf numFmtId="0" fontId="2" fillId="0" borderId="7" xfId="0" applyFont="1" applyBorder="1" applyAlignment="1"/>
    <xf numFmtId="0" fontId="0" fillId="0" borderId="8" xfId="0" applyFont="1" applyBorder="1" applyAlignment="1"/>
    <xf numFmtId="167" fontId="0" fillId="0" borderId="8" xfId="0" applyNumberFormat="1" applyFont="1" applyBorder="1" applyAlignment="1"/>
    <xf numFmtId="3" fontId="0" fillId="0" borderId="8" xfId="0" applyNumberFormat="1" applyFont="1" applyBorder="1" applyAlignment="1"/>
    <xf numFmtId="168" fontId="0" fillId="0" borderId="8" xfId="0" applyNumberFormat="1" applyFont="1" applyBorder="1" applyAlignment="1"/>
    <xf numFmtId="168" fontId="0" fillId="0" borderId="9" xfId="0" applyNumberFormat="1" applyFont="1" applyBorder="1" applyAlignment="1"/>
    <xf numFmtId="0" fontId="2" fillId="0" borderId="10" xfId="0" applyFont="1" applyBorder="1" applyAlignment="1"/>
    <xf numFmtId="0" fontId="0" fillId="0" borderId="11" xfId="0" applyFont="1" applyBorder="1" applyAlignment="1"/>
    <xf numFmtId="167" fontId="0" fillId="0" borderId="11" xfId="0" applyNumberFormat="1" applyFont="1" applyBorder="1" applyAlignment="1"/>
    <xf numFmtId="3" fontId="0" fillId="0" borderId="11" xfId="0" applyNumberFormat="1" applyFont="1" applyBorder="1" applyAlignment="1"/>
    <xf numFmtId="168" fontId="0" fillId="0" borderId="11" xfId="0" applyNumberFormat="1" applyFont="1" applyBorder="1" applyAlignment="1"/>
    <xf numFmtId="168" fontId="0" fillId="0" borderId="12" xfId="0" applyNumberFormat="1" applyFont="1" applyBorder="1" applyAlignment="1"/>
    <xf numFmtId="0" fontId="0" fillId="8" borderId="0" xfId="0" applyFont="1" applyFill="1" applyAlignment="1"/>
    <xf numFmtId="167" fontId="9" fillId="0" borderId="1" xfId="0" applyNumberFormat="1" applyFont="1" applyBorder="1" applyAlignment="1"/>
    <xf numFmtId="164" fontId="3" fillId="8" borderId="0" xfId="0" applyNumberFormat="1" applyFont="1" applyFill="1" applyAlignment="1"/>
    <xf numFmtId="0" fontId="9" fillId="8" borderId="0" xfId="0" applyFont="1" applyFill="1" applyAlignment="1"/>
    <xf numFmtId="0" fontId="9" fillId="0" borderId="0" xfId="0" applyFont="1" applyFill="1" applyAlignment="1"/>
    <xf numFmtId="0" fontId="0" fillId="0" borderId="0" xfId="0" applyFont="1" applyFill="1" applyAlignment="1"/>
    <xf numFmtId="0" fontId="2" fillId="0" borderId="0" xfId="0" applyFont="1" applyFill="1" applyAlignment="1"/>
    <xf numFmtId="164" fontId="3" fillId="0" borderId="0" xfId="0" applyNumberFormat="1" applyFont="1" applyFill="1" applyAlignment="1"/>
    <xf numFmtId="167" fontId="0" fillId="0" borderId="0" xfId="0" applyNumberFormat="1" applyFont="1" applyFill="1" applyAlignment="1"/>
    <xf numFmtId="168" fontId="2" fillId="0" borderId="0" xfId="3" applyNumberFormat="1" applyFont="1" applyAlignment="1">
      <alignment horizontal="center"/>
    </xf>
    <xf numFmtId="168" fontId="0" fillId="0" borderId="0" xfId="0" applyNumberFormat="1" applyFont="1" applyFill="1" applyAlignment="1"/>
    <xf numFmtId="0" fontId="9" fillId="0" borderId="5" xfId="0" applyFont="1" applyBorder="1" applyAlignment="1"/>
    <xf numFmtId="0" fontId="9" fillId="0" borderId="7" xfId="0" applyFont="1" applyBorder="1" applyAlignment="1"/>
    <xf numFmtId="167" fontId="0" fillId="0" borderId="9" xfId="0" applyNumberFormat="1" applyFont="1" applyBorder="1" applyAlignment="1"/>
    <xf numFmtId="0" fontId="9" fillId="0" borderId="10" xfId="0" applyFont="1" applyBorder="1" applyAlignment="1"/>
    <xf numFmtId="0" fontId="17" fillId="8" borderId="0" xfId="0" applyFont="1" applyFill="1" applyAlignment="1"/>
    <xf numFmtId="164" fontId="17" fillId="8" borderId="0" xfId="0" applyNumberFormat="1" applyFont="1" applyFill="1" applyAlignment="1"/>
    <xf numFmtId="0" fontId="11" fillId="0" borderId="0" xfId="0" applyFont="1" applyAlignment="1">
      <alignment horizontal="center" wrapText="1"/>
    </xf>
    <xf numFmtId="165" fontId="1" fillId="0" borderId="0" xfId="0" applyNumberFormat="1" applyFont="1" applyAlignment="1">
      <alignment horizontal="center" wrapText="1"/>
    </xf>
    <xf numFmtId="165" fontId="10" fillId="0" borderId="0" xfId="0" applyNumberFormat="1" applyFont="1" applyAlignment="1">
      <alignment horizontal="center" wrapText="1"/>
    </xf>
    <xf numFmtId="167" fontId="10" fillId="0" borderId="0" xfId="0" applyNumberFormat="1" applyFont="1" applyAlignment="1">
      <alignment horizontal="center" wrapText="1"/>
    </xf>
    <xf numFmtId="168" fontId="10" fillId="0" borderId="0" xfId="0" applyNumberFormat="1" applyFont="1" applyAlignment="1">
      <alignment horizontal="center" wrapText="1"/>
    </xf>
    <xf numFmtId="0" fontId="0" fillId="0" borderId="0" xfId="0"/>
    <xf numFmtId="43" fontId="0" fillId="0" borderId="0" xfId="1" applyFont="1"/>
    <xf numFmtId="168" fontId="0" fillId="0" borderId="0" xfId="3" applyNumberFormat="1" applyFont="1"/>
    <xf numFmtId="43" fontId="3" fillId="0" borderId="0" xfId="1" applyFont="1" applyAlignment="1"/>
    <xf numFmtId="168" fontId="2" fillId="0" borderId="0" xfId="3" applyNumberFormat="1" applyFont="1" applyAlignment="1"/>
    <xf numFmtId="168" fontId="0" fillId="0" borderId="0" xfId="3" applyNumberFormat="1" applyFont="1" applyAlignment="1"/>
    <xf numFmtId="172" fontId="2" fillId="0" borderId="0" xfId="2" applyNumberFormat="1" applyFont="1" applyAlignment="1"/>
    <xf numFmtId="164" fontId="0" fillId="0" borderId="8" xfId="1" applyNumberFormat="1" applyFont="1" applyBorder="1" applyAlignment="1"/>
    <xf numFmtId="168" fontId="0" fillId="0" borderId="8" xfId="3" applyNumberFormat="1" applyFont="1" applyBorder="1" applyAlignment="1"/>
    <xf numFmtId="168" fontId="0" fillId="0" borderId="9" xfId="3" applyNumberFormat="1" applyFont="1" applyBorder="1" applyAlignment="1"/>
    <xf numFmtId="0" fontId="22" fillId="0" borderId="1" xfId="0" applyFont="1" applyFill="1" applyBorder="1" applyAlignment="1"/>
    <xf numFmtId="0" fontId="0" fillId="0" borderId="0" xfId="0" applyAlignment="1">
      <alignment vertical="top"/>
    </xf>
    <xf numFmtId="0" fontId="22" fillId="9" borderId="13" xfId="0" applyFont="1" applyFill="1" applyBorder="1" applyAlignment="1">
      <alignment horizontal="center" wrapText="1"/>
    </xf>
    <xf numFmtId="0" fontId="23" fillId="9" borderId="13" xfId="0" applyFont="1" applyFill="1" applyBorder="1"/>
    <xf numFmtId="0" fontId="22" fillId="9" borderId="1" xfId="0" applyFont="1" applyFill="1" applyBorder="1"/>
    <xf numFmtId="0" fontId="0" fillId="0" borderId="14" xfId="0" applyBorder="1"/>
    <xf numFmtId="0" fontId="21" fillId="0" borderId="0" xfId="0" applyFont="1" applyAlignment="1">
      <alignment horizontal="center" vertical="top"/>
    </xf>
    <xf numFmtId="44" fontId="24" fillId="0" borderId="14" xfId="2" applyFont="1" applyBorder="1" applyAlignment="1">
      <alignment vertical="top"/>
    </xf>
    <xf numFmtId="0" fontId="24" fillId="0" borderId="14" xfId="0" applyFont="1" applyBorder="1" applyAlignment="1">
      <alignment vertical="top"/>
    </xf>
    <xf numFmtId="0" fontId="0" fillId="0" borderId="14" xfId="0" applyBorder="1" applyAlignment="1">
      <alignment vertical="top"/>
    </xf>
    <xf numFmtId="44" fontId="0" fillId="0" borderId="14" xfId="2" applyFont="1" applyBorder="1" applyAlignment="1">
      <alignment vertical="top"/>
    </xf>
    <xf numFmtId="164" fontId="24" fillId="0" borderId="14" xfId="1" applyNumberFormat="1" applyFont="1" applyBorder="1" applyAlignment="1">
      <alignment vertical="top"/>
    </xf>
    <xf numFmtId="1" fontId="24" fillId="0" borderId="14" xfId="2" applyNumberFormat="1" applyFont="1" applyBorder="1" applyAlignment="1">
      <alignment vertical="top"/>
    </xf>
    <xf numFmtId="1" fontId="24" fillId="10" borderId="14" xfId="2" applyNumberFormat="1" applyFont="1" applyFill="1" applyBorder="1" applyAlignment="1">
      <alignment vertical="top"/>
    </xf>
    <xf numFmtId="44" fontId="0" fillId="0" borderId="0" xfId="2" applyFont="1"/>
    <xf numFmtId="0" fontId="0" fillId="0" borderId="0" xfId="0" applyAlignment="1">
      <alignment wrapText="1"/>
    </xf>
    <xf numFmtId="0" fontId="21" fillId="0" borderId="0" xfId="0" applyFont="1" applyAlignment="1">
      <alignment horizontal="center"/>
    </xf>
    <xf numFmtId="44" fontId="23" fillId="9" borderId="1" xfId="2" applyFont="1" applyFill="1" applyBorder="1"/>
    <xf numFmtId="0" fontId="23" fillId="9" borderId="1" xfId="0" applyFont="1" applyFill="1" applyBorder="1"/>
    <xf numFmtId="0" fontId="25" fillId="10" borderId="15" xfId="0" applyFont="1" applyFill="1" applyBorder="1" applyAlignment="1">
      <alignment vertical="top" wrapText="1"/>
    </xf>
    <xf numFmtId="1" fontId="25" fillId="10" borderId="15" xfId="2" applyNumberFormat="1" applyFont="1" applyFill="1" applyBorder="1" applyAlignment="1">
      <alignment vertical="top" wrapText="1"/>
    </xf>
    <xf numFmtId="0" fontId="11" fillId="0" borderId="15" xfId="0" applyFont="1" applyBorder="1"/>
    <xf numFmtId="0" fontId="23" fillId="9" borderId="16" xfId="0" applyFont="1" applyFill="1" applyBorder="1"/>
    <xf numFmtId="0" fontId="23" fillId="9" borderId="16" xfId="0" applyFont="1" applyFill="1" applyBorder="1" applyAlignment="1">
      <alignment wrapText="1"/>
    </xf>
    <xf numFmtId="3" fontId="0" fillId="0" borderId="14" xfId="0" applyNumberFormat="1" applyBorder="1" applyAlignment="1">
      <alignment vertical="top"/>
    </xf>
    <xf numFmtId="43" fontId="0" fillId="0" borderId="14" xfId="1" applyFont="1" applyBorder="1" applyAlignment="1">
      <alignment vertical="top"/>
    </xf>
    <xf numFmtId="43" fontId="21" fillId="0" borderId="14" xfId="1" applyFont="1" applyBorder="1" applyAlignment="1">
      <alignment vertical="top"/>
    </xf>
    <xf numFmtId="43" fontId="0" fillId="0" borderId="14" xfId="1" applyFont="1" applyBorder="1"/>
    <xf numFmtId="0" fontId="24" fillId="0" borderId="14" xfId="0" applyFont="1" applyFill="1" applyBorder="1" applyAlignment="1">
      <alignment vertical="top"/>
    </xf>
    <xf numFmtId="1" fontId="0" fillId="0" borderId="14" xfId="2" applyNumberFormat="1" applyFont="1" applyBorder="1" applyAlignment="1">
      <alignment vertical="top"/>
    </xf>
    <xf numFmtId="0" fontId="11" fillId="8" borderId="0" xfId="0" applyFont="1" applyFill="1" applyAlignment="1">
      <alignment horizontal="center"/>
    </xf>
    <xf numFmtId="0" fontId="17" fillId="0" borderId="0" xfId="0" applyFont="1" applyAlignment="1">
      <alignment vertical="top"/>
    </xf>
    <xf numFmtId="172" fontId="0" fillId="0" borderId="0" xfId="2" applyNumberFormat="1" applyFont="1" applyAlignment="1"/>
    <xf numFmtId="172" fontId="0" fillId="0" borderId="0" xfId="2" applyNumberFormat="1" applyFont="1"/>
    <xf numFmtId="0" fontId="11" fillId="0" borderId="3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168" fontId="2" fillId="8" borderId="0" xfId="3" applyNumberFormat="1" applyFont="1" applyFill="1" applyAlignment="1">
      <alignment horizontal="center"/>
    </xf>
    <xf numFmtId="43" fontId="2" fillId="8" borderId="0" xfId="1" applyFont="1" applyFill="1" applyAlignment="1">
      <alignment horizontal="center"/>
    </xf>
    <xf numFmtId="0" fontId="17" fillId="8" borderId="0" xfId="0" applyFont="1" applyFill="1" applyAlignment="1">
      <alignment vertical="center"/>
    </xf>
    <xf numFmtId="0" fontId="26" fillId="0" borderId="0" xfId="0" applyFont="1" applyAlignment="1">
      <alignment horizontal="center" wrapText="1"/>
    </xf>
    <xf numFmtId="170" fontId="17" fillId="8" borderId="0" xfId="0" applyNumberFormat="1" applyFont="1" applyFill="1" applyAlignment="1"/>
    <xf numFmtId="167" fontId="0" fillId="8" borderId="0" xfId="0" applyNumberFormat="1" applyFont="1" applyFill="1" applyAlignment="1"/>
    <xf numFmtId="168" fontId="0" fillId="8" borderId="0" xfId="0" applyNumberFormat="1" applyFont="1" applyFill="1" applyAlignment="1"/>
    <xf numFmtId="168" fontId="9" fillId="8" borderId="0" xfId="0" applyNumberFormat="1" applyFont="1" applyFill="1" applyAlignment="1"/>
    <xf numFmtId="173" fontId="9" fillId="0" borderId="0" xfId="2" applyNumberFormat="1" applyFont="1" applyAlignment="1"/>
    <xf numFmtId="175" fontId="0" fillId="0" borderId="6" xfId="1" applyNumberFormat="1" applyFont="1" applyBorder="1" applyAlignment="1">
      <alignment horizontal="left" indent="1"/>
    </xf>
    <xf numFmtId="175" fontId="0" fillId="0" borderId="12" xfId="1" applyNumberFormat="1" applyFont="1" applyBorder="1" applyAlignment="1">
      <alignment horizontal="left" indent="1"/>
    </xf>
    <xf numFmtId="175" fontId="0" fillId="0" borderId="9" xfId="1" applyNumberFormat="1" applyFont="1" applyBorder="1" applyAlignment="1">
      <alignment horizontal="left" indent="1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2001</a:t>
            </a:r>
            <a:r>
              <a:rPr lang="en-US" b="1" baseline="0"/>
              <a:t> NGO IT Costs/Revenue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9.4119811023622046E-2"/>
          <c:y val="1.9021886043772088E-2"/>
          <c:w val="0.75237795275590547"/>
          <c:h val="0.91416119135567975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'2001'!$M$2</c:f>
              <c:strCache>
                <c:ptCount val="1"/>
                <c:pt idx="0">
                  <c:v>Total IT Spend as a % of Revenue (or Operating Expense)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'2001'!$A$3:$A$6</c:f>
              <c:strCache>
                <c:ptCount val="4"/>
                <c:pt idx="0">
                  <c:v>Save the Children</c:v>
                </c:pt>
                <c:pt idx="1">
                  <c:v>Mercy Corps</c:v>
                </c:pt>
                <c:pt idx="2">
                  <c:v>Catholic Relief Services</c:v>
                </c:pt>
                <c:pt idx="3">
                  <c:v>Children International</c:v>
                </c:pt>
              </c:strCache>
            </c:strRef>
          </c:cat>
          <c:val>
            <c:numRef>
              <c:f>'2001'!$M$3:$M$6</c:f>
              <c:numCache>
                <c:formatCode>0.0%</c:formatCode>
                <c:ptCount val="4"/>
                <c:pt idx="0">
                  <c:v>1.6732142857142859E-2</c:v>
                </c:pt>
                <c:pt idx="1">
                  <c:v>2.3255813953488372E-3</c:v>
                </c:pt>
                <c:pt idx="2">
                  <c:v>1.4074074074074074E-2</c:v>
                </c:pt>
                <c:pt idx="3">
                  <c:v>2.375E-2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84-4E42-A475-FC3795B1B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34566968"/>
        <c:axId val="334567296"/>
        <c:axId val="74268064"/>
      </c:bar3DChart>
      <c:catAx>
        <c:axId val="334566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567296"/>
        <c:crosses val="autoZero"/>
        <c:auto val="1"/>
        <c:lblAlgn val="ctr"/>
        <c:lblOffset val="100"/>
        <c:noMultiLvlLbl val="0"/>
      </c:catAx>
      <c:valAx>
        <c:axId val="33456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566968"/>
        <c:crosses val="autoZero"/>
        <c:crossBetween val="between"/>
      </c:valAx>
      <c:serAx>
        <c:axId val="742680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567296"/>
        <c:crosses val="autoZero"/>
      </c:ser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2011 NGO IT Costs/Revenue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339719274221157"/>
          <c:y val="6.0968530398105972E-2"/>
          <c:w val="0.76507524820267037"/>
          <c:h val="0.9028160416005539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'2011'!$M$2</c:f>
              <c:strCache>
                <c:ptCount val="1"/>
                <c:pt idx="0">
                  <c:v>Total IT Spend as a % of Revenue (or Operating Expense)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'2011'!$A$3:$A$54</c:f>
              <c:strCache>
                <c:ptCount val="52"/>
                <c:pt idx="0">
                  <c:v>Easter Seals</c:v>
                </c:pt>
                <c:pt idx="1">
                  <c:v>The Nature Conservancy</c:v>
                </c:pt>
                <c:pt idx="2">
                  <c:v>Children's Miracle Network Hospitals</c:v>
                </c:pt>
                <c:pt idx="3">
                  <c:v>World Wildlife Fund</c:v>
                </c:pt>
                <c:pt idx="4">
                  <c:v>Conservation International</c:v>
                </c:pt>
                <c:pt idx="5">
                  <c:v>Habitat for Humanity International</c:v>
                </c:pt>
                <c:pt idx="6">
                  <c:v>Anonymous 3</c:v>
                </c:pt>
                <c:pt idx="7">
                  <c:v>The Kennedy Center</c:v>
                </c:pt>
                <c:pt idx="8">
                  <c:v>Sesame Workshop</c:v>
                </c:pt>
                <c:pt idx="9">
                  <c:v>Pan American Health Organization</c:v>
                </c:pt>
                <c:pt idx="10">
                  <c:v>IFRC</c:v>
                </c:pt>
                <c:pt idx="11">
                  <c:v>The Leukemia &amp; Lymphoma Society</c:v>
                </c:pt>
                <c:pt idx="12">
                  <c:v>Arthritis Foundation</c:v>
                </c:pt>
                <c:pt idx="13">
                  <c:v>Paralyzed Veterans of America</c:v>
                </c:pt>
                <c:pt idx="14">
                  <c:v>PATH</c:v>
                </c:pt>
                <c:pt idx="15">
                  <c:v>U.S. Fund for UNICEF</c:v>
                </c:pt>
                <c:pt idx="16">
                  <c:v>Eliz Glaser Pediatric AIDS Fdtn</c:v>
                </c:pt>
                <c:pt idx="17">
                  <c:v>Pathfinder International</c:v>
                </c:pt>
                <c:pt idx="18">
                  <c:v>Save the Children</c:v>
                </c:pt>
                <c:pt idx="19">
                  <c:v>Children International</c:v>
                </c:pt>
                <c:pt idx="20">
                  <c:v>International Republican Institute</c:v>
                </c:pt>
                <c:pt idx="21">
                  <c:v>Environmental Defense Fund</c:v>
                </c:pt>
                <c:pt idx="22">
                  <c:v>American Health Care Association</c:v>
                </c:pt>
                <c:pt idx="23">
                  <c:v>Carnegie Hall</c:v>
                </c:pt>
                <c:pt idx="24">
                  <c:v>Earthjustioce</c:v>
                </c:pt>
                <c:pt idx="25">
                  <c:v>Hadassah</c:v>
                </c:pt>
                <c:pt idx="26">
                  <c:v>Lance Armstrong Foundation</c:v>
                </c:pt>
                <c:pt idx="27">
                  <c:v>YMCA of the USA</c:v>
                </c:pt>
                <c:pt idx="28">
                  <c:v>Oxfam America</c:v>
                </c:pt>
                <c:pt idx="29">
                  <c:v>AARP Foundation</c:v>
                </c:pt>
                <c:pt idx="30">
                  <c:v>Ashoka</c:v>
                </c:pt>
                <c:pt idx="31">
                  <c:v>Pathfinder International</c:v>
                </c:pt>
                <c:pt idx="32">
                  <c:v>Anonymous 1</c:v>
                </c:pt>
                <c:pt idx="33">
                  <c:v>MS Society of Canada</c:v>
                </c:pt>
                <c:pt idx="34">
                  <c:v>EngenderHealth</c:v>
                </c:pt>
                <c:pt idx="35">
                  <c:v>American Geophysical Union</c:v>
                </c:pt>
                <c:pt idx="36">
                  <c:v>Cato Institute</c:v>
                </c:pt>
                <c:pt idx="37">
                  <c:v>American Lung Association</c:v>
                </c:pt>
                <c:pt idx="38">
                  <c:v>Anti-Defamation League</c:v>
                </c:pt>
                <c:pt idx="39">
                  <c:v>Anonymous 2</c:v>
                </c:pt>
                <c:pt idx="40">
                  <c:v>Hillel: The Foundation for Jewish Campus Life</c:v>
                </c:pt>
                <c:pt idx="41">
                  <c:v>Counterpart International</c:v>
                </c:pt>
                <c:pt idx="42">
                  <c:v>NatureServe</c:v>
                </c:pt>
                <c:pt idx="43">
                  <c:v>National MS Society</c:v>
                </c:pt>
                <c:pt idx="44">
                  <c:v>Evangelical Lutheran Church in America</c:v>
                </c:pt>
                <c:pt idx="45">
                  <c:v>Wildlife Conservation Society</c:v>
                </c:pt>
                <c:pt idx="46">
                  <c:v>Lincoln Center for the Performing Arts</c:v>
                </c:pt>
                <c:pt idx="47">
                  <c:v>Silicon Valley Community Foundation</c:v>
                </c:pt>
                <c:pt idx="48">
                  <c:v>International Rescue Committee</c:v>
                </c:pt>
                <c:pt idx="49">
                  <c:v>Population Council</c:v>
                </c:pt>
                <c:pt idx="50">
                  <c:v>Boys &amp; Girls Clubs of America</c:v>
                </c:pt>
                <c:pt idx="51">
                  <c:v>Amnesty International USA</c:v>
                </c:pt>
              </c:strCache>
            </c:strRef>
          </c:cat>
          <c:val>
            <c:numRef>
              <c:f>'2011'!$M$3:$M$54</c:f>
              <c:numCache>
                <c:formatCode>0.0%</c:formatCode>
                <c:ptCount val="52"/>
                <c:pt idx="0">
                  <c:v>2.1428571428571429E-2</c:v>
                </c:pt>
                <c:pt idx="1">
                  <c:v>2.1965822458950533E-2</c:v>
                </c:pt>
                <c:pt idx="2">
                  <c:v>4.0000000000000001E-3</c:v>
                </c:pt>
                <c:pt idx="3">
                  <c:v>2.1187500000000001E-2</c:v>
                </c:pt>
                <c:pt idx="4">
                  <c:v>3.4407407407407407E-2</c:v>
                </c:pt>
                <c:pt idx="5">
                  <c:v>3.3106169296987085E-2</c:v>
                </c:pt>
                <c:pt idx="6">
                  <c:v>1.886378E-2</c:v>
                </c:pt>
                <c:pt idx="7">
                  <c:v>3.2000000000000001E-2</c:v>
                </c:pt>
                <c:pt idx="8">
                  <c:v>3.2800000000000003E-2</c:v>
                </c:pt>
                <c:pt idx="9">
                  <c:v>1.6186094069529651E-2</c:v>
                </c:pt>
                <c:pt idx="10">
                  <c:v>2.1220159151193633E-2</c:v>
                </c:pt>
                <c:pt idx="11">
                  <c:v>2.507936507936508E-2</c:v>
                </c:pt>
                <c:pt idx="12">
                  <c:v>3.1271214285714284E-2</c:v>
                </c:pt>
                <c:pt idx="13">
                  <c:v>1.3528036363636364E-2</c:v>
                </c:pt>
                <c:pt idx="14">
                  <c:v>1.9E-2</c:v>
                </c:pt>
                <c:pt idx="15">
                  <c:v>5.3865539341763323E-3</c:v>
                </c:pt>
                <c:pt idx="16">
                  <c:v>9.838461538461539E-3</c:v>
                </c:pt>
                <c:pt idx="17">
                  <c:v>1.3725490196078431E-2</c:v>
                </c:pt>
                <c:pt idx="18">
                  <c:v>1.032290438585514E-2</c:v>
                </c:pt>
                <c:pt idx="19">
                  <c:v>2.1521739130434783E-2</c:v>
                </c:pt>
                <c:pt idx="20">
                  <c:v>1.5002184210526315E-2</c:v>
                </c:pt>
                <c:pt idx="21">
                  <c:v>3.3673469387755103E-2</c:v>
                </c:pt>
                <c:pt idx="22">
                  <c:v>5.7001142857142854E-2</c:v>
                </c:pt>
                <c:pt idx="23">
                  <c:v>4.6625E-2</c:v>
                </c:pt>
                <c:pt idx="24">
                  <c:v>3.1933333333333334E-2</c:v>
                </c:pt>
                <c:pt idx="25">
                  <c:v>1.2500000000000001E-2</c:v>
                </c:pt>
                <c:pt idx="26">
                  <c:v>2.4E-2</c:v>
                </c:pt>
                <c:pt idx="27">
                  <c:v>2.86E-2</c:v>
                </c:pt>
                <c:pt idx="28">
                  <c:v>7.2624999999999999E-3</c:v>
                </c:pt>
                <c:pt idx="29">
                  <c:v>0.13944617886178862</c:v>
                </c:pt>
                <c:pt idx="30">
                  <c:v>4.8000000000000001E-2</c:v>
                </c:pt>
                <c:pt idx="31">
                  <c:v>1.8181818181818181E-2</c:v>
                </c:pt>
                <c:pt idx="32">
                  <c:v>0</c:v>
                </c:pt>
                <c:pt idx="33">
                  <c:v>2.1553571428571429E-2</c:v>
                </c:pt>
                <c:pt idx="34">
                  <c:v>0.02</c:v>
                </c:pt>
                <c:pt idx="35">
                  <c:v>0.113</c:v>
                </c:pt>
                <c:pt idx="36">
                  <c:v>5.149502145922747E-2</c:v>
                </c:pt>
                <c:pt idx="37">
                  <c:v>3.8178347422961549E-2</c:v>
                </c:pt>
                <c:pt idx="38">
                  <c:v>5.3181818181818184E-2</c:v>
                </c:pt>
                <c:pt idx="39">
                  <c:v>4.1599008631740875E-2</c:v>
                </c:pt>
                <c:pt idx="40">
                  <c:v>4.8320176620920349E-2</c:v>
                </c:pt>
                <c:pt idx="41">
                  <c:v>1.12E-2</c:v>
                </c:pt>
                <c:pt idx="42">
                  <c:v>0.11528947368421052</c:v>
                </c:pt>
                <c:pt idx="47">
                  <c:v>0.10221663438947959</c:v>
                </c:pt>
                <c:pt idx="48">
                  <c:v>6.2500000000000003E-3</c:v>
                </c:pt>
                <c:pt idx="51">
                  <c:v>6.6044095650860016E-2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25-4427-8678-FEB546D29F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83693608"/>
        <c:axId val="483694592"/>
      </c:barChart>
      <c:catAx>
        <c:axId val="4836936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694592"/>
        <c:crosses val="autoZero"/>
        <c:auto val="1"/>
        <c:lblAlgn val="ctr"/>
        <c:lblOffset val="100"/>
        <c:noMultiLvlLbl val="0"/>
      </c:catAx>
      <c:valAx>
        <c:axId val="483694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693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2012 NGO IT Costs/Revenue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3731684855182575"/>
          <c:y val="7.9252136752136756E-2"/>
          <c:w val="0.73735783027121615"/>
          <c:h val="0.8711789151356080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'2012'!$M$2</c:f>
              <c:strCache>
                <c:ptCount val="1"/>
                <c:pt idx="0">
                  <c:v>Total IT Spend as a % of Revenue (or Operating Expense)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'2012'!$A$3:$A$51</c:f>
              <c:strCache>
                <c:ptCount val="49"/>
                <c:pt idx="0">
                  <c:v>Easter Seals</c:v>
                </c:pt>
                <c:pt idx="1">
                  <c:v>Save the Children</c:v>
                </c:pt>
                <c:pt idx="2">
                  <c:v>The Nature Conservancy</c:v>
                </c:pt>
                <c:pt idx="3">
                  <c:v>IFRC</c:v>
                </c:pt>
                <c:pt idx="4">
                  <c:v>Mercy Corps</c:v>
                </c:pt>
                <c:pt idx="5">
                  <c:v>The Leukemia &amp; Lymphoma Society</c:v>
                </c:pt>
                <c:pt idx="6">
                  <c:v>USTA</c:v>
                </c:pt>
                <c:pt idx="7">
                  <c:v>Habitat for Humanity International</c:v>
                </c:pt>
                <c:pt idx="8">
                  <c:v>Wildlife Conservation Society</c:v>
                </c:pt>
                <c:pt idx="9">
                  <c:v>Susan G. Komen</c:v>
                </c:pt>
                <c:pt idx="10">
                  <c:v>ACDI/VOCA</c:v>
                </c:pt>
                <c:pt idx="11">
                  <c:v>Conservation International</c:v>
                </c:pt>
                <c:pt idx="12">
                  <c:v>ACDI/VOCA</c:v>
                </c:pt>
                <c:pt idx="13">
                  <c:v>Elizabeth Glaser Pediatric AIDS Fdtn</c:v>
                </c:pt>
                <c:pt idx="14">
                  <c:v>Hadassah</c:v>
                </c:pt>
                <c:pt idx="15">
                  <c:v>Environmental Defense Fund</c:v>
                </c:pt>
                <c:pt idx="16">
                  <c:v>Arthritis Foundation</c:v>
                </c:pt>
                <c:pt idx="17">
                  <c:v>Sierra Club</c:v>
                </c:pt>
                <c:pt idx="18">
                  <c:v>Evangelical Lutheran Church in America</c:v>
                </c:pt>
                <c:pt idx="19">
                  <c:v>Pathfinder International</c:v>
                </c:pt>
                <c:pt idx="20">
                  <c:v>National Wildlife Federation</c:v>
                </c:pt>
                <c:pt idx="21">
                  <c:v>Human Rights watch</c:v>
                </c:pt>
                <c:pt idx="22">
                  <c:v>Oxfam America</c:v>
                </c:pt>
                <c:pt idx="23">
                  <c:v>Legal Services Corporation</c:v>
                </c:pt>
                <c:pt idx="24">
                  <c:v>IntraHealth International</c:v>
                </c:pt>
                <c:pt idx="25">
                  <c:v>International Republican Institute</c:v>
                </c:pt>
                <c:pt idx="26">
                  <c:v>MS Society of Canada</c:v>
                </c:pt>
                <c:pt idx="27">
                  <c:v>ANTI-DEFAMATION LEAGUE</c:v>
                </c:pt>
                <c:pt idx="28">
                  <c:v>Year Up</c:v>
                </c:pt>
                <c:pt idx="29">
                  <c:v>American Speech-Language-Hearing Association</c:v>
                </c:pt>
                <c:pt idx="30">
                  <c:v>Greenpeace</c:v>
                </c:pt>
                <c:pt idx="31">
                  <c:v>Anonymous </c:v>
                </c:pt>
                <c:pt idx="32">
                  <c:v>American Jewish Committee</c:v>
                </c:pt>
                <c:pt idx="33">
                  <c:v>Hillel: The Foundation for Jewish Campus Life</c:v>
                </c:pt>
                <c:pt idx="34">
                  <c:v>Cato Institute</c:v>
                </c:pt>
                <c:pt idx="35">
                  <c:v>Parents as Teachers</c:v>
                </c:pt>
                <c:pt idx="36">
                  <c:v>NatureServe</c:v>
                </c:pt>
                <c:pt idx="37">
                  <c:v>Canadian Diabetes Association</c:v>
                </c:pt>
                <c:pt idx="38">
                  <c:v>InsideNGO</c:v>
                </c:pt>
                <c:pt idx="39">
                  <c:v>Central Synagogue</c:v>
                </c:pt>
                <c:pt idx="40">
                  <c:v>The Annie E. Casey Fouundation</c:v>
                </c:pt>
                <c:pt idx="41">
                  <c:v>The Rockefeller Foundation</c:v>
                </c:pt>
                <c:pt idx="42">
                  <c:v>Dana-Farber Cancer Institute</c:v>
                </c:pt>
                <c:pt idx="43">
                  <c:v>The German Marshall Fund of the US</c:v>
                </c:pt>
                <c:pt idx="44">
                  <c:v>Oak Philanthropy Ltd.</c:v>
                </c:pt>
                <c:pt idx="45">
                  <c:v>Rare</c:v>
                </c:pt>
                <c:pt idx="46">
                  <c:v>NRDC</c:v>
                </c:pt>
                <c:pt idx="47">
                  <c:v>Jhpiego</c:v>
                </c:pt>
                <c:pt idx="48">
                  <c:v>Lincoln Center for the Performing Arts</c:v>
                </c:pt>
              </c:strCache>
            </c:strRef>
          </c:cat>
          <c:val>
            <c:numRef>
              <c:f>'2012'!$M$3:$M$50</c:f>
              <c:numCache>
                <c:formatCode>0.0%</c:formatCode>
                <c:ptCount val="48"/>
                <c:pt idx="0">
                  <c:v>4.6618215384615384E-3</c:v>
                </c:pt>
                <c:pt idx="1">
                  <c:v>1.0189843426893202E-2</c:v>
                </c:pt>
                <c:pt idx="2">
                  <c:v>1.5937204419889502E-2</c:v>
                </c:pt>
                <c:pt idx="3">
                  <c:v>2.3611961637631136E-2</c:v>
                </c:pt>
                <c:pt idx="4">
                  <c:v>3.3750000000000002E-2</c:v>
                </c:pt>
                <c:pt idx="5">
                  <c:v>1.9169329073482427E-2</c:v>
                </c:pt>
                <c:pt idx="6">
                  <c:v>3.1559999999999998E-2</c:v>
                </c:pt>
                <c:pt idx="7">
                  <c:v>3.1612687813021706E-2</c:v>
                </c:pt>
                <c:pt idx="8">
                  <c:v>4.4168181818181815E-2</c:v>
                </c:pt>
                <c:pt idx="9">
                  <c:v>5.5053706722699713E-3</c:v>
                </c:pt>
                <c:pt idx="10">
                  <c:v>2.7678571428571427E-2</c:v>
                </c:pt>
                <c:pt idx="11">
                  <c:v>2.6666666666666666E-3</c:v>
                </c:pt>
                <c:pt idx="12">
                  <c:v>7.7666666666666665E-3</c:v>
                </c:pt>
                <c:pt idx="13">
                  <c:v>7.0153846153846152E-3</c:v>
                </c:pt>
                <c:pt idx="14">
                  <c:v>3.2865661538461537E-2</c:v>
                </c:pt>
                <c:pt idx="15">
                  <c:v>3.6832206896551721E-2</c:v>
                </c:pt>
                <c:pt idx="16">
                  <c:v>3.0049751243781096E-2</c:v>
                </c:pt>
                <c:pt idx="17">
                  <c:v>3.5467140000000001E-2</c:v>
                </c:pt>
                <c:pt idx="18">
                  <c:v>2.0491803278688523E-2</c:v>
                </c:pt>
                <c:pt idx="19">
                  <c:v>1.9073684210526316E-2</c:v>
                </c:pt>
                <c:pt idx="20">
                  <c:v>2.0133333333333333E-2</c:v>
                </c:pt>
                <c:pt idx="21">
                  <c:v>3.125E-2</c:v>
                </c:pt>
                <c:pt idx="22">
                  <c:v>1.6937500000000001E-2</c:v>
                </c:pt>
                <c:pt idx="23">
                  <c:v>1.2874999999999999E-2</c:v>
                </c:pt>
                <c:pt idx="24">
                  <c:v>2.4677320512820514E-2</c:v>
                </c:pt>
                <c:pt idx="25">
                  <c:v>2.0384615384615383E-2</c:v>
                </c:pt>
                <c:pt idx="26">
                  <c:v>5.5084745762711863E-2</c:v>
                </c:pt>
                <c:pt idx="27">
                  <c:v>5.0909090909090911E-2</c:v>
                </c:pt>
                <c:pt idx="28">
                  <c:v>6.5915686274509805E-2</c:v>
                </c:pt>
                <c:pt idx="29">
                  <c:v>6.7913131313131314E-2</c:v>
                </c:pt>
                <c:pt idx="30">
                  <c:v>4.7619047619047616E-2</c:v>
                </c:pt>
                <c:pt idx="32">
                  <c:v>3.3333333333333333E-2</c:v>
                </c:pt>
                <c:pt idx="33">
                  <c:v>4.9523567220139258E-2</c:v>
                </c:pt>
                <c:pt idx="34">
                  <c:v>2.6243599122165326E-2</c:v>
                </c:pt>
                <c:pt idx="35">
                  <c:v>0.1367659090909091</c:v>
                </c:pt>
                <c:pt idx="38">
                  <c:v>0.13800000000000001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5F-423A-A6E0-E1D3D5CCB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83311344"/>
        <c:axId val="483306424"/>
      </c:barChart>
      <c:catAx>
        <c:axId val="4833113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306424"/>
        <c:crosses val="autoZero"/>
        <c:auto val="1"/>
        <c:lblAlgn val="ctr"/>
        <c:lblOffset val="100"/>
        <c:noMultiLvlLbl val="0"/>
      </c:catAx>
      <c:valAx>
        <c:axId val="483306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311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2013</a:t>
            </a:r>
            <a:r>
              <a:rPr lang="en-US" b="1" baseline="0"/>
              <a:t> NGO IT Costs/Revenue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'2013'!$M$2</c:f>
              <c:strCache>
                <c:ptCount val="1"/>
                <c:pt idx="0">
                  <c:v>Total IT Spend as a % of Revenue (or Operating Expense)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'2013'!$A$3:$A$49</c:f>
              <c:strCache>
                <c:ptCount val="47"/>
                <c:pt idx="0">
                  <c:v>Habitat for Humanity International</c:v>
                </c:pt>
                <c:pt idx="1">
                  <c:v>The Kennedy Center</c:v>
                </c:pt>
                <c:pt idx="2">
                  <c:v>Dana-Farber Cancer Institute</c:v>
                </c:pt>
                <c:pt idx="3">
                  <c:v>PATH</c:v>
                </c:pt>
                <c:pt idx="4">
                  <c:v>Mercy Corps</c:v>
                </c:pt>
                <c:pt idx="5">
                  <c:v>Anonymous 1</c:v>
                </c:pt>
                <c:pt idx="6">
                  <c:v>Road Scholar</c:v>
                </c:pt>
                <c:pt idx="7">
                  <c:v>Boys &amp; Girls Clubs of America</c:v>
                </c:pt>
                <c:pt idx="8">
                  <c:v>Susan G. Komen</c:v>
                </c:pt>
                <c:pt idx="9">
                  <c:v>Lincoln Center for the Performing Arts</c:v>
                </c:pt>
                <c:pt idx="10">
                  <c:v>Global Communities</c:v>
                </c:pt>
                <c:pt idx="11">
                  <c:v>American Psychological Association</c:v>
                </c:pt>
                <c:pt idx="12">
                  <c:v>Anonymous 3</c:v>
                </c:pt>
                <c:pt idx="13">
                  <c:v>Save the Children US</c:v>
                </c:pt>
                <c:pt idx="14">
                  <c:v>FHI 360</c:v>
                </c:pt>
                <c:pt idx="15">
                  <c:v>Ducks Unlimited, Inc</c:v>
                </c:pt>
                <c:pt idx="16">
                  <c:v>Sierra Club</c:v>
                </c:pt>
                <c:pt idx="17">
                  <c:v>LLS</c:v>
                </c:pt>
                <c:pt idx="18">
                  <c:v>City Year, Inc.</c:v>
                </c:pt>
                <c:pt idx="19">
                  <c:v>Jhpiego</c:v>
                </c:pt>
                <c:pt idx="20">
                  <c:v>Pact</c:v>
                </c:pt>
                <c:pt idx="21">
                  <c:v>Rotary International</c:v>
                </c:pt>
                <c:pt idx="22">
                  <c:v>MS Society of Canada</c:v>
                </c:pt>
                <c:pt idx="23">
                  <c:v>ANTI-DEFAMATION LEAGUE</c:v>
                </c:pt>
                <c:pt idx="24">
                  <c:v>Anonymous 2</c:v>
                </c:pt>
                <c:pt idx="25">
                  <c:v>Hillel International</c:v>
                </c:pt>
                <c:pt idx="26">
                  <c:v>KnowledgeWorks Foundation</c:v>
                </c:pt>
                <c:pt idx="27">
                  <c:v>year up, inc.</c:v>
                </c:pt>
                <c:pt idx="28">
                  <c:v>American Jewish Committee</c:v>
                </c:pt>
                <c:pt idx="29">
                  <c:v>Human Rights Watch</c:v>
                </c:pt>
                <c:pt idx="30">
                  <c:v>Special Olympics Inc</c:v>
                </c:pt>
                <c:pt idx="31">
                  <c:v>Search for Common Ground</c:v>
                </c:pt>
                <c:pt idx="32">
                  <c:v>American Speech-Language-Hearing Assoc</c:v>
                </c:pt>
                <c:pt idx="33">
                  <c:v>Greenpeace</c:v>
                </c:pt>
                <c:pt idx="34">
                  <c:v>Safe Horizon</c:v>
                </c:pt>
                <c:pt idx="35">
                  <c:v>CNIB</c:v>
                </c:pt>
                <c:pt idx="36">
                  <c:v>Natural Resources Defense Council</c:v>
                </c:pt>
                <c:pt idx="37">
                  <c:v>Braille Institute of America</c:v>
                </c:pt>
                <c:pt idx="38">
                  <c:v>The Rockefeller Foundation</c:v>
                </c:pt>
                <c:pt idx="39">
                  <c:v>EWG</c:v>
                </c:pt>
                <c:pt idx="40">
                  <c:v>Parents as Teachers</c:v>
                </c:pt>
                <c:pt idx="41">
                  <c:v>Legal Services Corporation</c:v>
                </c:pt>
                <c:pt idx="42">
                  <c:v>Rare</c:v>
                </c:pt>
                <c:pt idx="43">
                  <c:v>ACDI/VOCA</c:v>
                </c:pt>
                <c:pt idx="44">
                  <c:v>Feeding America</c:v>
                </c:pt>
                <c:pt idx="45">
                  <c:v>The Arthritis Society</c:v>
                </c:pt>
                <c:pt idx="46">
                  <c:v>LISC</c:v>
                </c:pt>
              </c:strCache>
            </c:strRef>
          </c:cat>
          <c:val>
            <c:numRef>
              <c:f>'2013'!$M$3:$M$49</c:f>
              <c:numCache>
                <c:formatCode>0.0%</c:formatCode>
                <c:ptCount val="47"/>
                <c:pt idx="0">
                  <c:v>6.6666666666666671E-3</c:v>
                </c:pt>
                <c:pt idx="1">
                  <c:v>3.5789473684210524E-2</c:v>
                </c:pt>
                <c:pt idx="2">
                  <c:v>1.0342465753424658E-2</c:v>
                </c:pt>
                <c:pt idx="3">
                  <c:v>2.0285714285714285E-2</c:v>
                </c:pt>
                <c:pt idx="4">
                  <c:v>6.0816326530612249E-3</c:v>
                </c:pt>
                <c:pt idx="5">
                  <c:v>9.2307692307692316E-3</c:v>
                </c:pt>
                <c:pt idx="6">
                  <c:v>2.0204708006388444E-2</c:v>
                </c:pt>
                <c:pt idx="7">
                  <c:v>0</c:v>
                </c:pt>
                <c:pt idx="8">
                  <c:v>8.9528612514198747E-2</c:v>
                </c:pt>
                <c:pt idx="9">
                  <c:v>1.5949999999999999E-2</c:v>
                </c:pt>
                <c:pt idx="10">
                  <c:v>1.276196738725781E-2</c:v>
                </c:pt>
                <c:pt idx="11">
                  <c:v>9.5652173913043481E-2</c:v>
                </c:pt>
                <c:pt idx="12">
                  <c:v>6.4535707737934753E-2</c:v>
                </c:pt>
                <c:pt idx="13">
                  <c:v>9.0137429252396695E-3</c:v>
                </c:pt>
                <c:pt idx="14">
                  <c:v>1.7142857142857144E-2</c:v>
                </c:pt>
                <c:pt idx="15">
                  <c:v>1.8748571428571427E-2</c:v>
                </c:pt>
                <c:pt idx="16">
                  <c:v>2.9000000000000001E-2</c:v>
                </c:pt>
                <c:pt idx="17">
                  <c:v>3.5143769968051117E-2</c:v>
                </c:pt>
                <c:pt idx="18">
                  <c:v>3.3848000000000003E-2</c:v>
                </c:pt>
                <c:pt idx="19">
                  <c:v>2.3538732394366196E-2</c:v>
                </c:pt>
                <c:pt idx="20">
                  <c:v>9.3749999999999997E-3</c:v>
                </c:pt>
                <c:pt idx="21">
                  <c:v>8.1214285714285711E-2</c:v>
                </c:pt>
                <c:pt idx="22">
                  <c:v>2.118181818181818E-2</c:v>
                </c:pt>
                <c:pt idx="23">
                  <c:v>5.036363636363636E-2</c:v>
                </c:pt>
                <c:pt idx="24">
                  <c:v>2.3705882352941177E-2</c:v>
                </c:pt>
                <c:pt idx="25">
                  <c:v>5.8653846153846154E-2</c:v>
                </c:pt>
                <c:pt idx="26">
                  <c:v>6.4215939999999999E-2</c:v>
                </c:pt>
                <c:pt idx="27">
                  <c:v>0</c:v>
                </c:pt>
                <c:pt idx="28">
                  <c:v>2.5357142857142856E-2</c:v>
                </c:pt>
                <c:pt idx="29">
                  <c:v>2.5333333333333333E-2</c:v>
                </c:pt>
                <c:pt idx="30">
                  <c:v>1.8789335360622186E-2</c:v>
                </c:pt>
                <c:pt idx="31">
                  <c:v>1.0756512195121951E-2</c:v>
                </c:pt>
                <c:pt idx="32">
                  <c:v>6.7636000000000002E-2</c:v>
                </c:pt>
                <c:pt idx="33">
                  <c:v>5.2499999999999998E-2</c:v>
                </c:pt>
                <c:pt idx="34">
                  <c:v>5.4545454545454543E-2</c:v>
                </c:pt>
                <c:pt idx="35">
                  <c:v>5.9327555927666004E-2</c:v>
                </c:pt>
                <c:pt idx="37">
                  <c:v>0</c:v>
                </c:pt>
                <c:pt idx="38">
                  <c:v>0</c:v>
                </c:pt>
                <c:pt idx="39">
                  <c:v>0.10327363053993986</c:v>
                </c:pt>
                <c:pt idx="40">
                  <c:v>6.4181818181818187E-2</c:v>
                </c:pt>
                <c:pt idx="41">
                  <c:v>0.10266666666666667</c:v>
                </c:pt>
                <c:pt idx="42">
                  <c:v>4.5454545454545456E-2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F8-4A10-B3BA-D144FEAC74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5788440"/>
        <c:axId val="475795328"/>
      </c:barChart>
      <c:catAx>
        <c:axId val="475788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795328"/>
        <c:crosses val="autoZero"/>
        <c:auto val="1"/>
        <c:lblAlgn val="ctr"/>
        <c:lblOffset val="100"/>
        <c:noMultiLvlLbl val="0"/>
      </c:catAx>
      <c:valAx>
        <c:axId val="47579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788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2014</a:t>
            </a:r>
            <a:r>
              <a:rPr lang="en-US" b="1" baseline="0"/>
              <a:t> NGO IT Costs/Revenue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'2014'!$M$2</c:f>
              <c:strCache>
                <c:ptCount val="1"/>
                <c:pt idx="0">
                  <c:v>Total IT Spend as a % of Revenue (or Operating Expense)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'2014'!$A$3:$A$45</c:f>
              <c:strCache>
                <c:ptCount val="43"/>
                <c:pt idx="0">
                  <c:v>Planned Parenthood Federation of America</c:v>
                </c:pt>
                <c:pt idx="1">
                  <c:v>The Nature Conservancy</c:v>
                </c:pt>
                <c:pt idx="2">
                  <c:v>Mercy Corps</c:v>
                </c:pt>
                <c:pt idx="3">
                  <c:v>ACLU</c:v>
                </c:pt>
                <c:pt idx="4">
                  <c:v>PATH</c:v>
                </c:pt>
                <c:pt idx="5">
                  <c:v>Wildlife Conservation Society</c:v>
                </c:pt>
                <c:pt idx="6">
                  <c:v>FHI 360</c:v>
                </c:pt>
                <c:pt idx="7">
                  <c:v>Conservation International</c:v>
                </c:pt>
                <c:pt idx="8">
                  <c:v>Pact</c:v>
                </c:pt>
                <c:pt idx="9">
                  <c:v>American Psychological Association</c:v>
                </c:pt>
                <c:pt idx="10">
                  <c:v>The Aspen Institute</c:v>
                </c:pt>
                <c:pt idx="11">
                  <c:v>Habitat for Humanity International</c:v>
                </c:pt>
                <c:pt idx="12">
                  <c:v>Global Communities</c:v>
                </c:pt>
                <c:pt idx="13">
                  <c:v>Conservation International</c:v>
                </c:pt>
                <c:pt idx="14">
                  <c:v>City Year</c:v>
                </c:pt>
                <c:pt idx="15">
                  <c:v>Evangelical Lutheran Church in America</c:v>
                </c:pt>
                <c:pt idx="16">
                  <c:v>Rotary International</c:v>
                </c:pt>
                <c:pt idx="17">
                  <c:v>Sierra Club</c:v>
                </c:pt>
                <c:pt idx="18">
                  <c:v>Hillel International</c:v>
                </c:pt>
                <c:pt idx="19">
                  <c:v>Pancreatic Cancer Action Network</c:v>
                </c:pt>
                <c:pt idx="20">
                  <c:v>MS Society of Canada</c:v>
                </c:pt>
                <c:pt idx="21">
                  <c:v>Defenders of Wildlife</c:v>
                </c:pt>
                <c:pt idx="22">
                  <c:v>CNIB</c:v>
                </c:pt>
                <c:pt idx="23">
                  <c:v>Counterpart Intl</c:v>
                </c:pt>
                <c:pt idx="24">
                  <c:v>American Speech-Language-Hearing Association</c:v>
                </c:pt>
                <c:pt idx="25">
                  <c:v>American Jewish Committee</c:v>
                </c:pt>
                <c:pt idx="26">
                  <c:v>Greenpeace</c:v>
                </c:pt>
                <c:pt idx="27">
                  <c:v>Freedom House</c:v>
                </c:pt>
                <c:pt idx="28">
                  <c:v>KnowledgeWorks Foundation</c:v>
                </c:pt>
                <c:pt idx="29">
                  <c:v>American Psychiatric Association</c:v>
                </c:pt>
                <c:pt idx="30">
                  <c:v>Defenders of Wildlife</c:v>
                </c:pt>
                <c:pt idx="31">
                  <c:v>Safe Horizon</c:v>
                </c:pt>
                <c:pt idx="32">
                  <c:v>Archdiocese of New York</c:v>
                </c:pt>
                <c:pt idx="33">
                  <c:v>Union for Reform Judaism</c:v>
                </c:pt>
                <c:pt idx="34">
                  <c:v>Capital Area Food Bank</c:v>
                </c:pt>
                <c:pt idx="35">
                  <c:v>Canadian Diabetes Association</c:v>
                </c:pt>
                <c:pt idx="36">
                  <c:v>Anonymous </c:v>
                </c:pt>
                <c:pt idx="37">
                  <c:v>Rare</c:v>
                </c:pt>
                <c:pt idx="38">
                  <c:v>Amnesty International</c:v>
                </c:pt>
                <c:pt idx="39">
                  <c:v>National Wildlife Federation</c:v>
                </c:pt>
                <c:pt idx="40">
                  <c:v>Gillespie</c:v>
                </c:pt>
                <c:pt idx="41">
                  <c:v>Honse</c:v>
                </c:pt>
                <c:pt idx="42">
                  <c:v>Society for Science &amp; the Public</c:v>
                </c:pt>
              </c:strCache>
            </c:strRef>
          </c:cat>
          <c:val>
            <c:numRef>
              <c:f>'2014'!$M$3:$M$45</c:f>
              <c:numCache>
                <c:formatCode>0.0%</c:formatCode>
                <c:ptCount val="43"/>
                <c:pt idx="0">
                  <c:v>2.9305555555555557E-2</c:v>
                </c:pt>
                <c:pt idx="1">
                  <c:v>9.4845128272251306E-2</c:v>
                </c:pt>
                <c:pt idx="2">
                  <c:v>5.0000000000000001E-3</c:v>
                </c:pt>
                <c:pt idx="3">
                  <c:v>3.7097560975609754E-2</c:v>
                </c:pt>
                <c:pt idx="4">
                  <c:v>2.2857142857142857E-2</c:v>
                </c:pt>
                <c:pt idx="5">
                  <c:v>3.0346870588235295E-2</c:v>
                </c:pt>
                <c:pt idx="6">
                  <c:v>1.8153846153846152E-2</c:v>
                </c:pt>
                <c:pt idx="7">
                  <c:v>2.5407205763639786E-2</c:v>
                </c:pt>
                <c:pt idx="8">
                  <c:v>8.1250000000000003E-3</c:v>
                </c:pt>
                <c:pt idx="9">
                  <c:v>0.11666666666666667</c:v>
                </c:pt>
                <c:pt idx="10">
                  <c:v>1.6167355015445011E-2</c:v>
                </c:pt>
                <c:pt idx="11">
                  <c:v>3.9151624548736462E-2</c:v>
                </c:pt>
                <c:pt idx="12">
                  <c:v>1.0079943343167362E-2</c:v>
                </c:pt>
                <c:pt idx="13">
                  <c:v>2.5407205763639786E-2</c:v>
                </c:pt>
                <c:pt idx="14">
                  <c:v>3.44E-2</c:v>
                </c:pt>
                <c:pt idx="15">
                  <c:v>3.5040788507529751E-2</c:v>
                </c:pt>
                <c:pt idx="16">
                  <c:v>9.8792270531400966E-2</c:v>
                </c:pt>
                <c:pt idx="17">
                  <c:v>3.5000000000000003E-2</c:v>
                </c:pt>
                <c:pt idx="18">
                  <c:v>6.0740740740740741E-2</c:v>
                </c:pt>
                <c:pt idx="19">
                  <c:v>2.1147659542631987E-2</c:v>
                </c:pt>
                <c:pt idx="20">
                  <c:v>3.3768589046064564E-2</c:v>
                </c:pt>
                <c:pt idx="21">
                  <c:v>2.1363636363636362E-2</c:v>
                </c:pt>
                <c:pt idx="22">
                  <c:v>6.5671767101252207E-2</c:v>
                </c:pt>
                <c:pt idx="23">
                  <c:v>1.58125E-2</c:v>
                </c:pt>
                <c:pt idx="24">
                  <c:v>8.1500000000000003E-2</c:v>
                </c:pt>
                <c:pt idx="25">
                  <c:v>2.9338189677600112E-2</c:v>
                </c:pt>
                <c:pt idx="26">
                  <c:v>5.2142857142857144E-2</c:v>
                </c:pt>
                <c:pt idx="27">
                  <c:v>2.4153846153846154E-2</c:v>
                </c:pt>
                <c:pt idx="28">
                  <c:v>4.7009479999999999E-2</c:v>
                </c:pt>
                <c:pt idx="29">
                  <c:v>4.597560975609756E-2</c:v>
                </c:pt>
                <c:pt idx="30">
                  <c:v>2.1363636363636362E-2</c:v>
                </c:pt>
                <c:pt idx="31">
                  <c:v>6.1818181818181821E-2</c:v>
                </c:pt>
                <c:pt idx="34">
                  <c:v>3.174863387978142E-2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87-4875-8881-28AD780776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33889680"/>
        <c:axId val="333886728"/>
      </c:barChart>
      <c:catAx>
        <c:axId val="3338896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886728"/>
        <c:crosses val="autoZero"/>
        <c:auto val="1"/>
        <c:lblAlgn val="ctr"/>
        <c:lblOffset val="100"/>
        <c:noMultiLvlLbl val="0"/>
      </c:catAx>
      <c:valAx>
        <c:axId val="333886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889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2015 NGO IT Costs/Revenue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5223695040749505"/>
          <c:y val="1.4544318054049522E-2"/>
          <c:w val="0.66861525092995255"/>
          <c:h val="0.8313052123333355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'2015'!$M$2</c:f>
              <c:strCache>
                <c:ptCount val="1"/>
                <c:pt idx="0">
                  <c:v>Total IT Spend as a % of Revenue (or Operating Expense)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'2015'!$A$3:$A$56</c:f>
              <c:strCache>
                <c:ptCount val="54"/>
                <c:pt idx="0">
                  <c:v>Anonymous 14</c:v>
                </c:pt>
                <c:pt idx="1">
                  <c:v>Zuckerman</c:v>
                </c:pt>
                <c:pt idx="2">
                  <c:v>Anonymous 1</c:v>
                </c:pt>
                <c:pt idx="3">
                  <c:v>Mercy Corps</c:v>
                </c:pt>
                <c:pt idx="4">
                  <c:v>Jewish Federations of North America</c:v>
                </c:pt>
                <c:pt idx="5">
                  <c:v>Save the Children</c:v>
                </c:pt>
                <c:pt idx="6">
                  <c:v>March of Dimes</c:v>
                </c:pt>
                <c:pt idx="7">
                  <c:v>Anonymous 6</c:v>
                </c:pt>
                <c:pt idx="8">
                  <c:v>Anonymous 8</c:v>
                </c:pt>
                <c:pt idx="9">
                  <c:v>Anonymous 10</c:v>
                </c:pt>
                <c:pt idx="10">
                  <c:v>Conservation International</c:v>
                </c:pt>
                <c:pt idx="11">
                  <c:v>Evangelical Lutheran Church in America</c:v>
                </c:pt>
                <c:pt idx="12">
                  <c:v>American Academy of Family Physicians</c:v>
                </c:pt>
                <c:pt idx="13">
                  <c:v>WestEd</c:v>
                </c:pt>
                <c:pt idx="14">
                  <c:v>Anonymous 16</c:v>
                </c:pt>
                <c:pt idx="15">
                  <c:v>The Trust for Public Land</c:v>
                </c:pt>
                <c:pt idx="16">
                  <c:v>FHI 360</c:v>
                </c:pt>
                <c:pt idx="17">
                  <c:v>City Year, Inc.</c:v>
                </c:pt>
                <c:pt idx="18">
                  <c:v>Rotary International</c:v>
                </c:pt>
                <c:pt idx="19">
                  <c:v>MS Society of Canada</c:v>
                </c:pt>
                <c:pt idx="20">
                  <c:v>KnowledgeWorks Foundation</c:v>
                </c:pt>
                <c:pt idx="21">
                  <c:v>American Jewish Committee</c:v>
                </c:pt>
                <c:pt idx="22">
                  <c:v>The American Friends of the Hebrew University</c:v>
                </c:pt>
                <c:pt idx="23">
                  <c:v>Defenders of Wildlife</c:v>
                </c:pt>
                <c:pt idx="24">
                  <c:v>Anonymous 5</c:v>
                </c:pt>
                <c:pt idx="25">
                  <c:v>Anonymous 7</c:v>
                </c:pt>
                <c:pt idx="26">
                  <c:v>Arthritis Foundation</c:v>
                </c:pt>
                <c:pt idx="27">
                  <c:v>Hostelling International USA</c:v>
                </c:pt>
                <c:pt idx="28">
                  <c:v>Pancreatic Cancer Action Network</c:v>
                </c:pt>
                <c:pt idx="29">
                  <c:v>Safe Horizon</c:v>
                </c:pt>
                <c:pt idx="30">
                  <c:v>Human Rights Watch</c:v>
                </c:pt>
                <c:pt idx="31">
                  <c:v>CNIB</c:v>
                </c:pt>
                <c:pt idx="32">
                  <c:v>Greenpeace USA</c:v>
                </c:pt>
                <c:pt idx="33">
                  <c:v>American Speech-Language-Hearing Association</c:v>
                </c:pt>
                <c:pt idx="34">
                  <c:v>American Kennel Club</c:v>
                </c:pt>
                <c:pt idx="35">
                  <c:v>Anonymous 13</c:v>
                </c:pt>
                <c:pt idx="36">
                  <c:v>Anonymous 15</c:v>
                </c:pt>
                <c:pt idx="37">
                  <c:v>NatureServe</c:v>
                </c:pt>
                <c:pt idx="38">
                  <c:v>Children's Science Center</c:v>
                </c:pt>
                <c:pt idx="39">
                  <c:v>ACDI/VOCA</c:v>
                </c:pt>
                <c:pt idx="40">
                  <c:v>Pact</c:v>
                </c:pt>
                <c:pt idx="41">
                  <c:v>Parents as Teachers</c:v>
                </c:pt>
                <c:pt idx="42">
                  <c:v>American Psychiatric Association</c:v>
                </c:pt>
                <c:pt idx="43">
                  <c:v>MHA of NYC | National Suicide Prevention Lifeline</c:v>
                </c:pt>
                <c:pt idx="44">
                  <c:v>Anonymous 17</c:v>
                </c:pt>
                <c:pt idx="45">
                  <c:v>Amnesty International</c:v>
                </c:pt>
                <c:pt idx="46">
                  <c:v>Anonymous 2</c:v>
                </c:pt>
                <c:pt idx="47">
                  <c:v>Ipas</c:v>
                </c:pt>
                <c:pt idx="48">
                  <c:v>Dana Foundation</c:v>
                </c:pt>
                <c:pt idx="49">
                  <c:v>Anonymous 9</c:v>
                </c:pt>
                <c:pt idx="50">
                  <c:v>Anonymoous 11</c:v>
                </c:pt>
                <c:pt idx="51">
                  <c:v>Anonymous 12</c:v>
                </c:pt>
                <c:pt idx="52">
                  <c:v>Carter Center</c:v>
                </c:pt>
                <c:pt idx="53">
                  <c:v>Innovations for Poverty Action</c:v>
                </c:pt>
              </c:strCache>
            </c:strRef>
          </c:cat>
          <c:val>
            <c:numRef>
              <c:f>'2015'!$M$3:$M$56</c:f>
              <c:numCache>
                <c:formatCode>0.0%</c:formatCode>
                <c:ptCount val="54"/>
                <c:pt idx="1">
                  <c:v>2.3890995260663506E-2</c:v>
                </c:pt>
                <c:pt idx="2">
                  <c:v>4.7339527896995706E-2</c:v>
                </c:pt>
                <c:pt idx="3">
                  <c:v>4.4308035714285716E-3</c:v>
                </c:pt>
                <c:pt idx="4">
                  <c:v>6.3100351351351351E-3</c:v>
                </c:pt>
                <c:pt idx="5">
                  <c:v>1.2629918118155121E-2</c:v>
                </c:pt>
                <c:pt idx="6">
                  <c:v>4.8210526315789475E-2</c:v>
                </c:pt>
                <c:pt idx="7">
                  <c:v>3.9333333333333331E-2</c:v>
                </c:pt>
                <c:pt idx="8">
                  <c:v>3.9292307692307689E-2</c:v>
                </c:pt>
                <c:pt idx="9">
                  <c:v>2.1562499999999998E-2</c:v>
                </c:pt>
                <c:pt idx="10">
                  <c:v>3.2896120000000001E-2</c:v>
                </c:pt>
                <c:pt idx="11">
                  <c:v>3.3493353846153845E-2</c:v>
                </c:pt>
                <c:pt idx="12">
                  <c:v>7.5999999999999998E-2</c:v>
                </c:pt>
                <c:pt idx="13">
                  <c:v>5.5921052631578948E-2</c:v>
                </c:pt>
                <c:pt idx="14">
                  <c:v>3.3980582524271843E-2</c:v>
                </c:pt>
                <c:pt idx="15">
                  <c:v>2.1111111111111112E-2</c:v>
                </c:pt>
                <c:pt idx="16">
                  <c:v>1.8333333333333333E-2</c:v>
                </c:pt>
                <c:pt idx="17">
                  <c:v>2.1932432432432432E-2</c:v>
                </c:pt>
                <c:pt idx="18">
                  <c:v>7.2729472251625585E-2</c:v>
                </c:pt>
                <c:pt idx="19">
                  <c:v>3.1105748079766328E-2</c:v>
                </c:pt>
                <c:pt idx="21">
                  <c:v>3.2187500000000001E-2</c:v>
                </c:pt>
                <c:pt idx="22">
                  <c:v>1.4080000000000001E-2</c:v>
                </c:pt>
                <c:pt idx="23">
                  <c:v>2.7831484848484848E-2</c:v>
                </c:pt>
                <c:pt idx="25">
                  <c:v>1.0117391304347826E-2</c:v>
                </c:pt>
                <c:pt idx="26">
                  <c:v>4.7621052631578946E-2</c:v>
                </c:pt>
                <c:pt idx="27">
                  <c:v>1.5925925925925927E-2</c:v>
                </c:pt>
                <c:pt idx="28">
                  <c:v>1.2761041122596711E-2</c:v>
                </c:pt>
                <c:pt idx="29">
                  <c:v>3.3898305084745763E-2</c:v>
                </c:pt>
                <c:pt idx="30">
                  <c:v>2.5000000000000001E-2</c:v>
                </c:pt>
                <c:pt idx="31">
                  <c:v>6.2046446830086449E-2</c:v>
                </c:pt>
                <c:pt idx="32">
                  <c:v>4.8113636363636365E-2</c:v>
                </c:pt>
                <c:pt idx="33">
                  <c:v>9.026196891340986E-2</c:v>
                </c:pt>
                <c:pt idx="35">
                  <c:v>4.6164437829575682E-2</c:v>
                </c:pt>
                <c:pt idx="36">
                  <c:v>6.1206255766803899E-2</c:v>
                </c:pt>
                <c:pt idx="37">
                  <c:v>0.46492997939891295</c:v>
                </c:pt>
                <c:pt idx="41">
                  <c:v>5.2437499999999998E-2</c:v>
                </c:pt>
                <c:pt idx="42">
                  <c:v>7.6399999999999996E-2</c:v>
                </c:pt>
                <c:pt idx="44">
                  <c:v>0.19986959549632785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54-4D03-9882-F403291593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28174776"/>
        <c:axId val="328179040"/>
      </c:barChart>
      <c:catAx>
        <c:axId val="3281747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179040"/>
        <c:crosses val="autoZero"/>
        <c:auto val="1"/>
        <c:lblAlgn val="ctr"/>
        <c:lblOffset val="100"/>
        <c:noMultiLvlLbl val="0"/>
      </c:catAx>
      <c:valAx>
        <c:axId val="328179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174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2016</a:t>
            </a:r>
            <a:r>
              <a:rPr lang="en-US" b="1" baseline="0"/>
              <a:t> NGO IT Costs/Revenue</a:t>
            </a:r>
            <a:endParaRPr lang="en-US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'2016'!$M$2</c:f>
              <c:strCache>
                <c:ptCount val="1"/>
                <c:pt idx="0">
                  <c:v>Total IT Spend as a % of Revenue (or Operating Expense)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'2016'!$A$3:$A$34</c:f>
              <c:strCache>
                <c:ptCount val="32"/>
                <c:pt idx="0">
                  <c:v>Greenpeace USA</c:v>
                </c:pt>
                <c:pt idx="1">
                  <c:v>Ducks Unlimited Inc.</c:v>
                </c:pt>
                <c:pt idx="2">
                  <c:v>ACDI/VOCA</c:v>
                </c:pt>
                <c:pt idx="3">
                  <c:v>Save the Children Federation</c:v>
                </c:pt>
                <c:pt idx="4">
                  <c:v>Brookings Institute</c:v>
                </c:pt>
                <c:pt idx="5">
                  <c:v>Oceana, Inc.</c:v>
                </c:pt>
                <c:pt idx="6">
                  <c:v>City Year, Inc.</c:v>
                </c:pt>
                <c:pt idx="7">
                  <c:v>ASPCA</c:v>
                </c:pt>
                <c:pt idx="8">
                  <c:v>Freedom House</c:v>
                </c:pt>
                <c:pt idx="9">
                  <c:v>Sierra Club</c:v>
                </c:pt>
                <c:pt idx="10">
                  <c:v>MFDA</c:v>
                </c:pt>
                <c:pt idx="11">
                  <c:v>NatureServe</c:v>
                </c:pt>
                <c:pt idx="12">
                  <c:v>MS Society of Canada</c:v>
                </c:pt>
                <c:pt idx="13">
                  <c:v>Anonymous 1</c:v>
                </c:pt>
                <c:pt idx="14">
                  <c:v>Anonymous 2</c:v>
                </c:pt>
                <c:pt idx="15">
                  <c:v>The Carter Center</c:v>
                </c:pt>
                <c:pt idx="16">
                  <c:v>Komen</c:v>
                </c:pt>
                <c:pt idx="17">
                  <c:v>Anonymous 3</c:v>
                </c:pt>
                <c:pt idx="18">
                  <c:v>Evangelical Lutheran Church in America</c:v>
                </c:pt>
                <c:pt idx="19">
                  <c:v>APA</c:v>
                </c:pt>
                <c:pt idx="20">
                  <c:v>Habitat for Humanity International (HQ)</c:v>
                </c:pt>
                <c:pt idx="21">
                  <c:v>FHI 360</c:v>
                </c:pt>
                <c:pt idx="22">
                  <c:v>Pact</c:v>
                </c:pt>
                <c:pt idx="23">
                  <c:v>United Nations Foundation</c:v>
                </c:pt>
                <c:pt idx="24">
                  <c:v>Heart &amp; Stroke Foundation Canada</c:v>
                </c:pt>
                <c:pt idx="25">
                  <c:v>Anonymous 4</c:v>
                </c:pt>
                <c:pt idx="26">
                  <c:v>The Nature Conservancy</c:v>
                </c:pt>
                <c:pt idx="27">
                  <c:v>Conservation International</c:v>
                </c:pt>
                <c:pt idx="28">
                  <c:v>Human Rights Watch</c:v>
                </c:pt>
                <c:pt idx="29">
                  <c:v>Anonymous 5</c:v>
                </c:pt>
                <c:pt idx="30">
                  <c:v>Right To Play</c:v>
                </c:pt>
                <c:pt idx="31">
                  <c:v>Anonymous 6</c:v>
                </c:pt>
              </c:strCache>
            </c:strRef>
          </c:cat>
          <c:val>
            <c:numRef>
              <c:f>'2016'!$M$3:$M$34</c:f>
              <c:numCache>
                <c:formatCode>0.0%</c:formatCode>
                <c:ptCount val="32"/>
                <c:pt idx="0">
                  <c:v>2.2592677345537756E-3</c:v>
                </c:pt>
                <c:pt idx="1">
                  <c:v>7.0699999999999999E-3</c:v>
                </c:pt>
                <c:pt idx="2">
                  <c:v>3.5770257164915602E-2</c:v>
                </c:pt>
                <c:pt idx="3">
                  <c:v>2.9264242937853107E-2</c:v>
                </c:pt>
                <c:pt idx="4">
                  <c:v>2.4503311258278145E-2</c:v>
                </c:pt>
                <c:pt idx="5">
                  <c:v>0.12513461538461537</c:v>
                </c:pt>
                <c:pt idx="7">
                  <c:v>2.8789969504173996E-2</c:v>
                </c:pt>
                <c:pt idx="8">
                  <c:v>7.1329890965732088E-3</c:v>
                </c:pt>
                <c:pt idx="9">
                  <c:v>6.2647058823529417E-2</c:v>
                </c:pt>
                <c:pt idx="10">
                  <c:v>5.5391705069124421E-3</c:v>
                </c:pt>
                <c:pt idx="11">
                  <c:v>1.8812872727272726E-2</c:v>
                </c:pt>
                <c:pt idx="12">
                  <c:v>4.273333333333333E-3</c:v>
                </c:pt>
                <c:pt idx="13">
                  <c:v>1.1025312519435289E-3</c:v>
                </c:pt>
                <c:pt idx="14">
                  <c:v>1.4234843800145593E-2</c:v>
                </c:pt>
                <c:pt idx="15">
                  <c:v>2.2643257216716931E-3</c:v>
                </c:pt>
                <c:pt idx="16">
                  <c:v>4.3184782608695654E-2</c:v>
                </c:pt>
                <c:pt idx="17">
                  <c:v>4.5108695652173909E-3</c:v>
                </c:pt>
                <c:pt idx="18">
                  <c:v>0.19736842105263158</c:v>
                </c:pt>
                <c:pt idx="19">
                  <c:v>7.0259740259740258E-2</c:v>
                </c:pt>
                <c:pt idx="20">
                  <c:v>0.12483636363636363</c:v>
                </c:pt>
                <c:pt idx="21">
                  <c:v>0.10811904761904761</c:v>
                </c:pt>
                <c:pt idx="22">
                  <c:v>1.6049999999999998E-2</c:v>
                </c:pt>
                <c:pt idx="23">
                  <c:v>0.15428757470832327</c:v>
                </c:pt>
                <c:pt idx="24">
                  <c:v>5.6025316455696202E-2</c:v>
                </c:pt>
                <c:pt idx="26">
                  <c:v>2.605747392815759E-2</c:v>
                </c:pt>
                <c:pt idx="27">
                  <c:v>5.9133995177988938E-2</c:v>
                </c:pt>
                <c:pt idx="28">
                  <c:v>0.10816689848648579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A8-4E59-A6B7-61E43AE13F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2357184"/>
        <c:axId val="452358824"/>
      </c:barChart>
      <c:catAx>
        <c:axId val="452357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358824"/>
        <c:crosses val="autoZero"/>
        <c:auto val="1"/>
        <c:lblAlgn val="ctr"/>
        <c:lblOffset val="100"/>
        <c:noMultiLvlLbl val="0"/>
      </c:catAx>
      <c:valAx>
        <c:axId val="452358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357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2002 NGO</a:t>
            </a:r>
            <a:r>
              <a:rPr lang="en-US" baseline="0"/>
              <a:t> IT Costs/Revenue</a:t>
            </a:r>
          </a:p>
        </c:rich>
      </c:tx>
      <c:layout>
        <c:manualLayout>
          <c:xMode val="edge"/>
          <c:yMode val="edge"/>
          <c:x val="0.55529244179350556"/>
          <c:y val="2.25988700564971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9129265787693823E-2"/>
          <c:y val="2.4492841404857836E-2"/>
          <c:w val="0.93824789928830477"/>
          <c:h val="0.8392276919583525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'2002'!$A$2</c:f>
              <c:strCache>
                <c:ptCount val="1"/>
                <c:pt idx="0">
                  <c:v>organisation name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'2002'!$A$3:$A$13</c:f>
              <c:strCache>
                <c:ptCount val="11"/>
                <c:pt idx="0">
                  <c:v>save the children</c:v>
                </c:pt>
                <c:pt idx="1">
                  <c:v>mercy corps</c:v>
                </c:pt>
                <c:pt idx="2">
                  <c:v>Arthritis Foundation</c:v>
                </c:pt>
                <c:pt idx="3">
                  <c:v>Leukemia and lymphoma</c:v>
                </c:pt>
                <c:pt idx="4">
                  <c:v>Wild Life Conser Society</c:v>
                </c:pt>
                <c:pt idx="5">
                  <c:v>U.S. Fund for UNICEF</c:v>
                </c:pt>
                <c:pt idx="6">
                  <c:v>CARE</c:v>
                </c:pt>
                <c:pt idx="7">
                  <c:v>children international</c:v>
                </c:pt>
                <c:pt idx="8">
                  <c:v>Sierra Club</c:v>
                </c:pt>
                <c:pt idx="9">
                  <c:v>Trust for Public Land</c:v>
                </c:pt>
                <c:pt idx="10">
                  <c:v>Natl Parks Conservative Assoc</c:v>
                </c:pt>
              </c:strCache>
            </c:strRef>
          </c:cat>
          <c:val>
            <c:numRef>
              <c:f>'2002'!$A$3:$A$13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2E8-4D89-95AB-A82ED22C5788}"/>
            </c:ext>
          </c:extLst>
        </c:ser>
        <c:ser>
          <c:idx val="1"/>
          <c:order val="1"/>
          <c:tx>
            <c:strRef>
              <c:f>'2002'!$M$2</c:f>
              <c:strCache>
                <c:ptCount val="1"/>
                <c:pt idx="0">
                  <c:v>Total IT Spend as a % of Revenue (or Operating Expense)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'2002'!$A$3:$A$13</c:f>
              <c:strCache>
                <c:ptCount val="11"/>
                <c:pt idx="0">
                  <c:v>save the children</c:v>
                </c:pt>
                <c:pt idx="1">
                  <c:v>mercy corps</c:v>
                </c:pt>
                <c:pt idx="2">
                  <c:v>Arthritis Foundation</c:v>
                </c:pt>
                <c:pt idx="3">
                  <c:v>Leukemia and lymphoma</c:v>
                </c:pt>
                <c:pt idx="4">
                  <c:v>Wild Life Conser Society</c:v>
                </c:pt>
                <c:pt idx="5">
                  <c:v>U.S. Fund for UNICEF</c:v>
                </c:pt>
                <c:pt idx="6">
                  <c:v>CARE</c:v>
                </c:pt>
                <c:pt idx="7">
                  <c:v>children international</c:v>
                </c:pt>
                <c:pt idx="8">
                  <c:v>Sierra Club</c:v>
                </c:pt>
                <c:pt idx="9">
                  <c:v>Trust for Public Land</c:v>
                </c:pt>
                <c:pt idx="10">
                  <c:v>Natl Parks Conservative Assoc</c:v>
                </c:pt>
              </c:strCache>
            </c:strRef>
          </c:cat>
          <c:val>
            <c:numRef>
              <c:f>'2002'!$M$3:$M$13</c:f>
              <c:numCache>
                <c:formatCode>0.0%</c:formatCode>
                <c:ptCount val="11"/>
                <c:pt idx="0">
                  <c:v>1.6343023255813955E-2</c:v>
                </c:pt>
                <c:pt idx="1">
                  <c:v>2.3255813953488372E-3</c:v>
                </c:pt>
                <c:pt idx="2">
                  <c:v>3.1924117480390528E-2</c:v>
                </c:pt>
                <c:pt idx="3">
                  <c:v>1.8421052631578946E-2</c:v>
                </c:pt>
                <c:pt idx="4">
                  <c:v>1.0317460317460317E-2</c:v>
                </c:pt>
                <c:pt idx="5">
                  <c:v>6.5250169476021913E-2</c:v>
                </c:pt>
                <c:pt idx="6">
                  <c:v>1.112671105282767E-2</c:v>
                </c:pt>
                <c:pt idx="7">
                  <c:v>2.375E-2</c:v>
                </c:pt>
                <c:pt idx="8">
                  <c:v>1.4814814814814815E-2</c:v>
                </c:pt>
                <c:pt idx="9">
                  <c:v>2.5721056312567984E-2</c:v>
                </c:pt>
                <c:pt idx="10">
                  <c:v>1.145E-2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2E8-4D89-95AB-A82ED22C57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90545400"/>
        <c:axId val="490545728"/>
      </c:barChart>
      <c:catAx>
        <c:axId val="490545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545728"/>
        <c:crosses val="autoZero"/>
        <c:auto val="1"/>
        <c:lblAlgn val="ctr"/>
        <c:lblOffset val="100"/>
        <c:noMultiLvlLbl val="0"/>
      </c:catAx>
      <c:valAx>
        <c:axId val="49054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545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2003</a:t>
            </a:r>
            <a:r>
              <a:rPr lang="en-US" baseline="0"/>
              <a:t> NGO IT Costs/Revenue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'2003'!$M$2</c:f>
              <c:strCache>
                <c:ptCount val="1"/>
                <c:pt idx="0">
                  <c:v>Total IT Spend as a % of Revenue (or Operating Expense)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'2003'!$A$3:$A$12</c:f>
              <c:strCache>
                <c:ptCount val="10"/>
                <c:pt idx="0">
                  <c:v>Save the children</c:v>
                </c:pt>
                <c:pt idx="1">
                  <c:v>American Diabetes</c:v>
                </c:pt>
                <c:pt idx="2">
                  <c:v>Arthritis foundation</c:v>
                </c:pt>
                <c:pt idx="3">
                  <c:v>Leukemia and lymphoma</c:v>
                </c:pt>
                <c:pt idx="4">
                  <c:v>Children Interntional</c:v>
                </c:pt>
                <c:pt idx="5">
                  <c:v>GreenPeace</c:v>
                </c:pt>
                <c:pt idx="6">
                  <c:v>Election Systems</c:v>
                </c:pt>
                <c:pt idx="7">
                  <c:v>Paralyzed Vets of America</c:v>
                </c:pt>
                <c:pt idx="8">
                  <c:v>Special Olympics</c:v>
                </c:pt>
                <c:pt idx="9">
                  <c:v>National Industries for Blind</c:v>
                </c:pt>
              </c:strCache>
            </c:strRef>
          </c:cat>
          <c:val>
            <c:numRef>
              <c:f>'2003'!$M$3:$M$12</c:f>
              <c:numCache>
                <c:formatCode>0.0%</c:formatCode>
                <c:ptCount val="10"/>
                <c:pt idx="0">
                  <c:v>1.4100762376237624E-2</c:v>
                </c:pt>
                <c:pt idx="1">
                  <c:v>6.1797752808988762E-2</c:v>
                </c:pt>
                <c:pt idx="2">
                  <c:v>3.7720667920978362E-2</c:v>
                </c:pt>
                <c:pt idx="3">
                  <c:v>1.6335403726708074E-2</c:v>
                </c:pt>
                <c:pt idx="4">
                  <c:v>2.5000000000000001E-2</c:v>
                </c:pt>
                <c:pt idx="5">
                  <c:v>1.2500000000000001E-2</c:v>
                </c:pt>
                <c:pt idx="6">
                  <c:v>1.2500000000000001E-2</c:v>
                </c:pt>
                <c:pt idx="7">
                  <c:v>1.7500000000000002E-2</c:v>
                </c:pt>
                <c:pt idx="8">
                  <c:v>1.7647058823529412E-2</c:v>
                </c:pt>
                <c:pt idx="9">
                  <c:v>9.1210357535480499E-3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59-44AB-8D64-A576121DF9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0831712"/>
        <c:axId val="490830728"/>
      </c:barChart>
      <c:catAx>
        <c:axId val="490831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30728"/>
        <c:crosses val="autoZero"/>
        <c:auto val="1"/>
        <c:lblAlgn val="ctr"/>
        <c:lblOffset val="100"/>
        <c:noMultiLvlLbl val="0"/>
      </c:catAx>
      <c:valAx>
        <c:axId val="490830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31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2004 NGO IT Costs/revenue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'2004'!$M$2</c:f>
              <c:strCache>
                <c:ptCount val="1"/>
                <c:pt idx="0">
                  <c:v>Total IT Spend as a % of Revenue (or Operating Expense)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'2004'!$A$3:$A$19</c:f>
              <c:strCache>
                <c:ptCount val="17"/>
                <c:pt idx="0">
                  <c:v>Arthritis Foundation</c:v>
                </c:pt>
                <c:pt idx="1">
                  <c:v>CARE</c:v>
                </c:pt>
                <c:pt idx="2">
                  <c:v>Habitat for Humanity, International</c:v>
                </c:pt>
                <c:pt idx="3">
                  <c:v> International Rescue Committee</c:v>
                </c:pt>
                <c:pt idx="4">
                  <c:v>Save the Children</c:v>
                </c:pt>
                <c:pt idx="5">
                  <c:v>Volunteers of America</c:v>
                </c:pt>
                <c:pt idx="6">
                  <c:v>Wildlife Conservation Society</c:v>
                </c:pt>
                <c:pt idx="7">
                  <c:v>Anonymous </c:v>
                </c:pt>
                <c:pt idx="8">
                  <c:v>Easter Seals</c:v>
                </c:pt>
                <c:pt idx="9">
                  <c:v>Environmental Defense</c:v>
                </c:pt>
                <c:pt idx="10">
                  <c:v>GreenPeace</c:v>
                </c:pt>
                <c:pt idx="11">
                  <c:v>American Lung Assoication</c:v>
                </c:pt>
                <c:pt idx="12">
                  <c:v>National Parks Conservation Association</c:v>
                </c:pt>
                <c:pt idx="13">
                  <c:v>Paralyzed Veterans of America</c:v>
                </c:pt>
                <c:pt idx="14">
                  <c:v>Sierra Club</c:v>
                </c:pt>
                <c:pt idx="15">
                  <c:v>YMCA of the USA</c:v>
                </c:pt>
                <c:pt idx="16">
                  <c:v>Hillel: The Foundation for Jewish Campus Life</c:v>
                </c:pt>
              </c:strCache>
            </c:strRef>
          </c:cat>
          <c:val>
            <c:numRef>
              <c:f>'2004'!$M$3:$M$19</c:f>
              <c:numCache>
                <c:formatCode>0.0%</c:formatCode>
                <c:ptCount val="17"/>
                <c:pt idx="0">
                  <c:v>3.7521008403361346E-2</c:v>
                </c:pt>
                <c:pt idx="1">
                  <c:v>2.4468526402113468E-2</c:v>
                </c:pt>
                <c:pt idx="2">
                  <c:v>4.230276023391813E-2</c:v>
                </c:pt>
                <c:pt idx="3">
                  <c:v>1.2258064516129033E-2</c:v>
                </c:pt>
                <c:pt idx="4">
                  <c:v>1.3117496307532634E-2</c:v>
                </c:pt>
                <c:pt idx="5">
                  <c:v>6.7916666666666663E-3</c:v>
                </c:pt>
                <c:pt idx="6">
                  <c:v>1.0317460317460317E-2</c:v>
                </c:pt>
                <c:pt idx="7">
                  <c:v>2.1104651162790696E-2</c:v>
                </c:pt>
                <c:pt idx="8">
                  <c:v>1.5285714285714286E-2</c:v>
                </c:pt>
                <c:pt idx="9">
                  <c:v>6.1337209302325578E-2</c:v>
                </c:pt>
                <c:pt idx="10">
                  <c:v>6.2142923076923075E-2</c:v>
                </c:pt>
                <c:pt idx="11">
                  <c:v>1.1704492963280111E-2</c:v>
                </c:pt>
                <c:pt idx="12">
                  <c:v>2.1428571428571429E-2</c:v>
                </c:pt>
                <c:pt idx="13">
                  <c:v>1.6768024999999999E-2</c:v>
                </c:pt>
                <c:pt idx="14">
                  <c:v>2.0689655172413793E-2</c:v>
                </c:pt>
                <c:pt idx="15">
                  <c:v>3.4743589743589744E-2</c:v>
                </c:pt>
                <c:pt idx="16">
                  <c:v>6.8640000000000007E-2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DD-4945-8FC4-37DAB7BC1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3027080"/>
        <c:axId val="963027408"/>
      </c:barChart>
      <c:catAx>
        <c:axId val="963027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3027408"/>
        <c:crosses val="autoZero"/>
        <c:auto val="1"/>
        <c:lblAlgn val="ctr"/>
        <c:lblOffset val="100"/>
        <c:noMultiLvlLbl val="0"/>
      </c:catAx>
      <c:valAx>
        <c:axId val="96302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3027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2005 NGO IT COSTS/REVENUE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'2005'!$M$2</c:f>
              <c:strCache>
                <c:ptCount val="1"/>
                <c:pt idx="0">
                  <c:v>Total IT Spend as a % of Revenue (or Operating Expense)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'2005'!$A$3:$A$23</c:f>
              <c:strCache>
                <c:ptCount val="21"/>
                <c:pt idx="0">
                  <c:v>ALSAC</c:v>
                </c:pt>
                <c:pt idx="1">
                  <c:v>CARE</c:v>
                </c:pt>
                <c:pt idx="2">
                  <c:v>HSUS</c:v>
                </c:pt>
                <c:pt idx="3">
                  <c:v>LLS</c:v>
                </c:pt>
                <c:pt idx="4">
                  <c:v>MC</c:v>
                </c:pt>
                <c:pt idx="5">
                  <c:v>MOD</c:v>
                </c:pt>
                <c:pt idx="6">
                  <c:v>NPCA</c:v>
                </c:pt>
                <c:pt idx="7">
                  <c:v>SC</c:v>
                </c:pt>
                <c:pt idx="8">
                  <c:v>SCAR</c:v>
                </c:pt>
                <c:pt idx="9">
                  <c:v>SGK</c:v>
                </c:pt>
                <c:pt idx="10">
                  <c:v>TNC</c:v>
                </c:pt>
                <c:pt idx="11">
                  <c:v>Anon</c:v>
                </c:pt>
                <c:pt idx="12">
                  <c:v>GRNPC</c:v>
                </c:pt>
                <c:pt idx="13">
                  <c:v>PVA</c:v>
                </c:pt>
                <c:pt idx="14">
                  <c:v>SIERRA</c:v>
                </c:pt>
                <c:pt idx="15">
                  <c:v>TFPL</c:v>
                </c:pt>
                <c:pt idx="16">
                  <c:v>UJMW</c:v>
                </c:pt>
                <c:pt idx="17">
                  <c:v>ACUMEN</c:v>
                </c:pt>
                <c:pt idx="18">
                  <c:v>OCEANA</c:v>
                </c:pt>
                <c:pt idx="19">
                  <c:v>AUDUBON</c:v>
                </c:pt>
                <c:pt idx="20">
                  <c:v>TAGTSI</c:v>
                </c:pt>
              </c:strCache>
            </c:strRef>
          </c:cat>
          <c:val>
            <c:numRef>
              <c:f>'2005'!$M$3:$M$23</c:f>
              <c:numCache>
                <c:formatCode>0.0%</c:formatCode>
                <c:ptCount val="21"/>
                <c:pt idx="0">
                  <c:v>2.8773856017937107E-2</c:v>
                </c:pt>
                <c:pt idx="1">
                  <c:v>9.0840612108717151E-3</c:v>
                </c:pt>
                <c:pt idx="2">
                  <c:v>3.620689655172414E-3</c:v>
                </c:pt>
                <c:pt idx="3">
                  <c:v>1.7224880382775119E-2</c:v>
                </c:pt>
                <c:pt idx="4">
                  <c:v>2.7941176470588237E-3</c:v>
                </c:pt>
                <c:pt idx="5">
                  <c:v>2.3947826543377279E-2</c:v>
                </c:pt>
                <c:pt idx="6">
                  <c:v>1.9800000000000002E-2</c:v>
                </c:pt>
                <c:pt idx="7">
                  <c:v>7.1011287825687941E-2</c:v>
                </c:pt>
                <c:pt idx="8">
                  <c:v>6.1029411764705881E-2</c:v>
                </c:pt>
                <c:pt idx="9">
                  <c:v>1.2456158333333333E-2</c:v>
                </c:pt>
                <c:pt idx="10">
                  <c:v>2.1869310730248535E-2</c:v>
                </c:pt>
                <c:pt idx="11">
                  <c:v>1.7948717948717947E-2</c:v>
                </c:pt>
                <c:pt idx="12">
                  <c:v>3.4901785714285712E-2</c:v>
                </c:pt>
                <c:pt idx="13">
                  <c:v>1.7527112500000001E-2</c:v>
                </c:pt>
                <c:pt idx="14">
                  <c:v>3.3557046979865772E-2</c:v>
                </c:pt>
                <c:pt idx="15">
                  <c:v>3.3337049838332029E-2</c:v>
                </c:pt>
                <c:pt idx="16">
                  <c:v>6.25E-2</c:v>
                </c:pt>
                <c:pt idx="17">
                  <c:v>5.8333333333333334E-2</c:v>
                </c:pt>
                <c:pt idx="18">
                  <c:v>4.4854400000000003E-2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00-4E72-A05A-3297CD6EB6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3658744"/>
        <c:axId val="963654808"/>
      </c:barChart>
      <c:catAx>
        <c:axId val="963658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3654808"/>
        <c:crosses val="autoZero"/>
        <c:auto val="1"/>
        <c:lblAlgn val="ctr"/>
        <c:lblOffset val="100"/>
        <c:noMultiLvlLbl val="0"/>
      </c:catAx>
      <c:valAx>
        <c:axId val="963654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3658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2006</a:t>
            </a:r>
            <a:r>
              <a:rPr lang="en-US" baseline="0"/>
              <a:t> NGO IT Cost/Revenue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7389876755557005E-2"/>
          <c:y val="2.4294294294294295E-2"/>
          <c:w val="0.93711750335774235"/>
          <c:h val="0.8479886973587761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'2006'!$M$2</c:f>
              <c:strCache>
                <c:ptCount val="1"/>
                <c:pt idx="0">
                  <c:v>Total IT Spend as a % of Revenue (or Operating Expense)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'2006'!$A$3:$A$22</c:f>
              <c:strCache>
                <c:ptCount val="20"/>
                <c:pt idx="0">
                  <c:v>ALSAC</c:v>
                </c:pt>
                <c:pt idx="1">
                  <c:v>CARE</c:v>
                </c:pt>
                <c:pt idx="2">
                  <c:v>HSUS</c:v>
                </c:pt>
                <c:pt idx="3">
                  <c:v>LLS</c:v>
                </c:pt>
                <c:pt idx="4">
                  <c:v>MC</c:v>
                </c:pt>
                <c:pt idx="5">
                  <c:v>MOD</c:v>
                </c:pt>
                <c:pt idx="6">
                  <c:v>SCAR</c:v>
                </c:pt>
                <c:pt idx="7">
                  <c:v>SGK</c:v>
                </c:pt>
                <c:pt idx="8">
                  <c:v>Anon</c:v>
                </c:pt>
                <c:pt idx="9">
                  <c:v>GRNPC</c:v>
                </c:pt>
                <c:pt idx="10">
                  <c:v>NPCA</c:v>
                </c:pt>
                <c:pt idx="11">
                  <c:v>PVA</c:v>
                </c:pt>
                <c:pt idx="12">
                  <c:v>SIERRA</c:v>
                </c:pt>
                <c:pt idx="13">
                  <c:v>TFPL</c:v>
                </c:pt>
                <c:pt idx="14">
                  <c:v>UJMW</c:v>
                </c:pt>
                <c:pt idx="15">
                  <c:v>ACUMEN</c:v>
                </c:pt>
                <c:pt idx="16">
                  <c:v>OCEANA</c:v>
                </c:pt>
                <c:pt idx="17">
                  <c:v>TNC</c:v>
                </c:pt>
                <c:pt idx="18">
                  <c:v>AUDUBON</c:v>
                </c:pt>
                <c:pt idx="19">
                  <c:v>TAGTSI</c:v>
                </c:pt>
              </c:strCache>
            </c:strRef>
          </c:cat>
          <c:val>
            <c:numRef>
              <c:f>'2006'!$M$3:$M$22</c:f>
              <c:numCache>
                <c:formatCode>0.0%</c:formatCode>
                <c:ptCount val="20"/>
                <c:pt idx="0">
                  <c:v>2.8773856017937107E-2</c:v>
                </c:pt>
                <c:pt idx="1">
                  <c:v>9.0840612108717151E-3</c:v>
                </c:pt>
                <c:pt idx="2">
                  <c:v>3.620689655172414E-3</c:v>
                </c:pt>
                <c:pt idx="3">
                  <c:v>1.7224880382775119E-2</c:v>
                </c:pt>
                <c:pt idx="4">
                  <c:v>2.7941176470588237E-3</c:v>
                </c:pt>
                <c:pt idx="5">
                  <c:v>2.3947826543377279E-2</c:v>
                </c:pt>
                <c:pt idx="6">
                  <c:v>6.1029411764705881E-2</c:v>
                </c:pt>
                <c:pt idx="7">
                  <c:v>1.2456158333333333E-2</c:v>
                </c:pt>
                <c:pt idx="8">
                  <c:v>1.7948717948717947E-2</c:v>
                </c:pt>
                <c:pt idx="9">
                  <c:v>2.2437499999999999E-2</c:v>
                </c:pt>
                <c:pt idx="10">
                  <c:v>1.9800000000000002E-2</c:v>
                </c:pt>
                <c:pt idx="11">
                  <c:v>1.7527112500000001E-2</c:v>
                </c:pt>
                <c:pt idx="12">
                  <c:v>3.3557046979865772E-2</c:v>
                </c:pt>
                <c:pt idx="13">
                  <c:v>3.3337049838332029E-2</c:v>
                </c:pt>
                <c:pt idx="14">
                  <c:v>6.25E-2</c:v>
                </c:pt>
                <c:pt idx="15">
                  <c:v>5.8333333333333334E-2</c:v>
                </c:pt>
                <c:pt idx="16">
                  <c:v>4.4854400000000003E-2</c:v>
                </c:pt>
                <c:pt idx="17">
                  <c:v>2.1869310730248535E-2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94-4A21-BA50-CA42AD6FE5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88303280"/>
        <c:axId val="588303608"/>
      </c:barChart>
      <c:catAx>
        <c:axId val="588303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303608"/>
        <c:crosses val="autoZero"/>
        <c:auto val="1"/>
        <c:lblAlgn val="ctr"/>
        <c:lblOffset val="100"/>
        <c:noMultiLvlLbl val="0"/>
      </c:catAx>
      <c:valAx>
        <c:axId val="588303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303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2007 NGO IT Costs/Revenue</a:t>
            </a:r>
          </a:p>
        </c:rich>
      </c:tx>
      <c:layout>
        <c:manualLayout>
          <c:xMode val="edge"/>
          <c:yMode val="edge"/>
          <c:x val="0.30787472618554257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'2007'!$M$2</c:f>
              <c:strCache>
                <c:ptCount val="1"/>
                <c:pt idx="0">
                  <c:v>Total IT Spend as a % of Revenue (or Operating Expense)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'2007'!$A$3:$A$45</c:f>
              <c:strCache>
                <c:ptCount val="43"/>
                <c:pt idx="0">
                  <c:v>REDCROSS</c:v>
                </c:pt>
                <c:pt idx="1">
                  <c:v>AMDA</c:v>
                </c:pt>
                <c:pt idx="2">
                  <c:v>CARE</c:v>
                </c:pt>
                <c:pt idx="3">
                  <c:v>CATHOLIC</c:v>
                </c:pt>
                <c:pt idx="4">
                  <c:v>CCF</c:v>
                </c:pt>
                <c:pt idx="5">
                  <c:v>CHILDINT</c:v>
                </c:pt>
                <c:pt idx="6">
                  <c:v>CONCERN</c:v>
                </c:pt>
                <c:pt idx="7">
                  <c:v>FAMILYHE</c:v>
                </c:pt>
                <c:pt idx="8">
                  <c:v>GLASER</c:v>
                </c:pt>
                <c:pt idx="9">
                  <c:v>HEIFER</c:v>
                </c:pt>
                <c:pt idx="10">
                  <c:v>IFAW</c:v>
                </c:pt>
                <c:pt idx="11">
                  <c:v>INTFEDRE</c:v>
                </c:pt>
                <c:pt idx="12">
                  <c:v>IRC</c:v>
                </c:pt>
                <c:pt idx="13">
                  <c:v>KENN</c:v>
                </c:pt>
                <c:pt idx="14">
                  <c:v>MC</c:v>
                </c:pt>
                <c:pt idx="15">
                  <c:v>MOD</c:v>
                </c:pt>
                <c:pt idx="16">
                  <c:v>PLANINTL</c:v>
                </c:pt>
                <c:pt idx="17">
                  <c:v>PVA</c:v>
                </c:pt>
                <c:pt idx="18">
                  <c:v>SAVE</c:v>
                </c:pt>
                <c:pt idx="19">
                  <c:v>UJA</c:v>
                </c:pt>
                <c:pt idx="20">
                  <c:v>USTA</c:v>
                </c:pt>
                <c:pt idx="21">
                  <c:v>WCS</c:v>
                </c:pt>
                <c:pt idx="22">
                  <c:v>ANONYMOUS</c:v>
                </c:pt>
                <c:pt idx="23">
                  <c:v>ADL</c:v>
                </c:pt>
                <c:pt idx="24">
                  <c:v>ASHOKA</c:v>
                </c:pt>
                <c:pt idx="25">
                  <c:v>GRNPC</c:v>
                </c:pt>
                <c:pt idx="26">
                  <c:v>LUNG</c:v>
                </c:pt>
                <c:pt idx="27">
                  <c:v>OPPORTIN</c:v>
                </c:pt>
                <c:pt idx="28">
                  <c:v>OXFAM</c:v>
                </c:pt>
                <c:pt idx="29">
                  <c:v>RELINTL</c:v>
                </c:pt>
                <c:pt idx="30">
                  <c:v>URJ</c:v>
                </c:pt>
                <c:pt idx="31">
                  <c:v>VSO</c:v>
                </c:pt>
                <c:pt idx="32">
                  <c:v>WATERAID</c:v>
                </c:pt>
                <c:pt idx="33">
                  <c:v>WINROCK</c:v>
                </c:pt>
                <c:pt idx="34">
                  <c:v>YMCA</c:v>
                </c:pt>
                <c:pt idx="35">
                  <c:v>CBF</c:v>
                </c:pt>
                <c:pt idx="36">
                  <c:v>GLOBALHE</c:v>
                </c:pt>
                <c:pt idx="37">
                  <c:v>OCEANA</c:v>
                </c:pt>
                <c:pt idx="38">
                  <c:v>TNC</c:v>
                </c:pt>
                <c:pt idx="39">
                  <c:v>ACTIONAI</c:v>
                </c:pt>
                <c:pt idx="40">
                  <c:v>FASEB</c:v>
                </c:pt>
                <c:pt idx="41">
                  <c:v>OXFAMSP</c:v>
                </c:pt>
                <c:pt idx="42">
                  <c:v>XKPBS</c:v>
                </c:pt>
              </c:strCache>
            </c:strRef>
          </c:cat>
          <c:val>
            <c:numRef>
              <c:f>'2007'!$M$3:$M$45</c:f>
              <c:numCache>
                <c:formatCode>0.0%</c:formatCode>
                <c:ptCount val="43"/>
                <c:pt idx="0">
                  <c:v>4.5351473922902494E-2</c:v>
                </c:pt>
                <c:pt idx="1">
                  <c:v>5.7971014492753624E-2</c:v>
                </c:pt>
                <c:pt idx="2">
                  <c:v>8.2641328358208956E-3</c:v>
                </c:pt>
                <c:pt idx="3">
                  <c:v>5.141927830857612E-3</c:v>
                </c:pt>
                <c:pt idx="4">
                  <c:v>1.3229558995587082E-2</c:v>
                </c:pt>
                <c:pt idx="5">
                  <c:v>2.5000000000000001E-2</c:v>
                </c:pt>
                <c:pt idx="6">
                  <c:v>0.04</c:v>
                </c:pt>
                <c:pt idx="7">
                  <c:v>2.6615969581749048E-2</c:v>
                </c:pt>
                <c:pt idx="8">
                  <c:v>2.6780000000000002E-2</c:v>
                </c:pt>
                <c:pt idx="9">
                  <c:v>2.1186440677966101E-2</c:v>
                </c:pt>
                <c:pt idx="10">
                  <c:v>3.0754716981132076E-2</c:v>
                </c:pt>
                <c:pt idx="11">
                  <c:v>2.0500000000000001E-2</c:v>
                </c:pt>
                <c:pt idx="12">
                  <c:v>7.3929961089494161E-3</c:v>
                </c:pt>
                <c:pt idx="13">
                  <c:v>3.9259259259259258E-2</c:v>
                </c:pt>
                <c:pt idx="14">
                  <c:v>3.6363636363636364E-3</c:v>
                </c:pt>
                <c:pt idx="15">
                  <c:v>2.4222042139384118E-2</c:v>
                </c:pt>
                <c:pt idx="16">
                  <c:v>0</c:v>
                </c:pt>
                <c:pt idx="17">
                  <c:v>1.1950799999999999E-2</c:v>
                </c:pt>
                <c:pt idx="18">
                  <c:v>1.1937076128452729E-2</c:v>
                </c:pt>
                <c:pt idx="19">
                  <c:v>9.770041237113402E-3</c:v>
                </c:pt>
                <c:pt idx="20">
                  <c:v>3.0222222222222223E-2</c:v>
                </c:pt>
                <c:pt idx="21">
                  <c:v>1.4999999999999999E-2</c:v>
                </c:pt>
                <c:pt idx="22">
                  <c:v>3.8855491329479769E-2</c:v>
                </c:pt>
                <c:pt idx="23">
                  <c:v>6.4166666666666664E-2</c:v>
                </c:pt>
                <c:pt idx="24">
                  <c:v>1.8571428571428572E-2</c:v>
                </c:pt>
                <c:pt idx="25">
                  <c:v>2.2437499999999999E-2</c:v>
                </c:pt>
                <c:pt idx="26">
                  <c:v>1.1756188618000178E-2</c:v>
                </c:pt>
                <c:pt idx="27">
                  <c:v>4.7619047619047616E-2</c:v>
                </c:pt>
                <c:pt idx="28">
                  <c:v>2.7E-2</c:v>
                </c:pt>
                <c:pt idx="29">
                  <c:v>1.2173913043478261E-2</c:v>
                </c:pt>
                <c:pt idx="31">
                  <c:v>3.2941176470588238E-2</c:v>
                </c:pt>
                <c:pt idx="32">
                  <c:v>5.5624998510044685E-3</c:v>
                </c:pt>
                <c:pt idx="33">
                  <c:v>1.0916666666666667E-2</c:v>
                </c:pt>
                <c:pt idx="34">
                  <c:v>2.5955307262569831E-2</c:v>
                </c:pt>
                <c:pt idx="35">
                  <c:v>0.03</c:v>
                </c:pt>
                <c:pt idx="36">
                  <c:v>4.1026650225670813E-2</c:v>
                </c:pt>
                <c:pt idx="37">
                  <c:v>5.572172131147541E-2</c:v>
                </c:pt>
                <c:pt idx="38">
                  <c:v>2.1869310730248535E-2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0C-4762-A3DC-107363CB46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4253320"/>
        <c:axId val="324254304"/>
      </c:barChart>
      <c:catAx>
        <c:axId val="324253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254304"/>
        <c:crosses val="autoZero"/>
        <c:auto val="1"/>
        <c:lblAlgn val="ctr"/>
        <c:lblOffset val="100"/>
        <c:noMultiLvlLbl val="0"/>
      </c:catAx>
      <c:valAx>
        <c:axId val="32425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253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2008</a:t>
            </a:r>
            <a:r>
              <a:rPr lang="en-US" b="1" baseline="0"/>
              <a:t> NGO IT Costs/Revenue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'2008'!$M$2</c:f>
              <c:strCache>
                <c:ptCount val="1"/>
                <c:pt idx="0">
                  <c:v>Total IT Spend as a % of Revenue (or Operating Expense)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'2008'!$A$3:$A$16</c:f>
              <c:strCache>
                <c:ptCount val="14"/>
                <c:pt idx="0">
                  <c:v>TNC</c:v>
                </c:pt>
                <c:pt idx="1">
                  <c:v>CHILDINT</c:v>
                </c:pt>
                <c:pt idx="2">
                  <c:v>MC</c:v>
                </c:pt>
                <c:pt idx="3">
                  <c:v>SAVE</c:v>
                </c:pt>
                <c:pt idx="4">
                  <c:v>WCS</c:v>
                </c:pt>
                <c:pt idx="5">
                  <c:v>WWF</c:v>
                </c:pt>
                <c:pt idx="6">
                  <c:v>ANONYMOUS</c:v>
                </c:pt>
                <c:pt idx="7">
                  <c:v>GRNPC</c:v>
                </c:pt>
                <c:pt idx="8">
                  <c:v>HILLEL</c:v>
                </c:pt>
                <c:pt idx="9">
                  <c:v>MSSCAN</c:v>
                </c:pt>
                <c:pt idx="10">
                  <c:v>SIERRA</c:v>
                </c:pt>
                <c:pt idx="11">
                  <c:v>LLS</c:v>
                </c:pt>
                <c:pt idx="12">
                  <c:v>SAVEUK</c:v>
                </c:pt>
                <c:pt idx="13">
                  <c:v>PBS</c:v>
                </c:pt>
              </c:strCache>
            </c:strRef>
          </c:cat>
          <c:val>
            <c:numRef>
              <c:f>'2008'!$M$3:$M$16</c:f>
              <c:numCache>
                <c:formatCode>0.0%</c:formatCode>
                <c:ptCount val="14"/>
                <c:pt idx="0">
                  <c:v>1.5000048764937648E-2</c:v>
                </c:pt>
                <c:pt idx="1">
                  <c:v>2.6175438596491227E-2</c:v>
                </c:pt>
                <c:pt idx="2">
                  <c:v>3.8934426229508198E-3</c:v>
                </c:pt>
                <c:pt idx="3">
                  <c:v>1.1071749220117173E-2</c:v>
                </c:pt>
                <c:pt idx="4">
                  <c:v>1.4999999999999999E-2</c:v>
                </c:pt>
                <c:pt idx="5">
                  <c:v>2.1685603053435115E-2</c:v>
                </c:pt>
                <c:pt idx="6">
                  <c:v>5.8022727272727274E-2</c:v>
                </c:pt>
                <c:pt idx="7">
                  <c:v>3.090625E-2</c:v>
                </c:pt>
                <c:pt idx="8">
                  <c:v>3.8781250000000003E-2</c:v>
                </c:pt>
                <c:pt idx="9">
                  <c:v>1.5553319576376691E-2</c:v>
                </c:pt>
                <c:pt idx="10">
                  <c:v>3.323076923076923E-2</c:v>
                </c:pt>
                <c:pt idx="11">
                  <c:v>2.5090909090909091E-2</c:v>
                </c:pt>
                <c:pt idx="12">
                  <c:v>1.8791860598808514E-2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D8-456D-A4BF-2B7D5FB80E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5995528"/>
        <c:axId val="336001760"/>
      </c:barChart>
      <c:catAx>
        <c:axId val="335995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001760"/>
        <c:crosses val="autoZero"/>
        <c:auto val="1"/>
        <c:lblAlgn val="ctr"/>
        <c:lblOffset val="100"/>
        <c:noMultiLvlLbl val="0"/>
      </c:catAx>
      <c:valAx>
        <c:axId val="33600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995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2010</a:t>
            </a:r>
            <a:r>
              <a:rPr lang="en-US" b="1" baseline="0"/>
              <a:t> NGO IT Costs/Revenue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'2010'!$M$2</c:f>
              <c:strCache>
                <c:ptCount val="1"/>
                <c:pt idx="0">
                  <c:v>Total IT Spend as a % of Revenue (or Operating Expense)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'2010'!$A$3:$A$25</c:f>
              <c:strCache>
                <c:ptCount val="23"/>
                <c:pt idx="0">
                  <c:v>CHILDINT</c:v>
                </c:pt>
                <c:pt idx="1">
                  <c:v>GLASER</c:v>
                </c:pt>
                <c:pt idx="2">
                  <c:v>HABITAT</c:v>
                </c:pt>
                <c:pt idx="3">
                  <c:v>IPM</c:v>
                </c:pt>
                <c:pt idx="4">
                  <c:v>KENN</c:v>
                </c:pt>
                <c:pt idx="5">
                  <c:v>MIRACLE</c:v>
                </c:pt>
                <c:pt idx="6">
                  <c:v>SAVE</c:v>
                </c:pt>
                <c:pt idx="7">
                  <c:v>TNC</c:v>
                </c:pt>
                <c:pt idx="8">
                  <c:v>WCS</c:v>
                </c:pt>
                <c:pt idx="9">
                  <c:v>IFRC</c:v>
                </c:pt>
                <c:pt idx="10">
                  <c:v>ANONYMOUS</c:v>
                </c:pt>
                <c:pt idx="11">
                  <c:v>ADL</c:v>
                </c:pt>
                <c:pt idx="12">
                  <c:v>CARNHALL</c:v>
                </c:pt>
                <c:pt idx="13">
                  <c:v>CHB</c:v>
                </c:pt>
                <c:pt idx="14">
                  <c:v>ELDF</c:v>
                </c:pt>
                <c:pt idx="15">
                  <c:v>GRNPC</c:v>
                </c:pt>
                <c:pt idx="16">
                  <c:v>MSSCAN</c:v>
                </c:pt>
                <c:pt idx="17">
                  <c:v>NTHP</c:v>
                </c:pt>
                <c:pt idx="18">
                  <c:v>NWF</c:v>
                </c:pt>
                <c:pt idx="19">
                  <c:v>SIERRA</c:v>
                </c:pt>
                <c:pt idx="20">
                  <c:v>EDF</c:v>
                </c:pt>
                <c:pt idx="21">
                  <c:v>FASEB</c:v>
                </c:pt>
                <c:pt idx="22">
                  <c:v>OCEANA</c:v>
                </c:pt>
              </c:strCache>
            </c:strRef>
          </c:cat>
          <c:val>
            <c:numRef>
              <c:f>'2010'!$M$3:$M$25</c:f>
              <c:numCache>
                <c:formatCode>0.0%</c:formatCode>
                <c:ptCount val="23"/>
                <c:pt idx="0">
                  <c:v>2.6772665764546684E-2</c:v>
                </c:pt>
                <c:pt idx="1">
                  <c:v>2.0766666666666666E-2</c:v>
                </c:pt>
                <c:pt idx="2">
                  <c:v>3.1468372174522516E-2</c:v>
                </c:pt>
                <c:pt idx="3">
                  <c:v>4.3299999999999998E-2</c:v>
                </c:pt>
                <c:pt idx="4">
                  <c:v>3.7593750000000002E-2</c:v>
                </c:pt>
                <c:pt idx="5">
                  <c:v>5.1068376068376066E-3</c:v>
                </c:pt>
                <c:pt idx="6">
                  <c:v>8.7504063670411983E-3</c:v>
                </c:pt>
                <c:pt idx="7">
                  <c:v>1.725891922079837E-2</c:v>
                </c:pt>
                <c:pt idx="8">
                  <c:v>2.1297468354430381E-2</c:v>
                </c:pt>
                <c:pt idx="9">
                  <c:v>1.5209125475285171E-2</c:v>
                </c:pt>
                <c:pt idx="10">
                  <c:v>3.4134863701578193E-2</c:v>
                </c:pt>
                <c:pt idx="11">
                  <c:v>6.4454545454545459E-2</c:v>
                </c:pt>
                <c:pt idx="12">
                  <c:v>4.65855421686747E-2</c:v>
                </c:pt>
                <c:pt idx="13">
                  <c:v>1.6886363636363637E-2</c:v>
                </c:pt>
                <c:pt idx="14">
                  <c:v>3.5095652173913042E-2</c:v>
                </c:pt>
                <c:pt idx="15">
                  <c:v>4.4969696969696972E-2</c:v>
                </c:pt>
                <c:pt idx="16">
                  <c:v>1.8491525423728814E-2</c:v>
                </c:pt>
                <c:pt idx="17">
                  <c:v>2.1000000000000001E-2</c:v>
                </c:pt>
                <c:pt idx="18">
                  <c:v>3.0052090289835715E-2</c:v>
                </c:pt>
                <c:pt idx="19">
                  <c:v>2.9487179487179487E-2</c:v>
                </c:pt>
                <c:pt idx="20">
                  <c:v>3.5294117647058823E-2</c:v>
                </c:pt>
                <c:pt idx="21">
                  <c:v>0</c:v>
                </c:pt>
                <c:pt idx="22">
                  <c:v>3.0743169398907103E-2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7A-4324-8B9D-377C8767CA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5998480"/>
        <c:axId val="336003072"/>
      </c:barChart>
      <c:catAx>
        <c:axId val="335998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003072"/>
        <c:crosses val="autoZero"/>
        <c:auto val="1"/>
        <c:lblAlgn val="ctr"/>
        <c:lblOffset val="100"/>
        <c:noMultiLvlLbl val="0"/>
      </c:catAx>
      <c:valAx>
        <c:axId val="33600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998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21167</xdr:colOff>
      <xdr:row>68</xdr:row>
      <xdr:rowOff>169334</xdr:rowOff>
    </xdr:from>
    <xdr:to>
      <xdr:col>8</xdr:col>
      <xdr:colOff>1227667</xdr:colOff>
      <xdr:row>88</xdr:row>
      <xdr:rowOff>179917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78D637C-55A2-4182-AE02-88FFE39E04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</xdr:colOff>
      <xdr:row>68</xdr:row>
      <xdr:rowOff>200024</xdr:rowOff>
    </xdr:from>
    <xdr:to>
      <xdr:col>13</xdr:col>
      <xdr:colOff>9525</xdr:colOff>
      <xdr:row>104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EF1A4D-735E-4546-942B-C6B5BC2868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68</xdr:row>
      <xdr:rowOff>0</xdr:rowOff>
    </xdr:from>
    <xdr:to>
      <xdr:col>5</xdr:col>
      <xdr:colOff>514350</xdr:colOff>
      <xdr:row>102</xdr:row>
      <xdr:rowOff>104774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6E0416-83B2-4E12-AC4B-520FAE0DC4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71</xdr:row>
      <xdr:rowOff>180974</xdr:rowOff>
    </xdr:from>
    <xdr:to>
      <xdr:col>6</xdr:col>
      <xdr:colOff>638175</xdr:colOff>
      <xdr:row>84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75786F-7817-46A7-B365-2403777948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76</xdr:row>
      <xdr:rowOff>76200</xdr:rowOff>
    </xdr:from>
    <xdr:to>
      <xdr:col>5</xdr:col>
      <xdr:colOff>342900</xdr:colOff>
      <xdr:row>90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225356-A77F-4332-8D73-36613BC47C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</xdr:colOff>
      <xdr:row>69</xdr:row>
      <xdr:rowOff>104775</xdr:rowOff>
    </xdr:from>
    <xdr:to>
      <xdr:col>7</xdr:col>
      <xdr:colOff>133351</xdr:colOff>
      <xdr:row>87</xdr:row>
      <xdr:rowOff>57149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4E99B1-D2C2-4FBF-858E-D86FB42ABD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70</xdr:row>
      <xdr:rowOff>161924</xdr:rowOff>
    </xdr:from>
    <xdr:to>
      <xdr:col>6</xdr:col>
      <xdr:colOff>876300</xdr:colOff>
      <xdr:row>90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642CD1-E365-4ECC-80FD-21BA76601B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847724</xdr:colOff>
      <xdr:row>68</xdr:row>
      <xdr:rowOff>133350</xdr:rowOff>
    </xdr:from>
    <xdr:to>
      <xdr:col>9</xdr:col>
      <xdr:colOff>781050</xdr:colOff>
      <xdr:row>87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1D5817-6D8E-4B61-82C4-952BAFF8CF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47624</xdr:colOff>
      <xdr:row>68</xdr:row>
      <xdr:rowOff>0</xdr:rowOff>
    </xdr:from>
    <xdr:to>
      <xdr:col>7</xdr:col>
      <xdr:colOff>457200</xdr:colOff>
      <xdr:row>85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4A4175-7CA7-47B4-9739-880763E4A7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600074</xdr:colOff>
      <xdr:row>70</xdr:row>
      <xdr:rowOff>104774</xdr:rowOff>
    </xdr:from>
    <xdr:to>
      <xdr:col>7</xdr:col>
      <xdr:colOff>1285874</xdr:colOff>
      <xdr:row>89</xdr:row>
      <xdr:rowOff>28574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40F5DD-585F-4F0C-9FF5-61F12CC1BF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923925</xdr:colOff>
      <xdr:row>71</xdr:row>
      <xdr:rowOff>38100</xdr:rowOff>
    </xdr:from>
    <xdr:to>
      <xdr:col>8</xdr:col>
      <xdr:colOff>419100</xdr:colOff>
      <xdr:row>83</xdr:row>
      <xdr:rowOff>28576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EBD249-1B5D-4590-9A27-1C2AF44158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314324</xdr:colOff>
      <xdr:row>69</xdr:row>
      <xdr:rowOff>133349</xdr:rowOff>
    </xdr:from>
    <xdr:to>
      <xdr:col>7</xdr:col>
      <xdr:colOff>1095374</xdr:colOff>
      <xdr:row>85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DB28E9-1A52-4FB5-ACB7-E7EAD5A352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9</xdr:col>
      <xdr:colOff>866775</xdr:colOff>
      <xdr:row>61</xdr:row>
      <xdr:rowOff>114300</xdr:rowOff>
    </xdr:to>
    <xdr:sp macro="" textlink="">
      <xdr:nvSpPr>
        <xdr:cNvPr id="1027" name="Text Box 3" hidden="1">
          <a:extLst>
            <a:ext uri="{FF2B5EF4-FFF2-40B4-BE49-F238E27FC236}">
              <a16:creationId xmlns:a16="http://schemas.microsoft.com/office/drawing/2014/main" id="{DF04C1F4-ED16-497E-B55E-77890BBFAC36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1</xdr:row>
      <xdr:rowOff>0</xdr:rowOff>
    </xdr:from>
    <xdr:to>
      <xdr:col>9</xdr:col>
      <xdr:colOff>866775</xdr:colOff>
      <xdr:row>61</xdr:row>
      <xdr:rowOff>114300</xdr:rowOff>
    </xdr:to>
    <xdr:sp macro="" textlink="">
      <xdr:nvSpPr>
        <xdr:cNvPr id="2" name="AutoShape 3">
          <a:extLst>
            <a:ext uri="{FF2B5EF4-FFF2-40B4-BE49-F238E27FC236}">
              <a16:creationId xmlns:a16="http://schemas.microsoft.com/office/drawing/2014/main" id="{83DA7EEC-B5EA-4C2C-ABC4-BCAF5CA5F40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28573</xdr:colOff>
      <xdr:row>68</xdr:row>
      <xdr:rowOff>95249</xdr:rowOff>
    </xdr:from>
    <xdr:to>
      <xdr:col>9</xdr:col>
      <xdr:colOff>285750</xdr:colOff>
      <xdr:row>85</xdr:row>
      <xdr:rowOff>57149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271639D-69F8-4C8F-A39E-213EDA534C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69</xdr:row>
      <xdr:rowOff>38099</xdr:rowOff>
    </xdr:from>
    <xdr:to>
      <xdr:col>9</xdr:col>
      <xdr:colOff>0</xdr:colOff>
      <xdr:row>86</xdr:row>
      <xdr:rowOff>133349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AF4E6F-CD5D-417A-9585-8933F1BE4B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28575</xdr:colOff>
      <xdr:row>68</xdr:row>
      <xdr:rowOff>200024</xdr:rowOff>
    </xdr:from>
    <xdr:to>
      <xdr:col>8</xdr:col>
      <xdr:colOff>1571625</xdr:colOff>
      <xdr:row>89</xdr:row>
      <xdr:rowOff>28574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DD84C5-1CCC-4D60-AC60-775D46895A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9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12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13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5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5"/>
  <sheetViews>
    <sheetView zoomScale="90" zoomScaleNormal="90" workbookViewId="0">
      <pane xSplit="1" ySplit="2" topLeftCell="B33" activePane="bottomRight" state="frozen"/>
      <selection pane="topRight" activeCell="B1" sqref="B1"/>
      <selection pane="bottomLeft" activeCell="A2" sqref="A2"/>
      <selection pane="bottomRight" activeCell="P65" sqref="P65"/>
    </sheetView>
  </sheetViews>
  <sheetFormatPr defaultColWidth="14.42578125" defaultRowHeight="15.75" customHeight="1"/>
  <cols>
    <col min="1" max="1" width="22" bestFit="1" customWidth="1"/>
    <col min="4" max="4" width="14.42578125" style="35"/>
    <col min="7" max="7" width="18.42578125" style="40" customWidth="1"/>
    <col min="8" max="8" width="24.7109375" style="40" customWidth="1"/>
    <col min="9" max="9" width="18.85546875" style="40" customWidth="1"/>
    <col min="11" max="11" width="14.42578125" style="40"/>
    <col min="12" max="12" width="14.42578125" style="60"/>
    <col min="13" max="14" width="18" style="62" customWidth="1"/>
    <col min="15" max="15" width="14.42578125" style="60"/>
    <col min="16" max="16" width="14.42578125" style="62"/>
    <col min="18" max="19" width="14.42578125" style="58"/>
    <col min="23" max="23" width="19.28515625" customWidth="1"/>
  </cols>
  <sheetData>
    <row r="1" spans="1:24" s="58" customFormat="1" ht="15.75" customHeight="1">
      <c r="A1" s="162" t="s">
        <v>335</v>
      </c>
      <c r="B1" s="162"/>
      <c r="C1" s="162"/>
      <c r="D1" s="162"/>
      <c r="E1" s="162"/>
      <c r="F1" s="163"/>
      <c r="G1" s="40"/>
      <c r="H1" s="40"/>
      <c r="I1" s="40"/>
      <c r="K1" s="40"/>
      <c r="L1" s="60"/>
      <c r="M1" s="62"/>
      <c r="N1" s="62"/>
      <c r="O1" s="60"/>
      <c r="P1" s="62"/>
      <c r="T1" s="209" t="s">
        <v>345</v>
      </c>
      <c r="U1" s="209"/>
      <c r="V1" s="209"/>
      <c r="W1" s="209"/>
      <c r="X1" s="209"/>
    </row>
    <row r="2" spans="1:24" ht="57" customHeight="1">
      <c r="A2" s="2" t="s">
        <v>348</v>
      </c>
      <c r="C2" s="2" t="s">
        <v>349</v>
      </c>
      <c r="D2" s="25"/>
      <c r="E2" s="7" t="s">
        <v>4</v>
      </c>
      <c r="F2" s="7" t="s">
        <v>350</v>
      </c>
      <c r="G2" s="43" t="s">
        <v>6</v>
      </c>
      <c r="H2" s="43" t="s">
        <v>7</v>
      </c>
      <c r="I2" s="43" t="s">
        <v>8</v>
      </c>
      <c r="J2" s="1" t="s">
        <v>9</v>
      </c>
      <c r="K2" s="47" t="s">
        <v>300</v>
      </c>
      <c r="L2" s="59" t="s">
        <v>299</v>
      </c>
      <c r="M2" s="61" t="s">
        <v>301</v>
      </c>
      <c r="N2" s="61" t="s">
        <v>302</v>
      </c>
      <c r="O2" s="59" t="s">
        <v>303</v>
      </c>
      <c r="P2" s="61" t="s">
        <v>304</v>
      </c>
      <c r="R2" s="92" t="s">
        <v>316</v>
      </c>
      <c r="S2" s="92" t="s">
        <v>317</v>
      </c>
      <c r="T2" s="92" t="s">
        <v>311</v>
      </c>
      <c r="U2" s="92" t="s">
        <v>312</v>
      </c>
      <c r="V2" s="92" t="s">
        <v>310</v>
      </c>
      <c r="W2" s="92" t="s">
        <v>313</v>
      </c>
      <c r="X2" s="92" t="s">
        <v>308</v>
      </c>
    </row>
    <row r="3" spans="1:24" ht="15.75" customHeight="1">
      <c r="A3" s="3" t="s">
        <v>11</v>
      </c>
      <c r="C3" s="3" t="s">
        <v>14</v>
      </c>
      <c r="D3" s="26"/>
      <c r="E3" s="5">
        <v>26</v>
      </c>
      <c r="F3" s="5">
        <v>2500</v>
      </c>
      <c r="G3" s="44">
        <v>168000000</v>
      </c>
      <c r="H3" s="44">
        <v>2811000</v>
      </c>
      <c r="I3" s="44">
        <v>100000</v>
      </c>
      <c r="J3" s="5">
        <v>520</v>
      </c>
      <c r="K3" s="40">
        <f>H3/F3</f>
        <v>1124.4000000000001</v>
      </c>
      <c r="L3" s="60">
        <f>F3/E3</f>
        <v>96.15384615384616</v>
      </c>
      <c r="M3" s="62">
        <f>H3/G3</f>
        <v>1.6732142857142859E-2</v>
      </c>
      <c r="N3" s="62">
        <f>E3/F3</f>
        <v>1.04E-2</v>
      </c>
      <c r="O3" s="60">
        <f>F3/J3</f>
        <v>4.8076923076923075</v>
      </c>
      <c r="P3" s="62">
        <f>I3/G3</f>
        <v>5.9523809523809529E-4</v>
      </c>
      <c r="R3" s="108">
        <f>G3/F3</f>
        <v>67200</v>
      </c>
      <c r="S3" s="108">
        <f>H3/E3</f>
        <v>108115.38461538461</v>
      </c>
      <c r="T3" t="b">
        <f>IF(H3&gt;0.1*G3,"Flag,""")</f>
        <v>0</v>
      </c>
      <c r="U3" s="58" t="b">
        <f>IF(I3&gt;H3,"Flag,""")</f>
        <v>0</v>
      </c>
      <c r="V3" s="58" t="b">
        <f>IF(E3&gt;0.1*F3,"Flag,""")</f>
        <v>0</v>
      </c>
      <c r="W3" s="58" t="b">
        <f>IF(K3&gt;0.001*H3,"Flag,""")</f>
        <v>0</v>
      </c>
      <c r="X3" s="40" t="str">
        <f>IF(K3&lt;$K$9-1*$K$8,"Flag","")</f>
        <v/>
      </c>
    </row>
    <row r="4" spans="1:24" ht="15.75" customHeight="1">
      <c r="A4" s="3" t="s">
        <v>25</v>
      </c>
      <c r="C4" s="3" t="s">
        <v>14</v>
      </c>
      <c r="D4" s="26"/>
      <c r="E4" s="5">
        <v>3</v>
      </c>
      <c r="F4" s="5">
        <v>1000</v>
      </c>
      <c r="G4" s="44">
        <v>129000000</v>
      </c>
      <c r="H4" s="44">
        <v>300000</v>
      </c>
      <c r="I4" s="44">
        <v>40000</v>
      </c>
      <c r="J4" s="5">
        <v>300</v>
      </c>
      <c r="K4" s="40">
        <f>H4/F4</f>
        <v>300</v>
      </c>
      <c r="L4" s="60">
        <f>F4/E4</f>
        <v>333.33333333333331</v>
      </c>
      <c r="M4" s="62">
        <f>H4/G4</f>
        <v>2.3255813953488372E-3</v>
      </c>
      <c r="N4" s="62">
        <f>E4/F4</f>
        <v>3.0000000000000001E-3</v>
      </c>
      <c r="O4" s="60">
        <f>F4/J4</f>
        <v>3.3333333333333335</v>
      </c>
      <c r="P4" s="62">
        <f>I4/G4</f>
        <v>3.1007751937984498E-4</v>
      </c>
      <c r="R4" s="108">
        <f t="shared" ref="R4:R6" si="0">G4/F4</f>
        <v>129000</v>
      </c>
      <c r="S4" s="108">
        <f t="shared" ref="S4:S6" si="1">H4/E4</f>
        <v>100000</v>
      </c>
      <c r="T4" s="58" t="b">
        <f>IF(H4&gt;0.1*G4,"Flag,""")</f>
        <v>0</v>
      </c>
      <c r="U4" s="58" t="b">
        <f t="shared" ref="U4:U6" si="2">IF(I4&gt;H4,"Flag,""")</f>
        <v>0</v>
      </c>
      <c r="V4" s="58" t="b">
        <f t="shared" ref="V4:V6" si="3">IF(E4&gt;0.1*F4,"Flag,""")</f>
        <v>0</v>
      </c>
      <c r="W4" s="58" t="b">
        <f t="shared" ref="W4:W6" si="4">IF(K4&gt;0.001*H4,"Flag,""")</f>
        <v>0</v>
      </c>
      <c r="X4" s="40" t="str">
        <f>IF(K4&lt;$K$9-1*$K$8,"Flag","")</f>
        <v>Flag</v>
      </c>
    </row>
    <row r="5" spans="1:24" ht="15.75" customHeight="1">
      <c r="A5" s="3" t="s">
        <v>30</v>
      </c>
      <c r="C5" s="3" t="s">
        <v>14</v>
      </c>
      <c r="D5" s="26"/>
      <c r="E5" s="3">
        <v>12</v>
      </c>
      <c r="F5" s="3">
        <v>350</v>
      </c>
      <c r="G5" s="44">
        <v>135000000</v>
      </c>
      <c r="H5" s="44">
        <v>1900000</v>
      </c>
      <c r="I5" s="44">
        <v>100000</v>
      </c>
      <c r="J5" s="3">
        <v>450</v>
      </c>
      <c r="K5" s="40">
        <f>H5/F5</f>
        <v>5428.5714285714284</v>
      </c>
      <c r="L5" s="60">
        <f>F5/E5</f>
        <v>29.166666666666668</v>
      </c>
      <c r="M5" s="62">
        <f>H5/G5</f>
        <v>1.4074074074074074E-2</v>
      </c>
      <c r="N5" s="62">
        <f>E5/F5</f>
        <v>3.4285714285714287E-2</v>
      </c>
      <c r="O5" s="60">
        <f>F5/J5</f>
        <v>0.77777777777777779</v>
      </c>
      <c r="P5" s="62">
        <f>I5/G5</f>
        <v>7.407407407407407E-4</v>
      </c>
      <c r="R5" s="108">
        <f t="shared" si="0"/>
        <v>385714.28571428574</v>
      </c>
      <c r="S5" s="108">
        <f t="shared" si="1"/>
        <v>158333.33333333334</v>
      </c>
      <c r="T5" s="58" t="b">
        <f>IF(H5&gt;0.1*G5,"Flag,""")</f>
        <v>0</v>
      </c>
      <c r="U5" s="58" t="b">
        <f t="shared" si="2"/>
        <v>0</v>
      </c>
      <c r="V5" s="58" t="b">
        <f t="shared" si="3"/>
        <v>0</v>
      </c>
      <c r="W5" s="58" t="str">
        <f t="shared" si="4"/>
        <v>Flag,"</v>
      </c>
      <c r="X5" s="40" t="str">
        <f>IF(K5&lt;$K$9-1*$K$8,"Flag","")</f>
        <v/>
      </c>
    </row>
    <row r="6" spans="1:24" ht="15.75" customHeight="1">
      <c r="A6" s="3" t="s">
        <v>33</v>
      </c>
      <c r="C6" s="3" t="s">
        <v>34</v>
      </c>
      <c r="D6" s="26"/>
      <c r="E6" s="5">
        <v>23</v>
      </c>
      <c r="F6" s="5">
        <v>200</v>
      </c>
      <c r="G6" s="44">
        <v>80000000</v>
      </c>
      <c r="H6" s="44">
        <v>1900000</v>
      </c>
      <c r="I6" s="44">
        <v>2000000</v>
      </c>
      <c r="J6" s="5">
        <v>160</v>
      </c>
      <c r="K6" s="40">
        <f>H6/F6</f>
        <v>9500</v>
      </c>
      <c r="L6" s="60">
        <f>F6/E6</f>
        <v>8.695652173913043</v>
      </c>
      <c r="M6" s="62">
        <f>H6/G6</f>
        <v>2.375E-2</v>
      </c>
      <c r="N6" s="62">
        <f>E6/F6</f>
        <v>0.115</v>
      </c>
      <c r="O6" s="60">
        <f>F6/J6</f>
        <v>1.25</v>
      </c>
      <c r="P6" s="62">
        <f>I6/G6</f>
        <v>2.5000000000000001E-2</v>
      </c>
      <c r="R6" s="108">
        <f t="shared" si="0"/>
        <v>400000</v>
      </c>
      <c r="S6" s="108">
        <f t="shared" si="1"/>
        <v>82608.695652173919</v>
      </c>
      <c r="T6" s="58" t="b">
        <f>IF(H6&gt;0.1*G6,"Flag,""")</f>
        <v>0</v>
      </c>
      <c r="U6" s="58" t="str">
        <f t="shared" si="2"/>
        <v>Flag,"</v>
      </c>
      <c r="V6" s="58" t="str">
        <f t="shared" si="3"/>
        <v>Flag,"</v>
      </c>
      <c r="W6" s="58" t="str">
        <f t="shared" si="4"/>
        <v>Flag,"</v>
      </c>
      <c r="X6" s="40" t="str">
        <f>IF(K6&lt;$K$9-1*$K$8,"Flag","")</f>
        <v/>
      </c>
    </row>
    <row r="7" spans="1:24" s="58" customFormat="1" ht="15.75" customHeight="1">
      <c r="A7" s="26"/>
      <c r="C7" s="26"/>
      <c r="D7" s="26"/>
      <c r="E7" s="5"/>
      <c r="F7" s="5"/>
      <c r="G7" s="44"/>
      <c r="H7" s="44"/>
      <c r="I7" s="44"/>
      <c r="J7" s="5"/>
      <c r="K7" s="40"/>
      <c r="L7" s="60"/>
      <c r="M7" s="62"/>
      <c r="N7" s="62"/>
      <c r="O7" s="60"/>
      <c r="P7" s="62"/>
    </row>
    <row r="8" spans="1:24" s="58" customFormat="1" ht="15.75" customHeight="1">
      <c r="A8" s="26"/>
      <c r="C8" s="26"/>
      <c r="D8" s="26"/>
      <c r="E8" s="5"/>
      <c r="F8" s="5"/>
      <c r="H8" s="44"/>
      <c r="I8" s="44"/>
      <c r="J8" s="36" t="s">
        <v>306</v>
      </c>
      <c r="K8" s="40">
        <f>_xlfn.STDEV.P(K3:K6)</f>
        <v>3681.6689313130692</v>
      </c>
      <c r="L8" s="60"/>
      <c r="M8" s="62"/>
      <c r="N8" s="62"/>
      <c r="O8" s="60"/>
      <c r="P8" s="62"/>
    </row>
    <row r="9" spans="1:24" s="58" customFormat="1" ht="15.75" customHeight="1">
      <c r="A9" s="26" t="s">
        <v>307</v>
      </c>
      <c r="C9" s="26"/>
      <c r="D9" s="26"/>
      <c r="E9" s="172">
        <f>AVERAGE(E3:E6)</f>
        <v>16</v>
      </c>
      <c r="F9" s="172">
        <f>AVERAGE(F3:F6)</f>
        <v>1012.5</v>
      </c>
      <c r="G9" s="44">
        <f>AVERAGE(G3:G6)</f>
        <v>128000000</v>
      </c>
      <c r="H9" s="44">
        <f>AVERAGE(H3:H6)</f>
        <v>1727750</v>
      </c>
      <c r="I9" s="44">
        <f>AVERAGE(I3:I6)</f>
        <v>560000</v>
      </c>
      <c r="J9" s="36" t="s">
        <v>307</v>
      </c>
      <c r="K9" s="40">
        <f t="shared" ref="K9:P9" si="5">AVERAGE(K3:K6)</f>
        <v>4088.2428571428572</v>
      </c>
      <c r="L9" s="172">
        <f t="shared" si="5"/>
        <v>116.8373745819398</v>
      </c>
      <c r="M9" s="172">
        <f t="shared" si="5"/>
        <v>1.4220449581641443E-2</v>
      </c>
      <c r="N9" s="172">
        <f t="shared" si="5"/>
        <v>4.0671428571428574E-2</v>
      </c>
      <c r="O9" s="172">
        <f t="shared" si="5"/>
        <v>2.5422008547008548</v>
      </c>
      <c r="P9" s="172">
        <f t="shared" si="5"/>
        <v>6.6615140888396703E-3</v>
      </c>
      <c r="R9" s="44">
        <f>AVERAGE(R3:R6)</f>
        <v>245478.57142857142</v>
      </c>
      <c r="S9" s="44">
        <f>AVERAGE(S3:S6)</f>
        <v>112264.35340022299</v>
      </c>
    </row>
    <row r="10" spans="1:24" s="58" customFormat="1" ht="15.75" customHeight="1">
      <c r="A10" s="26"/>
      <c r="C10" s="26"/>
      <c r="D10" s="26"/>
      <c r="E10" s="5"/>
      <c r="F10" s="5"/>
      <c r="G10" s="44"/>
      <c r="H10" s="44"/>
      <c r="I10" s="44"/>
      <c r="J10" s="36"/>
      <c r="K10" s="40"/>
      <c r="L10" s="60"/>
      <c r="M10" s="62"/>
      <c r="N10" s="62"/>
      <c r="O10" s="60"/>
      <c r="P10" s="62"/>
    </row>
    <row r="11" spans="1:24" s="58" customFormat="1" ht="15.75" customHeight="1">
      <c r="G11" s="44"/>
      <c r="H11" s="44"/>
      <c r="I11" s="44"/>
      <c r="J11" s="36"/>
      <c r="K11" s="40"/>
      <c r="L11" s="60"/>
      <c r="M11" s="62"/>
      <c r="N11" s="62"/>
      <c r="O11" s="60"/>
      <c r="P11" s="62"/>
    </row>
    <row r="12" spans="1:24" s="58" customFormat="1" ht="15.75" customHeight="1">
      <c r="A12" s="26"/>
      <c r="C12" s="26"/>
      <c r="D12" s="26"/>
      <c r="E12" s="5"/>
      <c r="F12" s="5"/>
      <c r="G12" s="44"/>
      <c r="H12" s="44"/>
      <c r="I12" s="44"/>
      <c r="J12" s="36"/>
      <c r="K12" s="40"/>
      <c r="L12" s="60"/>
      <c r="M12" s="62"/>
      <c r="N12" s="62"/>
      <c r="O12" s="60"/>
      <c r="P12" s="62"/>
    </row>
    <row r="13" spans="1:24" s="58" customFormat="1" ht="15.75" customHeight="1">
      <c r="A13" s="26"/>
      <c r="C13" s="26"/>
      <c r="D13" s="26"/>
      <c r="E13" s="5"/>
      <c r="F13" s="5"/>
      <c r="G13" s="44"/>
      <c r="H13" s="44"/>
      <c r="I13" s="44"/>
      <c r="J13" s="36"/>
      <c r="K13" s="40"/>
      <c r="L13" s="60"/>
      <c r="M13" s="62"/>
      <c r="N13" s="62"/>
      <c r="O13" s="60"/>
      <c r="P13" s="62"/>
    </row>
    <row r="14" spans="1:24" s="58" customFormat="1" ht="15.75" customHeight="1">
      <c r="A14" s="26"/>
      <c r="C14" s="26"/>
      <c r="D14" s="26"/>
      <c r="E14" s="5"/>
      <c r="F14" s="5"/>
      <c r="G14" s="44"/>
      <c r="H14" s="44"/>
      <c r="I14" s="44"/>
      <c r="J14" s="36"/>
      <c r="K14" s="40"/>
      <c r="L14" s="60"/>
      <c r="M14" s="62"/>
      <c r="N14" s="62"/>
      <c r="O14" s="60"/>
      <c r="P14" s="62"/>
    </row>
    <row r="15" spans="1:24" s="58" customFormat="1" ht="15.75" customHeight="1">
      <c r="A15" s="26"/>
      <c r="C15" s="26"/>
      <c r="D15" s="26"/>
      <c r="E15" s="5"/>
      <c r="F15" s="5"/>
      <c r="G15" s="44"/>
      <c r="H15" s="44"/>
      <c r="I15" s="44"/>
      <c r="J15" s="36"/>
      <c r="K15" s="40"/>
      <c r="L15" s="60"/>
      <c r="M15" s="62"/>
      <c r="N15" s="62"/>
      <c r="O15" s="60"/>
      <c r="P15" s="62"/>
    </row>
    <row r="16" spans="1:24" s="58" customFormat="1" ht="15.75" customHeight="1">
      <c r="A16" s="26"/>
      <c r="C16" s="26"/>
      <c r="D16" s="26"/>
      <c r="E16" s="5"/>
      <c r="F16" s="5"/>
      <c r="G16" s="44"/>
      <c r="H16" s="44"/>
      <c r="I16" s="44"/>
      <c r="J16" s="36"/>
      <c r="K16" s="40"/>
      <c r="L16" s="60"/>
      <c r="M16" s="62"/>
      <c r="N16" s="62"/>
      <c r="O16" s="60"/>
      <c r="P16" s="62"/>
    </row>
    <row r="17" spans="1:16" s="58" customFormat="1" ht="15.75" customHeight="1">
      <c r="A17" s="26"/>
      <c r="C17" s="26"/>
      <c r="D17" s="26"/>
      <c r="E17" s="5"/>
      <c r="F17" s="5"/>
      <c r="G17" s="44"/>
      <c r="H17" s="44"/>
      <c r="I17" s="44"/>
      <c r="J17" s="36"/>
      <c r="K17" s="40"/>
      <c r="L17" s="60"/>
      <c r="M17" s="62"/>
      <c r="N17" s="62"/>
      <c r="O17" s="60"/>
      <c r="P17" s="62"/>
    </row>
    <row r="18" spans="1:16" s="58" customFormat="1" ht="15.75" customHeight="1">
      <c r="A18" s="26"/>
      <c r="C18" s="26"/>
      <c r="D18" s="26"/>
      <c r="E18" s="5"/>
      <c r="F18" s="5"/>
      <c r="G18" s="44"/>
      <c r="H18" s="44"/>
      <c r="I18" s="44"/>
      <c r="J18" s="36"/>
      <c r="K18" s="40"/>
      <c r="L18" s="60"/>
      <c r="M18" s="62"/>
      <c r="N18" s="62"/>
      <c r="O18" s="60"/>
      <c r="P18" s="62"/>
    </row>
    <row r="19" spans="1:16" s="58" customFormat="1" ht="15.75" customHeight="1">
      <c r="A19" s="26"/>
      <c r="C19" s="26"/>
      <c r="D19" s="26"/>
      <c r="E19" s="5"/>
      <c r="F19" s="5"/>
      <c r="G19" s="44"/>
      <c r="H19" s="44"/>
      <c r="I19" s="44"/>
      <c r="J19" s="36"/>
      <c r="K19" s="40"/>
      <c r="L19" s="60"/>
      <c r="M19" s="62"/>
      <c r="N19" s="62"/>
      <c r="O19" s="60"/>
      <c r="P19" s="62"/>
    </row>
    <row r="20" spans="1:16" s="58" customFormat="1" ht="15.75" customHeight="1">
      <c r="A20" s="26"/>
      <c r="C20" s="26"/>
      <c r="D20" s="26"/>
      <c r="E20" s="5"/>
      <c r="F20" s="5"/>
      <c r="G20" s="44"/>
      <c r="H20" s="44"/>
      <c r="I20" s="44"/>
      <c r="J20" s="36"/>
      <c r="K20" s="40"/>
      <c r="L20" s="60"/>
      <c r="M20" s="62"/>
      <c r="N20" s="62"/>
      <c r="O20" s="60"/>
      <c r="P20" s="62"/>
    </row>
    <row r="21" spans="1:16" s="58" customFormat="1" ht="15.75" customHeight="1">
      <c r="A21" s="26"/>
      <c r="C21" s="26"/>
      <c r="D21" s="26"/>
      <c r="E21" s="5"/>
      <c r="F21" s="5"/>
      <c r="G21" s="44"/>
      <c r="H21" s="44"/>
      <c r="I21" s="44"/>
      <c r="J21" s="36"/>
      <c r="K21" s="40"/>
      <c r="L21" s="60"/>
      <c r="M21" s="62"/>
      <c r="N21" s="62"/>
      <c r="O21" s="60"/>
      <c r="P21" s="62"/>
    </row>
    <row r="22" spans="1:16" s="58" customFormat="1" ht="15.75" customHeight="1">
      <c r="A22" s="26"/>
      <c r="C22" s="26"/>
      <c r="D22" s="26"/>
      <c r="E22" s="5"/>
      <c r="F22" s="5"/>
      <c r="G22" s="44"/>
      <c r="H22" s="44"/>
      <c r="I22" s="44"/>
      <c r="J22" s="36"/>
      <c r="K22" s="40"/>
      <c r="L22" s="60"/>
      <c r="M22" s="62"/>
      <c r="N22" s="62"/>
      <c r="O22" s="60"/>
      <c r="P22" s="62"/>
    </row>
    <row r="23" spans="1:16" s="58" customFormat="1" ht="15.75" customHeight="1">
      <c r="A23" s="26"/>
      <c r="C23" s="26"/>
      <c r="D23" s="26"/>
      <c r="E23" s="5"/>
      <c r="F23" s="5"/>
      <c r="G23" s="44"/>
      <c r="H23" s="44"/>
      <c r="I23" s="44"/>
      <c r="J23" s="36"/>
      <c r="K23" s="40"/>
      <c r="L23" s="60"/>
      <c r="M23" s="62"/>
      <c r="N23" s="62"/>
      <c r="O23" s="60"/>
      <c r="P23" s="62"/>
    </row>
    <row r="24" spans="1:16" s="58" customFormat="1" ht="15.75" customHeight="1">
      <c r="A24" s="26"/>
      <c r="C24" s="26"/>
      <c r="D24" s="26"/>
      <c r="E24" s="5"/>
      <c r="F24" s="5"/>
      <c r="G24" s="44"/>
      <c r="H24" s="44"/>
      <c r="I24" s="44"/>
      <c r="J24" s="36"/>
      <c r="K24" s="40"/>
      <c r="L24" s="60"/>
      <c r="M24" s="62"/>
      <c r="N24" s="62"/>
      <c r="O24" s="60"/>
      <c r="P24" s="62"/>
    </row>
    <row r="25" spans="1:16" s="58" customFormat="1" ht="15.75" customHeight="1">
      <c r="A25" s="26"/>
      <c r="C25" s="26"/>
      <c r="D25" s="26"/>
      <c r="E25" s="5"/>
      <c r="F25" s="5"/>
      <c r="G25" s="44"/>
      <c r="H25" s="44"/>
      <c r="I25" s="44"/>
      <c r="J25" s="36"/>
      <c r="K25" s="40"/>
      <c r="L25" s="60"/>
      <c r="M25" s="62"/>
      <c r="N25" s="62"/>
      <c r="O25" s="60"/>
      <c r="P25" s="62"/>
    </row>
    <row r="26" spans="1:16" s="58" customFormat="1" ht="15.75" customHeight="1">
      <c r="A26" s="26"/>
      <c r="C26" s="26"/>
      <c r="D26" s="26"/>
      <c r="E26" s="5"/>
      <c r="F26" s="5"/>
      <c r="G26" s="44"/>
      <c r="H26" s="44"/>
      <c r="I26" s="44"/>
      <c r="J26" s="36"/>
      <c r="K26" s="40"/>
      <c r="L26" s="60"/>
      <c r="M26" s="62"/>
      <c r="N26" s="62"/>
      <c r="O26" s="60"/>
      <c r="P26" s="62"/>
    </row>
    <row r="27" spans="1:16" s="58" customFormat="1" ht="15.75" customHeight="1">
      <c r="A27" s="26"/>
      <c r="C27" s="26"/>
      <c r="D27" s="26"/>
      <c r="E27" s="5"/>
      <c r="F27" s="5"/>
      <c r="G27" s="44"/>
      <c r="H27" s="44"/>
      <c r="I27" s="44"/>
      <c r="J27" s="36"/>
      <c r="K27" s="40"/>
      <c r="L27" s="60"/>
      <c r="M27" s="62"/>
      <c r="N27" s="62"/>
      <c r="O27" s="60"/>
      <c r="P27" s="62"/>
    </row>
    <row r="28" spans="1:16" s="58" customFormat="1" ht="15.75" customHeight="1">
      <c r="A28" s="26"/>
      <c r="C28" s="26"/>
      <c r="D28" s="26"/>
      <c r="E28" s="5"/>
      <c r="F28" s="5"/>
      <c r="G28" s="44"/>
      <c r="H28" s="44"/>
      <c r="I28" s="44"/>
      <c r="J28" s="36"/>
      <c r="K28" s="40"/>
      <c r="L28" s="60"/>
      <c r="M28" s="62"/>
      <c r="N28" s="62"/>
      <c r="O28" s="60"/>
      <c r="P28" s="62"/>
    </row>
    <row r="29" spans="1:16" s="58" customFormat="1" ht="15.75" customHeight="1">
      <c r="A29" s="26"/>
      <c r="C29" s="26"/>
      <c r="D29" s="26"/>
      <c r="E29" s="5"/>
      <c r="F29" s="5"/>
      <c r="G29" s="44"/>
      <c r="H29" s="44"/>
      <c r="I29" s="44"/>
      <c r="J29" s="36"/>
      <c r="K29" s="40"/>
      <c r="L29" s="60"/>
      <c r="M29" s="62"/>
      <c r="N29" s="62"/>
      <c r="O29" s="60"/>
      <c r="P29" s="62"/>
    </row>
    <row r="30" spans="1:16" s="58" customFormat="1" ht="15.75" customHeight="1">
      <c r="A30" s="26"/>
      <c r="C30" s="26"/>
      <c r="D30" s="26"/>
      <c r="E30" s="5"/>
      <c r="F30" s="5"/>
      <c r="G30" s="44"/>
      <c r="H30" s="44"/>
      <c r="I30" s="44"/>
      <c r="J30" s="36"/>
      <c r="K30" s="40"/>
      <c r="L30" s="60"/>
      <c r="M30" s="62"/>
      <c r="N30" s="62"/>
      <c r="O30" s="60"/>
      <c r="P30" s="62"/>
    </row>
    <row r="31" spans="1:16" s="58" customFormat="1" ht="15.75" customHeight="1">
      <c r="A31" s="26"/>
      <c r="C31" s="26"/>
      <c r="D31" s="26"/>
      <c r="E31" s="5"/>
      <c r="F31" s="5"/>
      <c r="G31" s="44"/>
      <c r="H31" s="44"/>
      <c r="I31" s="44"/>
      <c r="J31" s="36"/>
      <c r="K31" s="40"/>
      <c r="L31" s="60"/>
      <c r="M31" s="62"/>
      <c r="N31" s="62"/>
      <c r="O31" s="60"/>
      <c r="P31" s="62"/>
    </row>
    <row r="32" spans="1:16" s="58" customFormat="1" ht="15.75" customHeight="1">
      <c r="A32" s="26"/>
      <c r="C32" s="26"/>
      <c r="D32" s="26"/>
      <c r="E32" s="5"/>
      <c r="F32" s="5"/>
      <c r="G32" s="44"/>
      <c r="H32" s="44"/>
      <c r="I32" s="44"/>
      <c r="J32" s="36"/>
      <c r="K32" s="40"/>
      <c r="L32" s="60"/>
      <c r="M32" s="62"/>
      <c r="N32" s="62"/>
      <c r="O32" s="60"/>
      <c r="P32" s="62"/>
    </row>
    <row r="33" spans="1:16" s="58" customFormat="1" ht="15.75" customHeight="1">
      <c r="A33" s="26"/>
      <c r="C33" s="26"/>
      <c r="D33" s="26"/>
      <c r="E33" s="5"/>
      <c r="F33" s="5"/>
      <c r="G33" s="44"/>
      <c r="H33" s="44"/>
      <c r="I33" s="44"/>
      <c r="J33" s="36"/>
      <c r="K33" s="40"/>
      <c r="L33" s="60"/>
      <c r="M33" s="62"/>
      <c r="N33" s="62"/>
      <c r="O33" s="60"/>
      <c r="P33" s="62"/>
    </row>
    <row r="34" spans="1:16" s="58" customFormat="1" ht="15.75" customHeight="1">
      <c r="A34" s="26"/>
      <c r="C34" s="26"/>
      <c r="D34" s="26"/>
      <c r="E34" s="5"/>
      <c r="F34" s="5"/>
      <c r="G34" s="44"/>
      <c r="H34" s="44"/>
      <c r="I34" s="44"/>
      <c r="J34" s="36"/>
      <c r="K34" s="40"/>
      <c r="L34" s="60"/>
      <c r="M34" s="62"/>
      <c r="N34" s="62"/>
      <c r="O34" s="60"/>
      <c r="P34" s="62"/>
    </row>
    <row r="35" spans="1:16" s="58" customFormat="1" ht="15.75" customHeight="1">
      <c r="A35" s="26"/>
      <c r="C35" s="26"/>
      <c r="D35" s="26"/>
      <c r="E35" s="5"/>
      <c r="F35" s="5"/>
      <c r="G35" s="44"/>
      <c r="H35" s="44"/>
      <c r="I35" s="44"/>
      <c r="J35" s="36"/>
      <c r="K35" s="40"/>
      <c r="L35" s="60"/>
      <c r="M35" s="62"/>
      <c r="N35" s="62"/>
      <c r="O35" s="60"/>
      <c r="P35" s="62"/>
    </row>
    <row r="36" spans="1:16" s="58" customFormat="1" ht="15.75" customHeight="1">
      <c r="A36" s="26"/>
      <c r="C36" s="26"/>
      <c r="D36" s="26"/>
      <c r="E36" s="5"/>
      <c r="F36" s="5"/>
      <c r="G36" s="44"/>
      <c r="H36" s="44"/>
      <c r="I36" s="44"/>
      <c r="J36" s="36"/>
      <c r="K36" s="40"/>
      <c r="L36" s="60"/>
      <c r="M36" s="62"/>
      <c r="N36" s="62"/>
      <c r="O36" s="60"/>
      <c r="P36" s="62"/>
    </row>
    <row r="37" spans="1:16" s="58" customFormat="1" ht="15.75" customHeight="1">
      <c r="A37" s="26"/>
      <c r="C37" s="26"/>
      <c r="D37" s="26"/>
      <c r="E37" s="5"/>
      <c r="F37" s="5"/>
      <c r="G37" s="44"/>
      <c r="H37" s="44"/>
      <c r="I37" s="44"/>
      <c r="J37" s="36"/>
      <c r="K37" s="40"/>
      <c r="L37" s="60"/>
      <c r="M37" s="62"/>
      <c r="N37" s="62"/>
      <c r="O37" s="60"/>
      <c r="P37" s="62"/>
    </row>
    <row r="38" spans="1:16" s="58" customFormat="1" ht="15.75" customHeight="1">
      <c r="A38" s="26"/>
      <c r="C38" s="26"/>
      <c r="D38" s="26"/>
      <c r="E38" s="5"/>
      <c r="F38" s="5"/>
      <c r="G38" s="44"/>
      <c r="H38" s="44"/>
      <c r="I38" s="44"/>
      <c r="J38" s="36"/>
      <c r="K38" s="40"/>
      <c r="L38" s="60"/>
      <c r="M38" s="62"/>
      <c r="N38" s="62"/>
      <c r="O38" s="60"/>
      <c r="P38" s="62"/>
    </row>
    <row r="39" spans="1:16" s="58" customFormat="1" ht="15.75" customHeight="1">
      <c r="A39" s="26"/>
      <c r="C39" s="26"/>
      <c r="D39" s="26"/>
      <c r="E39" s="5"/>
      <c r="F39" s="5"/>
      <c r="G39" s="44"/>
      <c r="H39" s="44"/>
      <c r="I39" s="44"/>
      <c r="J39" s="36"/>
      <c r="K39" s="40"/>
      <c r="L39" s="60"/>
      <c r="M39" s="62"/>
      <c r="N39" s="62"/>
      <c r="O39" s="60"/>
      <c r="P39" s="62"/>
    </row>
    <row r="40" spans="1:16" s="58" customFormat="1" ht="15.75" customHeight="1">
      <c r="A40" s="26"/>
      <c r="C40" s="26"/>
      <c r="D40" s="26"/>
      <c r="E40" s="5"/>
      <c r="F40" s="5"/>
      <c r="G40" s="44"/>
      <c r="H40" s="44"/>
      <c r="I40" s="44"/>
      <c r="J40" s="36"/>
      <c r="K40" s="40"/>
      <c r="L40" s="60"/>
      <c r="M40" s="62"/>
      <c r="N40" s="62"/>
      <c r="O40" s="60"/>
      <c r="P40" s="62"/>
    </row>
    <row r="41" spans="1:16" s="58" customFormat="1" ht="15.75" customHeight="1">
      <c r="A41" s="26"/>
      <c r="C41" s="26"/>
      <c r="D41" s="26"/>
      <c r="E41" s="5"/>
      <c r="F41" s="5"/>
      <c r="G41" s="44"/>
      <c r="H41" s="44"/>
      <c r="I41" s="44"/>
      <c r="J41" s="36"/>
      <c r="K41" s="40"/>
      <c r="L41" s="60"/>
      <c r="M41" s="62"/>
      <c r="N41" s="62"/>
      <c r="O41" s="60"/>
      <c r="P41" s="62"/>
    </row>
    <row r="42" spans="1:16" s="58" customFormat="1" ht="15.75" customHeight="1">
      <c r="A42" s="26"/>
      <c r="C42" s="26"/>
      <c r="D42" s="26"/>
      <c r="E42" s="5"/>
      <c r="F42" s="5"/>
      <c r="G42" s="44"/>
      <c r="H42" s="44"/>
      <c r="I42" s="44"/>
      <c r="J42" s="36"/>
      <c r="K42" s="40"/>
      <c r="L42" s="60"/>
      <c r="M42" s="62"/>
      <c r="N42" s="62"/>
      <c r="O42" s="60"/>
      <c r="P42" s="62"/>
    </row>
    <row r="43" spans="1:16" s="58" customFormat="1" ht="15.75" customHeight="1">
      <c r="A43" s="26"/>
      <c r="C43" s="26"/>
      <c r="D43" s="26"/>
      <c r="E43" s="5"/>
      <c r="F43" s="5"/>
      <c r="G43" s="44"/>
      <c r="H43" s="44"/>
      <c r="I43" s="44"/>
      <c r="J43" s="36"/>
      <c r="K43" s="40"/>
      <c r="L43" s="60"/>
      <c r="M43" s="62"/>
      <c r="N43" s="62"/>
      <c r="O43" s="60"/>
      <c r="P43" s="62"/>
    </row>
    <row r="44" spans="1:16" s="58" customFormat="1" ht="15.75" customHeight="1">
      <c r="A44" s="26"/>
      <c r="C44" s="26"/>
      <c r="D44" s="26"/>
      <c r="E44" s="5"/>
      <c r="F44" s="5"/>
      <c r="G44" s="44"/>
      <c r="H44" s="44"/>
      <c r="I44" s="44"/>
      <c r="J44" s="36"/>
      <c r="K44" s="40"/>
      <c r="L44" s="60"/>
      <c r="M44" s="62"/>
      <c r="N44" s="62"/>
      <c r="O44" s="60"/>
      <c r="P44" s="62"/>
    </row>
    <row r="45" spans="1:16" s="58" customFormat="1" ht="15.75" customHeight="1">
      <c r="A45" s="26"/>
      <c r="C45" s="26"/>
      <c r="D45" s="26"/>
      <c r="E45" s="5"/>
      <c r="F45" s="5"/>
      <c r="G45" s="44"/>
      <c r="H45" s="44"/>
      <c r="I45" s="44"/>
      <c r="J45" s="36"/>
      <c r="K45" s="40"/>
      <c r="L45" s="60"/>
      <c r="M45" s="62"/>
      <c r="N45" s="62"/>
      <c r="O45" s="60"/>
      <c r="P45" s="62"/>
    </row>
    <row r="46" spans="1:16" s="58" customFormat="1" ht="15.75" customHeight="1">
      <c r="A46" s="26"/>
      <c r="C46" s="26"/>
      <c r="D46" s="26"/>
      <c r="E46" s="5"/>
      <c r="F46" s="5"/>
      <c r="G46" s="44"/>
      <c r="H46" s="44"/>
      <c r="I46" s="44"/>
      <c r="J46" s="36"/>
      <c r="K46" s="40"/>
      <c r="L46" s="60"/>
      <c r="M46" s="62"/>
      <c r="N46" s="62"/>
      <c r="O46" s="60"/>
      <c r="P46" s="62"/>
    </row>
    <row r="47" spans="1:16" s="58" customFormat="1" ht="15.75" customHeight="1">
      <c r="A47" s="26"/>
      <c r="C47" s="26"/>
      <c r="D47" s="26"/>
      <c r="E47" s="5"/>
      <c r="F47" s="5"/>
      <c r="G47" s="44"/>
      <c r="H47" s="44"/>
      <c r="I47" s="44"/>
      <c r="J47" s="36"/>
      <c r="K47" s="40"/>
      <c r="L47" s="60"/>
      <c r="M47" s="62"/>
      <c r="N47" s="62"/>
      <c r="O47" s="60"/>
      <c r="P47" s="62"/>
    </row>
    <row r="48" spans="1:16" s="58" customFormat="1" ht="15.75" customHeight="1">
      <c r="A48" s="26"/>
      <c r="C48" s="26"/>
      <c r="D48" s="26"/>
      <c r="E48" s="5"/>
      <c r="F48" s="5"/>
      <c r="G48" s="44"/>
      <c r="H48" s="44"/>
      <c r="I48" s="44"/>
      <c r="J48" s="36"/>
      <c r="K48" s="40"/>
      <c r="L48" s="60"/>
      <c r="M48" s="62"/>
      <c r="N48" s="62"/>
      <c r="O48" s="60"/>
      <c r="P48" s="62"/>
    </row>
    <row r="49" spans="1:16" s="58" customFormat="1" ht="15.75" customHeight="1">
      <c r="A49" s="26"/>
      <c r="C49" s="26"/>
      <c r="D49" s="26"/>
      <c r="E49" s="5"/>
      <c r="F49" s="5"/>
      <c r="G49" s="44"/>
      <c r="H49" s="44"/>
      <c r="I49" s="44"/>
      <c r="J49" s="36"/>
      <c r="K49" s="40"/>
      <c r="L49" s="60"/>
      <c r="M49" s="62"/>
      <c r="N49" s="62"/>
      <c r="O49" s="60"/>
      <c r="P49" s="62"/>
    </row>
    <row r="50" spans="1:16" s="58" customFormat="1" ht="15.75" customHeight="1">
      <c r="A50" s="26"/>
      <c r="C50" s="26"/>
      <c r="D50" s="26"/>
      <c r="E50" s="5"/>
      <c r="F50" s="5"/>
      <c r="G50" s="44"/>
      <c r="H50" s="44"/>
      <c r="I50" s="44"/>
      <c r="J50" s="36"/>
      <c r="K50" s="40"/>
      <c r="L50" s="60"/>
      <c r="M50" s="62"/>
      <c r="N50" s="62"/>
      <c r="O50" s="60"/>
      <c r="P50" s="62"/>
    </row>
    <row r="51" spans="1:16" s="58" customFormat="1" ht="15.75" customHeight="1">
      <c r="A51" s="26"/>
      <c r="C51" s="26"/>
      <c r="D51" s="26"/>
      <c r="E51" s="5"/>
      <c r="F51" s="5"/>
      <c r="G51" s="44"/>
      <c r="H51" s="44"/>
      <c r="I51" s="44"/>
      <c r="J51" s="36"/>
      <c r="K51" s="40"/>
      <c r="L51" s="60"/>
      <c r="M51" s="62"/>
      <c r="N51" s="62"/>
      <c r="O51" s="60"/>
      <c r="P51" s="62"/>
    </row>
    <row r="52" spans="1:16" s="58" customFormat="1" ht="15.75" customHeight="1">
      <c r="A52" s="26"/>
      <c r="C52" s="26"/>
      <c r="D52" s="26"/>
      <c r="E52" s="5"/>
      <c r="F52" s="5"/>
      <c r="G52" s="44"/>
      <c r="H52" s="44"/>
      <c r="I52" s="44"/>
      <c r="J52" s="36"/>
      <c r="K52" s="40"/>
      <c r="L52" s="60"/>
      <c r="M52" s="62"/>
      <c r="N52" s="62"/>
      <c r="O52" s="60"/>
      <c r="P52" s="62"/>
    </row>
    <row r="53" spans="1:16" s="58" customFormat="1" ht="15.75" customHeight="1">
      <c r="A53" s="26"/>
      <c r="C53" s="26"/>
      <c r="D53" s="26"/>
      <c r="E53" s="5"/>
      <c r="F53" s="5"/>
      <c r="G53" s="44"/>
      <c r="H53" s="44"/>
      <c r="I53" s="44"/>
      <c r="J53" s="36"/>
      <c r="K53" s="40"/>
      <c r="L53" s="60"/>
      <c r="M53" s="62"/>
      <c r="N53" s="62"/>
      <c r="O53" s="60"/>
      <c r="P53" s="62"/>
    </row>
    <row r="54" spans="1:16" s="58" customFormat="1" ht="15.75" customHeight="1">
      <c r="A54" s="26"/>
      <c r="C54" s="26"/>
      <c r="D54" s="26"/>
      <c r="E54" s="5"/>
      <c r="F54" s="5"/>
      <c r="G54" s="44"/>
      <c r="H54" s="44"/>
      <c r="I54" s="44"/>
      <c r="J54" s="36"/>
      <c r="K54" s="40"/>
      <c r="L54" s="60"/>
      <c r="M54" s="62"/>
      <c r="N54" s="62"/>
      <c r="O54" s="60"/>
      <c r="P54" s="62"/>
    </row>
    <row r="55" spans="1:16" s="58" customFormat="1" ht="15.75" customHeight="1">
      <c r="A55" s="26"/>
      <c r="C55" s="26"/>
      <c r="D55" s="26"/>
      <c r="E55" s="5"/>
      <c r="F55" s="5"/>
      <c r="G55" s="44"/>
      <c r="H55" s="44"/>
      <c r="I55" s="44"/>
      <c r="J55" s="36"/>
      <c r="K55" s="40"/>
      <c r="L55" s="60"/>
      <c r="M55" s="62"/>
      <c r="N55" s="62"/>
      <c r="O55" s="60"/>
      <c r="P55" s="62"/>
    </row>
    <row r="56" spans="1:16" s="58" customFormat="1" ht="15.75" customHeight="1">
      <c r="A56" s="26"/>
      <c r="C56" s="26"/>
      <c r="D56" s="26"/>
      <c r="E56" s="5"/>
      <c r="F56" s="5"/>
      <c r="G56" s="44"/>
      <c r="H56" s="44"/>
      <c r="I56" s="44"/>
      <c r="J56" s="36"/>
      <c r="K56" s="40"/>
      <c r="L56" s="60"/>
      <c r="M56" s="62"/>
      <c r="N56" s="62"/>
      <c r="O56" s="60"/>
      <c r="P56" s="62"/>
    </row>
    <row r="57" spans="1:16" s="58" customFormat="1" ht="15.75" customHeight="1">
      <c r="A57" s="26"/>
      <c r="C57" s="26"/>
      <c r="D57" s="26"/>
      <c r="E57" s="5"/>
      <c r="F57" s="5"/>
      <c r="G57" s="44"/>
      <c r="H57" s="44"/>
      <c r="I57" s="44"/>
      <c r="J57" s="36"/>
      <c r="K57" s="40"/>
      <c r="L57" s="60"/>
      <c r="M57" s="62"/>
      <c r="N57" s="62"/>
      <c r="O57" s="60"/>
      <c r="P57" s="62"/>
    </row>
    <row r="58" spans="1:16" s="58" customFormat="1" ht="15.75" customHeight="1">
      <c r="A58" s="26"/>
      <c r="C58" s="39" t="s">
        <v>353</v>
      </c>
      <c r="D58" s="26"/>
      <c r="E58" s="5"/>
      <c r="F58" s="5"/>
      <c r="G58" s="44"/>
      <c r="H58" s="44"/>
      <c r="I58" s="44"/>
      <c r="J58" s="36"/>
      <c r="K58" s="40"/>
      <c r="L58" s="60"/>
      <c r="M58" s="62"/>
      <c r="N58" s="62"/>
      <c r="O58" s="60"/>
      <c r="P58" s="62"/>
    </row>
    <row r="59" spans="1:16" s="58" customFormat="1" ht="15.75" customHeight="1" thickBot="1">
      <c r="A59" s="26"/>
      <c r="C59" s="94" t="s">
        <v>351</v>
      </c>
      <c r="D59" s="26"/>
      <c r="E59" s="5"/>
      <c r="F59" s="5"/>
      <c r="G59" s="44"/>
      <c r="H59" s="44"/>
      <c r="I59" s="44"/>
      <c r="J59" s="36"/>
      <c r="K59" s="40"/>
      <c r="L59" s="60"/>
      <c r="M59" s="62"/>
      <c r="N59" s="62"/>
      <c r="O59" s="60"/>
      <c r="P59" s="62"/>
    </row>
    <row r="60" spans="1:16" ht="63.75" customHeight="1">
      <c r="C60" s="120"/>
      <c r="D60" s="121" t="s">
        <v>305</v>
      </c>
      <c r="E60" s="122" t="s">
        <v>4</v>
      </c>
      <c r="F60" s="122" t="s">
        <v>347</v>
      </c>
      <c r="G60" s="123" t="s">
        <v>6</v>
      </c>
      <c r="H60" s="123" t="s">
        <v>7</v>
      </c>
      <c r="I60" s="123" t="s">
        <v>8</v>
      </c>
      <c r="J60" s="122" t="s">
        <v>9</v>
      </c>
      <c r="K60" s="124" t="s">
        <v>300</v>
      </c>
      <c r="L60" s="125" t="s">
        <v>299</v>
      </c>
      <c r="M60" s="126" t="s">
        <v>301</v>
      </c>
      <c r="N60" s="126" t="s">
        <v>302</v>
      </c>
      <c r="O60" s="125" t="s">
        <v>303</v>
      </c>
      <c r="P60" s="127" t="s">
        <v>304</v>
      </c>
    </row>
    <row r="61" spans="1:16" s="58" customFormat="1" ht="15.75" customHeight="1">
      <c r="C61" s="134" t="s">
        <v>35</v>
      </c>
      <c r="D61" s="129"/>
      <c r="E61" s="130"/>
      <c r="F61" s="130"/>
      <c r="G61" s="131"/>
      <c r="H61" s="131"/>
      <c r="I61" s="131"/>
      <c r="J61" s="148"/>
      <c r="K61" s="131"/>
      <c r="L61" s="130"/>
      <c r="M61" s="132"/>
      <c r="N61" s="132"/>
      <c r="O61" s="130"/>
      <c r="P61" s="133"/>
    </row>
    <row r="62" spans="1:16" s="58" customFormat="1" ht="15.75" customHeight="1">
      <c r="C62" s="134" t="s">
        <v>14</v>
      </c>
      <c r="D62" s="129">
        <f>COUNTIF($C$3:$C$6,$C62)</f>
        <v>3</v>
      </c>
      <c r="E62" s="130">
        <f t="shared" ref="E62:P62" si="6">AVERAGEIF($C$3:$C$6,$C$62,E$3:E$6)</f>
        <v>13.666666666666666</v>
      </c>
      <c r="F62" s="130">
        <f t="shared" si="6"/>
        <v>1283.3333333333333</v>
      </c>
      <c r="G62" s="131">
        <f t="shared" si="6"/>
        <v>144000000</v>
      </c>
      <c r="H62" s="131">
        <f t="shared" si="6"/>
        <v>1670333.3333333333</v>
      </c>
      <c r="I62" s="131">
        <f t="shared" si="6"/>
        <v>80000</v>
      </c>
      <c r="J62" s="130">
        <f t="shared" si="6"/>
        <v>423.33333333333331</v>
      </c>
      <c r="K62" s="131">
        <f t="shared" si="6"/>
        <v>2284.3238095238098</v>
      </c>
      <c r="L62" s="130">
        <f t="shared" si="6"/>
        <v>152.88461538461539</v>
      </c>
      <c r="M62" s="132">
        <f t="shared" si="6"/>
        <v>1.1043932775521924E-2</v>
      </c>
      <c r="N62" s="132">
        <f t="shared" si="6"/>
        <v>1.5895238095238098E-2</v>
      </c>
      <c r="O62" s="130">
        <f t="shared" si="6"/>
        <v>2.9729344729344729</v>
      </c>
      <c r="P62" s="133">
        <f t="shared" si="6"/>
        <v>5.4868545178622696E-4</v>
      </c>
    </row>
    <row r="63" spans="1:16" s="58" customFormat="1" ht="15.75" customHeight="1">
      <c r="C63" s="134" t="s">
        <v>34</v>
      </c>
      <c r="D63" s="129">
        <f>COUNTIF($C$3:$C$6,$C63)</f>
        <v>1</v>
      </c>
      <c r="E63" s="130">
        <f t="shared" ref="E63:P63" si="7">AVERAGEIF($C$3:$C$6,$C$63,E$3:E$6)</f>
        <v>23</v>
      </c>
      <c r="F63" s="130">
        <f t="shared" si="7"/>
        <v>200</v>
      </c>
      <c r="G63" s="131">
        <f t="shared" si="7"/>
        <v>80000000</v>
      </c>
      <c r="H63" s="131">
        <f t="shared" si="7"/>
        <v>1900000</v>
      </c>
      <c r="I63" s="131">
        <f t="shared" si="7"/>
        <v>2000000</v>
      </c>
      <c r="J63" s="130">
        <f t="shared" si="7"/>
        <v>160</v>
      </c>
      <c r="K63" s="131">
        <f t="shared" si="7"/>
        <v>9500</v>
      </c>
      <c r="L63" s="130">
        <f t="shared" si="7"/>
        <v>8.695652173913043</v>
      </c>
      <c r="M63" s="132">
        <f t="shared" si="7"/>
        <v>2.375E-2</v>
      </c>
      <c r="N63" s="132">
        <f t="shared" si="7"/>
        <v>0.115</v>
      </c>
      <c r="O63" s="130">
        <f t="shared" si="7"/>
        <v>1.25</v>
      </c>
      <c r="P63" s="133">
        <f t="shared" si="7"/>
        <v>2.5000000000000001E-2</v>
      </c>
    </row>
    <row r="64" spans="1:16" s="58" customFormat="1" ht="15.75" customHeight="1">
      <c r="C64" s="141" t="s">
        <v>40</v>
      </c>
      <c r="D64" s="142"/>
      <c r="E64" s="143"/>
      <c r="F64" s="143"/>
      <c r="G64" s="144"/>
      <c r="H64" s="144"/>
      <c r="I64" s="144"/>
      <c r="J64" s="143"/>
      <c r="K64" s="144"/>
      <c r="L64" s="143"/>
      <c r="M64" s="145"/>
      <c r="N64" s="145"/>
      <c r="O64" s="143"/>
      <c r="P64" s="146"/>
    </row>
    <row r="65" spans="1:16" s="58" customFormat="1" ht="15.75" customHeight="1" thickBot="1">
      <c r="C65" s="135" t="s">
        <v>315</v>
      </c>
      <c r="D65" s="136">
        <f>SUM(D61:D64)</f>
        <v>4</v>
      </c>
      <c r="E65" s="137">
        <f>AVERAGE(E3:E6)</f>
        <v>16</v>
      </c>
      <c r="F65" s="137">
        <f t="shared" ref="F65:P65" si="8">AVERAGE(F3:F6)</f>
        <v>1012.5</v>
      </c>
      <c r="G65" s="176">
        <f t="shared" si="8"/>
        <v>128000000</v>
      </c>
      <c r="H65" s="176">
        <f t="shared" si="8"/>
        <v>1727750</v>
      </c>
      <c r="I65" s="176">
        <f t="shared" si="8"/>
        <v>560000</v>
      </c>
      <c r="J65" s="137">
        <f t="shared" si="8"/>
        <v>357.5</v>
      </c>
      <c r="K65" s="137">
        <f t="shared" si="8"/>
        <v>4088.2428571428572</v>
      </c>
      <c r="L65" s="137">
        <f t="shared" si="8"/>
        <v>116.8373745819398</v>
      </c>
      <c r="M65" s="177">
        <f t="shared" si="8"/>
        <v>1.4220449581641443E-2</v>
      </c>
      <c r="N65" s="177">
        <f t="shared" si="8"/>
        <v>4.0671428571428574E-2</v>
      </c>
      <c r="O65" s="137">
        <f t="shared" si="8"/>
        <v>2.5422008547008548</v>
      </c>
      <c r="P65" s="178">
        <f t="shared" si="8"/>
        <v>6.6615140888396703E-3</v>
      </c>
    </row>
    <row r="66" spans="1:16" ht="15.75" customHeight="1">
      <c r="D66" s="58"/>
      <c r="G66" s="17"/>
    </row>
    <row r="67" spans="1:16" ht="15.75" customHeight="1">
      <c r="E67" s="3"/>
      <c r="F67" s="3"/>
    </row>
    <row r="68" spans="1:16" ht="15.75" customHeight="1">
      <c r="A68" s="3"/>
      <c r="C68" s="179" t="s">
        <v>352</v>
      </c>
      <c r="D68" s="26"/>
      <c r="E68" s="3"/>
      <c r="F68" s="3"/>
    </row>
    <row r="72" spans="1:16" ht="15.75" customHeight="1">
      <c r="E72" s="3"/>
      <c r="F72" s="36"/>
    </row>
    <row r="73" spans="1:16" ht="15.75" customHeight="1">
      <c r="E73" s="3"/>
      <c r="F73" s="3"/>
    </row>
    <row r="74" spans="1:16" ht="15.75" customHeight="1">
      <c r="E74" s="3"/>
      <c r="F74" s="3"/>
    </row>
    <row r="75" spans="1:16" ht="15.75" customHeight="1">
      <c r="E75" s="3"/>
      <c r="F75" s="3"/>
    </row>
  </sheetData>
  <mergeCells count="1">
    <mergeCell ref="T1:X1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68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C58" sqref="C58"/>
    </sheetView>
  </sheetViews>
  <sheetFormatPr defaultColWidth="14.42578125" defaultRowHeight="15.75" customHeight="1"/>
  <cols>
    <col min="1" max="1" width="14.42578125" style="37"/>
    <col min="4" max="4" width="6" customWidth="1"/>
    <col min="6" max="6" width="17.140625" customWidth="1"/>
    <col min="7" max="7" width="21.140625" customWidth="1"/>
    <col min="8" max="8" width="22.28515625" customWidth="1"/>
    <col min="9" max="9" width="24" customWidth="1"/>
    <col min="12" max="12" width="14.42578125" style="60"/>
    <col min="13" max="14" width="14.42578125" style="62"/>
    <col min="15" max="15" width="14.42578125" style="60"/>
    <col min="16" max="18" width="14.42578125" style="62"/>
  </cols>
  <sheetData>
    <row r="1" spans="1:24" s="58" customFormat="1" ht="15.75" customHeight="1">
      <c r="A1" s="162" t="s">
        <v>334</v>
      </c>
      <c r="B1" s="150"/>
      <c r="C1" s="150"/>
      <c r="D1" s="150"/>
      <c r="E1" s="150"/>
      <c r="F1" s="147"/>
      <c r="L1" s="60"/>
      <c r="M1" s="62"/>
      <c r="N1" s="62"/>
      <c r="O1" s="60"/>
      <c r="P1" s="62"/>
      <c r="Q1" s="62"/>
      <c r="R1" s="62"/>
      <c r="T1" s="209" t="s">
        <v>345</v>
      </c>
      <c r="U1" s="209"/>
      <c r="V1" s="209"/>
      <c r="W1" s="209"/>
      <c r="X1" s="209"/>
    </row>
    <row r="2" spans="1:24" ht="72.75" customHeight="1">
      <c r="A2" s="50" t="s">
        <v>45</v>
      </c>
      <c r="C2" s="2" t="s">
        <v>3</v>
      </c>
      <c r="E2" s="7" t="s">
        <v>46</v>
      </c>
      <c r="F2" s="7" t="s">
        <v>5</v>
      </c>
      <c r="G2" s="7" t="s">
        <v>95</v>
      </c>
      <c r="H2" s="8" t="s">
        <v>47</v>
      </c>
      <c r="I2" s="7" t="s">
        <v>96</v>
      </c>
      <c r="J2" s="7" t="s">
        <v>58</v>
      </c>
      <c r="K2" s="47" t="s">
        <v>300</v>
      </c>
      <c r="L2" s="59" t="s">
        <v>299</v>
      </c>
      <c r="M2" s="61" t="s">
        <v>301</v>
      </c>
      <c r="N2" s="61" t="s">
        <v>302</v>
      </c>
      <c r="O2" s="59" t="s">
        <v>303</v>
      </c>
      <c r="P2" s="61" t="s">
        <v>304</v>
      </c>
      <c r="Q2" s="61"/>
      <c r="R2" s="92" t="s">
        <v>316</v>
      </c>
      <c r="S2" s="92" t="s">
        <v>317</v>
      </c>
      <c r="T2" s="92" t="s">
        <v>311</v>
      </c>
      <c r="U2" s="92" t="s">
        <v>312</v>
      </c>
      <c r="V2" s="92" t="s">
        <v>310</v>
      </c>
      <c r="W2" s="92" t="s">
        <v>313</v>
      </c>
    </row>
    <row r="3" spans="1:24" ht="15.75" customHeight="1">
      <c r="A3" s="52" t="s">
        <v>101</v>
      </c>
      <c r="C3" s="3" t="s">
        <v>14</v>
      </c>
      <c r="E3" s="20">
        <v>24</v>
      </c>
      <c r="F3" s="3">
        <v>1000</v>
      </c>
      <c r="G3" s="21">
        <v>147800000</v>
      </c>
      <c r="H3" s="21">
        <v>3957000</v>
      </c>
      <c r="I3" s="21">
        <v>717500</v>
      </c>
      <c r="J3" s="20">
        <v>3</v>
      </c>
      <c r="K3" s="40">
        <f>H3/F3</f>
        <v>3957</v>
      </c>
      <c r="L3" s="60">
        <f>F3/E3</f>
        <v>41.666666666666664</v>
      </c>
      <c r="M3" s="62">
        <f>H3/G3</f>
        <v>2.6772665764546684E-2</v>
      </c>
      <c r="N3" s="62">
        <f>E3/F3</f>
        <v>2.4E-2</v>
      </c>
      <c r="O3" s="60">
        <f>F3/J3</f>
        <v>333.33333333333331</v>
      </c>
      <c r="P3" s="62">
        <f>I3/G3</f>
        <v>4.8545331529093365E-3</v>
      </c>
      <c r="R3" s="108">
        <f>G3/F3</f>
        <v>147800</v>
      </c>
      <c r="S3" s="108">
        <f>H3/E3</f>
        <v>164875</v>
      </c>
      <c r="T3" s="58" t="b">
        <f>IF(H3&gt;0.1*G3,"Flag,""")</f>
        <v>0</v>
      </c>
      <c r="U3" s="58" t="b">
        <f>IF(I3&gt;H3,"Flag,""")</f>
        <v>0</v>
      </c>
      <c r="V3" s="58" t="b">
        <f>IF(E3&gt;0.1*F3,"Flag,""")</f>
        <v>0</v>
      </c>
      <c r="W3" s="58" t="b">
        <f>IF(K3&gt;0.001*H3,"Flag,""")</f>
        <v>0</v>
      </c>
    </row>
    <row r="4" spans="1:24" ht="15.75" customHeight="1">
      <c r="A4" s="52" t="s">
        <v>104</v>
      </c>
      <c r="C4" s="3" t="s">
        <v>14</v>
      </c>
      <c r="E4" s="20">
        <v>20</v>
      </c>
      <c r="F4" s="3">
        <v>1200</v>
      </c>
      <c r="G4" s="21">
        <v>150000000</v>
      </c>
      <c r="H4" s="21">
        <v>3115000</v>
      </c>
      <c r="I4" s="21">
        <v>2500000</v>
      </c>
      <c r="J4" s="20">
        <v>5</v>
      </c>
      <c r="K4" s="40">
        <f t="shared" ref="K4:K25" si="0">H4/F4</f>
        <v>2595.8333333333335</v>
      </c>
      <c r="L4" s="60">
        <f t="shared" ref="L4:L25" si="1">F4/E4</f>
        <v>60</v>
      </c>
      <c r="M4" s="62">
        <f t="shared" ref="M4:M25" si="2">H4/G4</f>
        <v>2.0766666666666666E-2</v>
      </c>
      <c r="N4" s="62">
        <f t="shared" ref="N4:N25" si="3">E4/F4</f>
        <v>1.6666666666666666E-2</v>
      </c>
      <c r="O4" s="60">
        <f t="shared" ref="O4:O25" si="4">F4/J4</f>
        <v>240</v>
      </c>
      <c r="P4" s="62">
        <f t="shared" ref="P4:P25" si="5">I4/G4</f>
        <v>1.6666666666666666E-2</v>
      </c>
      <c r="R4" s="108">
        <f t="shared" ref="R4:R25" si="6">G4/F4</f>
        <v>125000</v>
      </c>
      <c r="S4" s="108">
        <f t="shared" ref="S4:S25" si="7">H4/E4</f>
        <v>155750</v>
      </c>
      <c r="T4" s="58" t="b">
        <f t="shared" ref="T4:T25" si="8">IF(H4&gt;0.1*G4,"Flag,""")</f>
        <v>0</v>
      </c>
      <c r="U4" s="58" t="b">
        <f t="shared" ref="U4:U25" si="9">IF(I4&gt;H4,"Flag,""")</f>
        <v>0</v>
      </c>
      <c r="V4" s="58" t="b">
        <f t="shared" ref="V4:V25" si="10">IF(E4&gt;0.1*F4,"Flag,""")</f>
        <v>0</v>
      </c>
      <c r="W4" s="58" t="b">
        <f t="shared" ref="W4:W25" si="11">IF(K4&gt;0.001*H4,"Flag,""")</f>
        <v>0</v>
      </c>
    </row>
    <row r="5" spans="1:24" ht="15.75" customHeight="1">
      <c r="A5" s="52" t="s">
        <v>138</v>
      </c>
      <c r="C5" s="3" t="s">
        <v>14</v>
      </c>
      <c r="E5" s="3">
        <v>62</v>
      </c>
      <c r="F5" s="3">
        <v>1000</v>
      </c>
      <c r="G5" s="21">
        <v>285350000</v>
      </c>
      <c r="H5" s="21">
        <v>8979500</v>
      </c>
      <c r="I5" s="21">
        <v>987000</v>
      </c>
      <c r="J5" s="20">
        <v>5</v>
      </c>
      <c r="K5" s="40">
        <f t="shared" si="0"/>
        <v>8979.5</v>
      </c>
      <c r="L5" s="60">
        <f t="shared" si="1"/>
        <v>16.129032258064516</v>
      </c>
      <c r="M5" s="62">
        <f t="shared" si="2"/>
        <v>3.1468372174522516E-2</v>
      </c>
      <c r="N5" s="62">
        <f t="shared" si="3"/>
        <v>6.2E-2</v>
      </c>
      <c r="O5" s="60">
        <f t="shared" si="4"/>
        <v>200</v>
      </c>
      <c r="P5" s="62">
        <f t="shared" si="5"/>
        <v>3.4589101103907481E-3</v>
      </c>
      <c r="R5" s="108">
        <f t="shared" si="6"/>
        <v>285350</v>
      </c>
      <c r="S5" s="108">
        <f t="shared" si="7"/>
        <v>144830.64516129033</v>
      </c>
      <c r="T5" s="58" t="b">
        <f t="shared" si="8"/>
        <v>0</v>
      </c>
      <c r="U5" s="58" t="b">
        <f t="shared" si="9"/>
        <v>0</v>
      </c>
      <c r="V5" s="58" t="b">
        <f t="shared" si="10"/>
        <v>0</v>
      </c>
      <c r="W5" s="58" t="b">
        <f t="shared" si="11"/>
        <v>0</v>
      </c>
    </row>
    <row r="6" spans="1:24" ht="15.75" customHeight="1">
      <c r="A6" s="52" t="s">
        <v>139</v>
      </c>
      <c r="C6" s="3" t="s">
        <v>14</v>
      </c>
      <c r="E6" s="3">
        <v>4</v>
      </c>
      <c r="F6" s="3">
        <v>165</v>
      </c>
      <c r="G6" s="21">
        <v>100000000</v>
      </c>
      <c r="H6" s="21">
        <v>4330000</v>
      </c>
      <c r="I6" s="21">
        <v>500000</v>
      </c>
      <c r="K6" s="40">
        <f t="shared" si="0"/>
        <v>26242.424242424244</v>
      </c>
      <c r="L6" s="60">
        <f t="shared" si="1"/>
        <v>41.25</v>
      </c>
      <c r="M6" s="62">
        <f t="shared" si="2"/>
        <v>4.3299999999999998E-2</v>
      </c>
      <c r="N6" s="62">
        <f t="shared" si="3"/>
        <v>2.4242424242424242E-2</v>
      </c>
      <c r="P6" s="62">
        <f t="shared" si="5"/>
        <v>5.0000000000000001E-3</v>
      </c>
      <c r="R6" s="108">
        <f t="shared" si="6"/>
        <v>606060.60606060608</v>
      </c>
      <c r="S6" s="108">
        <f t="shared" si="7"/>
        <v>1082500</v>
      </c>
      <c r="T6" s="58" t="b">
        <f t="shared" si="8"/>
        <v>0</v>
      </c>
      <c r="U6" s="58" t="b">
        <f t="shared" si="9"/>
        <v>0</v>
      </c>
      <c r="V6" s="58" t="b">
        <f t="shared" si="10"/>
        <v>0</v>
      </c>
      <c r="W6" s="58" t="str">
        <f t="shared" si="11"/>
        <v>Flag,"</v>
      </c>
    </row>
    <row r="7" spans="1:24" ht="15.75" customHeight="1">
      <c r="A7" s="52" t="s">
        <v>109</v>
      </c>
      <c r="C7" s="3" t="s">
        <v>14</v>
      </c>
      <c r="E7" s="3">
        <v>36</v>
      </c>
      <c r="F7" s="6">
        <v>1100</v>
      </c>
      <c r="G7" s="21">
        <v>160000000</v>
      </c>
      <c r="H7" s="21">
        <v>6015000</v>
      </c>
      <c r="I7" s="21">
        <v>650000</v>
      </c>
      <c r="J7" s="20">
        <v>1</v>
      </c>
      <c r="K7" s="40">
        <f t="shared" si="0"/>
        <v>5468.181818181818</v>
      </c>
      <c r="L7" s="60">
        <f t="shared" si="1"/>
        <v>30.555555555555557</v>
      </c>
      <c r="M7" s="62">
        <f t="shared" si="2"/>
        <v>3.7593750000000002E-2</v>
      </c>
      <c r="N7" s="62">
        <f t="shared" si="3"/>
        <v>3.272727272727273E-2</v>
      </c>
      <c r="O7" s="60">
        <f t="shared" si="4"/>
        <v>1100</v>
      </c>
      <c r="P7" s="62">
        <f t="shared" si="5"/>
        <v>4.0625000000000001E-3</v>
      </c>
      <c r="R7" s="108">
        <f t="shared" si="6"/>
        <v>145454.54545454544</v>
      </c>
      <c r="S7" s="108">
        <f t="shared" si="7"/>
        <v>167083.33333333334</v>
      </c>
      <c r="T7" s="58" t="b">
        <f t="shared" si="8"/>
        <v>0</v>
      </c>
      <c r="U7" s="58" t="b">
        <f t="shared" si="9"/>
        <v>0</v>
      </c>
      <c r="V7" s="58" t="b">
        <f t="shared" si="10"/>
        <v>0</v>
      </c>
      <c r="W7" s="58" t="b">
        <f t="shared" si="11"/>
        <v>0</v>
      </c>
    </row>
    <row r="8" spans="1:24" ht="15.75" customHeight="1">
      <c r="A8" s="52" t="s">
        <v>140</v>
      </c>
      <c r="C8" s="3" t="s">
        <v>14</v>
      </c>
      <c r="E8" s="3">
        <v>10</v>
      </c>
      <c r="F8" s="3">
        <v>150</v>
      </c>
      <c r="G8" s="21">
        <v>234000000</v>
      </c>
      <c r="H8" s="21">
        <v>1195000</v>
      </c>
      <c r="I8" s="21">
        <v>87000</v>
      </c>
      <c r="J8" s="20">
        <v>1</v>
      </c>
      <c r="K8" s="40">
        <f t="shared" si="0"/>
        <v>7966.666666666667</v>
      </c>
      <c r="L8" s="60">
        <f t="shared" si="1"/>
        <v>15</v>
      </c>
      <c r="M8" s="62">
        <f t="shared" si="2"/>
        <v>5.1068376068376066E-3</v>
      </c>
      <c r="N8" s="62">
        <f t="shared" si="3"/>
        <v>6.6666666666666666E-2</v>
      </c>
      <c r="O8" s="60">
        <f t="shared" si="4"/>
        <v>150</v>
      </c>
      <c r="P8" s="62">
        <f t="shared" si="5"/>
        <v>3.7179487179487181E-4</v>
      </c>
      <c r="R8" s="108">
        <f t="shared" si="6"/>
        <v>1560000</v>
      </c>
      <c r="S8" s="108">
        <f t="shared" si="7"/>
        <v>119500</v>
      </c>
      <c r="T8" s="58" t="b">
        <f t="shared" si="8"/>
        <v>0</v>
      </c>
      <c r="U8" s="58" t="b">
        <f t="shared" si="9"/>
        <v>0</v>
      </c>
      <c r="V8" s="58" t="b">
        <f t="shared" si="10"/>
        <v>0</v>
      </c>
      <c r="W8" s="58" t="str">
        <f t="shared" si="11"/>
        <v>Flag,"</v>
      </c>
    </row>
    <row r="9" spans="1:24" ht="15.75" customHeight="1">
      <c r="A9" s="52" t="s">
        <v>111</v>
      </c>
      <c r="C9" s="3" t="s">
        <v>14</v>
      </c>
      <c r="E9" s="3">
        <v>44</v>
      </c>
      <c r="F9" s="6">
        <v>5112</v>
      </c>
      <c r="G9" s="21">
        <v>534000000</v>
      </c>
      <c r="H9" s="21">
        <v>4672717</v>
      </c>
      <c r="I9" s="21">
        <v>869841</v>
      </c>
      <c r="J9" s="20">
        <v>6</v>
      </c>
      <c r="K9" s="40">
        <f t="shared" si="0"/>
        <v>914.06827073552427</v>
      </c>
      <c r="L9" s="60">
        <f t="shared" si="1"/>
        <v>116.18181818181819</v>
      </c>
      <c r="M9" s="62">
        <f t="shared" si="2"/>
        <v>8.7504063670411983E-3</v>
      </c>
      <c r="N9" s="62">
        <f t="shared" si="3"/>
        <v>8.6071987480438178E-3</v>
      </c>
      <c r="O9" s="60">
        <f t="shared" si="4"/>
        <v>852</v>
      </c>
      <c r="P9" s="62">
        <f t="shared" si="5"/>
        <v>1.6289157303370787E-3</v>
      </c>
      <c r="R9" s="108">
        <f t="shared" si="6"/>
        <v>104460.09389671362</v>
      </c>
      <c r="S9" s="108">
        <f t="shared" si="7"/>
        <v>106198.11363636363</v>
      </c>
      <c r="T9" s="58" t="b">
        <f t="shared" si="8"/>
        <v>0</v>
      </c>
      <c r="U9" s="58" t="b">
        <f t="shared" si="9"/>
        <v>0</v>
      </c>
      <c r="V9" s="58" t="b">
        <f t="shared" si="10"/>
        <v>0</v>
      </c>
      <c r="W9" s="58" t="b">
        <f t="shared" si="11"/>
        <v>0</v>
      </c>
    </row>
    <row r="10" spans="1:24" ht="15.75" customHeight="1">
      <c r="A10" s="52" t="s">
        <v>77</v>
      </c>
      <c r="C10" s="3" t="s">
        <v>14</v>
      </c>
      <c r="E10" s="3">
        <v>112</v>
      </c>
      <c r="F10" s="6">
        <v>3669</v>
      </c>
      <c r="G10" s="21">
        <v>990193000</v>
      </c>
      <c r="H10" s="21">
        <v>17089661</v>
      </c>
      <c r="I10" s="75">
        <v>4512500</v>
      </c>
      <c r="J10" s="20">
        <v>41</v>
      </c>
      <c r="K10" s="40">
        <f t="shared" si="0"/>
        <v>4657.8525483783051</v>
      </c>
      <c r="L10" s="60">
        <f t="shared" si="1"/>
        <v>32.758928571428569</v>
      </c>
      <c r="M10" s="62">
        <f t="shared" si="2"/>
        <v>1.725891922079837E-2</v>
      </c>
      <c r="N10" s="62">
        <f t="shared" si="3"/>
        <v>3.0526028890705915E-2</v>
      </c>
      <c r="O10" s="60">
        <f t="shared" si="4"/>
        <v>89.487804878048777</v>
      </c>
      <c r="P10" s="62">
        <f t="shared" si="5"/>
        <v>4.5571923857268227E-3</v>
      </c>
      <c r="R10" s="108">
        <f t="shared" si="6"/>
        <v>269880.89397656039</v>
      </c>
      <c r="S10" s="108">
        <f t="shared" si="7"/>
        <v>152586.25892857142</v>
      </c>
      <c r="T10" s="58" t="b">
        <f t="shared" si="8"/>
        <v>0</v>
      </c>
      <c r="U10" s="58" t="b">
        <f t="shared" si="9"/>
        <v>0</v>
      </c>
      <c r="V10" s="58" t="b">
        <f t="shared" si="10"/>
        <v>0</v>
      </c>
      <c r="W10" s="58" t="b">
        <f t="shared" si="11"/>
        <v>0</v>
      </c>
    </row>
    <row r="11" spans="1:24" ht="15.75" customHeight="1">
      <c r="A11" s="52" t="s">
        <v>114</v>
      </c>
      <c r="C11" s="3" t="s">
        <v>14</v>
      </c>
      <c r="E11" s="3">
        <v>19</v>
      </c>
      <c r="F11" s="6">
        <v>3000</v>
      </c>
      <c r="G11" s="21">
        <v>158000000</v>
      </c>
      <c r="H11" s="21">
        <v>3365000</v>
      </c>
      <c r="I11" s="21">
        <v>400000</v>
      </c>
      <c r="J11" s="96">
        <v>41</v>
      </c>
      <c r="K11" s="40">
        <f t="shared" si="0"/>
        <v>1121.6666666666667</v>
      </c>
      <c r="L11" s="60">
        <f t="shared" si="1"/>
        <v>157.89473684210526</v>
      </c>
      <c r="M11" s="62">
        <f t="shared" si="2"/>
        <v>2.1297468354430381E-2</v>
      </c>
      <c r="N11" s="62">
        <f t="shared" si="3"/>
        <v>6.3333333333333332E-3</v>
      </c>
      <c r="O11" s="60">
        <f t="shared" si="4"/>
        <v>73.170731707317074</v>
      </c>
      <c r="P11" s="62">
        <f t="shared" si="5"/>
        <v>2.5316455696202532E-3</v>
      </c>
      <c r="R11" s="108">
        <f t="shared" si="6"/>
        <v>52666.666666666664</v>
      </c>
      <c r="S11" s="108">
        <f t="shared" si="7"/>
        <v>177105.26315789475</v>
      </c>
      <c r="T11" s="58" t="b">
        <f t="shared" si="8"/>
        <v>0</v>
      </c>
      <c r="U11" s="58" t="b">
        <f t="shared" si="9"/>
        <v>0</v>
      </c>
      <c r="V11" s="58" t="b">
        <f t="shared" si="10"/>
        <v>0</v>
      </c>
      <c r="W11" s="58" t="b">
        <f t="shared" si="11"/>
        <v>0</v>
      </c>
    </row>
    <row r="12" spans="1:24" ht="15.75" customHeight="1">
      <c r="A12" s="52" t="s">
        <v>141</v>
      </c>
      <c r="C12" s="3" t="s">
        <v>14</v>
      </c>
      <c r="E12" s="3">
        <v>45</v>
      </c>
      <c r="F12" s="3">
        <v>2000</v>
      </c>
      <c r="G12" s="21">
        <v>526000000</v>
      </c>
      <c r="H12" s="21">
        <v>8000000</v>
      </c>
      <c r="I12" s="21">
        <v>3500000</v>
      </c>
      <c r="J12" s="20">
        <v>8</v>
      </c>
      <c r="K12" s="40">
        <f t="shared" si="0"/>
        <v>4000</v>
      </c>
      <c r="L12" s="60">
        <f t="shared" si="1"/>
        <v>44.444444444444443</v>
      </c>
      <c r="M12" s="62">
        <f t="shared" si="2"/>
        <v>1.5209125475285171E-2</v>
      </c>
      <c r="N12" s="62">
        <f t="shared" si="3"/>
        <v>2.2499999999999999E-2</v>
      </c>
      <c r="O12" s="60">
        <f t="shared" si="4"/>
        <v>250</v>
      </c>
      <c r="P12" s="62">
        <f t="shared" si="5"/>
        <v>6.653992395437262E-3</v>
      </c>
      <c r="R12" s="108">
        <f t="shared" si="6"/>
        <v>263000</v>
      </c>
      <c r="S12" s="108">
        <f t="shared" si="7"/>
        <v>177777.77777777778</v>
      </c>
      <c r="T12" s="58" t="b">
        <f t="shared" si="8"/>
        <v>0</v>
      </c>
      <c r="U12" s="58" t="b">
        <f t="shared" si="9"/>
        <v>0</v>
      </c>
      <c r="V12" s="58" t="b">
        <f t="shared" si="10"/>
        <v>0</v>
      </c>
      <c r="W12" s="58" t="b">
        <f t="shared" si="11"/>
        <v>0</v>
      </c>
    </row>
    <row r="13" spans="1:24" ht="15.75" customHeight="1">
      <c r="A13" s="52" t="s">
        <v>115</v>
      </c>
      <c r="C13" s="3" t="s">
        <v>34</v>
      </c>
      <c r="E13" s="20">
        <v>10</v>
      </c>
      <c r="F13" s="3">
        <v>275</v>
      </c>
      <c r="G13" s="21">
        <v>87125000</v>
      </c>
      <c r="H13" s="21">
        <v>2974000</v>
      </c>
      <c r="I13" s="21">
        <v>485000</v>
      </c>
      <c r="J13" s="20">
        <v>4</v>
      </c>
      <c r="K13" s="40">
        <f t="shared" si="0"/>
        <v>10814.545454545454</v>
      </c>
      <c r="L13" s="60">
        <f t="shared" si="1"/>
        <v>27.5</v>
      </c>
      <c r="M13" s="62">
        <f t="shared" si="2"/>
        <v>3.4134863701578193E-2</v>
      </c>
      <c r="N13" s="62">
        <f t="shared" si="3"/>
        <v>3.6363636363636362E-2</v>
      </c>
      <c r="O13" s="60">
        <f t="shared" si="4"/>
        <v>68.75</v>
      </c>
      <c r="P13" s="62">
        <f t="shared" si="5"/>
        <v>5.5667144906743184E-3</v>
      </c>
      <c r="R13" s="108">
        <f t="shared" si="6"/>
        <v>316818.18181818182</v>
      </c>
      <c r="S13" s="108">
        <f t="shared" si="7"/>
        <v>297400</v>
      </c>
      <c r="T13" s="58" t="b">
        <f t="shared" si="8"/>
        <v>0</v>
      </c>
      <c r="U13" s="58" t="b">
        <f t="shared" si="9"/>
        <v>0</v>
      </c>
      <c r="V13" s="58" t="b">
        <f t="shared" si="10"/>
        <v>0</v>
      </c>
      <c r="W13" s="58" t="str">
        <f t="shared" si="11"/>
        <v>Flag,"</v>
      </c>
    </row>
    <row r="14" spans="1:24" ht="15.75" customHeight="1">
      <c r="A14" s="52" t="s">
        <v>116</v>
      </c>
      <c r="C14" s="3" t="s">
        <v>34</v>
      </c>
      <c r="E14" s="20">
        <v>13</v>
      </c>
      <c r="F14" s="3">
        <v>340</v>
      </c>
      <c r="G14" s="21">
        <v>55000000</v>
      </c>
      <c r="H14" s="21">
        <v>3545000</v>
      </c>
      <c r="I14" s="21">
        <v>100000</v>
      </c>
      <c r="J14" s="20">
        <v>3</v>
      </c>
      <c r="K14" s="40">
        <f t="shared" si="0"/>
        <v>10426.470588235294</v>
      </c>
      <c r="L14" s="60">
        <f t="shared" si="1"/>
        <v>26.153846153846153</v>
      </c>
      <c r="M14" s="62">
        <f t="shared" si="2"/>
        <v>6.4454545454545459E-2</v>
      </c>
      <c r="N14" s="62">
        <f t="shared" si="3"/>
        <v>3.8235294117647062E-2</v>
      </c>
      <c r="O14" s="60">
        <f t="shared" si="4"/>
        <v>113.33333333333333</v>
      </c>
      <c r="P14" s="62">
        <f t="shared" si="5"/>
        <v>1.8181818181818182E-3</v>
      </c>
      <c r="R14" s="108">
        <f t="shared" si="6"/>
        <v>161764.70588235295</v>
      </c>
      <c r="S14" s="108">
        <f t="shared" si="7"/>
        <v>272692.30769230769</v>
      </c>
      <c r="T14" s="58" t="b">
        <f t="shared" si="8"/>
        <v>0</v>
      </c>
      <c r="U14" s="58" t="b">
        <f t="shared" si="9"/>
        <v>0</v>
      </c>
      <c r="V14" s="58" t="b">
        <f t="shared" si="10"/>
        <v>0</v>
      </c>
      <c r="W14" s="58" t="str">
        <f t="shared" si="11"/>
        <v>Flag,"</v>
      </c>
    </row>
    <row r="15" spans="1:24" ht="15.75" customHeight="1">
      <c r="A15" s="52" t="s">
        <v>142</v>
      </c>
      <c r="C15" s="3" t="s">
        <v>34</v>
      </c>
      <c r="E15" s="20">
        <v>14</v>
      </c>
      <c r="F15" s="3">
        <v>400</v>
      </c>
      <c r="G15" s="21">
        <v>83000000</v>
      </c>
      <c r="H15" s="21">
        <v>3866600</v>
      </c>
      <c r="I15" s="21">
        <v>485000</v>
      </c>
      <c r="J15" s="20">
        <v>2</v>
      </c>
      <c r="K15" s="40">
        <f t="shared" si="0"/>
        <v>9666.5</v>
      </c>
      <c r="L15" s="60">
        <f t="shared" si="1"/>
        <v>28.571428571428573</v>
      </c>
      <c r="M15" s="62">
        <f t="shared" si="2"/>
        <v>4.65855421686747E-2</v>
      </c>
      <c r="N15" s="62">
        <f t="shared" si="3"/>
        <v>3.5000000000000003E-2</v>
      </c>
      <c r="O15" s="60">
        <f t="shared" si="4"/>
        <v>200</v>
      </c>
      <c r="P15" s="62">
        <f t="shared" si="5"/>
        <v>5.8433734939759034E-3</v>
      </c>
      <c r="R15" s="108">
        <f t="shared" si="6"/>
        <v>207500</v>
      </c>
      <c r="S15" s="108">
        <f t="shared" si="7"/>
        <v>276185.71428571426</v>
      </c>
      <c r="T15" s="58" t="b">
        <f t="shared" si="8"/>
        <v>0</v>
      </c>
      <c r="U15" s="58" t="b">
        <f t="shared" si="9"/>
        <v>0</v>
      </c>
      <c r="V15" s="58" t="b">
        <f t="shared" si="10"/>
        <v>0</v>
      </c>
      <c r="W15" s="58" t="str">
        <f t="shared" si="11"/>
        <v>Flag,"</v>
      </c>
    </row>
    <row r="16" spans="1:24" ht="15.75" customHeight="1">
      <c r="A16" s="52" t="s">
        <v>143</v>
      </c>
      <c r="C16" s="3" t="s">
        <v>34</v>
      </c>
      <c r="E16" s="20">
        <v>20</v>
      </c>
      <c r="F16" s="3">
        <v>130</v>
      </c>
      <c r="G16" s="21">
        <v>88000000</v>
      </c>
      <c r="H16" s="21">
        <v>1486000</v>
      </c>
      <c r="I16" s="21">
        <v>810000</v>
      </c>
      <c r="J16" s="20">
        <v>3</v>
      </c>
      <c r="K16" s="40">
        <f t="shared" si="0"/>
        <v>11430.76923076923</v>
      </c>
      <c r="L16" s="60">
        <f t="shared" si="1"/>
        <v>6.5</v>
      </c>
      <c r="M16" s="62">
        <f t="shared" si="2"/>
        <v>1.6886363636363637E-2</v>
      </c>
      <c r="N16" s="62">
        <f t="shared" si="3"/>
        <v>0.15384615384615385</v>
      </c>
      <c r="O16" s="60">
        <f t="shared" si="4"/>
        <v>43.333333333333336</v>
      </c>
      <c r="P16" s="62">
        <f t="shared" si="5"/>
        <v>9.2045454545454548E-3</v>
      </c>
      <c r="R16" s="108">
        <f t="shared" si="6"/>
        <v>676923.07692307688</v>
      </c>
      <c r="S16" s="108">
        <f t="shared" si="7"/>
        <v>74300</v>
      </c>
      <c r="T16" s="58" t="b">
        <f t="shared" si="8"/>
        <v>0</v>
      </c>
      <c r="U16" s="58" t="b">
        <f t="shared" si="9"/>
        <v>0</v>
      </c>
      <c r="V16" s="58" t="str">
        <f t="shared" si="10"/>
        <v>Flag,"</v>
      </c>
      <c r="W16" s="58" t="str">
        <f t="shared" si="11"/>
        <v>Flag,"</v>
      </c>
    </row>
    <row r="17" spans="1:23" ht="15.75" customHeight="1">
      <c r="A17" s="52" t="s">
        <v>144</v>
      </c>
      <c r="C17" s="3" t="s">
        <v>34</v>
      </c>
      <c r="E17" s="20">
        <v>6</v>
      </c>
      <c r="F17" s="3">
        <v>180</v>
      </c>
      <c r="G17" s="21">
        <v>23000000</v>
      </c>
      <c r="H17" s="21">
        <v>807200</v>
      </c>
      <c r="I17" s="21">
        <v>160800</v>
      </c>
      <c r="J17" s="20">
        <v>1</v>
      </c>
      <c r="K17" s="40">
        <f t="shared" si="0"/>
        <v>4484.4444444444443</v>
      </c>
      <c r="L17" s="60">
        <f t="shared" si="1"/>
        <v>30</v>
      </c>
      <c r="M17" s="62">
        <f t="shared" si="2"/>
        <v>3.5095652173913042E-2</v>
      </c>
      <c r="N17" s="62">
        <f t="shared" si="3"/>
        <v>3.3333333333333333E-2</v>
      </c>
      <c r="O17" s="60">
        <f t="shared" si="4"/>
        <v>180</v>
      </c>
      <c r="P17" s="62">
        <f t="shared" si="5"/>
        <v>6.9913043478260868E-3</v>
      </c>
      <c r="R17" s="108">
        <f t="shared" si="6"/>
        <v>127777.77777777778</v>
      </c>
      <c r="S17" s="108">
        <f t="shared" si="7"/>
        <v>134533.33333333334</v>
      </c>
      <c r="T17" s="58" t="b">
        <f t="shared" si="8"/>
        <v>0</v>
      </c>
      <c r="U17" s="58" t="b">
        <f t="shared" si="9"/>
        <v>0</v>
      </c>
      <c r="V17" s="58" t="b">
        <f t="shared" si="10"/>
        <v>0</v>
      </c>
      <c r="W17" s="58" t="str">
        <f t="shared" si="11"/>
        <v>Flag,"</v>
      </c>
    </row>
    <row r="18" spans="1:23" ht="15.75" customHeight="1">
      <c r="A18" s="52" t="s">
        <v>80</v>
      </c>
      <c r="C18" s="3" t="s">
        <v>34</v>
      </c>
      <c r="E18" s="3">
        <v>11</v>
      </c>
      <c r="F18" s="3">
        <v>250</v>
      </c>
      <c r="G18" s="21">
        <v>33000000</v>
      </c>
      <c r="H18" s="21">
        <v>1484000</v>
      </c>
      <c r="I18" s="21">
        <v>70000</v>
      </c>
      <c r="J18" s="20">
        <v>3</v>
      </c>
      <c r="K18" s="40">
        <f t="shared" si="0"/>
        <v>5936</v>
      </c>
      <c r="L18" s="60">
        <f t="shared" si="1"/>
        <v>22.727272727272727</v>
      </c>
      <c r="M18" s="62">
        <f t="shared" si="2"/>
        <v>4.4969696969696972E-2</v>
      </c>
      <c r="N18" s="62">
        <f t="shared" si="3"/>
        <v>4.3999999999999997E-2</v>
      </c>
      <c r="O18" s="60">
        <f t="shared" si="4"/>
        <v>83.333333333333329</v>
      </c>
      <c r="P18" s="62">
        <f t="shared" si="5"/>
        <v>2.1212121212121214E-3</v>
      </c>
      <c r="R18" s="108">
        <f t="shared" si="6"/>
        <v>132000</v>
      </c>
      <c r="S18" s="108">
        <f t="shared" si="7"/>
        <v>134909.09090909091</v>
      </c>
      <c r="T18" s="58" t="b">
        <f t="shared" si="8"/>
        <v>0</v>
      </c>
      <c r="U18" s="58" t="b">
        <f t="shared" si="9"/>
        <v>0</v>
      </c>
      <c r="V18" s="58" t="b">
        <f t="shared" si="10"/>
        <v>0</v>
      </c>
      <c r="W18" s="58" t="str">
        <f t="shared" si="11"/>
        <v>Flag,"</v>
      </c>
    </row>
    <row r="19" spans="1:23" ht="15.75" customHeight="1">
      <c r="A19" s="52" t="s">
        <v>135</v>
      </c>
      <c r="C19" s="3" t="s">
        <v>34</v>
      </c>
      <c r="E19" s="3">
        <v>9</v>
      </c>
      <c r="F19" s="3">
        <v>400</v>
      </c>
      <c r="G19" s="21">
        <v>59000000</v>
      </c>
      <c r="H19" s="21">
        <v>1091000</v>
      </c>
      <c r="I19" s="21">
        <v>217354</v>
      </c>
      <c r="J19" s="96">
        <v>3</v>
      </c>
      <c r="K19" s="40">
        <f t="shared" si="0"/>
        <v>2727.5</v>
      </c>
      <c r="L19" s="60">
        <f t="shared" si="1"/>
        <v>44.444444444444443</v>
      </c>
      <c r="M19" s="62">
        <f t="shared" si="2"/>
        <v>1.8491525423728814E-2</v>
      </c>
      <c r="N19" s="62">
        <f t="shared" si="3"/>
        <v>2.2499999999999999E-2</v>
      </c>
      <c r="P19" s="62">
        <f t="shared" si="5"/>
        <v>3.6839661016949154E-3</v>
      </c>
      <c r="R19" s="108">
        <f t="shared" si="6"/>
        <v>147500</v>
      </c>
      <c r="S19" s="108">
        <f t="shared" si="7"/>
        <v>121222.22222222222</v>
      </c>
      <c r="T19" s="58" t="b">
        <f t="shared" si="8"/>
        <v>0</v>
      </c>
      <c r="U19" s="58" t="b">
        <f t="shared" si="9"/>
        <v>0</v>
      </c>
      <c r="V19" s="58" t="b">
        <f t="shared" si="10"/>
        <v>0</v>
      </c>
      <c r="W19" s="58" t="str">
        <f t="shared" si="11"/>
        <v>Flag,"</v>
      </c>
    </row>
    <row r="20" spans="1:23" ht="15.75" customHeight="1">
      <c r="A20" s="52" t="s">
        <v>145</v>
      </c>
      <c r="C20" s="3" t="s">
        <v>34</v>
      </c>
      <c r="E20" s="3">
        <v>8</v>
      </c>
      <c r="F20" s="3">
        <v>350</v>
      </c>
      <c r="G20" s="21">
        <v>50000000</v>
      </c>
      <c r="H20" s="21">
        <v>1050000</v>
      </c>
      <c r="I20" s="21">
        <v>75000</v>
      </c>
      <c r="J20" s="20">
        <v>2</v>
      </c>
      <c r="K20" s="40">
        <f t="shared" si="0"/>
        <v>3000</v>
      </c>
      <c r="L20" s="60">
        <f t="shared" si="1"/>
        <v>43.75</v>
      </c>
      <c r="M20" s="62">
        <f t="shared" si="2"/>
        <v>2.1000000000000001E-2</v>
      </c>
      <c r="N20" s="62">
        <f t="shared" si="3"/>
        <v>2.2857142857142857E-2</v>
      </c>
      <c r="O20" s="60">
        <f t="shared" si="4"/>
        <v>175</v>
      </c>
      <c r="P20" s="62">
        <f t="shared" si="5"/>
        <v>1.5E-3</v>
      </c>
      <c r="R20" s="108">
        <f t="shared" si="6"/>
        <v>142857.14285714287</v>
      </c>
      <c r="S20" s="108">
        <f t="shared" si="7"/>
        <v>131250</v>
      </c>
      <c r="T20" s="58" t="b">
        <f t="shared" si="8"/>
        <v>0</v>
      </c>
      <c r="U20" s="58" t="b">
        <f t="shared" si="9"/>
        <v>0</v>
      </c>
      <c r="V20" s="58" t="b">
        <f t="shared" si="10"/>
        <v>0</v>
      </c>
      <c r="W20" s="58" t="str">
        <f t="shared" si="11"/>
        <v>Flag,"</v>
      </c>
    </row>
    <row r="21" spans="1:23" ht="15.75" customHeight="1">
      <c r="A21" s="52" t="s">
        <v>146</v>
      </c>
      <c r="C21" s="3" t="s">
        <v>34</v>
      </c>
      <c r="E21" s="3">
        <v>10</v>
      </c>
      <c r="F21" s="3">
        <v>420</v>
      </c>
      <c r="G21" s="21">
        <v>82357000</v>
      </c>
      <c r="H21" s="21">
        <v>2475000</v>
      </c>
      <c r="I21" s="21">
        <v>524145</v>
      </c>
      <c r="J21" s="20">
        <v>1</v>
      </c>
      <c r="K21" s="40">
        <f t="shared" si="0"/>
        <v>5892.8571428571431</v>
      </c>
      <c r="L21" s="60">
        <f t="shared" si="1"/>
        <v>42</v>
      </c>
      <c r="M21" s="62">
        <f t="shared" si="2"/>
        <v>3.0052090289835715E-2</v>
      </c>
      <c r="N21" s="62">
        <f t="shared" si="3"/>
        <v>2.3809523809523808E-2</v>
      </c>
      <c r="O21" s="60">
        <f t="shared" si="4"/>
        <v>420</v>
      </c>
      <c r="P21" s="62">
        <f t="shared" si="5"/>
        <v>6.3643041878650268E-3</v>
      </c>
      <c r="R21" s="108">
        <f t="shared" si="6"/>
        <v>196088.09523809524</v>
      </c>
      <c r="S21" s="108">
        <f t="shared" si="7"/>
        <v>247500</v>
      </c>
      <c r="T21" s="58" t="b">
        <f t="shared" si="8"/>
        <v>0</v>
      </c>
      <c r="U21" s="58" t="b">
        <f t="shared" si="9"/>
        <v>0</v>
      </c>
      <c r="V21" s="58" t="b">
        <f t="shared" si="10"/>
        <v>0</v>
      </c>
      <c r="W21" s="58" t="str">
        <f t="shared" si="11"/>
        <v>Flag,"</v>
      </c>
    </row>
    <row r="22" spans="1:23" ht="15.75" customHeight="1">
      <c r="A22" s="52" t="s">
        <v>83</v>
      </c>
      <c r="C22" s="3" t="s">
        <v>34</v>
      </c>
      <c r="E22" s="3">
        <v>15</v>
      </c>
      <c r="F22" s="3">
        <v>500</v>
      </c>
      <c r="G22" s="21">
        <v>78000000</v>
      </c>
      <c r="H22" s="21">
        <v>2300000</v>
      </c>
      <c r="I22" s="21">
        <v>280000</v>
      </c>
      <c r="J22" s="20">
        <v>4</v>
      </c>
      <c r="K22" s="40">
        <f t="shared" si="0"/>
        <v>4600</v>
      </c>
      <c r="L22" s="60">
        <f t="shared" si="1"/>
        <v>33.333333333333336</v>
      </c>
      <c r="M22" s="62">
        <f t="shared" si="2"/>
        <v>2.9487179487179487E-2</v>
      </c>
      <c r="N22" s="62">
        <f t="shared" si="3"/>
        <v>0.03</v>
      </c>
      <c r="O22" s="60">
        <f t="shared" si="4"/>
        <v>125</v>
      </c>
      <c r="P22" s="62">
        <f t="shared" si="5"/>
        <v>3.5897435897435897E-3</v>
      </c>
      <c r="R22" s="108">
        <f t="shared" si="6"/>
        <v>156000</v>
      </c>
      <c r="S22" s="108">
        <f t="shared" si="7"/>
        <v>153333.33333333334</v>
      </c>
      <c r="T22" s="58" t="b">
        <f t="shared" si="8"/>
        <v>0</v>
      </c>
      <c r="U22" s="58" t="b">
        <f t="shared" si="9"/>
        <v>0</v>
      </c>
      <c r="V22" s="58" t="b">
        <f t="shared" si="10"/>
        <v>0</v>
      </c>
      <c r="W22" s="58" t="str">
        <f t="shared" si="11"/>
        <v>Flag,"</v>
      </c>
    </row>
    <row r="23" spans="1:23" ht="15.75" customHeight="1">
      <c r="A23" s="52" t="s">
        <v>147</v>
      </c>
      <c r="C23" s="3" t="s">
        <v>14</v>
      </c>
      <c r="E23" s="20">
        <v>20</v>
      </c>
      <c r="F23" s="3">
        <v>350</v>
      </c>
      <c r="G23" s="97">
        <v>102000000</v>
      </c>
      <c r="H23" s="21">
        <v>3600000</v>
      </c>
      <c r="I23" s="21">
        <v>1300000</v>
      </c>
      <c r="J23" s="20">
        <v>4</v>
      </c>
      <c r="K23" s="40">
        <f t="shared" si="0"/>
        <v>10285.714285714286</v>
      </c>
      <c r="L23" s="60">
        <f t="shared" si="1"/>
        <v>17.5</v>
      </c>
      <c r="M23" s="62">
        <f t="shared" si="2"/>
        <v>3.5294117647058823E-2</v>
      </c>
      <c r="N23" s="62">
        <f t="shared" si="3"/>
        <v>5.7142857142857141E-2</v>
      </c>
      <c r="O23" s="60">
        <f t="shared" si="4"/>
        <v>87.5</v>
      </c>
      <c r="P23" s="62">
        <f t="shared" si="5"/>
        <v>1.2745098039215686E-2</v>
      </c>
      <c r="R23" s="108">
        <f t="shared" si="6"/>
        <v>291428.57142857142</v>
      </c>
      <c r="S23" s="108">
        <f t="shared" si="7"/>
        <v>180000</v>
      </c>
      <c r="T23" s="58" t="b">
        <f t="shared" si="8"/>
        <v>0</v>
      </c>
      <c r="U23" s="58" t="b">
        <f t="shared" si="9"/>
        <v>0</v>
      </c>
      <c r="V23" s="58" t="b">
        <f t="shared" si="10"/>
        <v>0</v>
      </c>
      <c r="W23" s="58" t="str">
        <f t="shared" si="11"/>
        <v>Flag,"</v>
      </c>
    </row>
    <row r="24" spans="1:23" ht="12.75">
      <c r="A24" s="52" t="s">
        <v>130</v>
      </c>
      <c r="C24" s="3" t="s">
        <v>40</v>
      </c>
      <c r="E24" s="20">
        <v>5</v>
      </c>
      <c r="F24" s="3">
        <v>250</v>
      </c>
      <c r="G24" s="21">
        <v>1000000</v>
      </c>
      <c r="H24" s="75"/>
      <c r="I24" s="21">
        <v>170000</v>
      </c>
      <c r="J24" s="20">
        <v>1</v>
      </c>
      <c r="K24" s="40"/>
      <c r="L24" s="60">
        <f t="shared" si="1"/>
        <v>50</v>
      </c>
      <c r="M24" s="62">
        <f t="shared" si="2"/>
        <v>0</v>
      </c>
      <c r="N24" s="62">
        <f t="shared" si="3"/>
        <v>0.02</v>
      </c>
      <c r="O24" s="60">
        <f t="shared" si="4"/>
        <v>250</v>
      </c>
      <c r="P24" s="62">
        <f t="shared" si="5"/>
        <v>0.17</v>
      </c>
      <c r="R24" s="108">
        <f t="shared" si="6"/>
        <v>4000</v>
      </c>
      <c r="S24" s="108"/>
      <c r="T24" s="58" t="b">
        <f t="shared" si="8"/>
        <v>0</v>
      </c>
      <c r="U24" s="58" t="str">
        <f t="shared" si="9"/>
        <v>Flag,"</v>
      </c>
      <c r="V24" s="58" t="b">
        <f t="shared" si="10"/>
        <v>0</v>
      </c>
      <c r="W24" s="58" t="b">
        <f t="shared" si="11"/>
        <v>0</v>
      </c>
    </row>
    <row r="25" spans="1:23" ht="12.75">
      <c r="A25" s="52" t="s">
        <v>92</v>
      </c>
      <c r="C25" s="3" t="s">
        <v>40</v>
      </c>
      <c r="E25" s="3">
        <v>6</v>
      </c>
      <c r="F25" s="3">
        <v>150</v>
      </c>
      <c r="G25" s="21">
        <v>18300000</v>
      </c>
      <c r="H25" s="21">
        <v>562600</v>
      </c>
      <c r="I25" s="21">
        <v>56000</v>
      </c>
      <c r="J25" s="20">
        <v>1</v>
      </c>
      <c r="K25" s="40">
        <f t="shared" si="0"/>
        <v>3750.6666666666665</v>
      </c>
      <c r="L25" s="60">
        <f t="shared" si="1"/>
        <v>25</v>
      </c>
      <c r="M25" s="62">
        <f t="shared" si="2"/>
        <v>3.0743169398907103E-2</v>
      </c>
      <c r="N25" s="62">
        <f t="shared" si="3"/>
        <v>0.04</v>
      </c>
      <c r="O25" s="60">
        <f t="shared" si="4"/>
        <v>150</v>
      </c>
      <c r="P25" s="62">
        <f t="shared" si="5"/>
        <v>3.0601092896174863E-3</v>
      </c>
      <c r="R25" s="108">
        <f t="shared" si="6"/>
        <v>122000</v>
      </c>
      <c r="S25" s="108">
        <f t="shared" si="7"/>
        <v>93766.666666666672</v>
      </c>
      <c r="T25" s="58" t="b">
        <f t="shared" si="8"/>
        <v>0</v>
      </c>
      <c r="U25" s="58" t="b">
        <f t="shared" si="9"/>
        <v>0</v>
      </c>
      <c r="V25" s="58" t="b">
        <f t="shared" si="10"/>
        <v>0</v>
      </c>
      <c r="W25" s="58" t="str">
        <f t="shared" si="11"/>
        <v>Flag,"</v>
      </c>
    </row>
    <row r="28" spans="1:23" s="58" customFormat="1" ht="15.75" customHeight="1">
      <c r="A28" s="37"/>
      <c r="L28" s="60"/>
      <c r="M28" s="62"/>
      <c r="N28" s="62"/>
      <c r="O28" s="60"/>
      <c r="P28" s="62"/>
      <c r="Q28" s="62"/>
      <c r="R28" s="62"/>
    </row>
    <row r="29" spans="1:23" s="58" customFormat="1" ht="15.75" customHeight="1">
      <c r="A29" s="37"/>
      <c r="L29" s="60"/>
      <c r="M29" s="62"/>
      <c r="N29" s="62"/>
      <c r="O29" s="60"/>
      <c r="P29" s="62"/>
      <c r="Q29" s="62"/>
      <c r="R29" s="62"/>
    </row>
    <row r="30" spans="1:23" s="58" customFormat="1" ht="15.75" customHeight="1">
      <c r="A30" s="37"/>
      <c r="L30" s="60"/>
      <c r="M30" s="62"/>
      <c r="N30" s="62"/>
      <c r="O30" s="60"/>
      <c r="P30" s="62"/>
      <c r="Q30" s="62"/>
      <c r="R30" s="62"/>
    </row>
    <row r="31" spans="1:23" s="58" customFormat="1" ht="15.75" customHeight="1">
      <c r="A31" s="37"/>
      <c r="L31" s="60"/>
      <c r="M31" s="62"/>
      <c r="N31" s="62"/>
      <c r="O31" s="60"/>
      <c r="P31" s="62"/>
      <c r="Q31" s="62"/>
      <c r="R31" s="62"/>
    </row>
    <row r="32" spans="1:23" s="58" customFormat="1" ht="15.75" customHeight="1">
      <c r="A32" s="37"/>
      <c r="L32" s="60"/>
      <c r="M32" s="62"/>
      <c r="N32" s="62"/>
      <c r="O32" s="60"/>
      <c r="P32" s="62"/>
      <c r="Q32" s="62"/>
      <c r="R32" s="62"/>
    </row>
    <row r="33" spans="1:18" s="58" customFormat="1" ht="15.75" customHeight="1">
      <c r="A33" s="37"/>
      <c r="L33" s="60"/>
      <c r="M33" s="62"/>
      <c r="N33" s="62"/>
      <c r="O33" s="60"/>
      <c r="P33" s="62"/>
      <c r="Q33" s="62"/>
      <c r="R33" s="62"/>
    </row>
    <row r="34" spans="1:18" s="58" customFormat="1" ht="15.75" customHeight="1">
      <c r="A34" s="37"/>
      <c r="L34" s="60"/>
      <c r="M34" s="62"/>
      <c r="N34" s="62"/>
      <c r="O34" s="60"/>
      <c r="P34" s="62"/>
      <c r="Q34" s="62"/>
      <c r="R34" s="62"/>
    </row>
    <row r="35" spans="1:18" s="58" customFormat="1" ht="15.75" customHeight="1">
      <c r="A35" s="37"/>
      <c r="L35" s="60"/>
      <c r="M35" s="62"/>
      <c r="N35" s="62"/>
      <c r="O35" s="60"/>
      <c r="P35" s="62"/>
      <c r="Q35" s="62"/>
      <c r="R35" s="62"/>
    </row>
    <row r="36" spans="1:18" s="58" customFormat="1" ht="15.75" customHeight="1">
      <c r="A36" s="37"/>
      <c r="L36" s="60"/>
      <c r="M36" s="62"/>
      <c r="N36" s="62"/>
      <c r="O36" s="60"/>
      <c r="P36" s="62"/>
      <c r="Q36" s="62"/>
      <c r="R36" s="62"/>
    </row>
    <row r="37" spans="1:18" s="58" customFormat="1" ht="15.75" customHeight="1">
      <c r="A37" s="37"/>
      <c r="L37" s="60"/>
      <c r="M37" s="62"/>
      <c r="N37" s="62"/>
      <c r="O37" s="60"/>
      <c r="P37" s="62"/>
      <c r="Q37" s="62"/>
      <c r="R37" s="62"/>
    </row>
    <row r="38" spans="1:18" s="58" customFormat="1" ht="15.75" customHeight="1">
      <c r="A38" s="37"/>
      <c r="L38" s="60"/>
      <c r="M38" s="62"/>
      <c r="N38" s="62"/>
      <c r="O38" s="60"/>
      <c r="P38" s="62"/>
      <c r="Q38" s="62"/>
      <c r="R38" s="62"/>
    </row>
    <row r="39" spans="1:18" s="58" customFormat="1" ht="15.75" customHeight="1">
      <c r="A39" s="37"/>
      <c r="L39" s="60"/>
      <c r="M39" s="62"/>
      <c r="N39" s="62"/>
      <c r="O39" s="60"/>
      <c r="P39" s="62"/>
      <c r="Q39" s="62"/>
      <c r="R39" s="62"/>
    </row>
    <row r="40" spans="1:18" s="58" customFormat="1" ht="15.75" customHeight="1">
      <c r="A40" s="37"/>
      <c r="L40" s="60"/>
      <c r="M40" s="62"/>
      <c r="N40" s="62"/>
      <c r="O40" s="60"/>
      <c r="P40" s="62"/>
      <c r="Q40" s="62"/>
      <c r="R40" s="62"/>
    </row>
    <row r="41" spans="1:18" s="58" customFormat="1" ht="15.75" customHeight="1">
      <c r="A41" s="37"/>
      <c r="L41" s="60"/>
      <c r="M41" s="62"/>
      <c r="N41" s="62"/>
      <c r="O41" s="60"/>
      <c r="P41" s="62"/>
      <c r="Q41" s="62"/>
      <c r="R41" s="62"/>
    </row>
    <row r="42" spans="1:18" s="58" customFormat="1" ht="15.75" customHeight="1">
      <c r="A42" s="37"/>
      <c r="L42" s="60"/>
      <c r="M42" s="62"/>
      <c r="N42" s="62"/>
      <c r="O42" s="60"/>
      <c r="P42" s="62"/>
      <c r="Q42" s="62"/>
      <c r="R42" s="62"/>
    </row>
    <row r="43" spans="1:18" s="58" customFormat="1" ht="15.75" customHeight="1">
      <c r="A43" s="37"/>
      <c r="L43" s="60"/>
      <c r="M43" s="62"/>
      <c r="N43" s="62"/>
      <c r="O43" s="60"/>
      <c r="P43" s="62"/>
      <c r="Q43" s="62"/>
      <c r="R43" s="62"/>
    </row>
    <row r="44" spans="1:18" s="58" customFormat="1" ht="15.75" customHeight="1">
      <c r="A44" s="37"/>
      <c r="L44" s="60"/>
      <c r="M44" s="62"/>
      <c r="N44" s="62"/>
      <c r="O44" s="60"/>
      <c r="P44" s="62"/>
      <c r="Q44" s="62"/>
      <c r="R44" s="62"/>
    </row>
    <row r="45" spans="1:18" s="58" customFormat="1" ht="15.75" customHeight="1">
      <c r="A45" s="37"/>
      <c r="L45" s="60"/>
      <c r="M45" s="62"/>
      <c r="N45" s="62"/>
      <c r="O45" s="60"/>
      <c r="P45" s="62"/>
      <c r="Q45" s="62"/>
      <c r="R45" s="62"/>
    </row>
    <row r="46" spans="1:18" s="58" customFormat="1" ht="15.75" customHeight="1">
      <c r="A46" s="37"/>
      <c r="L46" s="60"/>
      <c r="M46" s="62"/>
      <c r="N46" s="62"/>
      <c r="O46" s="60"/>
      <c r="P46" s="62"/>
      <c r="Q46" s="62"/>
      <c r="R46" s="62"/>
    </row>
    <row r="47" spans="1:18" s="58" customFormat="1" ht="15.75" customHeight="1">
      <c r="A47" s="37"/>
      <c r="L47" s="60"/>
      <c r="M47" s="62"/>
      <c r="N47" s="62"/>
      <c r="O47" s="60"/>
      <c r="P47" s="62"/>
      <c r="Q47" s="62"/>
      <c r="R47" s="62"/>
    </row>
    <row r="48" spans="1:18" s="58" customFormat="1" ht="15.75" customHeight="1">
      <c r="A48" s="37"/>
      <c r="L48" s="60"/>
      <c r="M48" s="62"/>
      <c r="N48" s="62"/>
      <c r="O48" s="60"/>
      <c r="P48" s="62"/>
      <c r="Q48" s="62"/>
      <c r="R48" s="62"/>
    </row>
    <row r="49" spans="1:18" s="58" customFormat="1" ht="15.75" customHeight="1">
      <c r="A49" s="37"/>
      <c r="L49" s="60"/>
      <c r="M49" s="62"/>
      <c r="N49" s="62"/>
      <c r="O49" s="60"/>
      <c r="P49" s="62"/>
      <c r="Q49" s="62"/>
      <c r="R49" s="62"/>
    </row>
    <row r="50" spans="1:18" s="58" customFormat="1" ht="15.75" customHeight="1">
      <c r="A50" s="37"/>
      <c r="L50" s="60"/>
      <c r="M50" s="62"/>
      <c r="N50" s="62"/>
      <c r="O50" s="60"/>
      <c r="P50" s="62"/>
      <c r="Q50" s="62"/>
      <c r="R50" s="62"/>
    </row>
    <row r="51" spans="1:18" s="58" customFormat="1" ht="15.75" customHeight="1">
      <c r="A51" s="37"/>
      <c r="L51" s="60"/>
      <c r="M51" s="62"/>
      <c r="N51" s="62"/>
      <c r="O51" s="60"/>
      <c r="P51" s="62"/>
      <c r="Q51" s="62"/>
      <c r="R51" s="62"/>
    </row>
    <row r="52" spans="1:18" s="58" customFormat="1" ht="15.75" customHeight="1">
      <c r="A52" s="37"/>
      <c r="L52" s="60"/>
      <c r="M52" s="62"/>
      <c r="N52" s="62"/>
      <c r="O52" s="60"/>
      <c r="P52" s="62"/>
      <c r="Q52" s="62"/>
      <c r="R52" s="62"/>
    </row>
    <row r="53" spans="1:18" s="58" customFormat="1" ht="15.75" customHeight="1">
      <c r="A53" s="37"/>
      <c r="L53" s="60"/>
      <c r="M53" s="62"/>
      <c r="N53" s="62"/>
      <c r="O53" s="60"/>
      <c r="P53" s="62"/>
      <c r="Q53" s="62"/>
      <c r="R53" s="62"/>
    </row>
    <row r="54" spans="1:18" s="58" customFormat="1" ht="15.75" customHeight="1">
      <c r="A54" s="37"/>
      <c r="L54" s="60"/>
      <c r="M54" s="62"/>
      <c r="N54" s="62"/>
      <c r="O54" s="60"/>
      <c r="P54" s="62"/>
      <c r="Q54" s="62"/>
      <c r="R54" s="62"/>
    </row>
    <row r="55" spans="1:18" s="58" customFormat="1" ht="15.75" customHeight="1">
      <c r="A55" s="37"/>
      <c r="L55" s="60"/>
      <c r="M55" s="62"/>
      <c r="N55" s="62"/>
      <c r="O55" s="60"/>
      <c r="P55" s="62"/>
      <c r="Q55" s="62"/>
      <c r="R55" s="62"/>
    </row>
    <row r="56" spans="1:18" s="58" customFormat="1" ht="15.75" customHeight="1">
      <c r="A56" s="37"/>
      <c r="L56" s="60"/>
      <c r="M56" s="62"/>
      <c r="N56" s="62"/>
      <c r="O56" s="60"/>
      <c r="P56" s="62"/>
      <c r="Q56" s="62"/>
      <c r="R56" s="62"/>
    </row>
    <row r="57" spans="1:18" s="58" customFormat="1" ht="15.75" customHeight="1">
      <c r="A57" s="37"/>
      <c r="L57" s="60"/>
      <c r="M57" s="62"/>
      <c r="N57" s="62"/>
      <c r="O57" s="60"/>
      <c r="P57" s="62"/>
      <c r="Q57" s="62"/>
      <c r="R57" s="62"/>
    </row>
    <row r="58" spans="1:18" ht="15.75" customHeight="1">
      <c r="C58" s="39" t="s">
        <v>353</v>
      </c>
    </row>
    <row r="59" spans="1:18" ht="15.75" customHeight="1" thickBot="1"/>
    <row r="60" spans="1:18" ht="63.75" customHeight="1">
      <c r="C60" s="120"/>
      <c r="D60" s="121" t="s">
        <v>305</v>
      </c>
      <c r="E60" s="122" t="s">
        <v>4</v>
      </c>
      <c r="F60" s="122" t="s">
        <v>5</v>
      </c>
      <c r="G60" s="123" t="s">
        <v>6</v>
      </c>
      <c r="H60" s="123" t="s">
        <v>7</v>
      </c>
      <c r="I60" s="123" t="s">
        <v>8</v>
      </c>
      <c r="J60" s="122" t="s">
        <v>9</v>
      </c>
      <c r="K60" s="124" t="s">
        <v>300</v>
      </c>
      <c r="L60" s="125" t="s">
        <v>299</v>
      </c>
      <c r="M60" s="126" t="s">
        <v>301</v>
      </c>
      <c r="N60" s="126" t="s">
        <v>302</v>
      </c>
      <c r="O60" s="125" t="s">
        <v>303</v>
      </c>
      <c r="P60" s="127" t="s">
        <v>304</v>
      </c>
      <c r="Q60" s="61"/>
      <c r="R60" s="61"/>
    </row>
    <row r="61" spans="1:18" ht="15.75" customHeight="1">
      <c r="C61" s="128" t="s">
        <v>35</v>
      </c>
      <c r="D61" s="129"/>
      <c r="E61" s="130"/>
      <c r="F61" s="130"/>
      <c r="G61" s="131"/>
      <c r="H61" s="131"/>
      <c r="I61" s="131"/>
      <c r="J61" s="130"/>
      <c r="K61" s="131"/>
      <c r="L61" s="130"/>
      <c r="M61" s="132"/>
      <c r="N61" s="132"/>
      <c r="O61" s="130"/>
      <c r="P61" s="133"/>
    </row>
    <row r="62" spans="1:18" ht="15.75" customHeight="1">
      <c r="C62" s="134" t="s">
        <v>14</v>
      </c>
      <c r="D62" s="129">
        <f>COUNTIF($C$3:$C$25,$C62)</f>
        <v>11</v>
      </c>
      <c r="E62" s="130">
        <f>AVERAGEIF($C$3:$C$25,$C62,E$3:E$25)</f>
        <v>36</v>
      </c>
      <c r="F62" s="130">
        <f t="shared" ref="F62:P64" si="12">AVERAGEIF($C$3:$C$25,$C62,F$3:F$25)</f>
        <v>1704.1818181818182</v>
      </c>
      <c r="G62" s="131">
        <f t="shared" si="12"/>
        <v>307940272.72727275</v>
      </c>
      <c r="H62" s="131">
        <f t="shared" si="12"/>
        <v>5847170.7272727275</v>
      </c>
      <c r="I62" s="131">
        <f t="shared" si="12"/>
        <v>1456712.8181818181</v>
      </c>
      <c r="J62" s="130">
        <f t="shared" si="12"/>
        <v>11.5</v>
      </c>
      <c r="K62" s="131">
        <f t="shared" si="12"/>
        <v>6926.2643483728034</v>
      </c>
      <c r="L62" s="130">
        <f t="shared" si="12"/>
        <v>52.125562047280283</v>
      </c>
      <c r="M62" s="132">
        <f t="shared" si="12"/>
        <v>2.3892575388835217E-2</v>
      </c>
      <c r="N62" s="132">
        <f t="shared" si="12"/>
        <v>3.1946586219815505E-2</v>
      </c>
      <c r="O62" s="130">
        <f t="shared" si="12"/>
        <v>337.54918699186987</v>
      </c>
      <c r="P62" s="133">
        <f t="shared" si="12"/>
        <v>5.6846589929180659E-3</v>
      </c>
    </row>
    <row r="63" spans="1:18" ht="15.75" customHeight="1">
      <c r="C63" s="134" t="s">
        <v>34</v>
      </c>
      <c r="D63" s="129">
        <f t="shared" ref="D63:D64" si="13">COUNTIF($C$3:$C$25,$C63)</f>
        <v>10</v>
      </c>
      <c r="E63" s="130">
        <f t="shared" ref="E63:E64" si="14">AVERAGEIF($C$3:$C$25,$C63,E$3:E$25)</f>
        <v>11.6</v>
      </c>
      <c r="F63" s="130">
        <f t="shared" si="12"/>
        <v>324.5</v>
      </c>
      <c r="G63" s="131">
        <f t="shared" si="12"/>
        <v>63848200</v>
      </c>
      <c r="H63" s="131">
        <f t="shared" si="12"/>
        <v>2107880</v>
      </c>
      <c r="I63" s="131">
        <f t="shared" si="12"/>
        <v>320729.90000000002</v>
      </c>
      <c r="J63" s="130">
        <f t="shared" si="12"/>
        <v>2.6</v>
      </c>
      <c r="K63" s="131">
        <f t="shared" si="12"/>
        <v>6897.9086860851558</v>
      </c>
      <c r="L63" s="130">
        <f t="shared" si="12"/>
        <v>30.498032523032521</v>
      </c>
      <c r="M63" s="132">
        <f t="shared" si="12"/>
        <v>3.4115745930551597E-2</v>
      </c>
      <c r="N63" s="132">
        <f t="shared" si="12"/>
        <v>4.3994508432743731E-2</v>
      </c>
      <c r="O63" s="130">
        <f t="shared" si="12"/>
        <v>156.52777777777777</v>
      </c>
      <c r="P63" s="133">
        <f t="shared" si="12"/>
        <v>4.6683345605719236E-3</v>
      </c>
    </row>
    <row r="64" spans="1:18" ht="15.75" customHeight="1">
      <c r="C64" s="141" t="s">
        <v>40</v>
      </c>
      <c r="D64" s="142">
        <f t="shared" si="13"/>
        <v>2</v>
      </c>
      <c r="E64" s="143">
        <f t="shared" si="14"/>
        <v>5.5</v>
      </c>
      <c r="F64" s="143">
        <f t="shared" si="12"/>
        <v>200</v>
      </c>
      <c r="G64" s="144">
        <f t="shared" si="12"/>
        <v>9650000</v>
      </c>
      <c r="H64" s="144">
        <f t="shared" si="12"/>
        <v>562600</v>
      </c>
      <c r="I64" s="144">
        <f t="shared" si="12"/>
        <v>113000</v>
      </c>
      <c r="J64" s="143">
        <f t="shared" si="12"/>
        <v>1</v>
      </c>
      <c r="K64" s="144">
        <f t="shared" si="12"/>
        <v>3750.6666666666665</v>
      </c>
      <c r="L64" s="143">
        <f t="shared" si="12"/>
        <v>37.5</v>
      </c>
      <c r="M64" s="145">
        <f t="shared" si="12"/>
        <v>1.5371584699453551E-2</v>
      </c>
      <c r="N64" s="145">
        <f t="shared" si="12"/>
        <v>0.03</v>
      </c>
      <c r="O64" s="143">
        <f t="shared" si="12"/>
        <v>200</v>
      </c>
      <c r="P64" s="146">
        <f t="shared" si="12"/>
        <v>8.6530054644808743E-2</v>
      </c>
    </row>
    <row r="65" spans="3:16" ht="15.75" customHeight="1" thickBot="1">
      <c r="C65" s="135" t="s">
        <v>315</v>
      </c>
      <c r="D65" s="136">
        <f>SUM(D61:D64)</f>
        <v>23</v>
      </c>
      <c r="E65" s="137">
        <f>AVERAGE(E61:E64)</f>
        <v>17.7</v>
      </c>
      <c r="F65" s="137">
        <f t="shared" ref="F65:P65" si="15">AVERAGE(F61:F64)</f>
        <v>742.89393939393938</v>
      </c>
      <c r="G65" s="138">
        <f t="shared" si="15"/>
        <v>127146157.57575758</v>
      </c>
      <c r="H65" s="138">
        <f t="shared" si="15"/>
        <v>2839216.9090909087</v>
      </c>
      <c r="I65" s="138">
        <f t="shared" si="15"/>
        <v>630147.57272727275</v>
      </c>
      <c r="J65" s="137">
        <f t="shared" si="15"/>
        <v>5.0333333333333332</v>
      </c>
      <c r="K65" s="138">
        <f t="shared" si="15"/>
        <v>5858.279900374876</v>
      </c>
      <c r="L65" s="137">
        <f t="shared" si="15"/>
        <v>40.041198190104268</v>
      </c>
      <c r="M65" s="139">
        <f t="shared" si="15"/>
        <v>2.4459968672946791E-2</v>
      </c>
      <c r="N65" s="139">
        <f t="shared" si="15"/>
        <v>3.531369821751975E-2</v>
      </c>
      <c r="O65" s="137">
        <f t="shared" si="15"/>
        <v>231.35898825654922</v>
      </c>
      <c r="P65" s="140">
        <f t="shared" si="15"/>
        <v>3.229434939943291E-2</v>
      </c>
    </row>
    <row r="68" spans="3:16" ht="15.75" customHeight="1">
      <c r="C68" s="179" t="s">
        <v>352</v>
      </c>
    </row>
  </sheetData>
  <mergeCells count="1">
    <mergeCell ref="T1:X1"/>
  </mergeCells>
  <pageMargins left="0.7" right="0.7" top="0.75" bottom="0.75" header="0.3" footer="0.3"/>
  <drawing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68"/>
  <sheetViews>
    <sheetView workbookViewId="0">
      <pane xSplit="1" ySplit="2" topLeftCell="B49" activePane="bottomRight" state="frozen"/>
      <selection pane="topRight" activeCell="B1" sqref="B1"/>
      <selection pane="bottomLeft" activeCell="A2" sqref="A2"/>
      <selection pane="bottomRight" activeCell="T1" sqref="T1:X1"/>
    </sheetView>
  </sheetViews>
  <sheetFormatPr defaultColWidth="14.42578125" defaultRowHeight="15.75" customHeight="1"/>
  <cols>
    <col min="1" max="1" width="42.5703125" customWidth="1"/>
    <col min="4" max="4" width="6.7109375" customWidth="1"/>
    <col min="7" max="7" width="15.42578125" bestFit="1" customWidth="1"/>
    <col min="8" max="8" width="25.28515625" customWidth="1"/>
    <col min="9" max="9" width="22.42578125" style="40" customWidth="1"/>
    <col min="12" max="12" width="14.42578125" style="60"/>
    <col min="13" max="13" width="17" style="62" customWidth="1"/>
    <col min="14" max="14" width="14.42578125" style="62"/>
    <col min="15" max="15" width="14.42578125" style="60"/>
    <col min="16" max="18" width="14.42578125" style="62"/>
  </cols>
  <sheetData>
    <row r="1" spans="1:24" s="58" customFormat="1" ht="15.75" customHeight="1">
      <c r="A1" s="162" t="s">
        <v>334</v>
      </c>
      <c r="B1" s="150"/>
      <c r="C1" s="150"/>
      <c r="D1" s="150"/>
      <c r="E1" s="147"/>
      <c r="I1" s="40"/>
      <c r="L1" s="60"/>
      <c r="M1" s="62"/>
      <c r="N1" s="62"/>
      <c r="O1" s="60"/>
      <c r="P1" s="62"/>
      <c r="Q1" s="62"/>
      <c r="R1" s="62"/>
      <c r="T1" s="209" t="s">
        <v>345</v>
      </c>
      <c r="U1" s="209"/>
      <c r="V1" s="209"/>
      <c r="W1" s="209"/>
      <c r="X1" s="209"/>
    </row>
    <row r="2" spans="1:24" ht="64.5" customHeight="1">
      <c r="A2" s="2" t="s">
        <v>45</v>
      </c>
      <c r="B2" s="2"/>
      <c r="C2" s="2" t="s">
        <v>3</v>
      </c>
      <c r="E2" s="7" t="s">
        <v>46</v>
      </c>
      <c r="F2" s="7" t="s">
        <v>5</v>
      </c>
      <c r="G2" s="7" t="s">
        <v>95</v>
      </c>
      <c r="H2" s="8" t="s">
        <v>47</v>
      </c>
      <c r="I2" s="43" t="s">
        <v>96</v>
      </c>
      <c r="J2" s="7" t="s">
        <v>58</v>
      </c>
      <c r="K2" s="47" t="s">
        <v>300</v>
      </c>
      <c r="L2" s="59" t="s">
        <v>299</v>
      </c>
      <c r="M2" s="61" t="s">
        <v>301</v>
      </c>
      <c r="N2" s="61" t="s">
        <v>302</v>
      </c>
      <c r="O2" s="59" t="s">
        <v>303</v>
      </c>
      <c r="P2" s="61" t="s">
        <v>304</v>
      </c>
      <c r="Q2" s="61"/>
      <c r="R2" s="92" t="s">
        <v>316</v>
      </c>
      <c r="S2" s="92" t="s">
        <v>317</v>
      </c>
      <c r="T2" s="92" t="s">
        <v>311</v>
      </c>
      <c r="U2" s="92" t="s">
        <v>312</v>
      </c>
      <c r="V2" s="92" t="s">
        <v>310</v>
      </c>
      <c r="W2" s="92" t="s">
        <v>313</v>
      </c>
    </row>
    <row r="3" spans="1:24" ht="15.75" customHeight="1">
      <c r="A3" s="22" t="s">
        <v>78</v>
      </c>
      <c r="C3" s="3" t="s">
        <v>35</v>
      </c>
      <c r="E3" s="3">
        <v>70</v>
      </c>
      <c r="F3" s="3">
        <v>26000</v>
      </c>
      <c r="G3" s="23">
        <v>1400000000</v>
      </c>
      <c r="H3" s="23">
        <v>30000000</v>
      </c>
      <c r="I3" s="69">
        <v>3500000</v>
      </c>
      <c r="J3" s="24">
        <v>70</v>
      </c>
      <c r="K3" s="68">
        <f>H3/F3</f>
        <v>1153.8461538461538</v>
      </c>
      <c r="L3" s="60">
        <f>F3/E3</f>
        <v>371.42857142857144</v>
      </c>
      <c r="M3" s="62">
        <f>H3/G3</f>
        <v>2.1428571428571429E-2</v>
      </c>
      <c r="N3" s="62">
        <f>E3/F3</f>
        <v>2.6923076923076922E-3</v>
      </c>
      <c r="O3" s="60">
        <f>F3/J3</f>
        <v>371.42857142857144</v>
      </c>
      <c r="P3" s="62">
        <f>I3/G3</f>
        <v>2.5000000000000001E-3</v>
      </c>
      <c r="R3" s="108">
        <f>G3/F3</f>
        <v>53846.153846153844</v>
      </c>
      <c r="S3" s="108">
        <f>H3/E3</f>
        <v>428571.42857142858</v>
      </c>
      <c r="T3" s="58" t="b">
        <f>IF(H3&gt;0.1*G3,"Flag,""")</f>
        <v>0</v>
      </c>
      <c r="U3" s="58" t="b">
        <f>IF(I3&gt;H3,"Flag,""")</f>
        <v>0</v>
      </c>
      <c r="V3" s="58" t="b">
        <f>IF(E3&gt;0.1*F3,"Flag,""")</f>
        <v>0</v>
      </c>
      <c r="W3" s="58" t="b">
        <f>IF(K3&gt;0.001*H3,"Flag,""")</f>
        <v>0</v>
      </c>
    </row>
    <row r="4" spans="1:24" ht="15.75" customHeight="1">
      <c r="A4" s="22" t="s">
        <v>148</v>
      </c>
      <c r="C4" s="3" t="s">
        <v>35</v>
      </c>
      <c r="E4" s="3">
        <v>165</v>
      </c>
      <c r="F4" s="3">
        <v>3700</v>
      </c>
      <c r="G4" s="23">
        <v>1172365617</v>
      </c>
      <c r="H4" s="17">
        <v>25751975</v>
      </c>
      <c r="I4" s="69">
        <v>2797916</v>
      </c>
      <c r="J4" s="24">
        <v>165</v>
      </c>
      <c r="K4" s="68">
        <f t="shared" ref="K4:K54" si="0">H4/F4</f>
        <v>6959.9932432432433</v>
      </c>
      <c r="L4" s="60">
        <f t="shared" ref="L4:L54" si="1">F4/E4</f>
        <v>22.424242424242426</v>
      </c>
      <c r="M4" s="62">
        <f t="shared" ref="M4:M54" si="2">H4/G4</f>
        <v>2.1965822458950533E-2</v>
      </c>
      <c r="N4" s="62">
        <f t="shared" ref="N4:N54" si="3">E4/F4</f>
        <v>4.4594594594594597E-2</v>
      </c>
      <c r="O4" s="60">
        <f t="shared" ref="O4:O54" si="4">F4/J4</f>
        <v>22.424242424242426</v>
      </c>
      <c r="P4" s="62">
        <f>I4/G4</f>
        <v>2.3865558315840645E-3</v>
      </c>
      <c r="R4" s="108">
        <f t="shared" ref="R4:R54" si="5">G4/F4</f>
        <v>316855.57216216216</v>
      </c>
      <c r="S4" s="108">
        <f t="shared" ref="S4:S54" si="6">H4/E4</f>
        <v>156072.57575757575</v>
      </c>
      <c r="T4" s="58" t="b">
        <f t="shared" ref="T4:T54" si="7">IF(H4&gt;0.1*G4,"Flag,""")</f>
        <v>0</v>
      </c>
      <c r="U4" s="58" t="b">
        <f t="shared" ref="U4:U54" si="8">IF(I4&gt;H4,"Flag,""")</f>
        <v>0</v>
      </c>
      <c r="V4" s="58" t="b">
        <f t="shared" ref="V4:V54" si="9">IF(E4&gt;0.1*F4,"Flag,""")</f>
        <v>0</v>
      </c>
      <c r="W4" s="58" t="b">
        <f t="shared" ref="W4:W54" si="10">IF(K4&gt;0.001*H4,"Flag,""")</f>
        <v>0</v>
      </c>
    </row>
    <row r="5" spans="1:24" ht="15.75" customHeight="1">
      <c r="A5" s="22" t="s">
        <v>149</v>
      </c>
      <c r="C5" s="49" t="s">
        <v>14</v>
      </c>
      <c r="E5" s="3">
        <v>7</v>
      </c>
      <c r="F5" s="76"/>
      <c r="G5" s="23">
        <v>250000000</v>
      </c>
      <c r="H5" s="23">
        <v>1000000</v>
      </c>
      <c r="I5" s="69">
        <v>32000</v>
      </c>
      <c r="J5" s="24">
        <v>7</v>
      </c>
      <c r="K5" s="68"/>
      <c r="L5" s="60">
        <f t="shared" si="1"/>
        <v>0</v>
      </c>
      <c r="M5" s="62">
        <f t="shared" si="2"/>
        <v>4.0000000000000001E-3</v>
      </c>
      <c r="P5" s="62">
        <f t="shared" ref="P5:P51" si="11">I5/G5</f>
        <v>1.2799999999999999E-4</v>
      </c>
      <c r="R5" s="108"/>
      <c r="S5" s="108">
        <f t="shared" si="6"/>
        <v>142857.14285714287</v>
      </c>
      <c r="T5" s="58" t="b">
        <f t="shared" si="7"/>
        <v>0</v>
      </c>
      <c r="U5" s="58" t="b">
        <f t="shared" si="8"/>
        <v>0</v>
      </c>
      <c r="V5" s="58" t="str">
        <f t="shared" si="9"/>
        <v>Flag,"</v>
      </c>
      <c r="W5" s="58" t="b">
        <f t="shared" si="10"/>
        <v>0</v>
      </c>
    </row>
    <row r="6" spans="1:24" ht="15.75" customHeight="1">
      <c r="A6" s="22" t="s">
        <v>150</v>
      </c>
      <c r="C6" s="3" t="s">
        <v>14</v>
      </c>
      <c r="E6" s="3">
        <v>23</v>
      </c>
      <c r="F6" s="3">
        <v>700</v>
      </c>
      <c r="G6" s="23">
        <v>198000000</v>
      </c>
      <c r="H6" s="23">
        <v>4195125</v>
      </c>
      <c r="I6" s="17">
        <v>1259000</v>
      </c>
      <c r="J6" s="3">
        <v>23</v>
      </c>
      <c r="K6" s="68">
        <f t="shared" si="0"/>
        <v>5993.0357142857147</v>
      </c>
      <c r="L6" s="60">
        <f t="shared" si="1"/>
        <v>30.434782608695652</v>
      </c>
      <c r="M6" s="62">
        <f t="shared" si="2"/>
        <v>2.1187500000000001E-2</v>
      </c>
      <c r="N6" s="62">
        <f t="shared" si="3"/>
        <v>3.2857142857142856E-2</v>
      </c>
      <c r="O6" s="60">
        <f t="shared" si="4"/>
        <v>30.434782608695652</v>
      </c>
      <c r="P6" s="62">
        <f t="shared" si="11"/>
        <v>6.3585858585858586E-3</v>
      </c>
      <c r="R6" s="108">
        <f t="shared" si="5"/>
        <v>282857.14285714284</v>
      </c>
      <c r="S6" s="108">
        <f t="shared" si="6"/>
        <v>182396.73913043478</v>
      </c>
      <c r="T6" s="58" t="b">
        <f t="shared" si="7"/>
        <v>0</v>
      </c>
      <c r="U6" s="58" t="b">
        <f t="shared" si="8"/>
        <v>0</v>
      </c>
      <c r="V6" s="58" t="b">
        <f t="shared" si="9"/>
        <v>0</v>
      </c>
      <c r="W6" s="58" t="str">
        <f t="shared" si="10"/>
        <v>Flag,"</v>
      </c>
    </row>
    <row r="7" spans="1:24" ht="15.75" customHeight="1">
      <c r="A7" s="22" t="s">
        <v>151</v>
      </c>
      <c r="C7" s="3" t="s">
        <v>14</v>
      </c>
      <c r="E7" s="3">
        <v>25</v>
      </c>
      <c r="F7" s="3">
        <v>900</v>
      </c>
      <c r="G7" s="23">
        <v>135000000</v>
      </c>
      <c r="H7" s="23">
        <v>4645000</v>
      </c>
      <c r="I7" s="17">
        <v>600000</v>
      </c>
      <c r="J7" s="3">
        <v>25</v>
      </c>
      <c r="K7" s="68">
        <f t="shared" si="0"/>
        <v>5161.1111111111113</v>
      </c>
      <c r="L7" s="60">
        <f t="shared" si="1"/>
        <v>36</v>
      </c>
      <c r="M7" s="62">
        <f t="shared" si="2"/>
        <v>3.4407407407407407E-2</v>
      </c>
      <c r="N7" s="62">
        <f t="shared" si="3"/>
        <v>2.7777777777777776E-2</v>
      </c>
      <c r="O7" s="60">
        <f t="shared" si="4"/>
        <v>36</v>
      </c>
      <c r="P7" s="62">
        <f t="shared" si="11"/>
        <v>4.4444444444444444E-3</v>
      </c>
      <c r="R7" s="108">
        <f t="shared" si="5"/>
        <v>150000</v>
      </c>
      <c r="S7" s="108">
        <f t="shared" si="6"/>
        <v>185800</v>
      </c>
      <c r="T7" s="58" t="b">
        <f t="shared" si="7"/>
        <v>0</v>
      </c>
      <c r="U7" s="58" t="b">
        <f t="shared" si="8"/>
        <v>0</v>
      </c>
      <c r="V7" s="58" t="b">
        <f t="shared" si="9"/>
        <v>0</v>
      </c>
      <c r="W7" s="58" t="str">
        <f t="shared" si="10"/>
        <v>Flag,"</v>
      </c>
    </row>
    <row r="8" spans="1:24" ht="15.75" customHeight="1">
      <c r="A8" s="22" t="s">
        <v>152</v>
      </c>
      <c r="C8" s="3" t="s">
        <v>14</v>
      </c>
      <c r="E8" s="3">
        <v>62</v>
      </c>
      <c r="F8" s="3">
        <v>800</v>
      </c>
      <c r="G8" s="23">
        <v>278800000</v>
      </c>
      <c r="H8" s="23">
        <v>9230000</v>
      </c>
      <c r="I8" s="69">
        <v>2300000</v>
      </c>
      <c r="J8" s="24">
        <v>62</v>
      </c>
      <c r="K8" s="68">
        <f t="shared" si="0"/>
        <v>11537.5</v>
      </c>
      <c r="L8" s="60">
        <f t="shared" si="1"/>
        <v>12.903225806451612</v>
      </c>
      <c r="M8" s="62">
        <f t="shared" si="2"/>
        <v>3.3106169296987085E-2</v>
      </c>
      <c r="N8" s="62">
        <f t="shared" si="3"/>
        <v>7.7499999999999999E-2</v>
      </c>
      <c r="O8" s="60">
        <f t="shared" si="4"/>
        <v>12.903225806451612</v>
      </c>
      <c r="P8" s="62">
        <f t="shared" si="11"/>
        <v>8.2496413199426109E-3</v>
      </c>
      <c r="R8" s="108">
        <f t="shared" si="5"/>
        <v>348500</v>
      </c>
      <c r="S8" s="108">
        <f t="shared" si="6"/>
        <v>148870.96774193548</v>
      </c>
      <c r="T8" s="58" t="b">
        <f t="shared" si="7"/>
        <v>0</v>
      </c>
      <c r="U8" s="58" t="b">
        <f t="shared" si="8"/>
        <v>0</v>
      </c>
      <c r="V8" s="58" t="b">
        <f t="shared" si="9"/>
        <v>0</v>
      </c>
      <c r="W8" s="58" t="str">
        <f t="shared" si="10"/>
        <v>Flag,"</v>
      </c>
    </row>
    <row r="9" spans="1:24" ht="15.75" customHeight="1">
      <c r="A9" s="3" t="s">
        <v>153</v>
      </c>
      <c r="C9" s="3" t="s">
        <v>14</v>
      </c>
      <c r="E9" s="3">
        <v>12</v>
      </c>
      <c r="F9" s="3">
        <v>149</v>
      </c>
      <c r="G9" s="23">
        <v>100000000</v>
      </c>
      <c r="H9" s="23">
        <v>1886378</v>
      </c>
      <c r="I9" s="69">
        <v>411000</v>
      </c>
      <c r="J9" s="24">
        <v>12</v>
      </c>
      <c r="K9" s="68">
        <f t="shared" si="0"/>
        <v>12660.255033557047</v>
      </c>
      <c r="L9" s="60">
        <f t="shared" si="1"/>
        <v>12.416666666666666</v>
      </c>
      <c r="M9" s="62">
        <f t="shared" si="2"/>
        <v>1.886378E-2</v>
      </c>
      <c r="N9" s="62">
        <f t="shared" si="3"/>
        <v>8.0536912751677847E-2</v>
      </c>
      <c r="O9" s="60">
        <f t="shared" si="4"/>
        <v>12.416666666666666</v>
      </c>
      <c r="P9" s="62">
        <f t="shared" si="11"/>
        <v>4.1099999999999999E-3</v>
      </c>
      <c r="R9" s="108">
        <f t="shared" si="5"/>
        <v>671140.93959731539</v>
      </c>
      <c r="S9" s="108">
        <f t="shared" si="6"/>
        <v>157198.16666666666</v>
      </c>
      <c r="T9" s="58" t="b">
        <f t="shared" si="7"/>
        <v>0</v>
      </c>
      <c r="U9" s="58" t="b">
        <f t="shared" si="8"/>
        <v>0</v>
      </c>
      <c r="V9" s="58" t="b">
        <f t="shared" si="9"/>
        <v>0</v>
      </c>
      <c r="W9" s="58" t="str">
        <f t="shared" si="10"/>
        <v>Flag,"</v>
      </c>
    </row>
    <row r="10" spans="1:24" ht="15.75" customHeight="1">
      <c r="A10" s="22" t="s">
        <v>154</v>
      </c>
      <c r="C10" s="3" t="s">
        <v>14</v>
      </c>
      <c r="E10" s="3">
        <v>35</v>
      </c>
      <c r="F10" s="3">
        <v>1150</v>
      </c>
      <c r="G10" s="23">
        <v>175000000</v>
      </c>
      <c r="H10" s="23">
        <v>5600000</v>
      </c>
      <c r="I10" s="69">
        <v>800000</v>
      </c>
      <c r="J10" s="24">
        <v>35</v>
      </c>
      <c r="K10" s="68">
        <f t="shared" si="0"/>
        <v>4869.565217391304</v>
      </c>
      <c r="L10" s="60">
        <f t="shared" si="1"/>
        <v>32.857142857142854</v>
      </c>
      <c r="M10" s="62">
        <f t="shared" si="2"/>
        <v>3.2000000000000001E-2</v>
      </c>
      <c r="N10" s="62">
        <f t="shared" si="3"/>
        <v>3.0434782608695653E-2</v>
      </c>
      <c r="O10" s="60">
        <f t="shared" si="4"/>
        <v>32.857142857142854</v>
      </c>
      <c r="P10" s="62">
        <f t="shared" si="11"/>
        <v>4.5714285714285718E-3</v>
      </c>
      <c r="R10" s="108">
        <f t="shared" si="5"/>
        <v>152173.91304347827</v>
      </c>
      <c r="S10" s="108">
        <f t="shared" si="6"/>
        <v>160000</v>
      </c>
      <c r="T10" s="58" t="b">
        <f t="shared" si="7"/>
        <v>0</v>
      </c>
      <c r="U10" s="58" t="b">
        <f t="shared" si="8"/>
        <v>0</v>
      </c>
      <c r="V10" s="58" t="b">
        <f t="shared" si="9"/>
        <v>0</v>
      </c>
      <c r="W10" s="58" t="b">
        <f t="shared" si="10"/>
        <v>0</v>
      </c>
    </row>
    <row r="11" spans="1:24" ht="15.75" customHeight="1">
      <c r="A11" s="22" t="s">
        <v>155</v>
      </c>
      <c r="C11" s="3" t="s">
        <v>14</v>
      </c>
      <c r="E11" s="3">
        <v>25</v>
      </c>
      <c r="F11" s="76"/>
      <c r="G11" s="23">
        <v>125000000</v>
      </c>
      <c r="H11" s="23">
        <v>4100000</v>
      </c>
      <c r="I11" s="69">
        <v>2200000</v>
      </c>
      <c r="J11" s="24">
        <v>25</v>
      </c>
      <c r="K11" s="68"/>
      <c r="L11" s="60">
        <f t="shared" si="1"/>
        <v>0</v>
      </c>
      <c r="M11" s="62">
        <f t="shared" si="2"/>
        <v>3.2800000000000003E-2</v>
      </c>
      <c r="P11" s="62">
        <f t="shared" si="11"/>
        <v>1.7600000000000001E-2</v>
      </c>
      <c r="R11" s="108"/>
      <c r="S11" s="108">
        <f t="shared" si="6"/>
        <v>164000</v>
      </c>
      <c r="T11" s="58" t="b">
        <f t="shared" si="7"/>
        <v>0</v>
      </c>
      <c r="U11" s="58" t="b">
        <f t="shared" si="8"/>
        <v>0</v>
      </c>
      <c r="V11" s="58" t="str">
        <f t="shared" si="9"/>
        <v>Flag,"</v>
      </c>
      <c r="W11" s="58" t="b">
        <f t="shared" si="10"/>
        <v>0</v>
      </c>
    </row>
    <row r="12" spans="1:24" ht="15.75" customHeight="1">
      <c r="A12" s="22" t="s">
        <v>156</v>
      </c>
      <c r="C12" s="3" t="s">
        <v>14</v>
      </c>
      <c r="E12" s="3">
        <v>30</v>
      </c>
      <c r="F12" s="3">
        <v>2000</v>
      </c>
      <c r="G12" s="23">
        <v>489000000</v>
      </c>
      <c r="H12" s="23">
        <v>7915000</v>
      </c>
      <c r="I12" s="77"/>
      <c r="J12" s="24">
        <v>30</v>
      </c>
      <c r="K12" s="68">
        <f t="shared" si="0"/>
        <v>3957.5</v>
      </c>
      <c r="L12" s="60">
        <f t="shared" si="1"/>
        <v>66.666666666666671</v>
      </c>
      <c r="M12" s="62">
        <f t="shared" si="2"/>
        <v>1.6186094069529651E-2</v>
      </c>
      <c r="N12" s="62">
        <f t="shared" si="3"/>
        <v>1.4999999999999999E-2</v>
      </c>
      <c r="O12" s="60">
        <f t="shared" si="4"/>
        <v>66.666666666666671</v>
      </c>
      <c r="P12" s="62">
        <f t="shared" si="11"/>
        <v>0</v>
      </c>
      <c r="R12" s="108">
        <f t="shared" si="5"/>
        <v>244500</v>
      </c>
      <c r="S12" s="108">
        <f t="shared" si="6"/>
        <v>263833.33333333331</v>
      </c>
      <c r="T12" s="58" t="b">
        <f t="shared" si="7"/>
        <v>0</v>
      </c>
      <c r="U12" s="58" t="b">
        <f t="shared" si="8"/>
        <v>0</v>
      </c>
      <c r="V12" s="58" t="b">
        <f t="shared" si="9"/>
        <v>0</v>
      </c>
      <c r="W12" s="58" t="b">
        <f t="shared" si="10"/>
        <v>0</v>
      </c>
    </row>
    <row r="13" spans="1:24" ht="15.75" customHeight="1">
      <c r="A13" s="22" t="s">
        <v>141</v>
      </c>
      <c r="C13" s="3" t="s">
        <v>14</v>
      </c>
      <c r="E13" s="3">
        <v>45</v>
      </c>
      <c r="F13" s="3">
        <v>2000</v>
      </c>
      <c r="G13" s="23">
        <v>418470000</v>
      </c>
      <c r="H13" s="23">
        <v>8880000</v>
      </c>
      <c r="I13" s="69">
        <v>3330000</v>
      </c>
      <c r="J13" s="24">
        <v>45</v>
      </c>
      <c r="K13" s="68">
        <f t="shared" si="0"/>
        <v>4440</v>
      </c>
      <c r="L13" s="60">
        <f t="shared" si="1"/>
        <v>44.444444444444443</v>
      </c>
      <c r="M13" s="62">
        <f t="shared" si="2"/>
        <v>2.1220159151193633E-2</v>
      </c>
      <c r="N13" s="62">
        <f t="shared" si="3"/>
        <v>2.2499999999999999E-2</v>
      </c>
      <c r="O13" s="60">
        <f t="shared" si="4"/>
        <v>44.444444444444443</v>
      </c>
      <c r="P13" s="62">
        <f t="shared" si="11"/>
        <v>7.9575596816976128E-3</v>
      </c>
      <c r="R13" s="108">
        <f t="shared" si="5"/>
        <v>209235</v>
      </c>
      <c r="S13" s="108">
        <f t="shared" si="6"/>
        <v>197333.33333333334</v>
      </c>
      <c r="T13" s="58" t="b">
        <f t="shared" si="7"/>
        <v>0</v>
      </c>
      <c r="U13" s="58" t="b">
        <f t="shared" si="8"/>
        <v>0</v>
      </c>
      <c r="V13" s="58" t="b">
        <f t="shared" si="9"/>
        <v>0</v>
      </c>
      <c r="W13" s="58" t="b">
        <f t="shared" si="10"/>
        <v>0</v>
      </c>
    </row>
    <row r="14" spans="1:24" ht="15.75" customHeight="1">
      <c r="A14" s="22" t="s">
        <v>157</v>
      </c>
      <c r="C14" s="3" t="s">
        <v>14</v>
      </c>
      <c r="E14" s="3">
        <v>39</v>
      </c>
      <c r="F14" s="3">
        <v>1250</v>
      </c>
      <c r="G14" s="23">
        <v>315000000</v>
      </c>
      <c r="H14" s="23">
        <v>7900000</v>
      </c>
      <c r="I14" s="69">
        <v>2350000</v>
      </c>
      <c r="J14" s="24">
        <v>39</v>
      </c>
      <c r="K14" s="68">
        <f t="shared" si="0"/>
        <v>6320</v>
      </c>
      <c r="L14" s="60">
        <f t="shared" si="1"/>
        <v>32.051282051282051</v>
      </c>
      <c r="M14" s="62">
        <f t="shared" si="2"/>
        <v>2.507936507936508E-2</v>
      </c>
      <c r="N14" s="62">
        <f t="shared" si="3"/>
        <v>3.1199999999999999E-2</v>
      </c>
      <c r="O14" s="60">
        <f t="shared" si="4"/>
        <v>32.051282051282051</v>
      </c>
      <c r="P14" s="62">
        <f t="shared" si="11"/>
        <v>7.4603174603174605E-3</v>
      </c>
      <c r="R14" s="108">
        <f t="shared" si="5"/>
        <v>252000</v>
      </c>
      <c r="S14" s="108">
        <f t="shared" si="6"/>
        <v>202564.10256410256</v>
      </c>
      <c r="T14" s="58" t="b">
        <f t="shared" si="7"/>
        <v>0</v>
      </c>
      <c r="U14" s="58" t="b">
        <f t="shared" si="8"/>
        <v>0</v>
      </c>
      <c r="V14" s="58" t="b">
        <f t="shared" si="9"/>
        <v>0</v>
      </c>
      <c r="W14" s="58" t="b">
        <f t="shared" si="10"/>
        <v>0</v>
      </c>
    </row>
    <row r="15" spans="1:24" ht="15.75" customHeight="1">
      <c r="A15" s="22" t="s">
        <v>28</v>
      </c>
      <c r="C15" s="3" t="s">
        <v>14</v>
      </c>
      <c r="E15" s="3">
        <v>20</v>
      </c>
      <c r="F15" s="3">
        <v>700</v>
      </c>
      <c r="G15" s="23">
        <v>112000000</v>
      </c>
      <c r="H15" s="23">
        <v>3502376</v>
      </c>
      <c r="I15" s="69">
        <v>56000</v>
      </c>
      <c r="J15" s="24">
        <v>20</v>
      </c>
      <c r="K15" s="68">
        <f t="shared" si="0"/>
        <v>5003.3942857142856</v>
      </c>
      <c r="L15" s="60">
        <f t="shared" si="1"/>
        <v>35</v>
      </c>
      <c r="M15" s="62">
        <f t="shared" si="2"/>
        <v>3.1271214285714284E-2</v>
      </c>
      <c r="N15" s="62">
        <f t="shared" si="3"/>
        <v>2.8571428571428571E-2</v>
      </c>
      <c r="O15" s="60">
        <f t="shared" si="4"/>
        <v>35</v>
      </c>
      <c r="P15" s="62">
        <f t="shared" si="11"/>
        <v>5.0000000000000001E-4</v>
      </c>
      <c r="R15" s="108">
        <f t="shared" si="5"/>
        <v>160000</v>
      </c>
      <c r="S15" s="108">
        <f t="shared" si="6"/>
        <v>175118.8</v>
      </c>
      <c r="T15" s="58" t="b">
        <f t="shared" si="7"/>
        <v>0</v>
      </c>
      <c r="U15" s="58" t="b">
        <f t="shared" si="8"/>
        <v>0</v>
      </c>
      <c r="V15" s="58" t="b">
        <f t="shared" si="9"/>
        <v>0</v>
      </c>
      <c r="W15" s="58" t="str">
        <f t="shared" si="10"/>
        <v>Flag,"</v>
      </c>
    </row>
    <row r="16" spans="1:24" ht="15.75" customHeight="1">
      <c r="A16" s="22" t="s">
        <v>86</v>
      </c>
      <c r="C16" s="3" t="s">
        <v>14</v>
      </c>
      <c r="E16" s="3">
        <v>8</v>
      </c>
      <c r="F16" s="3">
        <v>305</v>
      </c>
      <c r="G16" s="23">
        <v>110000000</v>
      </c>
      <c r="H16" s="23">
        <v>1488084</v>
      </c>
      <c r="I16" s="69">
        <v>200000</v>
      </c>
      <c r="J16" s="24">
        <v>8</v>
      </c>
      <c r="K16" s="68">
        <f t="shared" si="0"/>
        <v>4878.9639344262296</v>
      </c>
      <c r="L16" s="60">
        <f t="shared" si="1"/>
        <v>38.125</v>
      </c>
      <c r="M16" s="62">
        <f t="shared" si="2"/>
        <v>1.3528036363636364E-2</v>
      </c>
      <c r="N16" s="62">
        <f t="shared" si="3"/>
        <v>2.6229508196721311E-2</v>
      </c>
      <c r="O16" s="60">
        <f t="shared" si="4"/>
        <v>38.125</v>
      </c>
      <c r="P16" s="62">
        <f t="shared" si="11"/>
        <v>1.8181818181818182E-3</v>
      </c>
      <c r="R16" s="108">
        <f t="shared" si="5"/>
        <v>360655.73770491802</v>
      </c>
      <c r="S16" s="108">
        <f t="shared" si="6"/>
        <v>186010.5</v>
      </c>
      <c r="T16" s="58" t="b">
        <f t="shared" si="7"/>
        <v>0</v>
      </c>
      <c r="U16" s="58" t="b">
        <f t="shared" si="8"/>
        <v>0</v>
      </c>
      <c r="V16" s="58" t="b">
        <f t="shared" si="9"/>
        <v>0</v>
      </c>
      <c r="W16" s="58" t="str">
        <f t="shared" si="10"/>
        <v>Flag,"</v>
      </c>
    </row>
    <row r="17" spans="1:23" ht="15.75" customHeight="1">
      <c r="A17" s="22" t="s">
        <v>158</v>
      </c>
      <c r="C17" s="3" t="s">
        <v>14</v>
      </c>
      <c r="E17" s="3">
        <v>30</v>
      </c>
      <c r="F17" s="3">
        <v>1200</v>
      </c>
      <c r="G17" s="23">
        <v>300000000</v>
      </c>
      <c r="H17" s="23">
        <v>5700000</v>
      </c>
      <c r="I17" s="69">
        <v>157000</v>
      </c>
      <c r="J17" s="24">
        <v>30</v>
      </c>
      <c r="K17" s="68">
        <f t="shared" si="0"/>
        <v>4750</v>
      </c>
      <c r="L17" s="60">
        <f t="shared" si="1"/>
        <v>40</v>
      </c>
      <c r="M17" s="62">
        <f t="shared" si="2"/>
        <v>1.9E-2</v>
      </c>
      <c r="N17" s="62">
        <f t="shared" si="3"/>
        <v>2.5000000000000001E-2</v>
      </c>
      <c r="O17" s="60">
        <f t="shared" si="4"/>
        <v>40</v>
      </c>
      <c r="P17" s="62">
        <f t="shared" si="11"/>
        <v>5.2333333333333333E-4</v>
      </c>
      <c r="R17" s="108">
        <f t="shared" si="5"/>
        <v>250000</v>
      </c>
      <c r="S17" s="108">
        <f t="shared" si="6"/>
        <v>190000</v>
      </c>
      <c r="T17" s="58" t="b">
        <f t="shared" si="7"/>
        <v>0</v>
      </c>
      <c r="U17" s="58" t="b">
        <f t="shared" si="8"/>
        <v>0</v>
      </c>
      <c r="V17" s="58" t="b">
        <f t="shared" si="9"/>
        <v>0</v>
      </c>
      <c r="W17" s="58" t="b">
        <f t="shared" si="10"/>
        <v>0</v>
      </c>
    </row>
    <row r="18" spans="1:23" ht="15.75" customHeight="1">
      <c r="A18" s="22" t="s">
        <v>38</v>
      </c>
      <c r="C18" s="3" t="s">
        <v>14</v>
      </c>
      <c r="E18" s="3">
        <v>8</v>
      </c>
      <c r="F18" s="3">
        <v>213</v>
      </c>
      <c r="G18" s="23">
        <v>453166724</v>
      </c>
      <c r="H18" s="23">
        <v>2441007</v>
      </c>
      <c r="I18" s="69">
        <v>535000</v>
      </c>
      <c r="J18" s="24">
        <v>8</v>
      </c>
      <c r="K18" s="68">
        <f t="shared" si="0"/>
        <v>11460.12676056338</v>
      </c>
      <c r="L18" s="60">
        <f t="shared" si="1"/>
        <v>26.625</v>
      </c>
      <c r="M18" s="62">
        <f t="shared" si="2"/>
        <v>5.3865539341763323E-3</v>
      </c>
      <c r="N18" s="62">
        <f t="shared" si="3"/>
        <v>3.7558685446009391E-2</v>
      </c>
      <c r="O18" s="60">
        <f t="shared" si="4"/>
        <v>26.625</v>
      </c>
      <c r="P18" s="62">
        <f t="shared" si="11"/>
        <v>1.1805809466274933E-3</v>
      </c>
      <c r="R18" s="108">
        <f t="shared" si="5"/>
        <v>2127543.3051643195</v>
      </c>
      <c r="S18" s="108">
        <f t="shared" si="6"/>
        <v>305125.875</v>
      </c>
      <c r="T18" s="58" t="b">
        <f t="shared" si="7"/>
        <v>0</v>
      </c>
      <c r="U18" s="58" t="b">
        <f t="shared" si="8"/>
        <v>0</v>
      </c>
      <c r="V18" s="58" t="b">
        <f t="shared" si="9"/>
        <v>0</v>
      </c>
      <c r="W18" s="58" t="str">
        <f t="shared" si="10"/>
        <v>Flag,"</v>
      </c>
    </row>
    <row r="19" spans="1:23" ht="15.75" customHeight="1">
      <c r="A19" s="22" t="s">
        <v>159</v>
      </c>
      <c r="C19" s="3" t="s">
        <v>14</v>
      </c>
      <c r="E19" s="3">
        <v>25</v>
      </c>
      <c r="F19" s="3">
        <v>1100</v>
      </c>
      <c r="G19" s="23">
        <v>130000000</v>
      </c>
      <c r="H19" s="17">
        <v>1279000</v>
      </c>
      <c r="I19" s="69">
        <v>50000</v>
      </c>
      <c r="J19" s="24">
        <v>25</v>
      </c>
      <c r="K19" s="68">
        <f t="shared" si="0"/>
        <v>1162.7272727272727</v>
      </c>
      <c r="L19" s="60">
        <f t="shared" si="1"/>
        <v>44</v>
      </c>
      <c r="M19" s="62">
        <f t="shared" si="2"/>
        <v>9.838461538461539E-3</v>
      </c>
      <c r="N19" s="62">
        <f t="shared" si="3"/>
        <v>2.2727272727272728E-2</v>
      </c>
      <c r="O19" s="60">
        <f t="shared" si="4"/>
        <v>44</v>
      </c>
      <c r="P19" s="62">
        <f t="shared" si="11"/>
        <v>3.8461538461538462E-4</v>
      </c>
      <c r="R19" s="108">
        <f t="shared" si="5"/>
        <v>118181.81818181818</v>
      </c>
      <c r="S19" s="108">
        <f t="shared" si="6"/>
        <v>51160</v>
      </c>
      <c r="T19" s="58" t="b">
        <f t="shared" si="7"/>
        <v>0</v>
      </c>
      <c r="U19" s="58" t="b">
        <f t="shared" si="8"/>
        <v>0</v>
      </c>
      <c r="V19" s="58" t="b">
        <f t="shared" si="9"/>
        <v>0</v>
      </c>
      <c r="W19" s="58" t="b">
        <f t="shared" si="10"/>
        <v>0</v>
      </c>
    </row>
    <row r="20" spans="1:23" ht="15.75" customHeight="1">
      <c r="A20" s="22" t="s">
        <v>160</v>
      </c>
      <c r="C20" s="3" t="s">
        <v>14</v>
      </c>
      <c r="E20" s="3">
        <v>20</v>
      </c>
      <c r="F20" s="3">
        <v>836</v>
      </c>
      <c r="G20" s="23">
        <v>102000000</v>
      </c>
      <c r="H20" s="23">
        <v>1400000</v>
      </c>
      <c r="I20" s="69">
        <v>230000</v>
      </c>
      <c r="J20" s="24">
        <v>20</v>
      </c>
      <c r="K20" s="68">
        <f t="shared" si="0"/>
        <v>1674.6411483253589</v>
      </c>
      <c r="L20" s="60">
        <f t="shared" si="1"/>
        <v>41.8</v>
      </c>
      <c r="M20" s="62">
        <f t="shared" si="2"/>
        <v>1.3725490196078431E-2</v>
      </c>
      <c r="N20" s="62">
        <f t="shared" si="3"/>
        <v>2.3923444976076555E-2</v>
      </c>
      <c r="O20" s="60">
        <f t="shared" si="4"/>
        <v>41.8</v>
      </c>
      <c r="P20" s="62">
        <f t="shared" si="11"/>
        <v>2.2549019607843138E-3</v>
      </c>
      <c r="R20" s="108">
        <f t="shared" si="5"/>
        <v>122009.56937799042</v>
      </c>
      <c r="S20" s="108">
        <f t="shared" si="6"/>
        <v>70000</v>
      </c>
      <c r="T20" s="58" t="b">
        <f t="shared" si="7"/>
        <v>0</v>
      </c>
      <c r="U20" s="58" t="b">
        <f t="shared" si="8"/>
        <v>0</v>
      </c>
      <c r="V20" s="58" t="b">
        <f t="shared" si="9"/>
        <v>0</v>
      </c>
      <c r="W20" s="58" t="str">
        <f t="shared" si="10"/>
        <v>Flag,"</v>
      </c>
    </row>
    <row r="21" spans="1:23" ht="15.75" customHeight="1">
      <c r="A21" s="22" t="s">
        <v>11</v>
      </c>
      <c r="C21" s="3" t="s">
        <v>14</v>
      </c>
      <c r="E21" s="3">
        <v>40</v>
      </c>
      <c r="F21" s="3">
        <v>4710</v>
      </c>
      <c r="G21" s="23">
        <v>607316000</v>
      </c>
      <c r="H21" s="23">
        <v>6269265</v>
      </c>
      <c r="I21" s="69">
        <v>115118</v>
      </c>
      <c r="J21" s="24">
        <v>40</v>
      </c>
      <c r="K21" s="68">
        <f t="shared" si="0"/>
        <v>1331.0541401273886</v>
      </c>
      <c r="L21" s="60">
        <f t="shared" si="1"/>
        <v>117.75</v>
      </c>
      <c r="M21" s="62">
        <f t="shared" si="2"/>
        <v>1.032290438585514E-2</v>
      </c>
      <c r="N21" s="62">
        <f t="shared" si="3"/>
        <v>8.4925690021231421E-3</v>
      </c>
      <c r="O21" s="60">
        <f t="shared" si="4"/>
        <v>117.75</v>
      </c>
      <c r="P21" s="62">
        <f t="shared" si="11"/>
        <v>1.8955206185906513E-4</v>
      </c>
      <c r="R21" s="108">
        <f t="shared" si="5"/>
        <v>128941.82590233546</v>
      </c>
      <c r="S21" s="108">
        <f t="shared" si="6"/>
        <v>156731.625</v>
      </c>
      <c r="T21" s="58" t="b">
        <f t="shared" si="7"/>
        <v>0</v>
      </c>
      <c r="U21" s="58" t="b">
        <f t="shared" si="8"/>
        <v>0</v>
      </c>
      <c r="V21" s="58" t="b">
        <f t="shared" si="9"/>
        <v>0</v>
      </c>
      <c r="W21" s="58" t="b">
        <f t="shared" si="10"/>
        <v>0</v>
      </c>
    </row>
    <row r="22" spans="1:23" ht="15.75" customHeight="1">
      <c r="A22" s="22" t="s">
        <v>33</v>
      </c>
      <c r="C22" s="3" t="s">
        <v>14</v>
      </c>
      <c r="E22" s="3">
        <v>25</v>
      </c>
      <c r="F22" s="3">
        <v>250</v>
      </c>
      <c r="G22" s="23">
        <v>156400000</v>
      </c>
      <c r="H22" s="23">
        <v>3366000</v>
      </c>
      <c r="I22" s="69">
        <v>64000</v>
      </c>
      <c r="J22" s="24">
        <v>25</v>
      </c>
      <c r="K22" s="68">
        <f t="shared" si="0"/>
        <v>13464</v>
      </c>
      <c r="L22" s="60">
        <f t="shared" si="1"/>
        <v>10</v>
      </c>
      <c r="M22" s="62">
        <f t="shared" si="2"/>
        <v>2.1521739130434783E-2</v>
      </c>
      <c r="N22" s="62">
        <f t="shared" si="3"/>
        <v>0.1</v>
      </c>
      <c r="O22" s="60">
        <f t="shared" si="4"/>
        <v>10</v>
      </c>
      <c r="P22" s="62">
        <f t="shared" si="11"/>
        <v>4.0920716112531971E-4</v>
      </c>
      <c r="R22" s="108">
        <f t="shared" si="5"/>
        <v>625600</v>
      </c>
      <c r="S22" s="108">
        <f t="shared" si="6"/>
        <v>134640</v>
      </c>
      <c r="T22" s="58" t="b">
        <f t="shared" si="7"/>
        <v>0</v>
      </c>
      <c r="U22" s="58" t="b">
        <f t="shared" si="8"/>
        <v>0</v>
      </c>
      <c r="V22" s="58" t="b">
        <f t="shared" si="9"/>
        <v>0</v>
      </c>
      <c r="W22" s="58" t="str">
        <f t="shared" si="10"/>
        <v>Flag,"</v>
      </c>
    </row>
    <row r="23" spans="1:23" ht="15.75" customHeight="1">
      <c r="A23" s="22" t="s">
        <v>161</v>
      </c>
      <c r="C23" s="3" t="s">
        <v>34</v>
      </c>
      <c r="E23" s="3">
        <v>7</v>
      </c>
      <c r="F23" s="3">
        <v>426</v>
      </c>
      <c r="G23" s="23">
        <v>76000000</v>
      </c>
      <c r="H23" s="23">
        <v>1140166</v>
      </c>
      <c r="I23" s="69"/>
      <c r="J23" s="24">
        <v>7</v>
      </c>
      <c r="K23" s="68">
        <f t="shared" si="0"/>
        <v>2676.4460093896714</v>
      </c>
      <c r="L23" s="60">
        <f t="shared" si="1"/>
        <v>60.857142857142854</v>
      </c>
      <c r="M23" s="62">
        <f t="shared" si="2"/>
        <v>1.5002184210526315E-2</v>
      </c>
      <c r="N23" s="62">
        <f t="shared" si="3"/>
        <v>1.6431924882629109E-2</v>
      </c>
      <c r="O23" s="60">
        <f t="shared" si="4"/>
        <v>60.857142857142854</v>
      </c>
      <c r="P23" s="62">
        <f t="shared" si="11"/>
        <v>0</v>
      </c>
      <c r="R23" s="108">
        <f t="shared" si="5"/>
        <v>178403.7558685446</v>
      </c>
      <c r="S23" s="108">
        <f t="shared" si="6"/>
        <v>162880.85714285713</v>
      </c>
      <c r="T23" s="58" t="b">
        <f t="shared" si="7"/>
        <v>0</v>
      </c>
      <c r="U23" s="58" t="b">
        <f t="shared" si="8"/>
        <v>0</v>
      </c>
      <c r="V23" s="58" t="b">
        <f t="shared" si="9"/>
        <v>0</v>
      </c>
      <c r="W23" s="58" t="str">
        <f t="shared" si="10"/>
        <v>Flag,"</v>
      </c>
    </row>
    <row r="24" spans="1:23" ht="12.75">
      <c r="A24" s="22" t="s">
        <v>162</v>
      </c>
      <c r="C24" s="3" t="s">
        <v>34</v>
      </c>
      <c r="E24" s="3">
        <v>21</v>
      </c>
      <c r="F24" s="3">
        <v>400</v>
      </c>
      <c r="G24" s="23">
        <v>98000000</v>
      </c>
      <c r="H24" s="23">
        <v>3300000</v>
      </c>
      <c r="I24" s="69">
        <v>850000</v>
      </c>
      <c r="J24" s="24">
        <v>21</v>
      </c>
      <c r="K24" s="68">
        <f t="shared" si="0"/>
        <v>8250</v>
      </c>
      <c r="L24" s="60">
        <f t="shared" si="1"/>
        <v>19.047619047619047</v>
      </c>
      <c r="M24" s="62">
        <f t="shared" si="2"/>
        <v>3.3673469387755103E-2</v>
      </c>
      <c r="N24" s="62">
        <f t="shared" si="3"/>
        <v>5.2499999999999998E-2</v>
      </c>
      <c r="O24" s="60">
        <f t="shared" si="4"/>
        <v>19.047619047619047</v>
      </c>
      <c r="P24" s="62">
        <f t="shared" si="11"/>
        <v>8.673469387755102E-3</v>
      </c>
      <c r="R24" s="108">
        <f t="shared" si="5"/>
        <v>245000</v>
      </c>
      <c r="S24" s="108">
        <f t="shared" si="6"/>
        <v>157142.85714285713</v>
      </c>
      <c r="T24" s="58" t="b">
        <f t="shared" si="7"/>
        <v>0</v>
      </c>
      <c r="U24" s="58" t="b">
        <f t="shared" si="8"/>
        <v>0</v>
      </c>
      <c r="V24" s="58" t="b">
        <f t="shared" si="9"/>
        <v>0</v>
      </c>
      <c r="W24" s="58" t="str">
        <f t="shared" si="10"/>
        <v>Flag,"</v>
      </c>
    </row>
    <row r="25" spans="1:23" ht="12.75">
      <c r="A25" s="22" t="s">
        <v>163</v>
      </c>
      <c r="C25" s="3" t="s">
        <v>34</v>
      </c>
      <c r="E25" s="3">
        <v>10</v>
      </c>
      <c r="F25" s="3">
        <v>80</v>
      </c>
      <c r="G25" s="23">
        <v>28000000</v>
      </c>
      <c r="H25" s="23">
        <v>1596032</v>
      </c>
      <c r="I25" s="69">
        <v>476000</v>
      </c>
      <c r="J25" s="24">
        <v>10</v>
      </c>
      <c r="K25" s="68">
        <f t="shared" si="0"/>
        <v>19950.400000000001</v>
      </c>
      <c r="L25" s="60">
        <f t="shared" si="1"/>
        <v>8</v>
      </c>
      <c r="M25" s="62">
        <f t="shared" si="2"/>
        <v>5.7001142857142854E-2</v>
      </c>
      <c r="N25" s="62">
        <f t="shared" si="3"/>
        <v>0.125</v>
      </c>
      <c r="O25" s="60">
        <f t="shared" si="4"/>
        <v>8</v>
      </c>
      <c r="P25" s="62">
        <f t="shared" si="11"/>
        <v>1.7000000000000001E-2</v>
      </c>
      <c r="R25" s="108">
        <f t="shared" si="5"/>
        <v>350000</v>
      </c>
      <c r="S25" s="108">
        <f t="shared" si="6"/>
        <v>159603.20000000001</v>
      </c>
      <c r="T25" s="58" t="b">
        <f t="shared" si="7"/>
        <v>0</v>
      </c>
      <c r="U25" s="58" t="b">
        <f t="shared" si="8"/>
        <v>0</v>
      </c>
      <c r="V25" s="58" t="str">
        <f t="shared" si="9"/>
        <v>Flag,"</v>
      </c>
      <c r="W25" s="58" t="str">
        <f t="shared" si="10"/>
        <v>Flag,"</v>
      </c>
    </row>
    <row r="26" spans="1:23" ht="12.75">
      <c r="A26" s="22" t="s">
        <v>164</v>
      </c>
      <c r="C26" s="3" t="s">
        <v>34</v>
      </c>
      <c r="E26" s="3">
        <v>15</v>
      </c>
      <c r="F26" s="76"/>
      <c r="G26" s="23">
        <v>80000000</v>
      </c>
      <c r="H26" s="23">
        <v>3730000</v>
      </c>
      <c r="I26" s="69">
        <v>900000</v>
      </c>
      <c r="J26" s="24">
        <v>15</v>
      </c>
      <c r="K26" s="68"/>
      <c r="M26" s="62">
        <f t="shared" si="2"/>
        <v>4.6625E-2</v>
      </c>
      <c r="P26" s="62">
        <f t="shared" si="11"/>
        <v>1.125E-2</v>
      </c>
      <c r="R26" s="108"/>
      <c r="S26" s="108">
        <f t="shared" si="6"/>
        <v>248666.66666666666</v>
      </c>
      <c r="T26" s="58" t="b">
        <f t="shared" si="7"/>
        <v>0</v>
      </c>
      <c r="U26" s="58" t="b">
        <f t="shared" si="8"/>
        <v>0</v>
      </c>
      <c r="V26" s="58" t="str">
        <f t="shared" si="9"/>
        <v>Flag,"</v>
      </c>
      <c r="W26" s="58" t="b">
        <f t="shared" si="10"/>
        <v>0</v>
      </c>
    </row>
    <row r="27" spans="1:23" ht="12.75">
      <c r="A27" s="22" t="s">
        <v>165</v>
      </c>
      <c r="C27" s="3" t="s">
        <v>34</v>
      </c>
      <c r="E27" s="3">
        <v>6</v>
      </c>
      <c r="F27" s="3">
        <v>200</v>
      </c>
      <c r="G27" s="23">
        <v>30000000</v>
      </c>
      <c r="H27" s="23">
        <v>958000</v>
      </c>
      <c r="I27" s="69">
        <v>220000</v>
      </c>
      <c r="J27" s="24">
        <v>6</v>
      </c>
      <c r="K27" s="68">
        <f t="shared" si="0"/>
        <v>4790</v>
      </c>
      <c r="L27" s="60">
        <f t="shared" si="1"/>
        <v>33.333333333333336</v>
      </c>
      <c r="M27" s="62">
        <f t="shared" si="2"/>
        <v>3.1933333333333334E-2</v>
      </c>
      <c r="N27" s="62">
        <f t="shared" si="3"/>
        <v>0.03</v>
      </c>
      <c r="O27" s="60">
        <f t="shared" si="4"/>
        <v>33.333333333333336</v>
      </c>
      <c r="P27" s="62">
        <f t="shared" si="11"/>
        <v>7.3333333333333332E-3</v>
      </c>
      <c r="R27" s="108">
        <f t="shared" si="5"/>
        <v>150000</v>
      </c>
      <c r="S27" s="108">
        <f t="shared" si="6"/>
        <v>159666.66666666666</v>
      </c>
      <c r="T27" s="58" t="b">
        <f t="shared" si="7"/>
        <v>0</v>
      </c>
      <c r="U27" s="58" t="b">
        <f t="shared" si="8"/>
        <v>0</v>
      </c>
      <c r="V27" s="58" t="b">
        <f t="shared" si="9"/>
        <v>0</v>
      </c>
      <c r="W27" s="58" t="str">
        <f t="shared" si="10"/>
        <v>Flag,"</v>
      </c>
    </row>
    <row r="28" spans="1:23" ht="12.75">
      <c r="A28" s="22" t="s">
        <v>166</v>
      </c>
      <c r="C28" s="3" t="s">
        <v>34</v>
      </c>
      <c r="E28" s="3">
        <v>5</v>
      </c>
      <c r="F28" s="3">
        <v>150</v>
      </c>
      <c r="G28" s="23">
        <v>80000000</v>
      </c>
      <c r="H28" s="23">
        <v>1000000</v>
      </c>
      <c r="I28" s="77"/>
      <c r="J28" s="24">
        <v>5</v>
      </c>
      <c r="K28" s="68">
        <f t="shared" si="0"/>
        <v>6666.666666666667</v>
      </c>
      <c r="L28" s="60">
        <f t="shared" si="1"/>
        <v>30</v>
      </c>
      <c r="M28" s="62">
        <f t="shared" si="2"/>
        <v>1.2500000000000001E-2</v>
      </c>
      <c r="N28" s="62">
        <f t="shared" si="3"/>
        <v>3.3333333333333333E-2</v>
      </c>
      <c r="O28" s="60">
        <f t="shared" si="4"/>
        <v>30</v>
      </c>
      <c r="P28" s="62">
        <f t="shared" si="11"/>
        <v>0</v>
      </c>
      <c r="R28" s="108">
        <f t="shared" si="5"/>
        <v>533333.33333333337</v>
      </c>
      <c r="S28" s="108">
        <f t="shared" si="6"/>
        <v>200000</v>
      </c>
      <c r="T28" s="58" t="b">
        <f t="shared" si="7"/>
        <v>0</v>
      </c>
      <c r="U28" s="58" t="b">
        <f t="shared" si="8"/>
        <v>0</v>
      </c>
      <c r="V28" s="58" t="b">
        <f t="shared" si="9"/>
        <v>0</v>
      </c>
      <c r="W28" s="58" t="str">
        <f t="shared" si="10"/>
        <v>Flag,"</v>
      </c>
    </row>
    <row r="29" spans="1:23" ht="12.75">
      <c r="A29" s="22" t="s">
        <v>167</v>
      </c>
      <c r="C29" s="3" t="s">
        <v>34</v>
      </c>
      <c r="E29" s="3">
        <v>6</v>
      </c>
      <c r="F29" s="3">
        <v>90</v>
      </c>
      <c r="G29" s="23">
        <v>50000000</v>
      </c>
      <c r="H29" s="23">
        <v>1200000</v>
      </c>
      <c r="I29" s="69">
        <v>60000</v>
      </c>
      <c r="J29" s="24">
        <v>6</v>
      </c>
      <c r="K29" s="68">
        <f t="shared" si="0"/>
        <v>13333.333333333334</v>
      </c>
      <c r="L29" s="60">
        <f t="shared" si="1"/>
        <v>15</v>
      </c>
      <c r="M29" s="62">
        <f t="shared" si="2"/>
        <v>2.4E-2</v>
      </c>
      <c r="N29" s="62">
        <f t="shared" si="3"/>
        <v>6.6666666666666666E-2</v>
      </c>
      <c r="O29" s="60">
        <f t="shared" si="4"/>
        <v>15</v>
      </c>
      <c r="P29" s="62">
        <f t="shared" si="11"/>
        <v>1.1999999999999999E-3</v>
      </c>
      <c r="R29" s="108">
        <f t="shared" si="5"/>
        <v>555555.5555555555</v>
      </c>
      <c r="S29" s="108">
        <f t="shared" si="6"/>
        <v>200000</v>
      </c>
      <c r="T29" s="58" t="b">
        <f t="shared" si="7"/>
        <v>0</v>
      </c>
      <c r="U29" s="58" t="b">
        <f t="shared" si="8"/>
        <v>0</v>
      </c>
      <c r="V29" s="58" t="b">
        <f t="shared" si="9"/>
        <v>0</v>
      </c>
      <c r="W29" s="58" t="str">
        <f t="shared" si="10"/>
        <v>Flag,"</v>
      </c>
    </row>
    <row r="30" spans="1:23" ht="12.75">
      <c r="A30" s="22" t="s">
        <v>89</v>
      </c>
      <c r="C30" s="3" t="s">
        <v>34</v>
      </c>
      <c r="E30" s="3">
        <v>15</v>
      </c>
      <c r="F30" s="76">
        <v>325</v>
      </c>
      <c r="G30" s="23">
        <v>90000000</v>
      </c>
      <c r="H30" s="23">
        <v>2574000</v>
      </c>
      <c r="I30" s="69">
        <v>2000000</v>
      </c>
      <c r="J30" s="24">
        <v>15</v>
      </c>
      <c r="K30" s="68">
        <f t="shared" si="0"/>
        <v>7920</v>
      </c>
      <c r="L30" s="60">
        <f t="shared" si="1"/>
        <v>21.666666666666668</v>
      </c>
      <c r="M30" s="62">
        <f t="shared" si="2"/>
        <v>2.86E-2</v>
      </c>
      <c r="N30" s="62">
        <f t="shared" si="3"/>
        <v>4.6153846153846156E-2</v>
      </c>
      <c r="O30" s="60">
        <f t="shared" si="4"/>
        <v>21.666666666666668</v>
      </c>
      <c r="P30" s="62">
        <f t="shared" si="11"/>
        <v>2.2222222222222223E-2</v>
      </c>
      <c r="R30" s="108">
        <f t="shared" si="5"/>
        <v>276923.07692307694</v>
      </c>
      <c r="S30" s="108">
        <f t="shared" si="6"/>
        <v>171600</v>
      </c>
      <c r="T30" s="58" t="b">
        <f t="shared" si="7"/>
        <v>0</v>
      </c>
      <c r="U30" s="58" t="b">
        <f t="shared" si="8"/>
        <v>0</v>
      </c>
      <c r="V30" s="58" t="b">
        <f t="shared" si="9"/>
        <v>0</v>
      </c>
      <c r="W30" s="58" t="str">
        <f t="shared" si="10"/>
        <v>Flag,"</v>
      </c>
    </row>
    <row r="31" spans="1:23" ht="12.75">
      <c r="A31" s="22" t="s">
        <v>168</v>
      </c>
      <c r="C31" s="3" t="s">
        <v>34</v>
      </c>
      <c r="E31" s="3">
        <v>5</v>
      </c>
      <c r="F31" s="3">
        <v>500</v>
      </c>
      <c r="G31" s="23">
        <v>80000000</v>
      </c>
      <c r="H31" s="23">
        <v>581000</v>
      </c>
      <c r="I31" s="69">
        <v>200000</v>
      </c>
      <c r="J31" s="24">
        <v>5</v>
      </c>
      <c r="K31" s="68">
        <f t="shared" si="0"/>
        <v>1162</v>
      </c>
      <c r="L31" s="60">
        <f t="shared" si="1"/>
        <v>100</v>
      </c>
      <c r="M31" s="62">
        <f t="shared" si="2"/>
        <v>7.2624999999999999E-3</v>
      </c>
      <c r="N31" s="62">
        <f t="shared" si="3"/>
        <v>0.01</v>
      </c>
      <c r="O31" s="60">
        <f t="shared" si="4"/>
        <v>100</v>
      </c>
      <c r="P31" s="62">
        <f t="shared" si="11"/>
        <v>2.5000000000000001E-3</v>
      </c>
      <c r="R31" s="108">
        <f t="shared" si="5"/>
        <v>160000</v>
      </c>
      <c r="S31" s="108">
        <f t="shared" si="6"/>
        <v>116200</v>
      </c>
      <c r="T31" s="58" t="b">
        <f t="shared" si="7"/>
        <v>0</v>
      </c>
      <c r="U31" s="58" t="b">
        <f t="shared" si="8"/>
        <v>0</v>
      </c>
      <c r="V31" s="58" t="b">
        <f t="shared" si="9"/>
        <v>0</v>
      </c>
      <c r="W31" s="58" t="str">
        <f t="shared" si="10"/>
        <v>Flag,"</v>
      </c>
    </row>
    <row r="32" spans="1:23" ht="12.75">
      <c r="A32" s="22" t="s">
        <v>169</v>
      </c>
      <c r="C32" s="3" t="s">
        <v>34</v>
      </c>
      <c r="E32" s="3">
        <v>3</v>
      </c>
      <c r="F32" s="3">
        <v>212</v>
      </c>
      <c r="G32" s="23">
        <v>49200000</v>
      </c>
      <c r="H32" s="23">
        <v>6860752</v>
      </c>
      <c r="I32" s="69">
        <v>2700000</v>
      </c>
      <c r="J32" s="24">
        <v>3</v>
      </c>
      <c r="K32" s="68">
        <f t="shared" si="0"/>
        <v>32362.037735849055</v>
      </c>
      <c r="L32" s="60">
        <f t="shared" si="1"/>
        <v>70.666666666666671</v>
      </c>
      <c r="M32" s="62">
        <f t="shared" si="2"/>
        <v>0.13944617886178862</v>
      </c>
      <c r="N32" s="62">
        <f t="shared" si="3"/>
        <v>1.4150943396226415E-2</v>
      </c>
      <c r="O32" s="60">
        <f t="shared" si="4"/>
        <v>70.666666666666671</v>
      </c>
      <c r="P32" s="62">
        <f t="shared" si="11"/>
        <v>5.4878048780487805E-2</v>
      </c>
      <c r="R32" s="108">
        <f t="shared" si="5"/>
        <v>232075.47169811319</v>
      </c>
      <c r="S32" s="108">
        <f t="shared" si="6"/>
        <v>2286917.3333333335</v>
      </c>
      <c r="T32" s="58" t="str">
        <f t="shared" si="7"/>
        <v>Flag,"</v>
      </c>
      <c r="U32" s="58" t="b">
        <f t="shared" si="8"/>
        <v>0</v>
      </c>
      <c r="V32" s="58" t="b">
        <f t="shared" si="9"/>
        <v>0</v>
      </c>
      <c r="W32" s="58" t="str">
        <f t="shared" si="10"/>
        <v>Flag,"</v>
      </c>
    </row>
    <row r="33" spans="1:23" ht="12.75">
      <c r="A33" s="22" t="s">
        <v>170</v>
      </c>
      <c r="C33" s="3" t="s">
        <v>34</v>
      </c>
      <c r="E33" s="3">
        <v>6</v>
      </c>
      <c r="F33" s="3">
        <v>350</v>
      </c>
      <c r="G33" s="23">
        <v>25000000</v>
      </c>
      <c r="H33" s="23">
        <v>1200000</v>
      </c>
      <c r="I33" s="69"/>
      <c r="J33" s="24">
        <v>6</v>
      </c>
      <c r="K33" s="68">
        <f t="shared" si="0"/>
        <v>3428.5714285714284</v>
      </c>
      <c r="L33" s="60">
        <f t="shared" si="1"/>
        <v>58.333333333333336</v>
      </c>
      <c r="M33" s="62">
        <f t="shared" si="2"/>
        <v>4.8000000000000001E-2</v>
      </c>
      <c r="N33" s="62">
        <f t="shared" si="3"/>
        <v>1.7142857142857144E-2</v>
      </c>
      <c r="O33" s="60">
        <f t="shared" si="4"/>
        <v>58.333333333333336</v>
      </c>
      <c r="P33" s="62">
        <f t="shared" si="11"/>
        <v>0</v>
      </c>
      <c r="R33" s="108">
        <f t="shared" si="5"/>
        <v>71428.571428571435</v>
      </c>
      <c r="S33" s="108">
        <f t="shared" si="6"/>
        <v>200000</v>
      </c>
      <c r="T33" s="58" t="b">
        <f t="shared" si="7"/>
        <v>0</v>
      </c>
      <c r="U33" s="58" t="b">
        <f t="shared" si="8"/>
        <v>0</v>
      </c>
      <c r="V33" s="58" t="b">
        <f t="shared" si="9"/>
        <v>0</v>
      </c>
      <c r="W33" s="58" t="str">
        <f t="shared" si="10"/>
        <v>Flag,"</v>
      </c>
    </row>
    <row r="34" spans="1:23" ht="12.75">
      <c r="A34" s="22" t="s">
        <v>160</v>
      </c>
      <c r="C34" s="3" t="s">
        <v>34</v>
      </c>
      <c r="E34" s="3">
        <v>12</v>
      </c>
      <c r="F34" s="3">
        <v>852</v>
      </c>
      <c r="G34" s="23">
        <v>99000000</v>
      </c>
      <c r="H34" s="23">
        <v>1800000</v>
      </c>
      <c r="I34" s="69">
        <v>143000</v>
      </c>
      <c r="J34" s="24">
        <v>12</v>
      </c>
      <c r="K34" s="68">
        <f t="shared" si="0"/>
        <v>2112.676056338028</v>
      </c>
      <c r="L34" s="60">
        <f t="shared" si="1"/>
        <v>71</v>
      </c>
      <c r="M34" s="62">
        <f t="shared" si="2"/>
        <v>1.8181818181818181E-2</v>
      </c>
      <c r="N34" s="62">
        <f t="shared" si="3"/>
        <v>1.4084507042253521E-2</v>
      </c>
      <c r="O34" s="60">
        <f t="shared" si="4"/>
        <v>71</v>
      </c>
      <c r="P34" s="62">
        <f t="shared" si="11"/>
        <v>1.4444444444444444E-3</v>
      </c>
      <c r="R34" s="108">
        <f t="shared" si="5"/>
        <v>116197.18309859154</v>
      </c>
      <c r="S34" s="108">
        <f t="shared" si="6"/>
        <v>150000</v>
      </c>
      <c r="T34" s="58" t="b">
        <f t="shared" si="7"/>
        <v>0</v>
      </c>
      <c r="U34" s="58" t="b">
        <f t="shared" si="8"/>
        <v>0</v>
      </c>
      <c r="V34" s="58" t="b">
        <f t="shared" si="9"/>
        <v>0</v>
      </c>
      <c r="W34" s="58" t="str">
        <f t="shared" si="10"/>
        <v>Flag,"</v>
      </c>
    </row>
    <row r="35" spans="1:23" ht="12.75">
      <c r="A35" s="3" t="s">
        <v>171</v>
      </c>
      <c r="C35" s="3" t="s">
        <v>34</v>
      </c>
      <c r="E35" s="3">
        <v>5</v>
      </c>
      <c r="F35" s="3">
        <v>350</v>
      </c>
      <c r="G35" s="23">
        <v>40000000</v>
      </c>
      <c r="I35" s="69"/>
      <c r="J35" s="24">
        <v>5</v>
      </c>
      <c r="K35" s="68">
        <f t="shared" si="0"/>
        <v>0</v>
      </c>
      <c r="L35" s="60">
        <f t="shared" si="1"/>
        <v>70</v>
      </c>
      <c r="M35" s="62">
        <f t="shared" si="2"/>
        <v>0</v>
      </c>
      <c r="N35" s="62">
        <f t="shared" si="3"/>
        <v>1.4285714285714285E-2</v>
      </c>
      <c r="O35" s="60">
        <f t="shared" si="4"/>
        <v>70</v>
      </c>
      <c r="P35" s="62">
        <f t="shared" si="11"/>
        <v>0</v>
      </c>
      <c r="R35" s="108">
        <f t="shared" si="5"/>
        <v>114285.71428571429</v>
      </c>
      <c r="S35" s="108"/>
      <c r="T35" s="58" t="b">
        <f t="shared" si="7"/>
        <v>0</v>
      </c>
      <c r="U35" s="58" t="b">
        <f t="shared" si="8"/>
        <v>0</v>
      </c>
      <c r="V35" s="58" t="b">
        <f t="shared" si="9"/>
        <v>0</v>
      </c>
      <c r="W35" s="58" t="b">
        <f t="shared" si="10"/>
        <v>0</v>
      </c>
    </row>
    <row r="36" spans="1:23" ht="12.75">
      <c r="A36" s="22" t="s">
        <v>172</v>
      </c>
      <c r="C36" s="3" t="s">
        <v>34</v>
      </c>
      <c r="E36" s="3">
        <v>10</v>
      </c>
      <c r="F36" s="3">
        <v>350</v>
      </c>
      <c r="G36" s="23">
        <v>56000000</v>
      </c>
      <c r="H36" s="23">
        <v>1207000</v>
      </c>
      <c r="I36" s="69">
        <v>600000</v>
      </c>
      <c r="J36" s="24">
        <v>10</v>
      </c>
      <c r="K36" s="68">
        <f t="shared" si="0"/>
        <v>3448.5714285714284</v>
      </c>
      <c r="L36" s="60">
        <f t="shared" si="1"/>
        <v>35</v>
      </c>
      <c r="M36" s="62">
        <f t="shared" si="2"/>
        <v>2.1553571428571429E-2</v>
      </c>
      <c r="N36" s="62">
        <f t="shared" si="3"/>
        <v>2.8571428571428571E-2</v>
      </c>
      <c r="O36" s="60">
        <f t="shared" si="4"/>
        <v>35</v>
      </c>
      <c r="P36" s="62">
        <f t="shared" si="11"/>
        <v>1.0714285714285714E-2</v>
      </c>
      <c r="R36" s="108">
        <f t="shared" si="5"/>
        <v>160000</v>
      </c>
      <c r="S36" s="108">
        <f t="shared" si="6"/>
        <v>120700</v>
      </c>
      <c r="T36" s="58" t="b">
        <f t="shared" si="7"/>
        <v>0</v>
      </c>
      <c r="U36" s="58" t="b">
        <f t="shared" si="8"/>
        <v>0</v>
      </c>
      <c r="V36" s="58" t="b">
        <f t="shared" si="9"/>
        <v>0</v>
      </c>
      <c r="W36" s="58" t="str">
        <f t="shared" si="10"/>
        <v>Flag,"</v>
      </c>
    </row>
    <row r="37" spans="1:23" ht="12.75">
      <c r="A37" s="22" t="s">
        <v>173</v>
      </c>
      <c r="C37" s="3" t="s">
        <v>34</v>
      </c>
      <c r="E37" s="3">
        <v>11</v>
      </c>
      <c r="F37" s="3">
        <v>500</v>
      </c>
      <c r="G37" s="23">
        <v>50000000</v>
      </c>
      <c r="H37" s="23">
        <v>1000000</v>
      </c>
      <c r="I37" s="69">
        <v>60000</v>
      </c>
      <c r="J37" s="24">
        <v>11</v>
      </c>
      <c r="K37" s="68">
        <f t="shared" si="0"/>
        <v>2000</v>
      </c>
      <c r="L37" s="60">
        <f t="shared" si="1"/>
        <v>45.454545454545453</v>
      </c>
      <c r="M37" s="62">
        <f t="shared" si="2"/>
        <v>0.02</v>
      </c>
      <c r="N37" s="62">
        <f t="shared" si="3"/>
        <v>2.1999999999999999E-2</v>
      </c>
      <c r="O37" s="60">
        <f t="shared" si="4"/>
        <v>45.454545454545453</v>
      </c>
      <c r="P37" s="62">
        <f t="shared" si="11"/>
        <v>1.1999999999999999E-3</v>
      </c>
      <c r="R37" s="108">
        <f t="shared" si="5"/>
        <v>100000</v>
      </c>
      <c r="S37" s="108">
        <f t="shared" si="6"/>
        <v>90909.090909090912</v>
      </c>
      <c r="T37" s="58" t="b">
        <f t="shared" si="7"/>
        <v>0</v>
      </c>
      <c r="U37" s="58" t="b">
        <f t="shared" si="8"/>
        <v>0</v>
      </c>
      <c r="V37" s="58" t="b">
        <f t="shared" si="9"/>
        <v>0</v>
      </c>
      <c r="W37" s="58" t="str">
        <f t="shared" si="10"/>
        <v>Flag,"</v>
      </c>
    </row>
    <row r="38" spans="1:23" ht="12.75">
      <c r="A38" s="22" t="s">
        <v>174</v>
      </c>
      <c r="C38" s="3" t="s">
        <v>34</v>
      </c>
      <c r="E38" s="3">
        <v>18</v>
      </c>
      <c r="F38" s="76"/>
      <c r="G38" s="23">
        <v>36000000</v>
      </c>
      <c r="H38" s="23">
        <v>4068000</v>
      </c>
      <c r="I38" s="69">
        <v>3600000</v>
      </c>
      <c r="J38" s="24">
        <v>18</v>
      </c>
      <c r="K38" s="68"/>
      <c r="L38" s="60">
        <f t="shared" si="1"/>
        <v>0</v>
      </c>
      <c r="M38" s="62">
        <f t="shared" si="2"/>
        <v>0.113</v>
      </c>
      <c r="P38" s="62">
        <f t="shared" si="11"/>
        <v>0.1</v>
      </c>
      <c r="R38" s="108"/>
      <c r="S38" s="108">
        <f t="shared" si="6"/>
        <v>226000</v>
      </c>
      <c r="T38" s="58" t="str">
        <f t="shared" si="7"/>
        <v>Flag,"</v>
      </c>
      <c r="U38" s="58" t="b">
        <f t="shared" si="8"/>
        <v>0</v>
      </c>
      <c r="V38" s="58" t="str">
        <f t="shared" si="9"/>
        <v>Flag,"</v>
      </c>
      <c r="W38" s="58" t="b">
        <f t="shared" si="10"/>
        <v>0</v>
      </c>
    </row>
    <row r="39" spans="1:23" ht="12.75">
      <c r="A39" s="22" t="s">
        <v>175</v>
      </c>
      <c r="C39" s="3" t="s">
        <v>34</v>
      </c>
      <c r="E39" s="3">
        <v>9</v>
      </c>
      <c r="F39" s="3">
        <v>150</v>
      </c>
      <c r="G39" s="23">
        <v>23300000</v>
      </c>
      <c r="H39" s="23">
        <v>1199834</v>
      </c>
      <c r="I39" s="69">
        <v>60000</v>
      </c>
      <c r="J39" s="24">
        <v>9</v>
      </c>
      <c r="K39" s="68">
        <f t="shared" si="0"/>
        <v>7998.8933333333334</v>
      </c>
      <c r="L39" s="60">
        <f t="shared" si="1"/>
        <v>16.666666666666668</v>
      </c>
      <c r="M39" s="62">
        <f t="shared" si="2"/>
        <v>5.149502145922747E-2</v>
      </c>
      <c r="N39" s="62">
        <f t="shared" si="3"/>
        <v>0.06</v>
      </c>
      <c r="O39" s="60">
        <f t="shared" si="4"/>
        <v>16.666666666666668</v>
      </c>
      <c r="P39" s="62">
        <f t="shared" si="11"/>
        <v>2.5751072961373391E-3</v>
      </c>
      <c r="R39" s="108">
        <f t="shared" si="5"/>
        <v>155333.33333333334</v>
      </c>
      <c r="S39" s="108">
        <f t="shared" si="6"/>
        <v>133314.88888888888</v>
      </c>
      <c r="T39" s="58" t="b">
        <f t="shared" si="7"/>
        <v>0</v>
      </c>
      <c r="U39" s="58" t="b">
        <f t="shared" si="8"/>
        <v>0</v>
      </c>
      <c r="V39" s="58" t="b">
        <f t="shared" si="9"/>
        <v>0</v>
      </c>
      <c r="W39" s="58" t="str">
        <f t="shared" si="10"/>
        <v>Flag,"</v>
      </c>
    </row>
    <row r="40" spans="1:23" ht="12.75">
      <c r="A40" s="22" t="s">
        <v>176</v>
      </c>
      <c r="C40" s="3" t="s">
        <v>34</v>
      </c>
      <c r="E40" s="3">
        <v>10</v>
      </c>
      <c r="F40" s="76"/>
      <c r="G40" s="23">
        <v>73340000</v>
      </c>
      <c r="H40" s="23">
        <v>2800000</v>
      </c>
      <c r="I40" s="77"/>
      <c r="J40" s="24">
        <v>10</v>
      </c>
      <c r="K40" s="68"/>
      <c r="L40" s="60">
        <f t="shared" si="1"/>
        <v>0</v>
      </c>
      <c r="M40" s="62">
        <f t="shared" si="2"/>
        <v>3.8178347422961549E-2</v>
      </c>
      <c r="P40" s="62">
        <f t="shared" si="11"/>
        <v>0</v>
      </c>
      <c r="R40" s="108"/>
      <c r="S40" s="108">
        <f t="shared" si="6"/>
        <v>280000</v>
      </c>
      <c r="T40" s="58" t="b">
        <f t="shared" si="7"/>
        <v>0</v>
      </c>
      <c r="U40" s="58" t="b">
        <f t="shared" si="8"/>
        <v>0</v>
      </c>
      <c r="V40" s="58" t="str">
        <f t="shared" si="9"/>
        <v>Flag,"</v>
      </c>
      <c r="W40" s="58" t="b">
        <f t="shared" si="10"/>
        <v>0</v>
      </c>
    </row>
    <row r="41" spans="1:23" ht="12.75">
      <c r="A41" s="22" t="s">
        <v>177</v>
      </c>
      <c r="C41" s="3" t="s">
        <v>34</v>
      </c>
      <c r="E41" s="3">
        <v>13</v>
      </c>
      <c r="F41" s="3">
        <v>300</v>
      </c>
      <c r="G41" s="23">
        <v>55000000</v>
      </c>
      <c r="H41" s="23">
        <v>2925000</v>
      </c>
      <c r="I41" s="69">
        <v>260000</v>
      </c>
      <c r="J41" s="24">
        <v>13</v>
      </c>
      <c r="K41" s="68">
        <f t="shared" si="0"/>
        <v>9750</v>
      </c>
      <c r="L41" s="60">
        <f t="shared" si="1"/>
        <v>23.076923076923077</v>
      </c>
      <c r="M41" s="62">
        <f t="shared" si="2"/>
        <v>5.3181818181818184E-2</v>
      </c>
      <c r="N41" s="62">
        <f t="shared" si="3"/>
        <v>4.3333333333333335E-2</v>
      </c>
      <c r="O41" s="60">
        <f t="shared" si="4"/>
        <v>23.076923076923077</v>
      </c>
      <c r="P41" s="62">
        <f t="shared" si="11"/>
        <v>4.7272727272727275E-3</v>
      </c>
      <c r="R41" s="108">
        <f t="shared" si="5"/>
        <v>183333.33333333334</v>
      </c>
      <c r="S41" s="108">
        <f t="shared" si="6"/>
        <v>225000</v>
      </c>
      <c r="T41" s="58" t="b">
        <f t="shared" si="7"/>
        <v>0</v>
      </c>
      <c r="U41" s="58" t="b">
        <f t="shared" si="8"/>
        <v>0</v>
      </c>
      <c r="V41" s="58" t="b">
        <f t="shared" si="9"/>
        <v>0</v>
      </c>
      <c r="W41" s="58" t="str">
        <f t="shared" si="10"/>
        <v>Flag,"</v>
      </c>
    </row>
    <row r="42" spans="1:23" ht="12.75">
      <c r="A42" s="3" t="s">
        <v>178</v>
      </c>
      <c r="C42" s="3" t="s">
        <v>34</v>
      </c>
      <c r="E42" s="3">
        <v>11</v>
      </c>
      <c r="F42" s="3">
        <v>305</v>
      </c>
      <c r="G42" s="23">
        <v>93608000</v>
      </c>
      <c r="H42" s="23">
        <v>3894000</v>
      </c>
      <c r="I42" s="69">
        <v>665000</v>
      </c>
      <c r="J42" s="24">
        <v>11</v>
      </c>
      <c r="K42" s="68">
        <f t="shared" si="0"/>
        <v>12767.213114754099</v>
      </c>
      <c r="L42" s="60">
        <f t="shared" si="1"/>
        <v>27.727272727272727</v>
      </c>
      <c r="M42" s="62">
        <f t="shared" si="2"/>
        <v>4.1599008631740875E-2</v>
      </c>
      <c r="N42" s="62">
        <f t="shared" si="3"/>
        <v>3.6065573770491806E-2</v>
      </c>
      <c r="O42" s="60">
        <f t="shared" si="4"/>
        <v>27.727272727272727</v>
      </c>
      <c r="P42" s="62">
        <f t="shared" si="11"/>
        <v>7.104093667207931E-3</v>
      </c>
      <c r="R42" s="108">
        <f t="shared" si="5"/>
        <v>306911.47540983604</v>
      </c>
      <c r="S42" s="108">
        <f t="shared" si="6"/>
        <v>354000</v>
      </c>
      <c r="T42" s="58" t="b">
        <f t="shared" si="7"/>
        <v>0</v>
      </c>
      <c r="U42" s="58" t="b">
        <f t="shared" si="8"/>
        <v>0</v>
      </c>
      <c r="V42" s="58" t="b">
        <f t="shared" si="9"/>
        <v>0</v>
      </c>
      <c r="W42" s="58" t="str">
        <f t="shared" si="10"/>
        <v>Flag,"</v>
      </c>
    </row>
    <row r="43" spans="1:23" ht="12.75">
      <c r="A43" s="22" t="s">
        <v>91</v>
      </c>
      <c r="C43" s="3" t="s">
        <v>34</v>
      </c>
      <c r="E43" s="3">
        <v>11</v>
      </c>
      <c r="F43" s="76">
        <v>78</v>
      </c>
      <c r="G43" s="23">
        <v>26482933</v>
      </c>
      <c r="H43" s="23">
        <v>1279660</v>
      </c>
      <c r="I43" s="69"/>
      <c r="J43" s="24">
        <v>11</v>
      </c>
      <c r="K43" s="68"/>
      <c r="L43" s="60">
        <f t="shared" si="1"/>
        <v>7.0909090909090908</v>
      </c>
      <c r="M43" s="62">
        <f t="shared" si="2"/>
        <v>4.8320176620920349E-2</v>
      </c>
      <c r="O43" s="60">
        <f t="shared" si="4"/>
        <v>7.0909090909090908</v>
      </c>
      <c r="P43" s="62">
        <f t="shared" si="11"/>
        <v>0</v>
      </c>
      <c r="R43" s="108">
        <f t="shared" si="5"/>
        <v>339524.78205128206</v>
      </c>
      <c r="S43" s="108">
        <f t="shared" si="6"/>
        <v>116332.72727272728</v>
      </c>
      <c r="T43" s="58" t="b">
        <f t="shared" si="7"/>
        <v>0</v>
      </c>
      <c r="U43" s="58" t="b">
        <f t="shared" si="8"/>
        <v>0</v>
      </c>
      <c r="V43" s="58" t="str">
        <f t="shared" si="9"/>
        <v>Flag,"</v>
      </c>
      <c r="W43" s="58" t="b">
        <f t="shared" si="10"/>
        <v>0</v>
      </c>
    </row>
    <row r="44" spans="1:23" ht="12.75">
      <c r="A44" s="22" t="s">
        <v>179</v>
      </c>
      <c r="C44" s="3" t="s">
        <v>34</v>
      </c>
      <c r="E44" s="3">
        <v>3</v>
      </c>
      <c r="F44" s="3">
        <v>350</v>
      </c>
      <c r="G44" s="23">
        <v>50000000</v>
      </c>
      <c r="H44" s="23">
        <v>560000</v>
      </c>
      <c r="I44" s="69">
        <v>140000</v>
      </c>
      <c r="J44" s="24">
        <v>3</v>
      </c>
      <c r="K44" s="68">
        <f t="shared" si="0"/>
        <v>1600</v>
      </c>
      <c r="L44" s="60">
        <f t="shared" si="1"/>
        <v>116.66666666666667</v>
      </c>
      <c r="M44" s="62">
        <f t="shared" si="2"/>
        <v>1.12E-2</v>
      </c>
      <c r="N44" s="62">
        <f t="shared" si="3"/>
        <v>8.5714285714285719E-3</v>
      </c>
      <c r="O44" s="60">
        <f t="shared" si="4"/>
        <v>116.66666666666667</v>
      </c>
      <c r="P44" s="62">
        <f t="shared" si="11"/>
        <v>2.8E-3</v>
      </c>
      <c r="R44" s="108">
        <f t="shared" si="5"/>
        <v>142857.14285714287</v>
      </c>
      <c r="S44" s="108">
        <f t="shared" si="6"/>
        <v>186666.66666666666</v>
      </c>
      <c r="T44" s="58" t="b">
        <f t="shared" si="7"/>
        <v>0</v>
      </c>
      <c r="U44" s="58" t="b">
        <f t="shared" si="8"/>
        <v>0</v>
      </c>
      <c r="V44" s="58" t="b">
        <f t="shared" si="9"/>
        <v>0</v>
      </c>
      <c r="W44" s="58" t="str">
        <f t="shared" si="10"/>
        <v>Flag,"</v>
      </c>
    </row>
    <row r="45" spans="1:23" ht="12.75">
      <c r="A45" s="22" t="s">
        <v>180</v>
      </c>
      <c r="C45" s="3" t="s">
        <v>40</v>
      </c>
      <c r="E45" s="3">
        <v>7</v>
      </c>
      <c r="F45" s="3">
        <v>80</v>
      </c>
      <c r="G45" s="23">
        <v>9500000</v>
      </c>
      <c r="H45" s="23">
        <v>1095250</v>
      </c>
      <c r="I45" s="69">
        <v>40000</v>
      </c>
      <c r="J45" s="24">
        <v>7</v>
      </c>
      <c r="K45" s="68">
        <f t="shared" si="0"/>
        <v>13690.625</v>
      </c>
      <c r="L45" s="60">
        <f t="shared" si="1"/>
        <v>11.428571428571429</v>
      </c>
      <c r="M45" s="62">
        <f t="shared" si="2"/>
        <v>0.11528947368421052</v>
      </c>
      <c r="N45" s="62">
        <f t="shared" si="3"/>
        <v>8.7499999999999994E-2</v>
      </c>
      <c r="O45" s="60">
        <f t="shared" si="4"/>
        <v>11.428571428571429</v>
      </c>
      <c r="P45" s="62">
        <f t="shared" si="11"/>
        <v>4.2105263157894736E-3</v>
      </c>
      <c r="R45" s="108">
        <f t="shared" si="5"/>
        <v>118750</v>
      </c>
      <c r="S45" s="108">
        <f t="shared" si="6"/>
        <v>156464.28571428571</v>
      </c>
      <c r="T45" s="58" t="str">
        <f t="shared" si="7"/>
        <v>Flag,"</v>
      </c>
      <c r="U45" s="58" t="b">
        <f t="shared" si="8"/>
        <v>0</v>
      </c>
      <c r="V45" s="58" t="b">
        <f t="shared" si="9"/>
        <v>0</v>
      </c>
      <c r="W45" s="58" t="str">
        <f t="shared" si="10"/>
        <v>Flag,"</v>
      </c>
    </row>
    <row r="46" spans="1:23" ht="12.75">
      <c r="A46" s="22" t="s">
        <v>181</v>
      </c>
      <c r="C46" s="3"/>
      <c r="E46" s="3">
        <v>38</v>
      </c>
      <c r="F46" s="76"/>
      <c r="G46" s="99"/>
      <c r="H46" s="23">
        <v>8906000</v>
      </c>
      <c r="I46" s="69">
        <v>1800000</v>
      </c>
      <c r="J46" s="24">
        <v>38</v>
      </c>
      <c r="K46" s="68"/>
      <c r="L46" s="60">
        <f t="shared" si="1"/>
        <v>0</v>
      </c>
      <c r="R46" s="108"/>
      <c r="S46" s="108">
        <f t="shared" si="6"/>
        <v>234368.42105263157</v>
      </c>
      <c r="T46" s="58" t="str">
        <f t="shared" si="7"/>
        <v>Flag,"</v>
      </c>
      <c r="U46" s="58" t="b">
        <f t="shared" si="8"/>
        <v>0</v>
      </c>
      <c r="V46" s="58" t="str">
        <f t="shared" si="9"/>
        <v>Flag,"</v>
      </c>
      <c r="W46" s="58" t="b">
        <f t="shared" si="10"/>
        <v>0</v>
      </c>
    </row>
    <row r="47" spans="1:23" ht="12.75">
      <c r="A47" s="22" t="s">
        <v>182</v>
      </c>
      <c r="C47" s="49" t="s">
        <v>34</v>
      </c>
      <c r="E47" s="3">
        <v>26</v>
      </c>
      <c r="F47" s="3">
        <v>595</v>
      </c>
      <c r="G47" s="99">
        <v>96220134</v>
      </c>
      <c r="H47" s="23">
        <v>3247931</v>
      </c>
      <c r="I47" s="69">
        <v>120000</v>
      </c>
      <c r="J47" s="24">
        <v>26</v>
      </c>
      <c r="K47" s="68">
        <f t="shared" si="0"/>
        <v>5458.7075630252102</v>
      </c>
      <c r="L47" s="60">
        <f t="shared" si="1"/>
        <v>22.884615384615383</v>
      </c>
      <c r="N47" s="62">
        <f t="shared" si="3"/>
        <v>4.3697478991596636E-2</v>
      </c>
      <c r="O47" s="60">
        <f t="shared" si="4"/>
        <v>22.884615384615383</v>
      </c>
      <c r="R47" s="108">
        <f t="shared" si="5"/>
        <v>161714.51092436974</v>
      </c>
      <c r="S47" s="108">
        <f t="shared" si="6"/>
        <v>124920.42307692308</v>
      </c>
      <c r="T47" s="58" t="b">
        <f t="shared" si="7"/>
        <v>0</v>
      </c>
      <c r="U47" s="58" t="b">
        <f t="shared" si="8"/>
        <v>0</v>
      </c>
      <c r="V47" s="58" t="b">
        <f t="shared" si="9"/>
        <v>0</v>
      </c>
      <c r="W47" s="58" t="str">
        <f t="shared" si="10"/>
        <v>Flag,"</v>
      </c>
    </row>
    <row r="48" spans="1:23" ht="12.75">
      <c r="A48" s="22" t="s">
        <v>73</v>
      </c>
      <c r="C48" s="49" t="s">
        <v>14</v>
      </c>
      <c r="E48" s="3">
        <v>22</v>
      </c>
      <c r="F48" s="76">
        <v>2500</v>
      </c>
      <c r="G48" s="99">
        <v>172000000</v>
      </c>
      <c r="H48" s="23">
        <v>4459902</v>
      </c>
      <c r="I48" s="69">
        <v>335000</v>
      </c>
      <c r="J48" s="24">
        <v>22</v>
      </c>
      <c r="K48" s="68"/>
      <c r="L48" s="60">
        <f t="shared" si="1"/>
        <v>113.63636363636364</v>
      </c>
      <c r="O48" s="60">
        <f t="shared" si="4"/>
        <v>113.63636363636364</v>
      </c>
      <c r="R48" s="108">
        <f t="shared" si="5"/>
        <v>68800</v>
      </c>
      <c r="S48" s="108">
        <f t="shared" si="6"/>
        <v>202722.81818181818</v>
      </c>
      <c r="T48" s="58" t="b">
        <f t="shared" si="7"/>
        <v>0</v>
      </c>
      <c r="U48" s="58" t="b">
        <f t="shared" si="8"/>
        <v>0</v>
      </c>
      <c r="V48" s="58" t="b">
        <f t="shared" si="9"/>
        <v>0</v>
      </c>
      <c r="W48" s="58" t="b">
        <f t="shared" si="10"/>
        <v>0</v>
      </c>
    </row>
    <row r="49" spans="1:23" ht="12.75">
      <c r="A49" s="22" t="s">
        <v>183</v>
      </c>
      <c r="C49" s="49" t="s">
        <v>309</v>
      </c>
      <c r="E49" s="3">
        <v>11</v>
      </c>
      <c r="F49" s="3">
        <v>600</v>
      </c>
      <c r="G49" s="99">
        <v>100000000</v>
      </c>
      <c r="H49" s="23">
        <v>2032000</v>
      </c>
      <c r="I49" s="69">
        <v>470000</v>
      </c>
      <c r="J49" s="24">
        <v>11</v>
      </c>
      <c r="K49" s="68">
        <f t="shared" si="0"/>
        <v>3386.6666666666665</v>
      </c>
      <c r="L49" s="60">
        <f t="shared" si="1"/>
        <v>54.545454545454547</v>
      </c>
      <c r="N49" s="62">
        <f t="shared" si="3"/>
        <v>1.8333333333333333E-2</v>
      </c>
      <c r="O49" s="60">
        <f t="shared" si="4"/>
        <v>54.545454545454547</v>
      </c>
      <c r="R49" s="108">
        <f t="shared" si="5"/>
        <v>166666.66666666666</v>
      </c>
      <c r="S49" s="108">
        <f t="shared" si="6"/>
        <v>184727.27272727274</v>
      </c>
      <c r="T49" s="58" t="b">
        <f t="shared" si="7"/>
        <v>0</v>
      </c>
      <c r="U49" s="58" t="b">
        <f t="shared" si="8"/>
        <v>0</v>
      </c>
      <c r="V49" s="58" t="b">
        <f t="shared" si="9"/>
        <v>0</v>
      </c>
      <c r="W49" s="58" t="str">
        <f t="shared" si="10"/>
        <v>Flag,"</v>
      </c>
    </row>
    <row r="50" spans="1:23" ht="12.75">
      <c r="A50" s="22" t="s">
        <v>184</v>
      </c>
      <c r="C50" s="3" t="s">
        <v>40</v>
      </c>
      <c r="E50" s="3">
        <v>5</v>
      </c>
      <c r="F50" s="3">
        <v>95</v>
      </c>
      <c r="G50" s="23">
        <v>14535550</v>
      </c>
      <c r="H50" s="23">
        <v>1485775</v>
      </c>
      <c r="I50" s="69">
        <v>155000</v>
      </c>
      <c r="J50" s="24">
        <v>5</v>
      </c>
      <c r="K50" s="68">
        <f t="shared" si="0"/>
        <v>15639.736842105263</v>
      </c>
      <c r="L50" s="60">
        <f t="shared" si="1"/>
        <v>19</v>
      </c>
      <c r="M50" s="62">
        <f t="shared" si="2"/>
        <v>0.10221663438947959</v>
      </c>
      <c r="N50" s="62">
        <f t="shared" si="3"/>
        <v>5.2631578947368418E-2</v>
      </c>
      <c r="O50" s="60">
        <f t="shared" si="4"/>
        <v>19</v>
      </c>
      <c r="P50" s="62">
        <f t="shared" si="11"/>
        <v>1.0663511184647296E-2</v>
      </c>
      <c r="R50" s="108">
        <f t="shared" si="5"/>
        <v>153005.78947368421</v>
      </c>
      <c r="S50" s="108">
        <f t="shared" si="6"/>
        <v>297155</v>
      </c>
      <c r="T50" s="58" t="str">
        <f t="shared" si="7"/>
        <v>Flag,"</v>
      </c>
      <c r="U50" s="58" t="b">
        <f t="shared" si="8"/>
        <v>0</v>
      </c>
      <c r="V50" s="58" t="b">
        <f t="shared" si="9"/>
        <v>0</v>
      </c>
      <c r="W50" s="58" t="str">
        <f t="shared" si="10"/>
        <v>Flag,"</v>
      </c>
    </row>
    <row r="51" spans="1:23" ht="12.75">
      <c r="A51" s="22" t="s">
        <v>185</v>
      </c>
      <c r="C51" s="3" t="s">
        <v>14</v>
      </c>
      <c r="E51" s="3">
        <v>25</v>
      </c>
      <c r="F51" s="3">
        <v>8000</v>
      </c>
      <c r="G51" s="99">
        <v>400000000</v>
      </c>
      <c r="H51" s="23">
        <v>2500000</v>
      </c>
      <c r="I51" s="69">
        <v>1000000</v>
      </c>
      <c r="J51" s="24">
        <v>25</v>
      </c>
      <c r="K51" s="68">
        <f t="shared" si="0"/>
        <v>312.5</v>
      </c>
      <c r="L51" s="60">
        <f t="shared" si="1"/>
        <v>320</v>
      </c>
      <c r="M51" s="62">
        <f t="shared" si="2"/>
        <v>6.2500000000000003E-3</v>
      </c>
      <c r="N51" s="62">
        <f t="shared" si="3"/>
        <v>3.1250000000000002E-3</v>
      </c>
      <c r="O51" s="60">
        <f t="shared" si="4"/>
        <v>320</v>
      </c>
      <c r="P51" s="62">
        <f t="shared" si="11"/>
        <v>2.5000000000000001E-3</v>
      </c>
      <c r="R51" s="108">
        <f t="shared" si="5"/>
        <v>50000</v>
      </c>
      <c r="S51" s="108">
        <f t="shared" si="6"/>
        <v>100000</v>
      </c>
      <c r="T51" s="58" t="b">
        <f t="shared" si="7"/>
        <v>0</v>
      </c>
      <c r="U51" s="58" t="b">
        <f t="shared" si="8"/>
        <v>0</v>
      </c>
      <c r="V51" s="58" t="b">
        <f t="shared" si="9"/>
        <v>0</v>
      </c>
      <c r="W51" s="58" t="b">
        <f t="shared" si="10"/>
        <v>0</v>
      </c>
    </row>
    <row r="52" spans="1:23" ht="12.75">
      <c r="A52" s="22" t="s">
        <v>186</v>
      </c>
      <c r="C52" s="26" t="s">
        <v>34</v>
      </c>
      <c r="E52" s="3">
        <v>8</v>
      </c>
      <c r="F52" s="3">
        <v>600</v>
      </c>
      <c r="G52" s="99">
        <v>70889544</v>
      </c>
      <c r="I52" s="69"/>
      <c r="J52" s="24">
        <v>8</v>
      </c>
      <c r="K52" s="68"/>
      <c r="L52" s="60">
        <f t="shared" si="1"/>
        <v>75</v>
      </c>
      <c r="N52" s="62">
        <f t="shared" si="3"/>
        <v>1.3333333333333334E-2</v>
      </c>
      <c r="O52" s="60">
        <f t="shared" si="4"/>
        <v>75</v>
      </c>
      <c r="R52" s="108">
        <f t="shared" si="5"/>
        <v>118149.24</v>
      </c>
      <c r="S52" s="108"/>
      <c r="T52" s="58" t="b">
        <f t="shared" si="7"/>
        <v>0</v>
      </c>
      <c r="U52" s="58" t="b">
        <f t="shared" si="8"/>
        <v>0</v>
      </c>
      <c r="V52" s="58" t="b">
        <f t="shared" si="9"/>
        <v>0</v>
      </c>
      <c r="W52" s="58" t="b">
        <f t="shared" si="10"/>
        <v>0</v>
      </c>
    </row>
    <row r="53" spans="1:23" ht="12.75">
      <c r="A53" s="22" t="s">
        <v>187</v>
      </c>
      <c r="C53" s="26" t="s">
        <v>14</v>
      </c>
      <c r="E53" s="3">
        <v>19</v>
      </c>
      <c r="G53" s="98">
        <v>113924722</v>
      </c>
      <c r="H53" s="23">
        <v>2567000</v>
      </c>
      <c r="I53" s="77"/>
      <c r="J53" s="24">
        <v>19</v>
      </c>
      <c r="K53" s="68"/>
      <c r="R53" s="108"/>
      <c r="S53" s="108">
        <f t="shared" si="6"/>
        <v>135105.26315789475</v>
      </c>
      <c r="T53" s="58" t="b">
        <f t="shared" si="7"/>
        <v>0</v>
      </c>
      <c r="U53" s="58" t="b">
        <f t="shared" si="8"/>
        <v>0</v>
      </c>
      <c r="V53" s="58" t="str">
        <f t="shared" si="9"/>
        <v>Flag,"</v>
      </c>
      <c r="W53" s="58" t="b">
        <f t="shared" si="10"/>
        <v>0</v>
      </c>
    </row>
    <row r="54" spans="1:23" ht="12.75">
      <c r="A54" s="22" t="s">
        <v>188</v>
      </c>
      <c r="C54" s="26" t="s">
        <v>40</v>
      </c>
      <c r="E54" s="3">
        <v>3</v>
      </c>
      <c r="F54" s="3">
        <v>115</v>
      </c>
      <c r="G54" s="98">
        <v>14308622</v>
      </c>
      <c r="H54" s="17">
        <v>945000</v>
      </c>
      <c r="I54" s="77"/>
      <c r="J54" s="24">
        <v>3</v>
      </c>
      <c r="K54" s="68">
        <f t="shared" si="0"/>
        <v>8217.391304347826</v>
      </c>
      <c r="L54" s="60">
        <f t="shared" si="1"/>
        <v>38.333333333333336</v>
      </c>
      <c r="M54" s="62">
        <f t="shared" si="2"/>
        <v>6.6044095650860016E-2</v>
      </c>
      <c r="N54" s="62">
        <f t="shared" si="3"/>
        <v>2.6086956521739129E-2</v>
      </c>
      <c r="O54" s="60">
        <f t="shared" si="4"/>
        <v>38.333333333333336</v>
      </c>
      <c r="R54" s="108">
        <f t="shared" si="5"/>
        <v>124422.8</v>
      </c>
      <c r="S54" s="108">
        <f t="shared" si="6"/>
        <v>315000</v>
      </c>
      <c r="T54" s="58" t="b">
        <f t="shared" si="7"/>
        <v>0</v>
      </c>
      <c r="U54" s="58" t="b">
        <f t="shared" si="8"/>
        <v>0</v>
      </c>
      <c r="V54" s="58" t="b">
        <f t="shared" si="9"/>
        <v>0</v>
      </c>
      <c r="W54" s="58" t="str">
        <f t="shared" si="10"/>
        <v>Flag,"</v>
      </c>
    </row>
    <row r="57" spans="1:23" s="58" customFormat="1" ht="15.75" customHeight="1">
      <c r="I57" s="40"/>
      <c r="L57" s="60"/>
      <c r="M57" s="62"/>
      <c r="N57" s="62"/>
      <c r="O57" s="60"/>
      <c r="P57" s="62"/>
      <c r="Q57" s="62"/>
      <c r="R57" s="62"/>
    </row>
    <row r="58" spans="1:23" s="58" customFormat="1" ht="15.75" customHeight="1">
      <c r="C58" s="39" t="s">
        <v>353</v>
      </c>
      <c r="I58" s="40"/>
      <c r="L58" s="60"/>
      <c r="M58" s="62"/>
      <c r="N58" s="62"/>
      <c r="O58" s="60"/>
      <c r="P58" s="62"/>
      <c r="Q58" s="62"/>
      <c r="R58" s="62"/>
    </row>
    <row r="59" spans="1:23" ht="15.75" customHeight="1" thickBot="1"/>
    <row r="60" spans="1:23" ht="51">
      <c r="C60" s="120"/>
      <c r="D60" s="121" t="s">
        <v>305</v>
      </c>
      <c r="E60" s="122" t="s">
        <v>4</v>
      </c>
      <c r="F60" s="122" t="s">
        <v>5</v>
      </c>
      <c r="G60" s="123" t="s">
        <v>6</v>
      </c>
      <c r="H60" s="123" t="s">
        <v>7</v>
      </c>
      <c r="I60" s="123" t="s">
        <v>8</v>
      </c>
      <c r="J60" s="122" t="s">
        <v>9</v>
      </c>
      <c r="K60" s="124" t="s">
        <v>300</v>
      </c>
      <c r="L60" s="125" t="s">
        <v>299</v>
      </c>
      <c r="M60" s="126" t="s">
        <v>301</v>
      </c>
      <c r="N60" s="126" t="s">
        <v>302</v>
      </c>
      <c r="O60" s="125" t="s">
        <v>303</v>
      </c>
      <c r="P60" s="127" t="s">
        <v>304</v>
      </c>
      <c r="Q60" s="61"/>
      <c r="R60" s="61"/>
    </row>
    <row r="61" spans="1:23" ht="15.75" customHeight="1">
      <c r="C61" s="128" t="s">
        <v>35</v>
      </c>
      <c r="D61" s="129">
        <f>COUNTIF($C$3:$C$54,$C61)</f>
        <v>2</v>
      </c>
      <c r="E61" s="130">
        <f t="shared" ref="E61:P64" si="12">AVERAGEIF($C$3:$C$54,$C61,E$3:E$54)</f>
        <v>117.5</v>
      </c>
      <c r="F61" s="130">
        <f t="shared" si="12"/>
        <v>14850</v>
      </c>
      <c r="G61" s="131">
        <f t="shared" si="12"/>
        <v>1286182808.5</v>
      </c>
      <c r="H61" s="131">
        <f t="shared" si="12"/>
        <v>27875987.5</v>
      </c>
      <c r="I61" s="131">
        <f t="shared" si="12"/>
        <v>3148958</v>
      </c>
      <c r="J61" s="130">
        <f t="shared" si="12"/>
        <v>117.5</v>
      </c>
      <c r="K61" s="131">
        <f t="shared" si="12"/>
        <v>4056.9196985446988</v>
      </c>
      <c r="L61" s="130">
        <f t="shared" si="12"/>
        <v>196.92640692640694</v>
      </c>
      <c r="M61" s="132">
        <f t="shared" si="12"/>
        <v>2.1697196943760981E-2</v>
      </c>
      <c r="N61" s="132">
        <f t="shared" si="12"/>
        <v>2.3643451143451146E-2</v>
      </c>
      <c r="O61" s="130">
        <f t="shared" si="12"/>
        <v>196.92640692640694</v>
      </c>
      <c r="P61" s="133">
        <f t="shared" si="12"/>
        <v>2.4432779157920323E-3</v>
      </c>
    </row>
    <row r="62" spans="1:23" ht="15.75" customHeight="1">
      <c r="C62" s="134" t="s">
        <v>14</v>
      </c>
      <c r="D62" s="129">
        <f>COUNTIF($C$3:$C$54,$C62)</f>
        <v>22</v>
      </c>
      <c r="E62" s="130">
        <f t="shared" si="12"/>
        <v>25.272727272727273</v>
      </c>
      <c r="F62" s="130">
        <f t="shared" si="12"/>
        <v>1545.421052631579</v>
      </c>
      <c r="G62" s="131">
        <f t="shared" si="12"/>
        <v>238230793</v>
      </c>
      <c r="H62" s="131">
        <f t="shared" si="12"/>
        <v>4198006.2272727275</v>
      </c>
      <c r="I62" s="131">
        <f t="shared" si="12"/>
        <v>824705.9</v>
      </c>
      <c r="J62" s="130">
        <f t="shared" si="12"/>
        <v>25.272727272727273</v>
      </c>
      <c r="K62" s="131">
        <f t="shared" si="12"/>
        <v>5686.8356269386541</v>
      </c>
      <c r="L62" s="130">
        <f t="shared" si="12"/>
        <v>52.821715680150859</v>
      </c>
      <c r="M62" s="132">
        <f t="shared" si="12"/>
        <v>1.9457624991517878E-2</v>
      </c>
      <c r="N62" s="132">
        <f t="shared" si="12"/>
        <v>3.39871032360144E-2</v>
      </c>
      <c r="O62" s="130">
        <f t="shared" si="12"/>
        <v>58.381896278061483</v>
      </c>
      <c r="P62" s="133">
        <f t="shared" si="12"/>
        <v>3.7179131580496474E-3</v>
      </c>
    </row>
    <row r="63" spans="1:23" ht="15.75" customHeight="1">
      <c r="C63" s="134" t="s">
        <v>34</v>
      </c>
      <c r="D63" s="129">
        <f>COUNTIF($C$3:$C$54,$C63)</f>
        <v>24</v>
      </c>
      <c r="E63" s="130">
        <f t="shared" si="12"/>
        <v>10.25</v>
      </c>
      <c r="F63" s="130">
        <f t="shared" si="12"/>
        <v>341.09523809523807</v>
      </c>
      <c r="G63" s="131">
        <f t="shared" si="12"/>
        <v>60668358.791666664</v>
      </c>
      <c r="H63" s="131">
        <f t="shared" si="12"/>
        <v>2187335.2272727271</v>
      </c>
      <c r="I63" s="131">
        <f t="shared" si="12"/>
        <v>767882.3529411765</v>
      </c>
      <c r="J63" s="130">
        <f t="shared" si="12"/>
        <v>10.25</v>
      </c>
      <c r="K63" s="131">
        <f t="shared" si="12"/>
        <v>7667.1324563069611</v>
      </c>
      <c r="L63" s="130">
        <f t="shared" si="12"/>
        <v>40.324885259667873</v>
      </c>
      <c r="M63" s="132">
        <f t="shared" si="12"/>
        <v>3.9125162298982018E-2</v>
      </c>
      <c r="N63" s="132">
        <f t="shared" si="12"/>
        <v>3.4766118473756942E-2</v>
      </c>
      <c r="O63" s="130">
        <f t="shared" si="12"/>
        <v>44.165350522493384</v>
      </c>
      <c r="P63" s="133">
        <f t="shared" si="12"/>
        <v>1.1619194435143027E-2</v>
      </c>
    </row>
    <row r="64" spans="1:23" ht="15.75" customHeight="1">
      <c r="C64" s="141" t="s">
        <v>40</v>
      </c>
      <c r="D64" s="142">
        <f>COUNTIF($C$3:$C$54,$C64)</f>
        <v>3</v>
      </c>
      <c r="E64" s="143">
        <f t="shared" si="12"/>
        <v>5</v>
      </c>
      <c r="F64" s="143">
        <f t="shared" si="12"/>
        <v>96.666666666666671</v>
      </c>
      <c r="G64" s="144">
        <f t="shared" si="12"/>
        <v>12781390.666666666</v>
      </c>
      <c r="H64" s="144">
        <f t="shared" si="12"/>
        <v>1175341.6666666667</v>
      </c>
      <c r="I64" s="144">
        <f t="shared" si="12"/>
        <v>97500</v>
      </c>
      <c r="J64" s="143">
        <f t="shared" si="12"/>
        <v>5</v>
      </c>
      <c r="K64" s="144">
        <f t="shared" si="12"/>
        <v>12515.917715484364</v>
      </c>
      <c r="L64" s="143">
        <f t="shared" si="12"/>
        <v>22.920634920634921</v>
      </c>
      <c r="M64" s="145">
        <f t="shared" si="12"/>
        <v>9.4516734574850048E-2</v>
      </c>
      <c r="N64" s="145">
        <f t="shared" si="12"/>
        <v>5.5406178489702508E-2</v>
      </c>
      <c r="O64" s="143">
        <f t="shared" si="12"/>
        <v>22.920634920634921</v>
      </c>
      <c r="P64" s="146">
        <f t="shared" si="12"/>
        <v>7.4370187502183849E-3</v>
      </c>
    </row>
    <row r="65" spans="3:16" ht="15.75" customHeight="1" thickBot="1">
      <c r="C65" s="135" t="s">
        <v>315</v>
      </c>
      <c r="D65" s="136">
        <f>SUM(D61:D64)</f>
        <v>51</v>
      </c>
      <c r="E65" s="137">
        <f>AVERAGE(E61:E64)</f>
        <v>39.50568181818182</v>
      </c>
      <c r="F65" s="137">
        <f t="shared" ref="F65:P65" si="13">AVERAGE(F61:F64)</f>
        <v>4208.2957393483712</v>
      </c>
      <c r="G65" s="138">
        <f t="shared" si="13"/>
        <v>399465837.73958337</v>
      </c>
      <c r="H65" s="138">
        <f t="shared" si="13"/>
        <v>8859167.6553030293</v>
      </c>
      <c r="I65" s="138">
        <f t="shared" si="13"/>
        <v>1209761.5632352941</v>
      </c>
      <c r="J65" s="137">
        <f t="shared" si="13"/>
        <v>39.50568181818182</v>
      </c>
      <c r="K65" s="138">
        <f t="shared" si="13"/>
        <v>7481.701374318669</v>
      </c>
      <c r="L65" s="137">
        <f t="shared" si="13"/>
        <v>78.248410696715155</v>
      </c>
      <c r="M65" s="139">
        <f t="shared" si="13"/>
        <v>4.3699179702277734E-2</v>
      </c>
      <c r="N65" s="139">
        <f t="shared" si="13"/>
        <v>3.6950712835731245E-2</v>
      </c>
      <c r="O65" s="137">
        <f t="shared" si="13"/>
        <v>80.598572161899185</v>
      </c>
      <c r="P65" s="140">
        <f t="shared" si="13"/>
        <v>6.3043510648007721E-3</v>
      </c>
    </row>
    <row r="68" spans="3:16" ht="15.75" customHeight="1">
      <c r="C68" s="179" t="s">
        <v>352</v>
      </c>
    </row>
  </sheetData>
  <mergeCells count="1">
    <mergeCell ref="T1:X1"/>
  </mergeCells>
  <pageMargins left="0.7" right="0.7" top="0.75" bottom="0.75" header="0.3" footer="0.3"/>
  <drawing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999"/>
  <sheetViews>
    <sheetView workbookViewId="0">
      <pane xSplit="1" ySplit="2" topLeftCell="B21" activePane="bottomRight" state="frozen"/>
      <selection pane="topRight" activeCell="B1" sqref="B1"/>
      <selection pane="bottomLeft" activeCell="A2" sqref="A2"/>
      <selection pane="bottomRight" activeCell="E65" sqref="E65"/>
    </sheetView>
  </sheetViews>
  <sheetFormatPr defaultColWidth="14.42578125" defaultRowHeight="15.75" customHeight="1"/>
  <cols>
    <col min="1" max="1" width="45.5703125" customWidth="1"/>
    <col min="4" max="4" width="6.5703125" customWidth="1"/>
    <col min="7" max="7" width="14.42578125" style="40"/>
    <col min="8" max="8" width="22.28515625" style="40" customWidth="1"/>
    <col min="9" max="9" width="21.85546875" style="40" customWidth="1"/>
    <col min="11" max="11" width="14.42578125" style="67"/>
    <col min="13" max="13" width="17.5703125" style="62" customWidth="1"/>
    <col min="14" max="14" width="14.42578125" style="62"/>
    <col min="15" max="15" width="14.42578125" style="60"/>
    <col min="16" max="18" width="14.42578125" style="62"/>
  </cols>
  <sheetData>
    <row r="1" spans="1:24" s="58" customFormat="1" ht="15.75" customHeight="1">
      <c r="A1" s="162" t="s">
        <v>335</v>
      </c>
      <c r="B1" s="162"/>
      <c r="C1" s="162"/>
      <c r="D1" s="162"/>
      <c r="E1" s="162"/>
      <c r="G1" s="40"/>
      <c r="H1" s="40"/>
      <c r="I1" s="40"/>
      <c r="K1" s="67"/>
      <c r="M1" s="62"/>
      <c r="N1" s="62"/>
      <c r="O1" s="60"/>
      <c r="P1" s="62"/>
      <c r="Q1" s="62"/>
      <c r="R1" s="62"/>
      <c r="T1" s="209" t="s">
        <v>345</v>
      </c>
      <c r="U1" s="209"/>
      <c r="V1" s="209"/>
      <c r="W1" s="209"/>
      <c r="X1" s="209"/>
    </row>
    <row r="2" spans="1:24" ht="63" customHeight="1">
      <c r="A2" s="25" t="s">
        <v>45</v>
      </c>
      <c r="C2" s="25" t="s">
        <v>3</v>
      </c>
      <c r="E2" s="7" t="s">
        <v>46</v>
      </c>
      <c r="F2" s="7" t="s">
        <v>5</v>
      </c>
      <c r="G2" s="43" t="s">
        <v>95</v>
      </c>
      <c r="H2" s="45" t="s">
        <v>47</v>
      </c>
      <c r="I2" s="45" t="s">
        <v>96</v>
      </c>
      <c r="J2" s="38" t="s">
        <v>58</v>
      </c>
      <c r="K2" s="66" t="s">
        <v>300</v>
      </c>
      <c r="L2" s="59" t="s">
        <v>299</v>
      </c>
      <c r="M2" s="61" t="s">
        <v>301</v>
      </c>
      <c r="N2" s="61" t="s">
        <v>302</v>
      </c>
      <c r="O2" s="59" t="s">
        <v>303</v>
      </c>
      <c r="P2" s="61" t="s">
        <v>304</v>
      </c>
      <c r="Q2" s="61"/>
      <c r="R2" s="92" t="s">
        <v>316</v>
      </c>
      <c r="S2" s="92" t="s">
        <v>317</v>
      </c>
      <c r="T2" s="92" t="s">
        <v>311</v>
      </c>
      <c r="U2" s="92" t="s">
        <v>312</v>
      </c>
      <c r="V2" s="92" t="s">
        <v>310</v>
      </c>
      <c r="W2" s="92" t="s">
        <v>313</v>
      </c>
    </row>
    <row r="3" spans="1:24" ht="15.75" customHeight="1">
      <c r="A3" t="s">
        <v>78</v>
      </c>
      <c r="C3" s="26" t="s">
        <v>35</v>
      </c>
      <c r="E3">
        <v>200</v>
      </c>
      <c r="F3" s="27">
        <v>35000</v>
      </c>
      <c r="G3" s="53">
        <v>1300000000</v>
      </c>
      <c r="H3" s="53">
        <v>6060368</v>
      </c>
      <c r="I3" s="53">
        <v>3641704</v>
      </c>
      <c r="J3" s="3"/>
      <c r="K3" s="70">
        <f>H3/F3</f>
        <v>173.15337142857143</v>
      </c>
      <c r="L3" s="71">
        <f>F3/E3</f>
        <v>175</v>
      </c>
      <c r="M3" s="62">
        <f>H3/G3</f>
        <v>4.6618215384615384E-3</v>
      </c>
      <c r="N3" s="62">
        <f>E3/F3</f>
        <v>5.7142857142857143E-3</v>
      </c>
      <c r="P3" s="62">
        <f>I3/G3</f>
        <v>2.8013107692307694E-3</v>
      </c>
      <c r="R3" s="108">
        <f>G3/F3</f>
        <v>37142.857142857145</v>
      </c>
      <c r="S3" s="108">
        <f>H3/E3</f>
        <v>30301.84</v>
      </c>
      <c r="T3" s="58" t="b">
        <f>IF(H3&gt;0.1*G3,"Flag,""")</f>
        <v>0</v>
      </c>
      <c r="U3" s="58" t="b">
        <f>IF(I3&gt;H3,"Flag,""")</f>
        <v>0</v>
      </c>
      <c r="V3" s="58" t="b">
        <f>IF(E3&gt;0.1*F3,"Flag,""")</f>
        <v>0</v>
      </c>
      <c r="W3" s="58" t="b">
        <f>IF(K3&gt;0.001*H3,"Flag,""")</f>
        <v>0</v>
      </c>
    </row>
    <row r="4" spans="1:24" ht="15.75" customHeight="1">
      <c r="A4" t="s">
        <v>11</v>
      </c>
      <c r="C4" s="26" t="s">
        <v>14</v>
      </c>
      <c r="E4">
        <v>47</v>
      </c>
      <c r="F4" s="27">
        <v>3459</v>
      </c>
      <c r="G4" s="53">
        <v>597229000</v>
      </c>
      <c r="H4" s="53">
        <v>6085670</v>
      </c>
      <c r="I4" s="53">
        <v>10220920</v>
      </c>
      <c r="J4">
        <v>1</v>
      </c>
      <c r="K4" s="70">
        <f t="shared" ref="K4:K50" si="0">H4/F4</f>
        <v>1759.3726510552183</v>
      </c>
      <c r="L4" s="71">
        <f t="shared" ref="L4:L51" si="1">F4/E4</f>
        <v>73.59574468085107</v>
      </c>
      <c r="M4" s="62">
        <f t="shared" ref="M4:M41" si="2">H4/G4</f>
        <v>1.0189843426893202E-2</v>
      </c>
      <c r="N4" s="62">
        <f t="shared" ref="N4:N50" si="3">E4/F4</f>
        <v>1.3587742122000578E-2</v>
      </c>
      <c r="O4" s="60">
        <f t="shared" ref="O4:O49" si="4">F4/J4</f>
        <v>3459</v>
      </c>
      <c r="P4" s="62">
        <f t="shared" ref="P4:P41" si="5">I4/G4</f>
        <v>1.7113904381736319E-2</v>
      </c>
      <c r="R4" s="108">
        <f t="shared" ref="R4:R49" si="6">G4/F4</f>
        <v>172659.43914426136</v>
      </c>
      <c r="S4" s="108">
        <f t="shared" ref="S4:S50" si="7">H4/E4</f>
        <v>129482.34042553192</v>
      </c>
      <c r="T4" s="58" t="b">
        <f t="shared" ref="T4:T51" si="8">IF(H4&gt;0.1*G4,"Flag,""")</f>
        <v>0</v>
      </c>
      <c r="U4" s="58" t="str">
        <f t="shared" ref="U4:U51" si="9">IF(I4&gt;H4,"Flag,""")</f>
        <v>Flag,"</v>
      </c>
      <c r="V4" s="58" t="b">
        <f t="shared" ref="V4:V51" si="10">IF(E4&gt;0.1*F4,"Flag,""")</f>
        <v>0</v>
      </c>
      <c r="W4" s="58" t="b">
        <f t="shared" ref="W4:W51" si="11">IF(K4&gt;0.001*H4,"Flag,""")</f>
        <v>0</v>
      </c>
    </row>
    <row r="5" spans="1:24" ht="15.75" customHeight="1">
      <c r="A5" t="s">
        <v>148</v>
      </c>
      <c r="C5" s="26" t="s">
        <v>14</v>
      </c>
      <c r="E5">
        <v>157</v>
      </c>
      <c r="F5" s="27">
        <v>3500</v>
      </c>
      <c r="G5" s="53">
        <v>543000000</v>
      </c>
      <c r="H5" s="53">
        <v>8653902</v>
      </c>
      <c r="I5" s="53">
        <v>3450000</v>
      </c>
      <c r="K5" s="70">
        <f t="shared" si="0"/>
        <v>2472.5434285714286</v>
      </c>
      <c r="L5" s="71">
        <f t="shared" si="1"/>
        <v>22.29299363057325</v>
      </c>
      <c r="M5" s="62">
        <f t="shared" si="2"/>
        <v>1.5937204419889502E-2</v>
      </c>
      <c r="N5" s="62">
        <f t="shared" si="3"/>
        <v>4.4857142857142859E-2</v>
      </c>
      <c r="P5" s="62">
        <f t="shared" si="5"/>
        <v>6.3535911602209949E-3</v>
      </c>
      <c r="R5" s="108">
        <f t="shared" si="6"/>
        <v>155142.85714285713</v>
      </c>
      <c r="S5" s="108">
        <f t="shared" si="7"/>
        <v>55120.394904458597</v>
      </c>
      <c r="T5" s="58" t="b">
        <f t="shared" si="8"/>
        <v>0</v>
      </c>
      <c r="U5" s="58" t="b">
        <f t="shared" si="9"/>
        <v>0</v>
      </c>
      <c r="V5" s="58" t="b">
        <f t="shared" si="10"/>
        <v>0</v>
      </c>
      <c r="W5" s="58" t="b">
        <f t="shared" si="11"/>
        <v>0</v>
      </c>
    </row>
    <row r="6" spans="1:24" ht="15.75" customHeight="1">
      <c r="A6" t="s">
        <v>141</v>
      </c>
      <c r="C6" s="26" t="s">
        <v>14</v>
      </c>
      <c r="E6">
        <v>45</v>
      </c>
      <c r="F6" s="27">
        <v>2000</v>
      </c>
      <c r="G6" s="53">
        <v>366505000</v>
      </c>
      <c r="H6" s="55">
        <v>8653902</v>
      </c>
      <c r="I6" s="55">
        <v>3450000</v>
      </c>
      <c r="J6">
        <v>9</v>
      </c>
      <c r="K6" s="70">
        <f t="shared" si="0"/>
        <v>4326.951</v>
      </c>
      <c r="L6" s="71">
        <f t="shared" si="1"/>
        <v>44.444444444444443</v>
      </c>
      <c r="M6" s="62">
        <f t="shared" si="2"/>
        <v>2.3611961637631136E-2</v>
      </c>
      <c r="N6" s="62">
        <f t="shared" si="3"/>
        <v>2.2499999999999999E-2</v>
      </c>
      <c r="O6" s="60">
        <f t="shared" si="4"/>
        <v>222.22222222222223</v>
      </c>
      <c r="P6" s="62">
        <f t="shared" si="5"/>
        <v>9.4132412927518047E-3</v>
      </c>
      <c r="R6" s="108">
        <f t="shared" si="6"/>
        <v>183252.5</v>
      </c>
      <c r="S6" s="108">
        <f t="shared" si="7"/>
        <v>192308.93333333332</v>
      </c>
      <c r="T6" s="58" t="b">
        <f t="shared" si="8"/>
        <v>0</v>
      </c>
      <c r="U6" s="58" t="b">
        <f t="shared" si="9"/>
        <v>0</v>
      </c>
      <c r="V6" s="58" t="b">
        <f t="shared" si="10"/>
        <v>0</v>
      </c>
      <c r="W6" s="58" t="b">
        <f t="shared" si="11"/>
        <v>0</v>
      </c>
    </row>
    <row r="7" spans="1:24" ht="15.75" customHeight="1">
      <c r="A7" t="s">
        <v>25</v>
      </c>
      <c r="C7" s="26" t="s">
        <v>14</v>
      </c>
      <c r="E7">
        <v>30</v>
      </c>
      <c r="F7" s="27">
        <v>4000</v>
      </c>
      <c r="G7" s="53">
        <v>320000000</v>
      </c>
      <c r="H7" s="53">
        <v>10800000</v>
      </c>
      <c r="I7" s="53">
        <v>4000000</v>
      </c>
      <c r="J7">
        <v>2</v>
      </c>
      <c r="K7" s="70">
        <f t="shared" si="0"/>
        <v>2700</v>
      </c>
      <c r="L7" s="71">
        <f t="shared" si="1"/>
        <v>133.33333333333334</v>
      </c>
      <c r="M7" s="62">
        <f t="shared" si="2"/>
        <v>3.3750000000000002E-2</v>
      </c>
      <c r="N7" s="62">
        <f t="shared" si="3"/>
        <v>7.4999999999999997E-3</v>
      </c>
      <c r="O7" s="60">
        <f t="shared" si="4"/>
        <v>2000</v>
      </c>
      <c r="P7" s="62">
        <f t="shared" si="5"/>
        <v>1.2500000000000001E-2</v>
      </c>
      <c r="R7" s="108">
        <f t="shared" si="6"/>
        <v>80000</v>
      </c>
      <c r="S7" s="108">
        <f t="shared" si="7"/>
        <v>360000</v>
      </c>
      <c r="T7" s="58" t="b">
        <f t="shared" si="8"/>
        <v>0</v>
      </c>
      <c r="U7" s="58" t="b">
        <f t="shared" si="9"/>
        <v>0</v>
      </c>
      <c r="V7" s="58" t="b">
        <f t="shared" si="10"/>
        <v>0</v>
      </c>
      <c r="W7" s="58" t="b">
        <f t="shared" si="11"/>
        <v>0</v>
      </c>
    </row>
    <row r="8" spans="1:24" ht="15.75" customHeight="1">
      <c r="A8" t="s">
        <v>157</v>
      </c>
      <c r="C8" s="26" t="s">
        <v>14</v>
      </c>
      <c r="E8">
        <v>51</v>
      </c>
      <c r="F8" s="27">
        <v>1150</v>
      </c>
      <c r="G8" s="53">
        <v>313000000</v>
      </c>
      <c r="H8" s="53">
        <v>6000000</v>
      </c>
      <c r="I8" s="53">
        <v>3000000</v>
      </c>
      <c r="J8">
        <v>5</v>
      </c>
      <c r="K8" s="70">
        <f t="shared" si="0"/>
        <v>5217.391304347826</v>
      </c>
      <c r="L8" s="71">
        <f t="shared" si="1"/>
        <v>22.549019607843139</v>
      </c>
      <c r="M8" s="62">
        <f t="shared" si="2"/>
        <v>1.9169329073482427E-2</v>
      </c>
      <c r="N8" s="62">
        <f t="shared" si="3"/>
        <v>4.4347826086956518E-2</v>
      </c>
      <c r="O8" s="60">
        <f t="shared" si="4"/>
        <v>230</v>
      </c>
      <c r="P8" s="62">
        <f t="shared" si="5"/>
        <v>9.5846645367412137E-3</v>
      </c>
      <c r="R8" s="108">
        <f t="shared" si="6"/>
        <v>272173.91304347827</v>
      </c>
      <c r="S8" s="108">
        <f t="shared" si="7"/>
        <v>117647.05882352941</v>
      </c>
      <c r="T8" s="58" t="b">
        <f t="shared" si="8"/>
        <v>0</v>
      </c>
      <c r="U8" s="58" t="b">
        <f t="shared" si="9"/>
        <v>0</v>
      </c>
      <c r="V8" s="58" t="b">
        <f t="shared" si="10"/>
        <v>0</v>
      </c>
      <c r="W8" s="58" t="b">
        <f t="shared" si="11"/>
        <v>0</v>
      </c>
    </row>
    <row r="9" spans="1:24" ht="15.75" customHeight="1">
      <c r="A9" t="s">
        <v>113</v>
      </c>
      <c r="C9" s="26" t="s">
        <v>14</v>
      </c>
      <c r="E9">
        <v>23</v>
      </c>
      <c r="F9" s="78"/>
      <c r="G9" s="53">
        <v>300000000</v>
      </c>
      <c r="H9" s="53">
        <v>9468000</v>
      </c>
      <c r="I9" s="53">
        <v>1875000</v>
      </c>
      <c r="J9">
        <v>2</v>
      </c>
      <c r="K9" s="70"/>
      <c r="L9" s="71">
        <f t="shared" si="1"/>
        <v>0</v>
      </c>
      <c r="M9" s="62">
        <f t="shared" si="2"/>
        <v>3.1559999999999998E-2</v>
      </c>
      <c r="P9" s="62">
        <f t="shared" si="5"/>
        <v>6.2500000000000003E-3</v>
      </c>
      <c r="R9" s="108"/>
      <c r="S9" s="108">
        <f t="shared" si="7"/>
        <v>411652.17391304346</v>
      </c>
      <c r="T9" s="58" t="b">
        <f t="shared" si="8"/>
        <v>0</v>
      </c>
      <c r="U9" s="58" t="b">
        <f t="shared" si="9"/>
        <v>0</v>
      </c>
      <c r="V9" s="58" t="str">
        <f t="shared" si="10"/>
        <v>Flag,"</v>
      </c>
      <c r="W9" s="58" t="b">
        <f t="shared" si="11"/>
        <v>0</v>
      </c>
    </row>
    <row r="10" spans="1:24" ht="15.75" customHeight="1">
      <c r="A10" t="s">
        <v>152</v>
      </c>
      <c r="C10" s="26" t="s">
        <v>14</v>
      </c>
      <c r="E10">
        <v>55</v>
      </c>
      <c r="F10" s="27">
        <v>885</v>
      </c>
      <c r="G10" s="53">
        <v>299500000</v>
      </c>
      <c r="H10" s="55">
        <v>9468000</v>
      </c>
      <c r="I10" s="55">
        <v>1875000</v>
      </c>
      <c r="J10">
        <v>6</v>
      </c>
      <c r="K10" s="70">
        <f t="shared" si="0"/>
        <v>10698.305084745763</v>
      </c>
      <c r="L10" s="71">
        <f t="shared" si="1"/>
        <v>16.09090909090909</v>
      </c>
      <c r="M10" s="62">
        <f t="shared" si="2"/>
        <v>3.1612687813021706E-2</v>
      </c>
      <c r="N10" s="62">
        <f t="shared" si="3"/>
        <v>6.2146892655367235E-2</v>
      </c>
      <c r="O10" s="60">
        <f t="shared" si="4"/>
        <v>147.5</v>
      </c>
      <c r="P10" s="62">
        <f t="shared" si="5"/>
        <v>6.2604340567612689E-3</v>
      </c>
      <c r="R10" s="108">
        <f t="shared" si="6"/>
        <v>338418.07909604517</v>
      </c>
      <c r="S10" s="108">
        <f t="shared" si="7"/>
        <v>172145.45454545456</v>
      </c>
      <c r="T10" s="58" t="b">
        <f t="shared" si="8"/>
        <v>0</v>
      </c>
      <c r="U10" s="58" t="b">
        <f t="shared" si="9"/>
        <v>0</v>
      </c>
      <c r="V10" s="58" t="b">
        <f t="shared" si="10"/>
        <v>0</v>
      </c>
      <c r="W10" s="58" t="str">
        <f t="shared" si="11"/>
        <v>Flag,"</v>
      </c>
    </row>
    <row r="11" spans="1:24" ht="15.75" customHeight="1">
      <c r="A11" t="s">
        <v>73</v>
      </c>
      <c r="C11" s="26" t="s">
        <v>14</v>
      </c>
      <c r="E11">
        <v>18</v>
      </c>
      <c r="F11" s="27">
        <v>4000</v>
      </c>
      <c r="G11" s="53">
        <v>220000000</v>
      </c>
      <c r="H11" s="53">
        <v>9717000</v>
      </c>
      <c r="I11" s="53">
        <v>315000</v>
      </c>
      <c r="J11">
        <v>3</v>
      </c>
      <c r="K11" s="70">
        <f t="shared" si="0"/>
        <v>2429.25</v>
      </c>
      <c r="L11" s="71">
        <f t="shared" si="1"/>
        <v>222.22222222222223</v>
      </c>
      <c r="M11" s="62">
        <f t="shared" si="2"/>
        <v>4.4168181818181815E-2</v>
      </c>
      <c r="N11" s="62">
        <f t="shared" si="3"/>
        <v>4.4999999999999997E-3</v>
      </c>
      <c r="O11" s="60">
        <f t="shared" si="4"/>
        <v>1333.3333333333333</v>
      </c>
      <c r="P11" s="62">
        <f t="shared" si="5"/>
        <v>1.4318181818181819E-3</v>
      </c>
      <c r="R11" s="108">
        <f t="shared" si="6"/>
        <v>55000</v>
      </c>
      <c r="S11" s="108">
        <f t="shared" si="7"/>
        <v>539833.33333333337</v>
      </c>
      <c r="T11" s="58" t="b">
        <f t="shared" si="8"/>
        <v>0</v>
      </c>
      <c r="U11" s="58" t="b">
        <f t="shared" si="9"/>
        <v>0</v>
      </c>
      <c r="V11" s="58" t="b">
        <f t="shared" si="10"/>
        <v>0</v>
      </c>
      <c r="W11" s="58" t="b">
        <f t="shared" si="11"/>
        <v>0</v>
      </c>
    </row>
    <row r="12" spans="1:24" ht="15.75" customHeight="1">
      <c r="A12" t="s">
        <v>189</v>
      </c>
      <c r="C12" s="26" t="s">
        <v>14</v>
      </c>
      <c r="E12">
        <v>38</v>
      </c>
      <c r="F12" s="27">
        <v>550</v>
      </c>
      <c r="G12" s="53">
        <v>197088455</v>
      </c>
      <c r="H12" s="53">
        <v>1085045</v>
      </c>
      <c r="I12" s="53">
        <v>191000</v>
      </c>
      <c r="J12">
        <v>4</v>
      </c>
      <c r="K12" s="70">
        <f t="shared" si="0"/>
        <v>1972.8090909090909</v>
      </c>
      <c r="L12" s="71">
        <f t="shared" si="1"/>
        <v>14.473684210526315</v>
      </c>
      <c r="M12" s="62">
        <f t="shared" si="2"/>
        <v>5.5053706722699713E-3</v>
      </c>
      <c r="N12" s="62">
        <f t="shared" si="3"/>
        <v>6.9090909090909092E-2</v>
      </c>
      <c r="O12" s="60">
        <f t="shared" si="4"/>
        <v>137.5</v>
      </c>
      <c r="P12" s="62">
        <f t="shared" si="5"/>
        <v>9.6910800787392644E-4</v>
      </c>
      <c r="R12" s="108">
        <f t="shared" si="6"/>
        <v>358342.64545454545</v>
      </c>
      <c r="S12" s="108">
        <f t="shared" si="7"/>
        <v>28553.815789473683</v>
      </c>
      <c r="T12" s="58" t="b">
        <f t="shared" si="8"/>
        <v>0</v>
      </c>
      <c r="U12" s="58" t="b">
        <f t="shared" si="9"/>
        <v>0</v>
      </c>
      <c r="V12" s="58" t="b">
        <f t="shared" si="10"/>
        <v>0</v>
      </c>
      <c r="W12" s="58" t="str">
        <f t="shared" si="11"/>
        <v>Flag,"</v>
      </c>
    </row>
    <row r="13" spans="1:24" ht="15.75" customHeight="1">
      <c r="A13" t="s">
        <v>190</v>
      </c>
      <c r="C13" s="26" t="s">
        <v>14</v>
      </c>
      <c r="E13">
        <v>6</v>
      </c>
      <c r="F13" s="78"/>
      <c r="G13" s="53">
        <v>168000000</v>
      </c>
      <c r="H13" s="53">
        <v>4650000</v>
      </c>
      <c r="I13" s="53">
        <v>600000</v>
      </c>
      <c r="J13">
        <v>2</v>
      </c>
      <c r="K13" s="70"/>
      <c r="L13" s="71">
        <f t="shared" si="1"/>
        <v>0</v>
      </c>
      <c r="M13" s="62">
        <f t="shared" si="2"/>
        <v>2.7678571428571427E-2</v>
      </c>
      <c r="P13" s="62">
        <f t="shared" si="5"/>
        <v>3.5714285714285713E-3</v>
      </c>
      <c r="R13" s="108"/>
      <c r="S13" s="108">
        <f t="shared" si="7"/>
        <v>775000</v>
      </c>
      <c r="T13" s="58" t="b">
        <f t="shared" si="8"/>
        <v>0</v>
      </c>
      <c r="U13" s="58" t="b">
        <f t="shared" si="9"/>
        <v>0</v>
      </c>
      <c r="V13" s="58" t="str">
        <f t="shared" si="10"/>
        <v>Flag,"</v>
      </c>
      <c r="W13" s="58" t="b">
        <f t="shared" si="11"/>
        <v>0</v>
      </c>
    </row>
    <row r="14" spans="1:24" ht="15.75" customHeight="1">
      <c r="A14" t="s">
        <v>151</v>
      </c>
      <c r="C14" s="26" t="s">
        <v>14</v>
      </c>
      <c r="E14">
        <v>25</v>
      </c>
      <c r="F14" s="27">
        <v>1000</v>
      </c>
      <c r="G14" s="53">
        <v>150000000</v>
      </c>
      <c r="H14" s="53">
        <v>400000</v>
      </c>
      <c r="I14" s="53">
        <v>100000</v>
      </c>
      <c r="J14">
        <v>9</v>
      </c>
      <c r="K14" s="70">
        <f t="shared" si="0"/>
        <v>400</v>
      </c>
      <c r="L14" s="71">
        <f t="shared" si="1"/>
        <v>40</v>
      </c>
      <c r="M14" s="62">
        <f t="shared" si="2"/>
        <v>2.6666666666666666E-3</v>
      </c>
      <c r="N14" s="62">
        <f t="shared" si="3"/>
        <v>2.5000000000000001E-2</v>
      </c>
      <c r="O14" s="60">
        <f t="shared" si="4"/>
        <v>111.11111111111111</v>
      </c>
      <c r="P14" s="62">
        <f t="shared" si="5"/>
        <v>6.6666666666666664E-4</v>
      </c>
      <c r="R14" s="108">
        <f t="shared" si="6"/>
        <v>150000</v>
      </c>
      <c r="S14" s="108">
        <f t="shared" si="7"/>
        <v>16000</v>
      </c>
      <c r="T14" s="58" t="b">
        <f t="shared" si="8"/>
        <v>0</v>
      </c>
      <c r="U14" s="58" t="b">
        <f t="shared" si="9"/>
        <v>0</v>
      </c>
      <c r="V14" s="58" t="b">
        <f t="shared" si="10"/>
        <v>0</v>
      </c>
      <c r="W14" s="58" t="b">
        <f t="shared" si="11"/>
        <v>0</v>
      </c>
    </row>
    <row r="15" spans="1:24" ht="15.75" customHeight="1">
      <c r="A15" s="79" t="s">
        <v>190</v>
      </c>
      <c r="C15" s="26" t="s">
        <v>14</v>
      </c>
      <c r="E15">
        <v>6</v>
      </c>
      <c r="F15" s="78"/>
      <c r="G15" s="53">
        <v>150000000</v>
      </c>
      <c r="H15" s="53">
        <v>1165000</v>
      </c>
      <c r="I15" s="53">
        <v>52000</v>
      </c>
      <c r="J15">
        <v>2</v>
      </c>
      <c r="K15" s="70"/>
      <c r="L15" s="71">
        <f t="shared" si="1"/>
        <v>0</v>
      </c>
      <c r="M15" s="62">
        <f t="shared" si="2"/>
        <v>7.7666666666666665E-3</v>
      </c>
      <c r="P15" s="62">
        <f>I15/G15</f>
        <v>3.4666666666666667E-4</v>
      </c>
      <c r="R15" s="108"/>
      <c r="S15" s="108">
        <f t="shared" si="7"/>
        <v>194166.66666666666</v>
      </c>
      <c r="T15" s="58" t="b">
        <f t="shared" si="8"/>
        <v>0</v>
      </c>
      <c r="U15" s="58" t="b">
        <f t="shared" si="9"/>
        <v>0</v>
      </c>
      <c r="V15" s="58" t="str">
        <f t="shared" si="10"/>
        <v>Flag,"</v>
      </c>
      <c r="W15" s="58" t="b">
        <f t="shared" si="11"/>
        <v>0</v>
      </c>
    </row>
    <row r="16" spans="1:24" ht="15.75" customHeight="1">
      <c r="A16" t="s">
        <v>191</v>
      </c>
      <c r="C16" s="26" t="s">
        <v>14</v>
      </c>
      <c r="E16">
        <v>25</v>
      </c>
      <c r="F16" s="27">
        <v>1150</v>
      </c>
      <c r="G16" s="53">
        <v>130000000</v>
      </c>
      <c r="H16" s="53">
        <v>912000</v>
      </c>
      <c r="I16" s="53">
        <v>100000</v>
      </c>
      <c r="J16">
        <v>4</v>
      </c>
      <c r="K16" s="70">
        <f t="shared" si="0"/>
        <v>793.04347826086962</v>
      </c>
      <c r="L16" s="71">
        <f t="shared" si="1"/>
        <v>46</v>
      </c>
      <c r="M16" s="62">
        <f t="shared" si="2"/>
        <v>7.0153846153846152E-3</v>
      </c>
      <c r="N16" s="62">
        <f t="shared" si="3"/>
        <v>2.1739130434782608E-2</v>
      </c>
      <c r="O16" s="60">
        <f t="shared" si="4"/>
        <v>287.5</v>
      </c>
      <c r="P16" s="62">
        <f t="shared" si="5"/>
        <v>7.6923076923076923E-4</v>
      </c>
      <c r="R16" s="108">
        <f t="shared" si="6"/>
        <v>113043.47826086957</v>
      </c>
      <c r="S16" s="108">
        <f t="shared" si="7"/>
        <v>36480</v>
      </c>
      <c r="T16" s="58" t="b">
        <f t="shared" si="8"/>
        <v>0</v>
      </c>
      <c r="U16" s="58" t="b">
        <f t="shared" si="9"/>
        <v>0</v>
      </c>
      <c r="V16" s="58" t="b">
        <f t="shared" si="10"/>
        <v>0</v>
      </c>
      <c r="W16" s="58" t="b">
        <f t="shared" si="11"/>
        <v>0</v>
      </c>
    </row>
    <row r="17" spans="1:23" ht="15.75" customHeight="1">
      <c r="A17" t="s">
        <v>166</v>
      </c>
      <c r="C17" s="26" t="s">
        <v>14</v>
      </c>
      <c r="E17">
        <v>5</v>
      </c>
      <c r="F17" s="27">
        <v>200</v>
      </c>
      <c r="G17" s="53">
        <v>130000000</v>
      </c>
      <c r="H17" s="53">
        <v>4272536</v>
      </c>
      <c r="I17" s="53">
        <v>905000</v>
      </c>
      <c r="J17">
        <v>1</v>
      </c>
      <c r="K17" s="70">
        <f t="shared" si="0"/>
        <v>21362.68</v>
      </c>
      <c r="L17" s="71">
        <f t="shared" si="1"/>
        <v>40</v>
      </c>
      <c r="M17" s="62">
        <f t="shared" si="2"/>
        <v>3.2865661538461537E-2</v>
      </c>
      <c r="N17" s="62">
        <f t="shared" si="3"/>
        <v>2.5000000000000001E-2</v>
      </c>
      <c r="O17" s="60">
        <f t="shared" si="4"/>
        <v>200</v>
      </c>
      <c r="P17" s="62">
        <f t="shared" si="5"/>
        <v>6.9615384615384617E-3</v>
      </c>
      <c r="R17" s="108">
        <f t="shared" si="6"/>
        <v>650000</v>
      </c>
      <c r="S17" s="108">
        <f t="shared" si="7"/>
        <v>854507.2</v>
      </c>
      <c r="T17" s="58" t="b">
        <f t="shared" si="8"/>
        <v>0</v>
      </c>
      <c r="U17" s="58" t="b">
        <f t="shared" si="9"/>
        <v>0</v>
      </c>
      <c r="V17" s="58" t="b">
        <f t="shared" si="10"/>
        <v>0</v>
      </c>
      <c r="W17" s="58" t="str">
        <f t="shared" si="11"/>
        <v>Flag,"</v>
      </c>
    </row>
    <row r="18" spans="1:23" ht="15.75" customHeight="1">
      <c r="A18" t="s">
        <v>162</v>
      </c>
      <c r="C18" s="26" t="s">
        <v>14</v>
      </c>
      <c r="E18">
        <v>20</v>
      </c>
      <c r="F18" s="27">
        <v>465</v>
      </c>
      <c r="G18" s="53">
        <v>116000000</v>
      </c>
      <c r="H18" s="55">
        <v>4272536</v>
      </c>
      <c r="I18" s="55">
        <v>905000</v>
      </c>
      <c r="J18">
        <v>4</v>
      </c>
      <c r="K18" s="70">
        <f t="shared" si="0"/>
        <v>9188.2494623655912</v>
      </c>
      <c r="L18" s="71">
        <f t="shared" si="1"/>
        <v>23.25</v>
      </c>
      <c r="M18" s="62">
        <f t="shared" si="2"/>
        <v>3.6832206896551721E-2</v>
      </c>
      <c r="N18" s="62">
        <f t="shared" si="3"/>
        <v>4.3010752688172046E-2</v>
      </c>
      <c r="O18" s="60">
        <f t="shared" si="4"/>
        <v>116.25</v>
      </c>
      <c r="P18" s="62">
        <f t="shared" si="5"/>
        <v>7.8017241379310341E-3</v>
      </c>
      <c r="R18" s="108">
        <f t="shared" si="6"/>
        <v>249462.36559139786</v>
      </c>
      <c r="S18" s="108">
        <f t="shared" si="7"/>
        <v>213626.8</v>
      </c>
      <c r="T18" s="58" t="b">
        <f t="shared" si="8"/>
        <v>0</v>
      </c>
      <c r="U18" s="58" t="b">
        <f t="shared" si="9"/>
        <v>0</v>
      </c>
      <c r="V18" s="58" t="b">
        <f t="shared" si="10"/>
        <v>0</v>
      </c>
      <c r="W18" s="58" t="str">
        <f t="shared" si="11"/>
        <v>Flag,"</v>
      </c>
    </row>
    <row r="19" spans="1:23" ht="15.75" customHeight="1">
      <c r="A19" t="s">
        <v>28</v>
      </c>
      <c r="C19" s="26" t="s">
        <v>14</v>
      </c>
      <c r="E19">
        <v>25</v>
      </c>
      <c r="F19" s="27">
        <v>600</v>
      </c>
      <c r="G19" s="53">
        <v>100500000</v>
      </c>
      <c r="H19" s="53">
        <v>3020000</v>
      </c>
      <c r="I19" s="53">
        <v>450000</v>
      </c>
      <c r="J19">
        <v>8</v>
      </c>
      <c r="K19" s="70">
        <f t="shared" si="0"/>
        <v>5033.333333333333</v>
      </c>
      <c r="L19" s="71">
        <f t="shared" si="1"/>
        <v>24</v>
      </c>
      <c r="M19" s="62">
        <f t="shared" si="2"/>
        <v>3.0049751243781096E-2</v>
      </c>
      <c r="N19" s="62">
        <f t="shared" si="3"/>
        <v>4.1666666666666664E-2</v>
      </c>
      <c r="O19" s="60">
        <f t="shared" si="4"/>
        <v>75</v>
      </c>
      <c r="P19" s="62">
        <f t="shared" si="5"/>
        <v>4.4776119402985077E-3</v>
      </c>
      <c r="R19" s="108">
        <f t="shared" si="6"/>
        <v>167500</v>
      </c>
      <c r="S19" s="108">
        <f t="shared" si="7"/>
        <v>120800</v>
      </c>
      <c r="T19" s="58" t="b">
        <f t="shared" si="8"/>
        <v>0</v>
      </c>
      <c r="U19" s="58" t="b">
        <f t="shared" si="9"/>
        <v>0</v>
      </c>
      <c r="V19" s="58" t="b">
        <f t="shared" si="10"/>
        <v>0</v>
      </c>
      <c r="W19" s="58" t="str">
        <f t="shared" si="11"/>
        <v>Flag,"</v>
      </c>
    </row>
    <row r="20" spans="1:23" ht="15.75" customHeight="1">
      <c r="A20" t="s">
        <v>42</v>
      </c>
      <c r="C20" s="26" t="s">
        <v>14</v>
      </c>
      <c r="E20">
        <v>15</v>
      </c>
      <c r="F20" s="27">
        <v>600</v>
      </c>
      <c r="G20" s="53">
        <v>100000000</v>
      </c>
      <c r="H20" s="53">
        <v>3546714</v>
      </c>
      <c r="I20" s="53">
        <v>1022500</v>
      </c>
      <c r="J20">
        <v>4</v>
      </c>
      <c r="K20" s="70">
        <f t="shared" si="0"/>
        <v>5911.19</v>
      </c>
      <c r="L20" s="71">
        <f t="shared" si="1"/>
        <v>40</v>
      </c>
      <c r="M20" s="62">
        <f t="shared" si="2"/>
        <v>3.5467140000000001E-2</v>
      </c>
      <c r="N20" s="62">
        <f t="shared" si="3"/>
        <v>2.5000000000000001E-2</v>
      </c>
      <c r="O20" s="60">
        <f t="shared" si="4"/>
        <v>150</v>
      </c>
      <c r="P20" s="62">
        <f t="shared" si="5"/>
        <v>1.0225E-2</v>
      </c>
      <c r="R20" s="108">
        <f t="shared" si="6"/>
        <v>166666.66666666666</v>
      </c>
      <c r="S20" s="108">
        <f t="shared" si="7"/>
        <v>236447.6</v>
      </c>
      <c r="T20" s="58" t="b">
        <f t="shared" si="8"/>
        <v>0</v>
      </c>
      <c r="U20" s="58" t="b">
        <f t="shared" si="9"/>
        <v>0</v>
      </c>
      <c r="V20" s="58" t="b">
        <f t="shared" si="10"/>
        <v>0</v>
      </c>
      <c r="W20" s="58" t="str">
        <f t="shared" si="11"/>
        <v>Flag,"</v>
      </c>
    </row>
    <row r="21" spans="1:23" ht="15.75" customHeight="1">
      <c r="A21" t="s">
        <v>182</v>
      </c>
      <c r="C21" s="26" t="s">
        <v>34</v>
      </c>
      <c r="E21">
        <v>30</v>
      </c>
      <c r="F21" s="27">
        <v>500</v>
      </c>
      <c r="G21" s="53">
        <v>97600000</v>
      </c>
      <c r="H21" s="53">
        <v>2000000</v>
      </c>
      <c r="I21" s="53">
        <v>106000</v>
      </c>
      <c r="J21">
        <v>7</v>
      </c>
      <c r="K21" s="70">
        <f t="shared" si="0"/>
        <v>4000</v>
      </c>
      <c r="L21" s="71">
        <f t="shared" si="1"/>
        <v>16.666666666666668</v>
      </c>
      <c r="M21" s="62">
        <f t="shared" si="2"/>
        <v>2.0491803278688523E-2</v>
      </c>
      <c r="N21" s="62">
        <f t="shared" si="3"/>
        <v>0.06</v>
      </c>
      <c r="O21" s="60">
        <f t="shared" si="4"/>
        <v>71.428571428571431</v>
      </c>
      <c r="P21" s="62">
        <f t="shared" si="5"/>
        <v>1.0860655737704918E-3</v>
      </c>
      <c r="R21" s="108">
        <f t="shared" si="6"/>
        <v>195200</v>
      </c>
      <c r="S21" s="108">
        <f t="shared" si="7"/>
        <v>66666.666666666672</v>
      </c>
      <c r="T21" s="58" t="b">
        <f t="shared" si="8"/>
        <v>0</v>
      </c>
      <c r="U21" s="58" t="b">
        <f t="shared" si="9"/>
        <v>0</v>
      </c>
      <c r="V21" s="58" t="b">
        <f t="shared" si="10"/>
        <v>0</v>
      </c>
      <c r="W21" s="58" t="str">
        <f t="shared" si="11"/>
        <v>Flag,"</v>
      </c>
    </row>
    <row r="22" spans="1:23" ht="15.75" customHeight="1">
      <c r="A22" t="s">
        <v>160</v>
      </c>
      <c r="C22" s="26" t="s">
        <v>34</v>
      </c>
      <c r="E22">
        <v>17</v>
      </c>
      <c r="F22" s="27">
        <v>920</v>
      </c>
      <c r="G22" s="53">
        <v>95000000</v>
      </c>
      <c r="H22" s="53">
        <v>1812000</v>
      </c>
      <c r="I22" s="53">
        <v>750000</v>
      </c>
      <c r="J22">
        <v>10</v>
      </c>
      <c r="K22" s="70">
        <f t="shared" si="0"/>
        <v>1969.5652173913043</v>
      </c>
      <c r="L22" s="71">
        <f t="shared" si="1"/>
        <v>54.117647058823529</v>
      </c>
      <c r="M22" s="62">
        <f t="shared" si="2"/>
        <v>1.9073684210526316E-2</v>
      </c>
      <c r="N22" s="62">
        <f t="shared" si="3"/>
        <v>1.8478260869565218E-2</v>
      </c>
      <c r="O22" s="60">
        <f t="shared" si="4"/>
        <v>92</v>
      </c>
      <c r="P22" s="62">
        <f t="shared" si="5"/>
        <v>7.8947368421052634E-3</v>
      </c>
      <c r="R22" s="108">
        <f t="shared" si="6"/>
        <v>103260.86956521739</v>
      </c>
      <c r="S22" s="108">
        <f t="shared" si="7"/>
        <v>106588.23529411765</v>
      </c>
      <c r="T22" s="58" t="b">
        <f t="shared" si="8"/>
        <v>0</v>
      </c>
      <c r="U22" s="58" t="b">
        <f t="shared" si="9"/>
        <v>0</v>
      </c>
      <c r="V22" s="58" t="b">
        <f t="shared" si="10"/>
        <v>0</v>
      </c>
      <c r="W22" s="58" t="str">
        <f t="shared" si="11"/>
        <v>Flag,"</v>
      </c>
    </row>
    <row r="23" spans="1:23" ht="15.75" customHeight="1">
      <c r="A23" t="s">
        <v>192</v>
      </c>
      <c r="C23" s="26" t="s">
        <v>34</v>
      </c>
      <c r="E23">
        <v>9</v>
      </c>
      <c r="F23" s="27">
        <v>375</v>
      </c>
      <c r="G23" s="53">
        <v>90000000</v>
      </c>
      <c r="H23" s="55">
        <v>1812000</v>
      </c>
      <c r="I23" s="55">
        <v>750000</v>
      </c>
      <c r="J23">
        <v>3</v>
      </c>
      <c r="K23" s="70">
        <f t="shared" si="0"/>
        <v>4832</v>
      </c>
      <c r="L23" s="71">
        <f t="shared" si="1"/>
        <v>41.666666666666664</v>
      </c>
      <c r="M23" s="62">
        <f t="shared" si="2"/>
        <v>2.0133333333333333E-2</v>
      </c>
      <c r="N23" s="62">
        <f t="shared" si="3"/>
        <v>2.4E-2</v>
      </c>
      <c r="O23" s="60">
        <f t="shared" si="4"/>
        <v>125</v>
      </c>
      <c r="P23" s="62">
        <f t="shared" si="5"/>
        <v>8.3333333333333332E-3</v>
      </c>
      <c r="R23" s="108">
        <f t="shared" si="6"/>
        <v>240000</v>
      </c>
      <c r="S23" s="108">
        <f t="shared" si="7"/>
        <v>201333.33333333334</v>
      </c>
      <c r="T23" s="58" t="b">
        <f t="shared" si="8"/>
        <v>0</v>
      </c>
      <c r="U23" s="58" t="b">
        <f t="shared" si="9"/>
        <v>0</v>
      </c>
      <c r="V23" s="58" t="b">
        <f t="shared" si="10"/>
        <v>0</v>
      </c>
      <c r="W23" s="58" t="str">
        <f t="shared" si="11"/>
        <v>Flag,"</v>
      </c>
    </row>
    <row r="24" spans="1:23" ht="12.75">
      <c r="A24" t="s">
        <v>193</v>
      </c>
      <c r="C24" s="26" t="s">
        <v>34</v>
      </c>
      <c r="E24">
        <v>20</v>
      </c>
      <c r="F24" s="27">
        <v>400</v>
      </c>
      <c r="G24" s="53">
        <v>80000000</v>
      </c>
      <c r="H24" s="55">
        <v>2500000</v>
      </c>
      <c r="I24" s="53">
        <v>400000</v>
      </c>
      <c r="J24">
        <v>8</v>
      </c>
      <c r="K24" s="70">
        <f t="shared" si="0"/>
        <v>6250</v>
      </c>
      <c r="L24" s="71">
        <f t="shared" si="1"/>
        <v>20</v>
      </c>
      <c r="M24" s="62">
        <f>H24/G24</f>
        <v>3.125E-2</v>
      </c>
      <c r="N24" s="62">
        <f t="shared" si="3"/>
        <v>0.05</v>
      </c>
      <c r="O24" s="60">
        <f t="shared" si="4"/>
        <v>50</v>
      </c>
      <c r="P24" s="62">
        <f t="shared" si="5"/>
        <v>5.0000000000000001E-3</v>
      </c>
      <c r="R24" s="108">
        <f t="shared" si="6"/>
        <v>200000</v>
      </c>
      <c r="S24" s="108">
        <f t="shared" si="7"/>
        <v>125000</v>
      </c>
      <c r="T24" s="58" t="b">
        <f t="shared" si="8"/>
        <v>0</v>
      </c>
      <c r="U24" s="58" t="b">
        <f t="shared" si="9"/>
        <v>0</v>
      </c>
      <c r="V24" s="58" t="b">
        <f t="shared" si="10"/>
        <v>0</v>
      </c>
      <c r="W24" s="58" t="str">
        <f t="shared" si="11"/>
        <v>Flag,"</v>
      </c>
    </row>
    <row r="25" spans="1:23" ht="12.75">
      <c r="A25" t="s">
        <v>168</v>
      </c>
      <c r="C25" s="26" t="s">
        <v>34</v>
      </c>
      <c r="E25">
        <v>5</v>
      </c>
      <c r="F25" s="27">
        <v>500</v>
      </c>
      <c r="G25" s="53">
        <v>80000000</v>
      </c>
      <c r="H25" s="53">
        <v>1355000</v>
      </c>
      <c r="I25" s="53">
        <v>150000</v>
      </c>
      <c r="J25">
        <v>5</v>
      </c>
      <c r="K25" s="70">
        <f t="shared" si="0"/>
        <v>2710</v>
      </c>
      <c r="L25" s="71">
        <f t="shared" si="1"/>
        <v>100</v>
      </c>
      <c r="M25" s="62">
        <f t="shared" si="2"/>
        <v>1.6937500000000001E-2</v>
      </c>
      <c r="N25" s="62">
        <f t="shared" si="3"/>
        <v>0.01</v>
      </c>
      <c r="O25" s="60">
        <f t="shared" si="4"/>
        <v>100</v>
      </c>
      <c r="P25" s="62">
        <f t="shared" si="5"/>
        <v>1.8749999999999999E-3</v>
      </c>
      <c r="R25" s="108">
        <f t="shared" si="6"/>
        <v>160000</v>
      </c>
      <c r="S25" s="108">
        <f t="shared" si="7"/>
        <v>271000</v>
      </c>
      <c r="T25" s="58" t="b">
        <f t="shared" si="8"/>
        <v>0</v>
      </c>
      <c r="U25" s="58" t="b">
        <f t="shared" si="9"/>
        <v>0</v>
      </c>
      <c r="V25" s="58" t="b">
        <f t="shared" si="10"/>
        <v>0</v>
      </c>
      <c r="W25" s="58" t="str">
        <f t="shared" si="11"/>
        <v>Flag,"</v>
      </c>
    </row>
    <row r="26" spans="1:23" ht="12.75">
      <c r="A26" t="s">
        <v>194</v>
      </c>
      <c r="C26" s="26" t="s">
        <v>34</v>
      </c>
      <c r="E26">
        <v>9</v>
      </c>
      <c r="F26" s="27">
        <v>135</v>
      </c>
      <c r="G26" s="53">
        <v>80000000</v>
      </c>
      <c r="H26" s="53">
        <v>1030000</v>
      </c>
      <c r="I26" s="53">
        <v>30000</v>
      </c>
      <c r="J26">
        <v>2</v>
      </c>
      <c r="K26" s="70">
        <f t="shared" si="0"/>
        <v>7629.6296296296296</v>
      </c>
      <c r="L26" s="71">
        <f t="shared" si="1"/>
        <v>15</v>
      </c>
      <c r="M26" s="62">
        <f t="shared" si="2"/>
        <v>1.2874999999999999E-2</v>
      </c>
      <c r="N26" s="62">
        <f t="shared" si="3"/>
        <v>6.6666666666666666E-2</v>
      </c>
      <c r="O26" s="60">
        <f t="shared" si="4"/>
        <v>67.5</v>
      </c>
      <c r="P26" s="62">
        <f>I26/G26</f>
        <v>3.7500000000000001E-4</v>
      </c>
      <c r="R26" s="108">
        <f t="shared" si="6"/>
        <v>592592.59259259258</v>
      </c>
      <c r="S26" s="108">
        <f t="shared" si="7"/>
        <v>114444.44444444444</v>
      </c>
      <c r="T26" s="58" t="b">
        <f t="shared" si="8"/>
        <v>0</v>
      </c>
      <c r="U26" s="58" t="b">
        <f t="shared" si="9"/>
        <v>0</v>
      </c>
      <c r="V26" s="58" t="b">
        <f t="shared" si="10"/>
        <v>0</v>
      </c>
      <c r="W26" s="58" t="str">
        <f t="shared" si="11"/>
        <v>Flag,"</v>
      </c>
    </row>
    <row r="27" spans="1:23" ht="12.75">
      <c r="A27" t="s">
        <v>195</v>
      </c>
      <c r="C27" s="26" t="s">
        <v>34</v>
      </c>
      <c r="E27">
        <v>10</v>
      </c>
      <c r="F27" s="78"/>
      <c r="G27" s="53">
        <v>78000000</v>
      </c>
      <c r="H27" s="53">
        <v>1924831</v>
      </c>
      <c r="I27" s="53">
        <v>213733</v>
      </c>
      <c r="J27">
        <v>4</v>
      </c>
      <c r="K27" s="70"/>
      <c r="L27" s="71">
        <f t="shared" si="1"/>
        <v>0</v>
      </c>
      <c r="M27" s="62">
        <f t="shared" si="2"/>
        <v>2.4677320512820514E-2</v>
      </c>
      <c r="P27" s="62">
        <f t="shared" si="5"/>
        <v>2.7401666666666668E-3</v>
      </c>
      <c r="R27" s="108"/>
      <c r="S27" s="108">
        <f t="shared" si="7"/>
        <v>192483.1</v>
      </c>
      <c r="T27" s="58" t="b">
        <f t="shared" si="8"/>
        <v>0</v>
      </c>
      <c r="U27" s="58" t="b">
        <f t="shared" si="9"/>
        <v>0</v>
      </c>
      <c r="V27" s="58" t="str">
        <f t="shared" si="10"/>
        <v>Flag,"</v>
      </c>
      <c r="W27" s="58" t="b">
        <f t="shared" si="11"/>
        <v>0</v>
      </c>
    </row>
    <row r="28" spans="1:23" ht="12.75">
      <c r="A28" t="s">
        <v>161</v>
      </c>
      <c r="C28" s="26" t="s">
        <v>34</v>
      </c>
      <c r="E28">
        <v>8</v>
      </c>
      <c r="F28" s="27">
        <v>502</v>
      </c>
      <c r="G28" s="53">
        <v>65000000</v>
      </c>
      <c r="H28" s="53">
        <v>1325000</v>
      </c>
      <c r="I28" s="53">
        <v>125000</v>
      </c>
      <c r="J28">
        <v>4</v>
      </c>
      <c r="K28" s="70">
        <f t="shared" si="0"/>
        <v>2639.4422310756972</v>
      </c>
      <c r="L28" s="71">
        <f t="shared" si="1"/>
        <v>62.75</v>
      </c>
      <c r="M28" s="62">
        <f t="shared" si="2"/>
        <v>2.0384615384615383E-2</v>
      </c>
      <c r="N28" s="62">
        <f t="shared" si="3"/>
        <v>1.5936254980079681E-2</v>
      </c>
      <c r="O28" s="60">
        <f t="shared" si="4"/>
        <v>125.5</v>
      </c>
      <c r="P28" s="62">
        <f t="shared" si="5"/>
        <v>1.9230769230769232E-3</v>
      </c>
      <c r="R28" s="108">
        <f t="shared" si="6"/>
        <v>129482.07171314741</v>
      </c>
      <c r="S28" s="108">
        <f t="shared" si="7"/>
        <v>165625</v>
      </c>
      <c r="T28" s="58" t="b">
        <f t="shared" si="8"/>
        <v>0</v>
      </c>
      <c r="U28" s="58" t="b">
        <f t="shared" si="9"/>
        <v>0</v>
      </c>
      <c r="V28" s="58" t="b">
        <f t="shared" si="10"/>
        <v>0</v>
      </c>
      <c r="W28" s="58" t="str">
        <f t="shared" si="11"/>
        <v>Flag,"</v>
      </c>
    </row>
    <row r="29" spans="1:23" ht="12.75">
      <c r="A29" t="s">
        <v>172</v>
      </c>
      <c r="C29" s="26" t="s">
        <v>34</v>
      </c>
      <c r="E29">
        <v>11</v>
      </c>
      <c r="F29" s="27">
        <v>350</v>
      </c>
      <c r="G29" s="53">
        <v>59000000</v>
      </c>
      <c r="H29" s="53">
        <v>3250000</v>
      </c>
      <c r="I29" s="53">
        <v>200000</v>
      </c>
      <c r="J29">
        <v>4</v>
      </c>
      <c r="K29" s="70">
        <f t="shared" si="0"/>
        <v>9285.7142857142862</v>
      </c>
      <c r="L29" s="71">
        <f t="shared" si="1"/>
        <v>31.818181818181817</v>
      </c>
      <c r="M29" s="62">
        <f t="shared" si="2"/>
        <v>5.5084745762711863E-2</v>
      </c>
      <c r="N29" s="62">
        <f t="shared" si="3"/>
        <v>3.1428571428571431E-2</v>
      </c>
      <c r="O29" s="60">
        <f t="shared" si="4"/>
        <v>87.5</v>
      </c>
      <c r="P29" s="62">
        <f t="shared" si="5"/>
        <v>3.3898305084745762E-3</v>
      </c>
      <c r="R29" s="108">
        <f t="shared" si="6"/>
        <v>168571.42857142858</v>
      </c>
      <c r="S29" s="108">
        <f t="shared" si="7"/>
        <v>295454.54545454547</v>
      </c>
      <c r="T29" s="58" t="b">
        <f t="shared" si="8"/>
        <v>0</v>
      </c>
      <c r="U29" s="58" t="b">
        <f t="shared" si="9"/>
        <v>0</v>
      </c>
      <c r="V29" s="58" t="b">
        <f t="shared" si="10"/>
        <v>0</v>
      </c>
      <c r="W29" s="58" t="str">
        <f t="shared" si="11"/>
        <v>Flag,"</v>
      </c>
    </row>
    <row r="30" spans="1:23" ht="12.75">
      <c r="A30" t="s">
        <v>196</v>
      </c>
      <c r="C30" s="26" t="s">
        <v>34</v>
      </c>
      <c r="E30">
        <v>13</v>
      </c>
      <c r="F30" s="27">
        <v>300</v>
      </c>
      <c r="G30" s="53">
        <v>55000000</v>
      </c>
      <c r="H30" s="53">
        <v>2800000</v>
      </c>
      <c r="I30" s="53">
        <v>1500000</v>
      </c>
      <c r="J30">
        <v>4</v>
      </c>
      <c r="K30" s="70">
        <f t="shared" si="0"/>
        <v>9333.3333333333339</v>
      </c>
      <c r="L30" s="71">
        <f t="shared" si="1"/>
        <v>23.076923076923077</v>
      </c>
      <c r="M30" s="62">
        <f t="shared" si="2"/>
        <v>5.0909090909090911E-2</v>
      </c>
      <c r="N30" s="62">
        <f t="shared" si="3"/>
        <v>4.3333333333333335E-2</v>
      </c>
      <c r="O30" s="60">
        <f t="shared" si="4"/>
        <v>75</v>
      </c>
      <c r="P30" s="62">
        <f t="shared" si="5"/>
        <v>2.7272727272727271E-2</v>
      </c>
      <c r="R30" s="108">
        <f t="shared" si="6"/>
        <v>183333.33333333334</v>
      </c>
      <c r="S30" s="108">
        <f t="shared" si="7"/>
        <v>215384.61538461538</v>
      </c>
      <c r="T30" s="58" t="b">
        <f t="shared" si="8"/>
        <v>0</v>
      </c>
      <c r="U30" s="58" t="b">
        <f t="shared" si="9"/>
        <v>0</v>
      </c>
      <c r="V30" s="58" t="b">
        <f t="shared" si="10"/>
        <v>0</v>
      </c>
      <c r="W30" s="58" t="str">
        <f t="shared" si="11"/>
        <v>Flag,"</v>
      </c>
    </row>
    <row r="31" spans="1:23" ht="12.75">
      <c r="A31" t="s">
        <v>197</v>
      </c>
      <c r="C31" s="26" t="s">
        <v>34</v>
      </c>
      <c r="E31">
        <v>12</v>
      </c>
      <c r="F31" s="78"/>
      <c r="G31" s="53">
        <v>51000000</v>
      </c>
      <c r="H31" s="53">
        <v>3361700</v>
      </c>
      <c r="I31" s="53">
        <v>1300000</v>
      </c>
      <c r="J31">
        <v>4</v>
      </c>
      <c r="K31" s="70"/>
      <c r="L31" s="71">
        <f t="shared" si="1"/>
        <v>0</v>
      </c>
      <c r="M31" s="62">
        <f t="shared" si="2"/>
        <v>6.5915686274509805E-2</v>
      </c>
      <c r="P31" s="62">
        <f t="shared" si="5"/>
        <v>2.5490196078431372E-2</v>
      </c>
      <c r="R31" s="108"/>
      <c r="S31" s="108">
        <f t="shared" si="7"/>
        <v>280141.66666666669</v>
      </c>
      <c r="T31" s="58" t="b">
        <f t="shared" si="8"/>
        <v>0</v>
      </c>
      <c r="U31" s="58" t="b">
        <f t="shared" si="9"/>
        <v>0</v>
      </c>
      <c r="V31" s="58" t="str">
        <f t="shared" si="10"/>
        <v>Flag,"</v>
      </c>
      <c r="W31" s="58" t="b">
        <f t="shared" si="11"/>
        <v>0</v>
      </c>
    </row>
    <row r="32" spans="1:23" ht="12.75">
      <c r="A32" t="s">
        <v>198</v>
      </c>
      <c r="C32" s="26" t="s">
        <v>34</v>
      </c>
      <c r="E32">
        <v>23</v>
      </c>
      <c r="F32" s="27">
        <v>260</v>
      </c>
      <c r="G32" s="53">
        <v>49500000</v>
      </c>
      <c r="H32" s="55">
        <v>3361700</v>
      </c>
      <c r="I32" s="55">
        <v>1300000</v>
      </c>
      <c r="J32">
        <v>4</v>
      </c>
      <c r="K32" s="70">
        <f t="shared" si="0"/>
        <v>12929.615384615385</v>
      </c>
      <c r="L32" s="71">
        <f t="shared" si="1"/>
        <v>11.304347826086957</v>
      </c>
      <c r="M32" s="62">
        <f t="shared" si="2"/>
        <v>6.7913131313131314E-2</v>
      </c>
      <c r="N32" s="62">
        <f t="shared" si="3"/>
        <v>8.8461538461538466E-2</v>
      </c>
      <c r="O32" s="60">
        <f t="shared" si="4"/>
        <v>65</v>
      </c>
      <c r="P32" s="62">
        <f t="shared" si="5"/>
        <v>2.6262626262626262E-2</v>
      </c>
      <c r="R32" s="108">
        <f t="shared" si="6"/>
        <v>190384.61538461538</v>
      </c>
      <c r="S32" s="108">
        <f t="shared" si="7"/>
        <v>146160.86956521738</v>
      </c>
      <c r="T32" s="58" t="b">
        <f t="shared" si="8"/>
        <v>0</v>
      </c>
      <c r="U32" s="58" t="b">
        <f t="shared" si="9"/>
        <v>0</v>
      </c>
      <c r="V32" s="58" t="b">
        <f t="shared" si="10"/>
        <v>0</v>
      </c>
      <c r="W32" s="58" t="str">
        <f t="shared" si="11"/>
        <v>Flag,"</v>
      </c>
    </row>
    <row r="33" spans="1:23" ht="12.75">
      <c r="A33" t="s">
        <v>199</v>
      </c>
      <c r="C33" s="26" t="s">
        <v>34</v>
      </c>
      <c r="E33">
        <v>14</v>
      </c>
      <c r="F33" s="28"/>
      <c r="G33" s="53">
        <v>42000000</v>
      </c>
      <c r="H33" s="55">
        <v>2000000</v>
      </c>
      <c r="I33" s="55">
        <v>35000</v>
      </c>
      <c r="J33">
        <v>4</v>
      </c>
      <c r="K33" s="70"/>
      <c r="L33" s="71">
        <f t="shared" si="1"/>
        <v>0</v>
      </c>
      <c r="M33" s="62">
        <f t="shared" si="2"/>
        <v>4.7619047619047616E-2</v>
      </c>
      <c r="P33" s="62">
        <f t="shared" si="5"/>
        <v>8.3333333333333339E-4</v>
      </c>
      <c r="R33" s="108"/>
      <c r="S33" s="108">
        <f t="shared" si="7"/>
        <v>142857.14285714287</v>
      </c>
      <c r="T33" s="58" t="b">
        <f t="shared" si="8"/>
        <v>0</v>
      </c>
      <c r="U33" s="58" t="b">
        <f t="shared" si="9"/>
        <v>0</v>
      </c>
      <c r="V33" s="58" t="str">
        <f t="shared" si="10"/>
        <v>Flag,"</v>
      </c>
      <c r="W33" s="58" t="b">
        <f t="shared" si="11"/>
        <v>0</v>
      </c>
    </row>
    <row r="34" spans="1:23" ht="12.75">
      <c r="A34" s="3" t="s">
        <v>75</v>
      </c>
      <c r="C34" s="26" t="s">
        <v>34</v>
      </c>
      <c r="E34">
        <v>10</v>
      </c>
      <c r="F34" s="27">
        <v>350</v>
      </c>
      <c r="G34" s="53">
        <v>40000000</v>
      </c>
      <c r="H34" s="80"/>
      <c r="I34" s="80"/>
      <c r="K34" s="70"/>
      <c r="L34" s="71">
        <f t="shared" si="1"/>
        <v>35</v>
      </c>
      <c r="N34" s="62">
        <f t="shared" si="3"/>
        <v>2.8571428571428571E-2</v>
      </c>
      <c r="R34" s="108">
        <f t="shared" si="6"/>
        <v>114285.71428571429</v>
      </c>
      <c r="S34" s="108"/>
      <c r="T34" s="58" t="b">
        <f t="shared" si="8"/>
        <v>0</v>
      </c>
      <c r="U34" s="58" t="b">
        <f t="shared" si="9"/>
        <v>0</v>
      </c>
      <c r="V34" s="58" t="b">
        <f t="shared" si="10"/>
        <v>0</v>
      </c>
      <c r="W34" s="58" t="b">
        <f t="shared" si="11"/>
        <v>0</v>
      </c>
    </row>
    <row r="35" spans="1:23" ht="12.75">
      <c r="A35" t="s">
        <v>200</v>
      </c>
      <c r="C35" s="26" t="s">
        <v>34</v>
      </c>
      <c r="E35">
        <v>7</v>
      </c>
      <c r="F35" s="27">
        <v>250</v>
      </c>
      <c r="G35" s="53">
        <v>33000000</v>
      </c>
      <c r="H35" s="53">
        <v>1100000</v>
      </c>
      <c r="I35" s="53">
        <v>45000</v>
      </c>
      <c r="J35">
        <v>1</v>
      </c>
      <c r="K35" s="70">
        <f t="shared" si="0"/>
        <v>4400</v>
      </c>
      <c r="L35" s="71">
        <f t="shared" si="1"/>
        <v>35.714285714285715</v>
      </c>
      <c r="M35" s="62">
        <f t="shared" si="2"/>
        <v>3.3333333333333333E-2</v>
      </c>
      <c r="N35" s="62">
        <f t="shared" si="3"/>
        <v>2.8000000000000001E-2</v>
      </c>
      <c r="O35" s="60">
        <f t="shared" si="4"/>
        <v>250</v>
      </c>
      <c r="P35" s="62">
        <f t="shared" si="5"/>
        <v>1.3636363636363637E-3</v>
      </c>
      <c r="R35" s="108">
        <f t="shared" si="6"/>
        <v>132000</v>
      </c>
      <c r="S35" s="108">
        <f t="shared" si="7"/>
        <v>157142.85714285713</v>
      </c>
      <c r="T35" s="58" t="b">
        <f t="shared" si="8"/>
        <v>0</v>
      </c>
      <c r="U35" s="58" t="b">
        <f t="shared" si="9"/>
        <v>0</v>
      </c>
      <c r="V35" s="58" t="b">
        <f t="shared" si="10"/>
        <v>0</v>
      </c>
      <c r="W35" s="58" t="str">
        <f t="shared" si="11"/>
        <v>Flag,"</v>
      </c>
    </row>
    <row r="36" spans="1:23" ht="12.75">
      <c r="A36" t="s">
        <v>91</v>
      </c>
      <c r="C36" s="26" t="s">
        <v>34</v>
      </c>
      <c r="E36">
        <v>11</v>
      </c>
      <c r="F36" s="27">
        <v>75</v>
      </c>
      <c r="G36" s="53">
        <v>26138000</v>
      </c>
      <c r="H36" s="55">
        <v>1294447</v>
      </c>
      <c r="I36" s="53"/>
      <c r="J36">
        <v>1</v>
      </c>
      <c r="K36" s="70">
        <f t="shared" si="0"/>
        <v>17259.293333333335</v>
      </c>
      <c r="L36" s="71">
        <f t="shared" si="1"/>
        <v>6.8181818181818183</v>
      </c>
      <c r="M36" s="62">
        <f t="shared" si="2"/>
        <v>4.9523567220139258E-2</v>
      </c>
      <c r="N36" s="62">
        <f t="shared" si="3"/>
        <v>0.14666666666666667</v>
      </c>
      <c r="O36" s="60">
        <f t="shared" si="4"/>
        <v>75</v>
      </c>
      <c r="R36" s="108">
        <f t="shared" si="6"/>
        <v>348506.66666666669</v>
      </c>
      <c r="S36" s="108">
        <f t="shared" si="7"/>
        <v>117677</v>
      </c>
      <c r="T36" s="58" t="b">
        <f t="shared" si="8"/>
        <v>0</v>
      </c>
      <c r="U36" s="58" t="b">
        <f t="shared" si="9"/>
        <v>0</v>
      </c>
      <c r="V36" s="58" t="str">
        <f t="shared" si="10"/>
        <v>Flag,"</v>
      </c>
      <c r="W36" s="58" t="str">
        <f t="shared" si="11"/>
        <v>Flag,"</v>
      </c>
    </row>
    <row r="37" spans="1:23" ht="12.75">
      <c r="A37" t="s">
        <v>175</v>
      </c>
      <c r="C37" s="26" t="s">
        <v>34</v>
      </c>
      <c r="E37">
        <v>7</v>
      </c>
      <c r="F37" s="27">
        <v>170</v>
      </c>
      <c r="G37" s="53">
        <v>21872000</v>
      </c>
      <c r="H37" s="53">
        <v>574000</v>
      </c>
      <c r="I37" s="53">
        <v>15000</v>
      </c>
      <c r="K37" s="70">
        <f t="shared" si="0"/>
        <v>3376.4705882352941</v>
      </c>
      <c r="L37" s="71">
        <f t="shared" si="1"/>
        <v>24.285714285714285</v>
      </c>
      <c r="M37" s="62">
        <f t="shared" si="2"/>
        <v>2.6243599122165326E-2</v>
      </c>
      <c r="N37" s="62">
        <f t="shared" si="3"/>
        <v>4.1176470588235294E-2</v>
      </c>
      <c r="P37" s="62">
        <f t="shared" si="5"/>
        <v>6.8580833942940742E-4</v>
      </c>
      <c r="R37" s="108">
        <f t="shared" si="6"/>
        <v>128658.82352941176</v>
      </c>
      <c r="S37" s="108">
        <f t="shared" si="7"/>
        <v>82000</v>
      </c>
      <c r="T37" s="58" t="b">
        <f t="shared" si="8"/>
        <v>0</v>
      </c>
      <c r="U37" s="58" t="b">
        <f t="shared" si="9"/>
        <v>0</v>
      </c>
      <c r="V37" s="58" t="b">
        <f t="shared" si="10"/>
        <v>0</v>
      </c>
      <c r="W37" s="58" t="str">
        <f t="shared" si="11"/>
        <v>Flag,"</v>
      </c>
    </row>
    <row r="38" spans="1:23" ht="12.75">
      <c r="A38" t="s">
        <v>201</v>
      </c>
      <c r="C38" s="26" t="s">
        <v>40</v>
      </c>
      <c r="E38">
        <v>6</v>
      </c>
      <c r="F38" s="27">
        <v>60</v>
      </c>
      <c r="G38" s="53">
        <v>11000000</v>
      </c>
      <c r="H38" s="53">
        <v>1504425</v>
      </c>
      <c r="I38" s="53">
        <v>40000</v>
      </c>
      <c r="J38">
        <v>1</v>
      </c>
      <c r="K38" s="70">
        <f t="shared" si="0"/>
        <v>25073.75</v>
      </c>
      <c r="L38" s="71">
        <f t="shared" si="1"/>
        <v>10</v>
      </c>
      <c r="M38" s="62">
        <f t="shared" si="2"/>
        <v>0.1367659090909091</v>
      </c>
      <c r="N38" s="62">
        <f t="shared" si="3"/>
        <v>0.1</v>
      </c>
      <c r="O38" s="60">
        <f t="shared" si="4"/>
        <v>60</v>
      </c>
      <c r="P38" s="62">
        <f t="shared" si="5"/>
        <v>3.6363636363636364E-3</v>
      </c>
      <c r="R38" s="108">
        <f t="shared" si="6"/>
        <v>183333.33333333334</v>
      </c>
      <c r="S38" s="108">
        <f t="shared" si="7"/>
        <v>250737.5</v>
      </c>
      <c r="T38" s="58" t="str">
        <f t="shared" si="8"/>
        <v>Flag,"</v>
      </c>
      <c r="U38" s="58" t="b">
        <f t="shared" si="9"/>
        <v>0</v>
      </c>
      <c r="V38" s="58" t="b">
        <f t="shared" si="10"/>
        <v>0</v>
      </c>
      <c r="W38" s="58" t="str">
        <f t="shared" si="11"/>
        <v>Flag,"</v>
      </c>
    </row>
    <row r="39" spans="1:23" ht="12.75">
      <c r="A39" t="s">
        <v>180</v>
      </c>
      <c r="C39" s="26" t="s">
        <v>40</v>
      </c>
      <c r="E39">
        <v>11</v>
      </c>
      <c r="F39" s="27">
        <v>80</v>
      </c>
      <c r="G39" s="53">
        <v>9100000</v>
      </c>
      <c r="H39" s="53">
        <v>3120000</v>
      </c>
      <c r="I39" s="53">
        <v>2755000</v>
      </c>
      <c r="J39">
        <v>2</v>
      </c>
      <c r="K39" s="70">
        <f t="shared" si="0"/>
        <v>39000</v>
      </c>
      <c r="L39" s="71">
        <f t="shared" si="1"/>
        <v>7.2727272727272725</v>
      </c>
      <c r="N39" s="62">
        <f t="shared" si="3"/>
        <v>0.13750000000000001</v>
      </c>
      <c r="O39" s="60">
        <f t="shared" si="4"/>
        <v>40</v>
      </c>
      <c r="P39" s="62">
        <f t="shared" si="5"/>
        <v>0.30274725274725273</v>
      </c>
      <c r="R39" s="108">
        <f t="shared" si="6"/>
        <v>113750</v>
      </c>
      <c r="S39" s="108">
        <f t="shared" si="7"/>
        <v>283636.36363636365</v>
      </c>
      <c r="T39" s="58" t="str">
        <f t="shared" si="8"/>
        <v>Flag,"</v>
      </c>
      <c r="U39" s="58" t="b">
        <f t="shared" si="9"/>
        <v>0</v>
      </c>
      <c r="V39" s="58" t="str">
        <f t="shared" si="10"/>
        <v>Flag,"</v>
      </c>
      <c r="W39" s="58" t="str">
        <f t="shared" si="11"/>
        <v>Flag,"</v>
      </c>
    </row>
    <row r="40" spans="1:23" ht="12.75">
      <c r="A40" t="s">
        <v>202</v>
      </c>
      <c r="C40" s="26" t="s">
        <v>40</v>
      </c>
      <c r="E40">
        <v>18</v>
      </c>
      <c r="F40" s="27">
        <v>850</v>
      </c>
      <c r="G40" s="53">
        <v>6361700</v>
      </c>
      <c r="H40" s="55">
        <v>3120000</v>
      </c>
      <c r="I40" s="55">
        <v>2755000</v>
      </c>
      <c r="J40">
        <v>5</v>
      </c>
      <c r="K40" s="70">
        <f t="shared" si="0"/>
        <v>3670.5882352941176</v>
      </c>
      <c r="L40" s="71">
        <f t="shared" si="1"/>
        <v>47.222222222222221</v>
      </c>
      <c r="N40" s="62">
        <f t="shared" si="3"/>
        <v>2.1176470588235293E-2</v>
      </c>
      <c r="O40" s="60">
        <f t="shared" si="4"/>
        <v>170</v>
      </c>
      <c r="P40" s="62">
        <f>I40/G40</f>
        <v>0.43306034550513228</v>
      </c>
      <c r="R40" s="108">
        <f t="shared" si="6"/>
        <v>7484.3529411764703</v>
      </c>
      <c r="S40" s="108">
        <f t="shared" si="7"/>
        <v>173333.33333333334</v>
      </c>
      <c r="T40" s="58" t="str">
        <f t="shared" si="8"/>
        <v>Flag,"</v>
      </c>
      <c r="U40" s="58" t="b">
        <f t="shared" si="9"/>
        <v>0</v>
      </c>
      <c r="V40" s="58" t="b">
        <f t="shared" si="10"/>
        <v>0</v>
      </c>
      <c r="W40" s="58" t="str">
        <f t="shared" si="11"/>
        <v>Flag,"</v>
      </c>
    </row>
    <row r="41" spans="1:23" ht="12.75">
      <c r="A41" t="s">
        <v>203</v>
      </c>
      <c r="C41" s="26" t="s">
        <v>40</v>
      </c>
      <c r="E41">
        <v>1</v>
      </c>
      <c r="F41" s="27">
        <v>22</v>
      </c>
      <c r="G41" s="53">
        <v>5000000</v>
      </c>
      <c r="H41" s="53">
        <v>690000</v>
      </c>
      <c r="I41" s="53">
        <v>56200</v>
      </c>
      <c r="K41" s="70">
        <f t="shared" si="0"/>
        <v>31363.636363636364</v>
      </c>
      <c r="L41" s="71">
        <f t="shared" si="1"/>
        <v>22</v>
      </c>
      <c r="M41" s="62">
        <f t="shared" si="2"/>
        <v>0.13800000000000001</v>
      </c>
      <c r="N41" s="62">
        <f t="shared" si="3"/>
        <v>4.5454545454545456E-2</v>
      </c>
      <c r="P41" s="62">
        <f t="shared" si="5"/>
        <v>1.124E-2</v>
      </c>
      <c r="R41" s="108">
        <f t="shared" si="6"/>
        <v>227272.72727272726</v>
      </c>
      <c r="S41" s="108">
        <f t="shared" si="7"/>
        <v>690000</v>
      </c>
      <c r="T41" s="58" t="str">
        <f t="shared" si="8"/>
        <v>Flag,"</v>
      </c>
      <c r="U41" s="58" t="b">
        <f t="shared" si="9"/>
        <v>0</v>
      </c>
      <c r="V41" s="58" t="b">
        <f t="shared" si="10"/>
        <v>0</v>
      </c>
      <c r="W41" s="58" t="str">
        <f t="shared" si="11"/>
        <v>Flag,"</v>
      </c>
    </row>
    <row r="42" spans="1:23" ht="12.75">
      <c r="A42" t="s">
        <v>204</v>
      </c>
      <c r="C42" s="26"/>
      <c r="E42">
        <v>3</v>
      </c>
      <c r="F42" s="27"/>
      <c r="G42" s="100"/>
      <c r="H42" s="81">
        <v>690000</v>
      </c>
      <c r="I42" s="81">
        <v>56200</v>
      </c>
      <c r="J42">
        <v>1</v>
      </c>
      <c r="K42" s="70"/>
      <c r="L42" s="71">
        <f t="shared" si="1"/>
        <v>0</v>
      </c>
      <c r="R42" s="108"/>
      <c r="S42" s="108">
        <f t="shared" si="7"/>
        <v>230000</v>
      </c>
      <c r="T42" s="58" t="str">
        <f t="shared" si="8"/>
        <v>Flag,"</v>
      </c>
      <c r="U42" s="58" t="b">
        <f t="shared" si="9"/>
        <v>0</v>
      </c>
      <c r="V42" s="58" t="str">
        <f t="shared" si="10"/>
        <v>Flag,"</v>
      </c>
      <c r="W42" s="58" t="b">
        <f t="shared" si="11"/>
        <v>0</v>
      </c>
    </row>
    <row r="43" spans="1:23" ht="12.75">
      <c r="A43" t="s">
        <v>205</v>
      </c>
      <c r="C43" s="26" t="s">
        <v>14</v>
      </c>
      <c r="E43">
        <v>6</v>
      </c>
      <c r="F43" s="27">
        <v>230</v>
      </c>
      <c r="G43" s="100">
        <v>153547511</v>
      </c>
      <c r="H43" s="54"/>
      <c r="I43" s="54"/>
      <c r="J43">
        <v>2</v>
      </c>
      <c r="K43" s="70"/>
      <c r="L43" s="71">
        <f t="shared" si="1"/>
        <v>38.333333333333336</v>
      </c>
      <c r="N43" s="62">
        <f t="shared" si="3"/>
        <v>2.6086956521739129E-2</v>
      </c>
      <c r="O43" s="60">
        <f t="shared" si="4"/>
        <v>115</v>
      </c>
      <c r="R43" s="108">
        <f t="shared" si="6"/>
        <v>667597.87391304353</v>
      </c>
      <c r="S43" s="108"/>
      <c r="T43" s="58" t="b">
        <f t="shared" si="8"/>
        <v>0</v>
      </c>
      <c r="U43" s="58" t="b">
        <f t="shared" si="9"/>
        <v>0</v>
      </c>
      <c r="V43" s="58" t="b">
        <f t="shared" si="10"/>
        <v>0</v>
      </c>
      <c r="W43" s="58" t="b">
        <f t="shared" si="11"/>
        <v>0</v>
      </c>
    </row>
    <row r="44" spans="1:23" ht="12.75">
      <c r="A44" t="s">
        <v>206</v>
      </c>
      <c r="C44" s="26" t="s">
        <v>14</v>
      </c>
      <c r="E44">
        <v>6</v>
      </c>
      <c r="F44" s="27">
        <v>150</v>
      </c>
      <c r="G44" s="100">
        <v>298878207</v>
      </c>
      <c r="H44" s="54"/>
      <c r="I44" s="54"/>
      <c r="J44">
        <v>2</v>
      </c>
      <c r="K44" s="70"/>
      <c r="L44" s="71">
        <f t="shared" si="1"/>
        <v>25</v>
      </c>
      <c r="N44" s="62">
        <f t="shared" si="3"/>
        <v>0.04</v>
      </c>
      <c r="O44" s="60">
        <f t="shared" si="4"/>
        <v>75</v>
      </c>
      <c r="R44" s="108">
        <f t="shared" si="6"/>
        <v>1992521.38</v>
      </c>
      <c r="S44" s="108"/>
      <c r="T44" s="58" t="b">
        <f t="shared" si="8"/>
        <v>0</v>
      </c>
      <c r="U44" s="58" t="b">
        <f t="shared" si="9"/>
        <v>0</v>
      </c>
      <c r="V44" s="58" t="b">
        <f t="shared" si="10"/>
        <v>0</v>
      </c>
      <c r="W44" s="58" t="b">
        <f t="shared" si="11"/>
        <v>0</v>
      </c>
    </row>
    <row r="45" spans="1:23" ht="12.75">
      <c r="A45" s="37" t="s">
        <v>207</v>
      </c>
      <c r="C45" s="26" t="s">
        <v>35</v>
      </c>
      <c r="E45">
        <v>16</v>
      </c>
      <c r="F45" s="28"/>
      <c r="G45" s="54">
        <v>1021271591</v>
      </c>
      <c r="H45" s="53"/>
      <c r="I45" s="53"/>
      <c r="K45" s="70"/>
      <c r="L45" s="71">
        <f t="shared" si="1"/>
        <v>0</v>
      </c>
      <c r="R45" s="108"/>
      <c r="S45" s="108"/>
      <c r="T45" s="58" t="b">
        <f t="shared" si="8"/>
        <v>0</v>
      </c>
      <c r="U45" s="58" t="b">
        <f t="shared" si="9"/>
        <v>0</v>
      </c>
      <c r="V45" s="58" t="str">
        <f t="shared" si="10"/>
        <v>Flag,"</v>
      </c>
      <c r="W45" s="58" t="b">
        <f t="shared" si="11"/>
        <v>0</v>
      </c>
    </row>
    <row r="46" spans="1:23" ht="12.75">
      <c r="A46" t="s">
        <v>208</v>
      </c>
      <c r="C46" s="26" t="s">
        <v>34</v>
      </c>
      <c r="E46">
        <v>6</v>
      </c>
      <c r="F46" s="27">
        <v>200</v>
      </c>
      <c r="G46" s="54">
        <v>29523143</v>
      </c>
      <c r="H46" s="55">
        <v>1200000</v>
      </c>
      <c r="I46" s="53"/>
      <c r="J46">
        <v>2</v>
      </c>
      <c r="K46" s="70">
        <f t="shared" si="0"/>
        <v>6000</v>
      </c>
      <c r="L46" s="71">
        <f t="shared" si="1"/>
        <v>33.333333333333336</v>
      </c>
      <c r="N46" s="62">
        <f t="shared" si="3"/>
        <v>0.03</v>
      </c>
      <c r="O46" s="60">
        <f t="shared" si="4"/>
        <v>100</v>
      </c>
      <c r="R46" s="108">
        <f t="shared" si="6"/>
        <v>147615.715</v>
      </c>
      <c r="S46" s="108">
        <f t="shared" si="7"/>
        <v>200000</v>
      </c>
      <c r="T46" s="58" t="b">
        <f t="shared" si="8"/>
        <v>0</v>
      </c>
      <c r="U46" s="58" t="b">
        <f t="shared" si="9"/>
        <v>0</v>
      </c>
      <c r="V46" s="58" t="b">
        <f t="shared" si="10"/>
        <v>0</v>
      </c>
      <c r="W46" s="58" t="str">
        <f t="shared" si="11"/>
        <v>Flag,"</v>
      </c>
    </row>
    <row r="47" spans="1:23" ht="12.75">
      <c r="A47" t="s">
        <v>209</v>
      </c>
      <c r="E47">
        <v>4</v>
      </c>
      <c r="F47" s="27">
        <v>80</v>
      </c>
      <c r="G47" s="54"/>
      <c r="H47" s="55">
        <v>360591</v>
      </c>
      <c r="I47" s="55">
        <v>16559</v>
      </c>
      <c r="J47">
        <v>2</v>
      </c>
      <c r="K47" s="70">
        <f t="shared" si="0"/>
        <v>4507.3874999999998</v>
      </c>
      <c r="L47" s="71">
        <f t="shared" si="1"/>
        <v>20</v>
      </c>
      <c r="N47" s="62">
        <f t="shared" si="3"/>
        <v>0.05</v>
      </c>
      <c r="O47" s="60">
        <f t="shared" si="4"/>
        <v>40</v>
      </c>
      <c r="R47" s="108">
        <f t="shared" si="6"/>
        <v>0</v>
      </c>
      <c r="S47" s="108">
        <f t="shared" si="7"/>
        <v>90147.75</v>
      </c>
      <c r="T47" s="58" t="str">
        <f t="shared" si="8"/>
        <v>Flag,"</v>
      </c>
      <c r="U47" s="58" t="b">
        <f t="shared" si="9"/>
        <v>0</v>
      </c>
      <c r="V47" s="58" t="b">
        <f t="shared" si="10"/>
        <v>0</v>
      </c>
      <c r="W47" s="58" t="str">
        <f t="shared" si="11"/>
        <v>Flag,"</v>
      </c>
    </row>
    <row r="48" spans="1:23" ht="12.75">
      <c r="A48" t="s">
        <v>210</v>
      </c>
      <c r="C48" s="26" t="s">
        <v>34</v>
      </c>
      <c r="E48">
        <v>2</v>
      </c>
      <c r="F48" s="27">
        <v>150</v>
      </c>
      <c r="G48" s="101">
        <v>26508326</v>
      </c>
      <c r="H48" s="55">
        <v>667000</v>
      </c>
      <c r="I48" s="55">
        <v>85000</v>
      </c>
      <c r="J48">
        <v>2</v>
      </c>
      <c r="K48" s="70">
        <f t="shared" si="0"/>
        <v>4446.666666666667</v>
      </c>
      <c r="L48" s="71">
        <f t="shared" si="1"/>
        <v>75</v>
      </c>
      <c r="N48" s="62">
        <f t="shared" si="3"/>
        <v>1.3333333333333334E-2</v>
      </c>
      <c r="O48" s="60">
        <f t="shared" si="4"/>
        <v>75</v>
      </c>
      <c r="R48" s="108">
        <f t="shared" si="6"/>
        <v>176722.17333333334</v>
      </c>
      <c r="S48" s="108">
        <f t="shared" si="7"/>
        <v>333500</v>
      </c>
      <c r="T48" s="58" t="b">
        <f t="shared" si="8"/>
        <v>0</v>
      </c>
      <c r="U48" s="58" t="b">
        <f t="shared" si="9"/>
        <v>0</v>
      </c>
      <c r="V48" s="58" t="b">
        <f t="shared" si="10"/>
        <v>0</v>
      </c>
      <c r="W48" s="58" t="str">
        <f t="shared" si="11"/>
        <v>Flag,"</v>
      </c>
    </row>
    <row r="49" spans="1:23" ht="12.75">
      <c r="A49" t="s">
        <v>211</v>
      </c>
      <c r="C49" s="26" t="s">
        <v>40</v>
      </c>
      <c r="E49">
        <v>13</v>
      </c>
      <c r="F49" s="27">
        <v>450</v>
      </c>
      <c r="G49" s="101">
        <v>2623363</v>
      </c>
      <c r="H49" s="53"/>
      <c r="I49" s="53">
        <v>1600000</v>
      </c>
      <c r="J49">
        <v>8</v>
      </c>
      <c r="K49" s="70"/>
      <c r="L49" s="71">
        <f t="shared" si="1"/>
        <v>34.615384615384613</v>
      </c>
      <c r="N49" s="62">
        <f t="shared" si="3"/>
        <v>2.8888888888888888E-2</v>
      </c>
      <c r="O49" s="60">
        <f t="shared" si="4"/>
        <v>56.25</v>
      </c>
      <c r="R49" s="108">
        <f t="shared" si="6"/>
        <v>5829.695555555556</v>
      </c>
      <c r="S49" s="108"/>
      <c r="T49" s="58" t="b">
        <f t="shared" si="8"/>
        <v>0</v>
      </c>
      <c r="U49" s="58" t="str">
        <f t="shared" si="9"/>
        <v>Flag,"</v>
      </c>
      <c r="V49" s="58" t="b">
        <f t="shared" si="10"/>
        <v>0</v>
      </c>
      <c r="W49" s="58" t="b">
        <f t="shared" si="11"/>
        <v>0</v>
      </c>
    </row>
    <row r="50" spans="1:23" ht="12.75">
      <c r="A50" t="s">
        <v>212</v>
      </c>
      <c r="E50">
        <v>17</v>
      </c>
      <c r="F50" s="27">
        <v>1540</v>
      </c>
      <c r="G50" s="54"/>
      <c r="H50" s="55">
        <v>3000000</v>
      </c>
      <c r="I50" s="55">
        <v>1000000</v>
      </c>
      <c r="J50">
        <v>6</v>
      </c>
      <c r="K50" s="70">
        <f t="shared" si="0"/>
        <v>1948.0519480519481</v>
      </c>
      <c r="L50" s="71">
        <f t="shared" si="1"/>
        <v>90.588235294117652</v>
      </c>
      <c r="N50" s="62">
        <f t="shared" si="3"/>
        <v>1.1038961038961039E-2</v>
      </c>
      <c r="R50" s="108"/>
      <c r="S50" s="108">
        <f t="shared" si="7"/>
        <v>176470.58823529413</v>
      </c>
      <c r="T50" s="58" t="str">
        <f t="shared" si="8"/>
        <v>Flag,"</v>
      </c>
      <c r="U50" s="58" t="b">
        <f t="shared" si="9"/>
        <v>0</v>
      </c>
      <c r="V50" s="58" t="b">
        <f t="shared" si="10"/>
        <v>0</v>
      </c>
      <c r="W50" s="58" t="b">
        <f t="shared" si="11"/>
        <v>0</v>
      </c>
    </row>
    <row r="51" spans="1:23" ht="12.75">
      <c r="A51" t="s">
        <v>183</v>
      </c>
      <c r="C51" s="26" t="s">
        <v>14</v>
      </c>
      <c r="E51">
        <v>11</v>
      </c>
      <c r="F51" s="27"/>
      <c r="G51" s="101">
        <v>150153231</v>
      </c>
      <c r="H51" s="54"/>
      <c r="I51" s="54"/>
      <c r="J51">
        <v>5</v>
      </c>
      <c r="K51" s="70"/>
      <c r="L51" s="71">
        <f t="shared" si="1"/>
        <v>0</v>
      </c>
      <c r="T51" s="58" t="b">
        <f t="shared" si="8"/>
        <v>0</v>
      </c>
      <c r="U51" s="58" t="b">
        <f t="shared" si="9"/>
        <v>0</v>
      </c>
      <c r="V51" s="58" t="str">
        <f t="shared" si="10"/>
        <v>Flag,"</v>
      </c>
      <c r="W51" s="58" t="b">
        <f t="shared" si="11"/>
        <v>0</v>
      </c>
    </row>
    <row r="52" spans="1:23" ht="12.75">
      <c r="F52" s="28"/>
      <c r="G52" s="54"/>
      <c r="H52" s="54"/>
      <c r="I52" s="54"/>
    </row>
    <row r="53" spans="1:23" ht="12.75">
      <c r="F53" s="29"/>
      <c r="G53" s="54"/>
      <c r="H53" s="54"/>
      <c r="I53" s="54"/>
    </row>
    <row r="54" spans="1:23" ht="12.75">
      <c r="F54" s="29"/>
      <c r="G54" s="54"/>
      <c r="H54" s="54"/>
      <c r="I54" s="54"/>
    </row>
    <row r="55" spans="1:23" s="58" customFormat="1" ht="12.75">
      <c r="F55" s="29"/>
      <c r="G55" s="54"/>
      <c r="H55" s="54"/>
      <c r="I55" s="54"/>
      <c r="K55" s="67"/>
      <c r="M55" s="62"/>
      <c r="N55" s="62"/>
      <c r="O55" s="60"/>
      <c r="P55" s="62"/>
      <c r="Q55" s="62"/>
      <c r="R55" s="62"/>
    </row>
    <row r="56" spans="1:23" s="58" customFormat="1" ht="12.75">
      <c r="F56" s="29"/>
      <c r="G56" s="54"/>
      <c r="H56" s="54"/>
      <c r="I56" s="54"/>
      <c r="K56" s="67"/>
      <c r="M56" s="62"/>
      <c r="N56" s="62"/>
      <c r="O56" s="60"/>
      <c r="P56" s="62"/>
      <c r="Q56" s="62"/>
      <c r="R56" s="62"/>
    </row>
    <row r="57" spans="1:23" s="58" customFormat="1" ht="12.75">
      <c r="F57" s="29"/>
      <c r="G57" s="54"/>
      <c r="H57" s="54"/>
      <c r="I57" s="54"/>
      <c r="K57" s="67"/>
      <c r="M57" s="62"/>
      <c r="N57" s="62"/>
      <c r="O57" s="60"/>
      <c r="P57" s="62"/>
      <c r="Q57" s="62"/>
      <c r="R57" s="62"/>
    </row>
    <row r="58" spans="1:23" ht="12.75">
      <c r="C58" s="39" t="s">
        <v>353</v>
      </c>
      <c r="F58" s="29"/>
      <c r="G58" s="54"/>
      <c r="H58" s="54"/>
      <c r="I58" s="54"/>
    </row>
    <row r="59" spans="1:23" ht="13.5" thickBot="1">
      <c r="F59" s="29"/>
      <c r="G59" s="54"/>
      <c r="H59" s="54"/>
      <c r="I59" s="54"/>
    </row>
    <row r="60" spans="1:23" ht="51">
      <c r="C60" s="120"/>
      <c r="D60" s="121" t="s">
        <v>305</v>
      </c>
      <c r="E60" s="122" t="s">
        <v>4</v>
      </c>
      <c r="F60" s="122" t="s">
        <v>5</v>
      </c>
      <c r="G60" s="123" t="s">
        <v>6</v>
      </c>
      <c r="H60" s="123" t="s">
        <v>7</v>
      </c>
      <c r="I60" s="123" t="s">
        <v>8</v>
      </c>
      <c r="J60" s="122" t="s">
        <v>9</v>
      </c>
      <c r="K60" s="124" t="s">
        <v>300</v>
      </c>
      <c r="L60" s="125" t="s">
        <v>299</v>
      </c>
      <c r="M60" s="126" t="s">
        <v>301</v>
      </c>
      <c r="N60" s="126" t="s">
        <v>302</v>
      </c>
      <c r="O60" s="125" t="s">
        <v>303</v>
      </c>
      <c r="P60" s="127" t="s">
        <v>304</v>
      </c>
      <c r="Q60" s="61"/>
      <c r="R60" s="61"/>
    </row>
    <row r="61" spans="1:23" ht="12.75">
      <c r="C61" s="128" t="s">
        <v>35</v>
      </c>
      <c r="D61" s="129">
        <f>COUNTIF($C$3:$C$51,$C61)</f>
        <v>2</v>
      </c>
      <c r="E61" s="130">
        <f>AVERAGEIF($C$3:$C$51,$C61,E$3:E$51)</f>
        <v>108</v>
      </c>
      <c r="F61" s="130">
        <f t="shared" ref="F61:P64" si="12">AVERAGEIF($C$3:$C$51,$C61,F$3:F$51)</f>
        <v>35000</v>
      </c>
      <c r="G61" s="131">
        <f t="shared" si="12"/>
        <v>1160635795.5</v>
      </c>
      <c r="H61" s="131">
        <f t="shared" si="12"/>
        <v>6060368</v>
      </c>
      <c r="I61" s="131">
        <f t="shared" si="12"/>
        <v>3641704</v>
      </c>
      <c r="J61" s="130"/>
      <c r="K61" s="131">
        <f t="shared" si="12"/>
        <v>173.15337142857143</v>
      </c>
      <c r="L61" s="130">
        <f t="shared" si="12"/>
        <v>87.5</v>
      </c>
      <c r="M61" s="132">
        <f t="shared" si="12"/>
        <v>4.6618215384615384E-3</v>
      </c>
      <c r="N61" s="132">
        <f t="shared" si="12"/>
        <v>5.7142857142857143E-3</v>
      </c>
      <c r="O61" s="130"/>
      <c r="P61" s="133">
        <f t="shared" si="12"/>
        <v>2.8013107692307694E-3</v>
      </c>
    </row>
    <row r="62" spans="1:23" ht="12.75">
      <c r="C62" s="134" t="s">
        <v>14</v>
      </c>
      <c r="D62" s="129">
        <f t="shared" ref="D62:D64" si="13">COUNTIF($C$3:$C$51,$C62)</f>
        <v>20</v>
      </c>
      <c r="E62" s="130">
        <f t="shared" ref="E62:E64" si="14">AVERAGEIF($C$3:$C$51,$C62,E$3:E$51)</f>
        <v>30.7</v>
      </c>
      <c r="F62" s="130">
        <f t="shared" si="12"/>
        <v>1496.1875</v>
      </c>
      <c r="G62" s="131">
        <f t="shared" si="12"/>
        <v>240170070.19999999</v>
      </c>
      <c r="H62" s="131">
        <f t="shared" si="12"/>
        <v>5421782.6470588231</v>
      </c>
      <c r="I62" s="131">
        <f t="shared" si="12"/>
        <v>1912436.4705882352</v>
      </c>
      <c r="J62" s="130">
        <f t="shared" si="12"/>
        <v>3.9473684210526314</v>
      </c>
      <c r="K62" s="131">
        <f t="shared" si="12"/>
        <v>5304.6513452563659</v>
      </c>
      <c r="L62" s="130">
        <f t="shared" si="12"/>
        <v>41.279284227701815</v>
      </c>
      <c r="M62" s="132">
        <f t="shared" si="12"/>
        <v>2.3285095759850206E-2</v>
      </c>
      <c r="N62" s="132">
        <f t="shared" si="12"/>
        <v>3.2252126195233551E-2</v>
      </c>
      <c r="O62" s="130">
        <f t="shared" si="12"/>
        <v>577.29444444444448</v>
      </c>
      <c r="P62" s="133">
        <f t="shared" si="12"/>
        <v>6.1586252253920219E-3</v>
      </c>
    </row>
    <row r="63" spans="1:23" ht="12.75">
      <c r="C63" s="134" t="s">
        <v>34</v>
      </c>
      <c r="D63" s="129">
        <f t="shared" si="13"/>
        <v>19</v>
      </c>
      <c r="E63" s="130">
        <f t="shared" si="14"/>
        <v>11.789473684210526</v>
      </c>
      <c r="F63" s="130">
        <f t="shared" si="12"/>
        <v>339.8125</v>
      </c>
      <c r="G63" s="131">
        <f t="shared" si="12"/>
        <v>57849551</v>
      </c>
      <c r="H63" s="131">
        <f t="shared" si="12"/>
        <v>1853759.888888889</v>
      </c>
      <c r="I63" s="131">
        <f t="shared" si="12"/>
        <v>437795.8125</v>
      </c>
      <c r="J63" s="130">
        <f t="shared" si="12"/>
        <v>4.0588235294117645</v>
      </c>
      <c r="K63" s="131">
        <f t="shared" si="12"/>
        <v>6470.7820446663291</v>
      </c>
      <c r="L63" s="130">
        <f t="shared" si="12"/>
        <v>30.871155171834936</v>
      </c>
      <c r="M63" s="132">
        <f t="shared" si="12"/>
        <v>3.5147841142132097E-2</v>
      </c>
      <c r="N63" s="132">
        <f t="shared" si="12"/>
        <v>4.3503282806213669E-2</v>
      </c>
      <c r="O63" s="130">
        <f t="shared" si="12"/>
        <v>97.066326530612258</v>
      </c>
      <c r="P63" s="133">
        <f t="shared" si="12"/>
        <v>7.6350358331740845E-3</v>
      </c>
    </row>
    <row r="64" spans="1:23" ht="12.75">
      <c r="C64" s="141" t="s">
        <v>40</v>
      </c>
      <c r="D64" s="142">
        <f t="shared" si="13"/>
        <v>5</v>
      </c>
      <c r="E64" s="143">
        <f t="shared" si="14"/>
        <v>9.8000000000000007</v>
      </c>
      <c r="F64" s="143">
        <f t="shared" si="12"/>
        <v>292.39999999999998</v>
      </c>
      <c r="G64" s="144">
        <f t="shared" si="12"/>
        <v>6817012.5999999996</v>
      </c>
      <c r="H64" s="144">
        <f t="shared" si="12"/>
        <v>2108606.25</v>
      </c>
      <c r="I64" s="144">
        <f t="shared" si="12"/>
        <v>1441240</v>
      </c>
      <c r="J64" s="143">
        <f t="shared" si="12"/>
        <v>4</v>
      </c>
      <c r="K64" s="144">
        <f t="shared" si="12"/>
        <v>24776.99364973262</v>
      </c>
      <c r="L64" s="143">
        <f t="shared" si="12"/>
        <v>24.222066822066822</v>
      </c>
      <c r="M64" s="145">
        <f t="shared" si="12"/>
        <v>0.13738295454545457</v>
      </c>
      <c r="N64" s="145">
        <f t="shared" si="12"/>
        <v>6.6603980986333938E-2</v>
      </c>
      <c r="O64" s="143">
        <f t="shared" si="12"/>
        <v>81.5625</v>
      </c>
      <c r="P64" s="146">
        <f t="shared" si="12"/>
        <v>0.18767099047218719</v>
      </c>
    </row>
    <row r="65" spans="3:16" ht="13.5" thickBot="1">
      <c r="C65" s="135" t="s">
        <v>315</v>
      </c>
      <c r="D65" s="136">
        <f>SUM(D61:D64)</f>
        <v>46</v>
      </c>
      <c r="E65" s="137">
        <f>AVERAGE(E61:E64)</f>
        <v>40.07236842105263</v>
      </c>
      <c r="F65" s="137">
        <f t="shared" ref="F65:P65" si="15">AVERAGE(F61:F64)</f>
        <v>9282.1</v>
      </c>
      <c r="G65" s="138">
        <f t="shared" si="15"/>
        <v>366368107.32499999</v>
      </c>
      <c r="H65" s="138">
        <f t="shared" si="15"/>
        <v>3861129.1964869276</v>
      </c>
      <c r="I65" s="138">
        <f t="shared" si="15"/>
        <v>1858294.0707720588</v>
      </c>
      <c r="J65" s="137">
        <f t="shared" si="15"/>
        <v>4.0020639834881324</v>
      </c>
      <c r="K65" s="138">
        <f t="shared" si="15"/>
        <v>9181.3951027709718</v>
      </c>
      <c r="L65" s="137">
        <f t="shared" si="15"/>
        <v>45.9681265554009</v>
      </c>
      <c r="M65" s="139">
        <f t="shared" si="15"/>
        <v>5.0119428246474605E-2</v>
      </c>
      <c r="N65" s="139">
        <f t="shared" si="15"/>
        <v>3.7018418925516716E-2</v>
      </c>
      <c r="O65" s="137">
        <f t="shared" si="15"/>
        <v>251.97442365835226</v>
      </c>
      <c r="P65" s="140">
        <f t="shared" si="15"/>
        <v>5.1066490574996015E-2</v>
      </c>
    </row>
    <row r="66" spans="3:16" ht="12.75">
      <c r="F66" s="29"/>
      <c r="G66" s="54"/>
      <c r="H66" s="54"/>
      <c r="I66" s="54"/>
    </row>
    <row r="67" spans="3:16" ht="12.75">
      <c r="F67" s="29"/>
      <c r="G67" s="54"/>
      <c r="H67" s="54"/>
      <c r="I67" s="54"/>
    </row>
    <row r="68" spans="3:16" ht="12.75">
      <c r="F68" s="29"/>
      <c r="G68" s="54"/>
      <c r="H68" s="54"/>
      <c r="I68" s="54"/>
    </row>
    <row r="69" spans="3:16" ht="12.75">
      <c r="F69" s="29"/>
      <c r="G69" s="54"/>
      <c r="H69" s="54"/>
      <c r="I69" s="54"/>
    </row>
    <row r="70" spans="3:16" ht="12.75">
      <c r="F70" s="29"/>
      <c r="G70" s="54"/>
      <c r="H70" s="54"/>
      <c r="I70" s="54"/>
    </row>
    <row r="71" spans="3:16" ht="12.75">
      <c r="F71" s="29"/>
      <c r="G71" s="54"/>
      <c r="H71" s="54"/>
      <c r="I71" s="54"/>
    </row>
    <row r="72" spans="3:16" ht="12.75">
      <c r="F72" s="29"/>
      <c r="G72" s="54"/>
      <c r="H72" s="54"/>
      <c r="I72" s="54"/>
    </row>
    <row r="73" spans="3:16" ht="12.75">
      <c r="F73" s="29"/>
      <c r="G73" s="54"/>
      <c r="H73" s="54"/>
      <c r="I73" s="54"/>
    </row>
    <row r="74" spans="3:16" ht="12.75">
      <c r="F74" s="29"/>
      <c r="G74" s="54"/>
      <c r="H74" s="54"/>
      <c r="I74" s="54"/>
    </row>
    <row r="75" spans="3:16" ht="12.75">
      <c r="F75" s="29"/>
      <c r="G75" s="54"/>
      <c r="H75" s="54"/>
      <c r="I75" s="54"/>
    </row>
    <row r="76" spans="3:16" ht="12.75">
      <c r="F76" s="29"/>
      <c r="G76" s="54"/>
      <c r="H76" s="54"/>
      <c r="I76" s="54"/>
    </row>
    <row r="77" spans="3:16" ht="12.75">
      <c r="F77" s="29"/>
      <c r="G77" s="54"/>
      <c r="H77" s="54"/>
      <c r="I77" s="54"/>
    </row>
    <row r="78" spans="3:16" ht="12.75">
      <c r="F78" s="29"/>
      <c r="G78" s="54"/>
      <c r="H78" s="54"/>
      <c r="I78" s="54"/>
    </row>
    <row r="79" spans="3:16" ht="12.75">
      <c r="F79" s="29"/>
      <c r="G79" s="54"/>
      <c r="H79" s="54"/>
      <c r="I79" s="54"/>
    </row>
    <row r="80" spans="3:16" ht="12.75">
      <c r="F80" s="29"/>
      <c r="G80" s="54"/>
      <c r="H80" s="54"/>
      <c r="I80" s="54"/>
    </row>
    <row r="81" spans="6:9" ht="12.75">
      <c r="F81" s="29"/>
      <c r="G81" s="54"/>
      <c r="H81" s="54"/>
      <c r="I81" s="54"/>
    </row>
    <row r="82" spans="6:9" ht="12.75">
      <c r="F82" s="29"/>
      <c r="G82" s="54"/>
      <c r="H82" s="54"/>
      <c r="I82" s="54"/>
    </row>
    <row r="83" spans="6:9" ht="12.75">
      <c r="F83" s="29"/>
      <c r="G83" s="54"/>
      <c r="H83" s="54"/>
      <c r="I83" s="54"/>
    </row>
    <row r="84" spans="6:9" ht="12.75">
      <c r="F84" s="29"/>
      <c r="G84" s="54"/>
      <c r="H84" s="54"/>
      <c r="I84" s="54"/>
    </row>
    <row r="85" spans="6:9" ht="12.75">
      <c r="F85" s="29"/>
      <c r="G85" s="54"/>
      <c r="H85" s="54"/>
      <c r="I85" s="54"/>
    </row>
    <row r="86" spans="6:9" ht="12.75">
      <c r="F86" s="29"/>
      <c r="G86" s="54"/>
      <c r="H86" s="54"/>
      <c r="I86" s="54"/>
    </row>
    <row r="87" spans="6:9" ht="12.75">
      <c r="F87" s="29"/>
      <c r="G87" s="54"/>
      <c r="H87" s="54"/>
      <c r="I87" s="54"/>
    </row>
    <row r="88" spans="6:9" ht="12.75">
      <c r="F88" s="29"/>
      <c r="G88" s="54"/>
      <c r="H88" s="54"/>
      <c r="I88" s="54"/>
    </row>
    <row r="89" spans="6:9" ht="12.75">
      <c r="F89" s="29"/>
      <c r="G89" s="54"/>
      <c r="H89" s="54"/>
      <c r="I89" s="54"/>
    </row>
    <row r="90" spans="6:9" ht="12.75">
      <c r="F90" s="29"/>
      <c r="G90" s="54"/>
      <c r="H90" s="54"/>
      <c r="I90" s="54"/>
    </row>
    <row r="91" spans="6:9" ht="12.75">
      <c r="F91" s="29"/>
      <c r="G91" s="54"/>
      <c r="H91" s="54"/>
      <c r="I91" s="54"/>
    </row>
    <row r="92" spans="6:9" ht="12.75">
      <c r="F92" s="29"/>
      <c r="G92" s="54"/>
      <c r="H92" s="54"/>
      <c r="I92" s="54"/>
    </row>
    <row r="93" spans="6:9" ht="12.75">
      <c r="F93" s="29"/>
      <c r="G93" s="54"/>
      <c r="H93" s="54"/>
      <c r="I93" s="54"/>
    </row>
    <row r="94" spans="6:9" ht="12.75">
      <c r="F94" s="29"/>
      <c r="G94" s="54"/>
      <c r="H94" s="54"/>
      <c r="I94" s="54"/>
    </row>
    <row r="95" spans="6:9" ht="12.75">
      <c r="F95" s="29"/>
      <c r="G95" s="54"/>
      <c r="H95" s="54"/>
      <c r="I95" s="54"/>
    </row>
    <row r="96" spans="6:9" ht="12.75">
      <c r="F96" s="29"/>
      <c r="G96" s="54"/>
      <c r="H96" s="54"/>
      <c r="I96" s="54"/>
    </row>
    <row r="97" spans="6:9" ht="12.75">
      <c r="F97" s="29"/>
      <c r="G97" s="54"/>
      <c r="H97" s="54"/>
      <c r="I97" s="54"/>
    </row>
    <row r="98" spans="6:9" ht="12.75">
      <c r="F98" s="29"/>
      <c r="G98" s="54"/>
      <c r="H98" s="54"/>
      <c r="I98" s="54"/>
    </row>
    <row r="99" spans="6:9" ht="12.75">
      <c r="F99" s="29"/>
      <c r="G99" s="54"/>
      <c r="H99" s="54"/>
      <c r="I99" s="54"/>
    </row>
    <row r="100" spans="6:9" ht="12.75">
      <c r="F100" s="29"/>
      <c r="G100" s="54"/>
      <c r="H100" s="54"/>
      <c r="I100" s="54"/>
    </row>
    <row r="101" spans="6:9" ht="12.75">
      <c r="F101" s="29"/>
      <c r="G101" s="54"/>
      <c r="H101" s="54"/>
      <c r="I101" s="54"/>
    </row>
    <row r="102" spans="6:9" ht="12.75">
      <c r="F102" s="29"/>
      <c r="G102" s="54"/>
      <c r="H102" s="54"/>
      <c r="I102" s="54"/>
    </row>
    <row r="103" spans="6:9" ht="12.75">
      <c r="F103" s="29"/>
      <c r="G103" s="54"/>
      <c r="H103" s="54"/>
      <c r="I103" s="54"/>
    </row>
    <row r="104" spans="6:9" ht="12.75">
      <c r="F104" s="29"/>
      <c r="G104" s="54"/>
      <c r="H104" s="54"/>
      <c r="I104" s="54"/>
    </row>
    <row r="105" spans="6:9" ht="12.75">
      <c r="F105" s="29"/>
      <c r="G105" s="54"/>
      <c r="H105" s="54"/>
      <c r="I105" s="54"/>
    </row>
    <row r="106" spans="6:9" ht="12.75">
      <c r="F106" s="29"/>
      <c r="G106" s="54"/>
      <c r="H106" s="54"/>
      <c r="I106" s="54"/>
    </row>
    <row r="107" spans="6:9" ht="12.75">
      <c r="F107" s="29"/>
      <c r="G107" s="54"/>
      <c r="H107" s="54"/>
      <c r="I107" s="54"/>
    </row>
    <row r="108" spans="6:9" ht="12.75">
      <c r="F108" s="29"/>
      <c r="G108" s="54"/>
      <c r="H108" s="54"/>
      <c r="I108" s="54"/>
    </row>
    <row r="109" spans="6:9" ht="12.75">
      <c r="F109" s="29"/>
      <c r="G109" s="54"/>
      <c r="H109" s="54"/>
      <c r="I109" s="54"/>
    </row>
    <row r="110" spans="6:9" ht="12.75">
      <c r="F110" s="29"/>
      <c r="G110" s="54"/>
      <c r="H110" s="54"/>
      <c r="I110" s="54"/>
    </row>
    <row r="111" spans="6:9" ht="12.75">
      <c r="F111" s="29"/>
      <c r="G111" s="54"/>
      <c r="H111" s="54"/>
      <c r="I111" s="54"/>
    </row>
    <row r="112" spans="6:9" ht="12.75">
      <c r="F112" s="29"/>
      <c r="G112" s="54"/>
      <c r="H112" s="54"/>
      <c r="I112" s="54"/>
    </row>
    <row r="113" spans="6:9" ht="12.75">
      <c r="F113" s="29"/>
      <c r="G113" s="54"/>
      <c r="H113" s="54"/>
      <c r="I113" s="54"/>
    </row>
    <row r="114" spans="6:9" ht="12.75">
      <c r="F114" s="29"/>
      <c r="G114" s="54"/>
      <c r="H114" s="54"/>
      <c r="I114" s="54"/>
    </row>
    <row r="115" spans="6:9" ht="12.75">
      <c r="F115" s="29"/>
      <c r="G115" s="54"/>
      <c r="H115" s="54"/>
      <c r="I115" s="54"/>
    </row>
    <row r="116" spans="6:9" ht="12.75">
      <c r="F116" s="29"/>
      <c r="G116" s="54"/>
      <c r="H116" s="54"/>
      <c r="I116" s="54"/>
    </row>
    <row r="117" spans="6:9" ht="12.75">
      <c r="F117" s="29"/>
      <c r="G117" s="54"/>
      <c r="H117" s="54"/>
      <c r="I117" s="54"/>
    </row>
    <row r="118" spans="6:9" ht="12.75">
      <c r="F118" s="29"/>
      <c r="G118" s="54"/>
      <c r="H118" s="54"/>
      <c r="I118" s="54"/>
    </row>
    <row r="119" spans="6:9" ht="12.75">
      <c r="F119" s="29"/>
      <c r="G119" s="54"/>
      <c r="H119" s="54"/>
      <c r="I119" s="54"/>
    </row>
    <row r="120" spans="6:9" ht="12.75">
      <c r="F120" s="29"/>
      <c r="G120" s="54"/>
      <c r="H120" s="54"/>
      <c r="I120" s="54"/>
    </row>
    <row r="121" spans="6:9" ht="12.75">
      <c r="F121" s="29"/>
      <c r="G121" s="54"/>
      <c r="H121" s="54"/>
      <c r="I121" s="54"/>
    </row>
    <row r="122" spans="6:9" ht="12.75">
      <c r="F122" s="29"/>
      <c r="G122" s="54"/>
      <c r="H122" s="54"/>
      <c r="I122" s="54"/>
    </row>
    <row r="123" spans="6:9" ht="12.75">
      <c r="F123" s="29"/>
      <c r="G123" s="54"/>
      <c r="H123" s="54"/>
      <c r="I123" s="54"/>
    </row>
    <row r="124" spans="6:9" ht="12.75">
      <c r="F124" s="29"/>
      <c r="G124" s="54"/>
      <c r="H124" s="54"/>
      <c r="I124" s="54"/>
    </row>
    <row r="125" spans="6:9" ht="12.75">
      <c r="F125" s="29"/>
      <c r="G125" s="54"/>
      <c r="H125" s="54"/>
      <c r="I125" s="54"/>
    </row>
    <row r="126" spans="6:9" ht="12.75">
      <c r="F126" s="29"/>
      <c r="G126" s="54"/>
      <c r="H126" s="54"/>
      <c r="I126" s="54"/>
    </row>
    <row r="127" spans="6:9" ht="12.75">
      <c r="F127" s="29"/>
      <c r="G127" s="54"/>
      <c r="H127" s="54"/>
      <c r="I127" s="54"/>
    </row>
    <row r="128" spans="6:9" ht="12.75">
      <c r="F128" s="29"/>
      <c r="G128" s="54"/>
      <c r="H128" s="54"/>
      <c r="I128" s="54"/>
    </row>
    <row r="129" spans="6:9" ht="12.75">
      <c r="F129" s="29"/>
      <c r="G129" s="54"/>
      <c r="H129" s="54"/>
      <c r="I129" s="54"/>
    </row>
    <row r="130" spans="6:9" ht="12.75">
      <c r="F130" s="29"/>
      <c r="G130" s="54"/>
      <c r="H130" s="54"/>
      <c r="I130" s="54"/>
    </row>
    <row r="131" spans="6:9" ht="12.75">
      <c r="F131" s="29"/>
      <c r="G131" s="54"/>
      <c r="H131" s="54"/>
      <c r="I131" s="54"/>
    </row>
    <row r="132" spans="6:9" ht="12.75">
      <c r="F132" s="29"/>
      <c r="G132" s="54"/>
      <c r="H132" s="54"/>
      <c r="I132" s="54"/>
    </row>
    <row r="133" spans="6:9" ht="12.75">
      <c r="F133" s="29"/>
      <c r="G133" s="54"/>
      <c r="H133" s="54"/>
      <c r="I133" s="54"/>
    </row>
    <row r="134" spans="6:9" ht="12.75">
      <c r="F134" s="29"/>
      <c r="G134" s="54"/>
      <c r="H134" s="54"/>
      <c r="I134" s="54"/>
    </row>
    <row r="135" spans="6:9" ht="12.75">
      <c r="F135" s="29"/>
      <c r="G135" s="54"/>
      <c r="H135" s="54"/>
      <c r="I135" s="54"/>
    </row>
    <row r="136" spans="6:9" ht="12.75">
      <c r="F136" s="29"/>
      <c r="G136" s="54"/>
      <c r="H136" s="54"/>
      <c r="I136" s="54"/>
    </row>
    <row r="137" spans="6:9" ht="12.75">
      <c r="F137" s="29"/>
      <c r="G137" s="54"/>
      <c r="H137" s="54"/>
      <c r="I137" s="54"/>
    </row>
    <row r="138" spans="6:9" ht="12.75">
      <c r="F138" s="29"/>
      <c r="G138" s="54"/>
      <c r="H138" s="54"/>
      <c r="I138" s="54"/>
    </row>
    <row r="139" spans="6:9" ht="12.75">
      <c r="F139" s="29"/>
      <c r="G139" s="54"/>
      <c r="H139" s="54"/>
      <c r="I139" s="54"/>
    </row>
    <row r="140" spans="6:9" ht="12.75">
      <c r="F140" s="29"/>
      <c r="G140" s="54"/>
      <c r="H140" s="54"/>
      <c r="I140" s="54"/>
    </row>
    <row r="141" spans="6:9" ht="12.75">
      <c r="F141" s="29"/>
      <c r="G141" s="54"/>
      <c r="H141" s="54"/>
      <c r="I141" s="54"/>
    </row>
    <row r="142" spans="6:9" ht="12.75">
      <c r="F142" s="29"/>
      <c r="G142" s="54"/>
      <c r="H142" s="54"/>
      <c r="I142" s="54"/>
    </row>
    <row r="143" spans="6:9" ht="12.75">
      <c r="F143" s="29"/>
      <c r="G143" s="54"/>
      <c r="H143" s="54"/>
      <c r="I143" s="54"/>
    </row>
    <row r="144" spans="6:9" ht="12.75">
      <c r="F144" s="29"/>
      <c r="G144" s="54"/>
      <c r="H144" s="54"/>
      <c r="I144" s="54"/>
    </row>
    <row r="145" spans="6:9" ht="12.75">
      <c r="F145" s="29"/>
      <c r="G145" s="54"/>
      <c r="H145" s="54"/>
      <c r="I145" s="54"/>
    </row>
    <row r="146" spans="6:9" ht="12.75">
      <c r="F146" s="29"/>
      <c r="G146" s="54"/>
      <c r="H146" s="54"/>
      <c r="I146" s="54"/>
    </row>
    <row r="147" spans="6:9" ht="12.75">
      <c r="F147" s="29"/>
      <c r="G147" s="54"/>
      <c r="H147" s="54"/>
      <c r="I147" s="54"/>
    </row>
    <row r="148" spans="6:9" ht="12.75">
      <c r="F148" s="29"/>
      <c r="G148" s="54"/>
      <c r="H148" s="54"/>
      <c r="I148" s="54"/>
    </row>
    <row r="149" spans="6:9" ht="12.75">
      <c r="F149" s="29"/>
      <c r="G149" s="54"/>
      <c r="H149" s="54"/>
      <c r="I149" s="54"/>
    </row>
    <row r="150" spans="6:9" ht="12.75">
      <c r="F150" s="29"/>
      <c r="G150" s="54"/>
      <c r="H150" s="54"/>
      <c r="I150" s="54"/>
    </row>
    <row r="151" spans="6:9" ht="12.75">
      <c r="F151" s="29"/>
      <c r="G151" s="54"/>
      <c r="H151" s="54"/>
      <c r="I151" s="54"/>
    </row>
    <row r="152" spans="6:9" ht="12.75">
      <c r="F152" s="29"/>
      <c r="G152" s="54"/>
      <c r="H152" s="54"/>
      <c r="I152" s="54"/>
    </row>
    <row r="153" spans="6:9" ht="12.75">
      <c r="F153" s="29"/>
      <c r="G153" s="54"/>
      <c r="H153" s="54"/>
      <c r="I153" s="54"/>
    </row>
    <row r="154" spans="6:9" ht="12.75">
      <c r="F154" s="29"/>
      <c r="G154" s="54"/>
      <c r="H154" s="54"/>
      <c r="I154" s="54"/>
    </row>
    <row r="155" spans="6:9" ht="12.75">
      <c r="F155" s="29"/>
      <c r="G155" s="54"/>
      <c r="H155" s="54"/>
      <c r="I155" s="54"/>
    </row>
    <row r="156" spans="6:9" ht="12.75">
      <c r="F156" s="29"/>
      <c r="G156" s="54"/>
      <c r="H156" s="54"/>
      <c r="I156" s="54"/>
    </row>
    <row r="157" spans="6:9" ht="12.75">
      <c r="F157" s="29"/>
      <c r="G157" s="54"/>
      <c r="H157" s="54"/>
      <c r="I157" s="54"/>
    </row>
    <row r="158" spans="6:9" ht="12.75">
      <c r="F158" s="29"/>
      <c r="G158" s="54"/>
      <c r="H158" s="54"/>
      <c r="I158" s="54"/>
    </row>
    <row r="159" spans="6:9" ht="12.75">
      <c r="F159" s="29"/>
      <c r="G159" s="54"/>
      <c r="H159" s="54"/>
      <c r="I159" s="54"/>
    </row>
    <row r="160" spans="6:9" ht="12.75">
      <c r="F160" s="29"/>
      <c r="G160" s="54"/>
      <c r="H160" s="54"/>
      <c r="I160" s="54"/>
    </row>
    <row r="161" spans="6:9" ht="12.75">
      <c r="F161" s="29"/>
      <c r="G161" s="54"/>
      <c r="H161" s="54"/>
      <c r="I161" s="54"/>
    </row>
    <row r="162" spans="6:9" ht="12.75">
      <c r="F162" s="29"/>
      <c r="G162" s="54"/>
      <c r="H162" s="54"/>
      <c r="I162" s="54"/>
    </row>
    <row r="163" spans="6:9" ht="12.75">
      <c r="F163" s="29"/>
      <c r="G163" s="54"/>
      <c r="H163" s="54"/>
      <c r="I163" s="54"/>
    </row>
    <row r="164" spans="6:9" ht="12.75">
      <c r="F164" s="29"/>
      <c r="G164" s="54"/>
      <c r="H164" s="54"/>
      <c r="I164" s="54"/>
    </row>
    <row r="165" spans="6:9" ht="12.75">
      <c r="F165" s="29"/>
      <c r="G165" s="54"/>
      <c r="H165" s="54"/>
      <c r="I165" s="54"/>
    </row>
    <row r="166" spans="6:9" ht="12.75">
      <c r="F166" s="29"/>
      <c r="G166" s="54"/>
      <c r="H166" s="54"/>
      <c r="I166" s="54"/>
    </row>
    <row r="167" spans="6:9" ht="12.75">
      <c r="F167" s="29"/>
      <c r="G167" s="54"/>
      <c r="H167" s="54"/>
      <c r="I167" s="54"/>
    </row>
    <row r="168" spans="6:9" ht="12.75">
      <c r="F168" s="29"/>
      <c r="G168" s="54"/>
      <c r="H168" s="54"/>
      <c r="I168" s="54"/>
    </row>
    <row r="169" spans="6:9" ht="12.75">
      <c r="F169" s="29"/>
      <c r="G169" s="54"/>
      <c r="H169" s="54"/>
      <c r="I169" s="54"/>
    </row>
    <row r="170" spans="6:9" ht="12.75">
      <c r="F170" s="29"/>
      <c r="G170" s="54"/>
      <c r="H170" s="54"/>
      <c r="I170" s="54"/>
    </row>
    <row r="171" spans="6:9" ht="12.75">
      <c r="F171" s="29"/>
      <c r="G171" s="54"/>
      <c r="H171" s="54"/>
      <c r="I171" s="54"/>
    </row>
    <row r="172" spans="6:9" ht="12.75">
      <c r="F172" s="29"/>
      <c r="G172" s="54"/>
      <c r="H172" s="54"/>
      <c r="I172" s="54"/>
    </row>
    <row r="173" spans="6:9" ht="12.75">
      <c r="F173" s="29"/>
      <c r="G173" s="54"/>
      <c r="H173" s="54"/>
      <c r="I173" s="54"/>
    </row>
    <row r="174" spans="6:9" ht="12.75">
      <c r="F174" s="29"/>
      <c r="G174" s="54"/>
      <c r="H174" s="54"/>
      <c r="I174" s="54"/>
    </row>
    <row r="175" spans="6:9" ht="12.75">
      <c r="F175" s="29"/>
      <c r="G175" s="54"/>
      <c r="H175" s="54"/>
      <c r="I175" s="54"/>
    </row>
    <row r="176" spans="6:9" ht="12.75">
      <c r="F176" s="29"/>
      <c r="G176" s="54"/>
      <c r="H176" s="54"/>
      <c r="I176" s="54"/>
    </row>
    <row r="177" spans="6:9" ht="12.75">
      <c r="F177" s="29"/>
      <c r="G177" s="54"/>
      <c r="H177" s="54"/>
      <c r="I177" s="54"/>
    </row>
    <row r="178" spans="6:9" ht="12.75">
      <c r="F178" s="29"/>
      <c r="G178" s="54"/>
      <c r="H178" s="54"/>
      <c r="I178" s="54"/>
    </row>
    <row r="179" spans="6:9" ht="12.75">
      <c r="F179" s="29"/>
      <c r="G179" s="54"/>
      <c r="H179" s="54"/>
      <c r="I179" s="54"/>
    </row>
    <row r="180" spans="6:9" ht="12.75">
      <c r="F180" s="29"/>
      <c r="G180" s="54"/>
      <c r="H180" s="54"/>
      <c r="I180" s="54"/>
    </row>
    <row r="181" spans="6:9" ht="12.75">
      <c r="F181" s="29"/>
      <c r="G181" s="54"/>
      <c r="H181" s="54"/>
      <c r="I181" s="54"/>
    </row>
    <row r="182" spans="6:9" ht="12.75">
      <c r="F182" s="29"/>
      <c r="G182" s="54"/>
      <c r="H182" s="54"/>
      <c r="I182" s="54"/>
    </row>
    <row r="183" spans="6:9" ht="12.75">
      <c r="F183" s="29"/>
      <c r="G183" s="54"/>
      <c r="H183" s="54"/>
      <c r="I183" s="54"/>
    </row>
    <row r="184" spans="6:9" ht="12.75">
      <c r="F184" s="29"/>
      <c r="G184" s="54"/>
      <c r="H184" s="54"/>
      <c r="I184" s="54"/>
    </row>
    <row r="185" spans="6:9" ht="12.75">
      <c r="F185" s="29"/>
      <c r="G185" s="54"/>
      <c r="H185" s="54"/>
      <c r="I185" s="54"/>
    </row>
    <row r="186" spans="6:9" ht="12.75">
      <c r="F186" s="29"/>
      <c r="G186" s="54"/>
      <c r="H186" s="54"/>
      <c r="I186" s="54"/>
    </row>
    <row r="187" spans="6:9" ht="12.75">
      <c r="F187" s="29"/>
      <c r="G187" s="54"/>
      <c r="H187" s="54"/>
      <c r="I187" s="54"/>
    </row>
    <row r="188" spans="6:9" ht="12.75">
      <c r="F188" s="29"/>
      <c r="G188" s="54"/>
      <c r="H188" s="54"/>
      <c r="I188" s="54"/>
    </row>
    <row r="189" spans="6:9" ht="12.75">
      <c r="F189" s="29"/>
      <c r="G189" s="54"/>
      <c r="H189" s="54"/>
      <c r="I189" s="54"/>
    </row>
    <row r="190" spans="6:9" ht="12.75">
      <c r="F190" s="29"/>
      <c r="G190" s="54"/>
      <c r="H190" s="54"/>
      <c r="I190" s="54"/>
    </row>
    <row r="191" spans="6:9" ht="12.75">
      <c r="F191" s="29"/>
      <c r="G191" s="54"/>
      <c r="H191" s="54"/>
      <c r="I191" s="54"/>
    </row>
    <row r="192" spans="6:9" ht="12.75">
      <c r="F192" s="29"/>
      <c r="G192" s="54"/>
      <c r="H192" s="54"/>
      <c r="I192" s="54"/>
    </row>
    <row r="193" spans="6:9" ht="12.75">
      <c r="F193" s="29"/>
      <c r="G193" s="54"/>
      <c r="H193" s="54"/>
      <c r="I193" s="54"/>
    </row>
    <row r="194" spans="6:9" ht="12.75">
      <c r="F194" s="29"/>
      <c r="G194" s="54"/>
      <c r="H194" s="54"/>
      <c r="I194" s="54"/>
    </row>
    <row r="195" spans="6:9" ht="12.75">
      <c r="F195" s="29"/>
      <c r="G195" s="54"/>
      <c r="H195" s="54"/>
      <c r="I195" s="54"/>
    </row>
    <row r="196" spans="6:9" ht="12.75">
      <c r="F196" s="29"/>
      <c r="G196" s="54"/>
      <c r="H196" s="54"/>
      <c r="I196" s="54"/>
    </row>
    <row r="197" spans="6:9" ht="12.75">
      <c r="F197" s="29"/>
      <c r="G197" s="54"/>
      <c r="H197" s="54"/>
      <c r="I197" s="54"/>
    </row>
    <row r="198" spans="6:9" ht="12.75">
      <c r="F198" s="29"/>
      <c r="G198" s="54"/>
      <c r="H198" s="54"/>
      <c r="I198" s="54"/>
    </row>
    <row r="199" spans="6:9" ht="12.75">
      <c r="F199" s="29"/>
      <c r="G199" s="54"/>
      <c r="H199" s="54"/>
      <c r="I199" s="54"/>
    </row>
    <row r="200" spans="6:9" ht="12.75">
      <c r="F200" s="29"/>
      <c r="G200" s="54"/>
      <c r="H200" s="54"/>
      <c r="I200" s="54"/>
    </row>
    <row r="201" spans="6:9" ht="12.75">
      <c r="F201" s="29"/>
      <c r="G201" s="54"/>
      <c r="H201" s="54"/>
      <c r="I201" s="54"/>
    </row>
    <row r="202" spans="6:9" ht="12.75">
      <c r="F202" s="29"/>
      <c r="G202" s="54"/>
      <c r="H202" s="54"/>
      <c r="I202" s="54"/>
    </row>
    <row r="203" spans="6:9" ht="12.75">
      <c r="F203" s="29"/>
      <c r="G203" s="54"/>
      <c r="H203" s="54"/>
      <c r="I203" s="54"/>
    </row>
    <row r="204" spans="6:9" ht="12.75">
      <c r="F204" s="29"/>
      <c r="G204" s="54"/>
      <c r="H204" s="54"/>
      <c r="I204" s="54"/>
    </row>
    <row r="205" spans="6:9" ht="12.75">
      <c r="F205" s="29"/>
      <c r="G205" s="54"/>
      <c r="H205" s="54"/>
      <c r="I205" s="54"/>
    </row>
    <row r="206" spans="6:9" ht="12.75">
      <c r="F206" s="29"/>
      <c r="G206" s="54"/>
      <c r="H206" s="54"/>
      <c r="I206" s="54"/>
    </row>
    <row r="207" spans="6:9" ht="12.75">
      <c r="F207" s="29"/>
      <c r="G207" s="54"/>
      <c r="H207" s="54"/>
      <c r="I207" s="54"/>
    </row>
    <row r="208" spans="6:9" ht="12.75">
      <c r="F208" s="29"/>
      <c r="G208" s="54"/>
      <c r="H208" s="54"/>
      <c r="I208" s="54"/>
    </row>
    <row r="209" spans="6:9" ht="12.75">
      <c r="F209" s="29"/>
      <c r="G209" s="54"/>
      <c r="H209" s="54"/>
      <c r="I209" s="54"/>
    </row>
    <row r="210" spans="6:9" ht="12.75">
      <c r="F210" s="29"/>
      <c r="G210" s="54"/>
      <c r="H210" s="54"/>
      <c r="I210" s="54"/>
    </row>
    <row r="211" spans="6:9" ht="12.75">
      <c r="F211" s="29"/>
      <c r="G211" s="54"/>
      <c r="H211" s="54"/>
      <c r="I211" s="54"/>
    </row>
    <row r="212" spans="6:9" ht="12.75">
      <c r="F212" s="29"/>
      <c r="G212" s="54"/>
      <c r="H212" s="54"/>
      <c r="I212" s="54"/>
    </row>
    <row r="213" spans="6:9" ht="12.75">
      <c r="F213" s="29"/>
      <c r="G213" s="54"/>
      <c r="H213" s="54"/>
      <c r="I213" s="54"/>
    </row>
    <row r="214" spans="6:9" ht="12.75">
      <c r="F214" s="29"/>
      <c r="G214" s="54"/>
      <c r="H214" s="54"/>
      <c r="I214" s="54"/>
    </row>
    <row r="215" spans="6:9" ht="12.75">
      <c r="F215" s="29"/>
      <c r="G215" s="54"/>
      <c r="H215" s="54"/>
      <c r="I215" s="54"/>
    </row>
    <row r="216" spans="6:9" ht="12.75">
      <c r="F216" s="29"/>
      <c r="G216" s="54"/>
      <c r="H216" s="54"/>
      <c r="I216" s="54"/>
    </row>
    <row r="217" spans="6:9" ht="12.75">
      <c r="F217" s="29"/>
      <c r="G217" s="54"/>
      <c r="H217" s="54"/>
      <c r="I217" s="54"/>
    </row>
    <row r="218" spans="6:9" ht="12.75">
      <c r="F218" s="29"/>
      <c r="G218" s="54"/>
      <c r="H218" s="54"/>
      <c r="I218" s="54"/>
    </row>
    <row r="219" spans="6:9" ht="12.75">
      <c r="F219" s="29"/>
      <c r="G219" s="54"/>
      <c r="H219" s="54"/>
      <c r="I219" s="54"/>
    </row>
    <row r="220" spans="6:9" ht="12.75">
      <c r="F220" s="29"/>
      <c r="G220" s="54"/>
      <c r="H220" s="54"/>
      <c r="I220" s="54"/>
    </row>
    <row r="221" spans="6:9" ht="12.75">
      <c r="F221" s="29"/>
      <c r="G221" s="54"/>
      <c r="H221" s="54"/>
      <c r="I221" s="54"/>
    </row>
    <row r="222" spans="6:9" ht="12.75">
      <c r="F222" s="29"/>
      <c r="G222" s="54"/>
      <c r="H222" s="54"/>
      <c r="I222" s="54"/>
    </row>
    <row r="223" spans="6:9" ht="12.75">
      <c r="F223" s="29"/>
      <c r="G223" s="54"/>
      <c r="H223" s="54"/>
      <c r="I223" s="54"/>
    </row>
    <row r="224" spans="6:9" ht="12.75">
      <c r="F224" s="29"/>
      <c r="G224" s="54"/>
      <c r="H224" s="54"/>
      <c r="I224" s="54"/>
    </row>
    <row r="225" spans="6:9" ht="12.75">
      <c r="F225" s="29"/>
      <c r="G225" s="54"/>
      <c r="H225" s="54"/>
      <c r="I225" s="54"/>
    </row>
    <row r="226" spans="6:9" ht="12.75">
      <c r="F226" s="29"/>
      <c r="G226" s="54"/>
      <c r="H226" s="54"/>
      <c r="I226" s="54"/>
    </row>
    <row r="227" spans="6:9" ht="12.75">
      <c r="F227" s="29"/>
      <c r="G227" s="54"/>
      <c r="H227" s="54"/>
      <c r="I227" s="54"/>
    </row>
    <row r="228" spans="6:9" ht="12.75">
      <c r="F228" s="29"/>
      <c r="G228" s="54"/>
      <c r="H228" s="54"/>
      <c r="I228" s="54"/>
    </row>
    <row r="229" spans="6:9" ht="12.75">
      <c r="F229" s="29"/>
      <c r="G229" s="54"/>
      <c r="H229" s="54"/>
      <c r="I229" s="54"/>
    </row>
    <row r="230" spans="6:9" ht="12.75">
      <c r="F230" s="29"/>
      <c r="G230" s="54"/>
      <c r="H230" s="54"/>
      <c r="I230" s="54"/>
    </row>
    <row r="231" spans="6:9" ht="12.75">
      <c r="F231" s="29"/>
      <c r="G231" s="54"/>
      <c r="H231" s="54"/>
      <c r="I231" s="54"/>
    </row>
    <row r="232" spans="6:9" ht="12.75">
      <c r="F232" s="29"/>
      <c r="G232" s="54"/>
      <c r="H232" s="54"/>
      <c r="I232" s="54"/>
    </row>
    <row r="233" spans="6:9" ht="12.75">
      <c r="F233" s="29"/>
      <c r="G233" s="54"/>
      <c r="H233" s="54"/>
      <c r="I233" s="54"/>
    </row>
    <row r="234" spans="6:9" ht="12.75">
      <c r="F234" s="29"/>
      <c r="G234" s="54"/>
      <c r="H234" s="54"/>
      <c r="I234" s="54"/>
    </row>
    <row r="235" spans="6:9" ht="12.75">
      <c r="F235" s="29"/>
      <c r="G235" s="54"/>
      <c r="H235" s="54"/>
      <c r="I235" s="54"/>
    </row>
    <row r="236" spans="6:9" ht="12.75">
      <c r="F236" s="29"/>
      <c r="G236" s="54"/>
      <c r="H236" s="54"/>
      <c r="I236" s="54"/>
    </row>
    <row r="237" spans="6:9" ht="12.75">
      <c r="F237" s="29"/>
      <c r="G237" s="54"/>
      <c r="H237" s="54"/>
      <c r="I237" s="54"/>
    </row>
    <row r="238" spans="6:9" ht="12.75">
      <c r="F238" s="29"/>
      <c r="G238" s="54"/>
      <c r="H238" s="54"/>
      <c r="I238" s="54"/>
    </row>
    <row r="239" spans="6:9" ht="12.75">
      <c r="F239" s="29"/>
      <c r="G239" s="54"/>
      <c r="H239" s="54"/>
      <c r="I239" s="54"/>
    </row>
    <row r="240" spans="6:9" ht="12.75">
      <c r="F240" s="29"/>
      <c r="G240" s="54"/>
      <c r="H240" s="54"/>
      <c r="I240" s="54"/>
    </row>
    <row r="241" spans="6:9" ht="12.75">
      <c r="F241" s="29"/>
      <c r="G241" s="54"/>
      <c r="H241" s="54"/>
      <c r="I241" s="54"/>
    </row>
    <row r="242" spans="6:9" ht="12.75">
      <c r="F242" s="29"/>
      <c r="G242" s="54"/>
      <c r="H242" s="54"/>
      <c r="I242" s="54"/>
    </row>
    <row r="243" spans="6:9" ht="12.75">
      <c r="F243" s="29"/>
      <c r="G243" s="54"/>
      <c r="H243" s="54"/>
      <c r="I243" s="54"/>
    </row>
    <row r="244" spans="6:9" ht="12.75">
      <c r="F244" s="29"/>
      <c r="G244" s="54"/>
      <c r="H244" s="54"/>
      <c r="I244" s="54"/>
    </row>
    <row r="245" spans="6:9" ht="12.75">
      <c r="F245" s="29"/>
      <c r="G245" s="54"/>
      <c r="H245" s="54"/>
      <c r="I245" s="54"/>
    </row>
    <row r="246" spans="6:9" ht="12.75">
      <c r="F246" s="29"/>
      <c r="G246" s="54"/>
      <c r="H246" s="54"/>
      <c r="I246" s="54"/>
    </row>
    <row r="247" spans="6:9" ht="12.75">
      <c r="F247" s="29"/>
      <c r="G247" s="54"/>
      <c r="H247" s="54"/>
      <c r="I247" s="54"/>
    </row>
    <row r="248" spans="6:9" ht="12.75">
      <c r="F248" s="29"/>
      <c r="G248" s="54"/>
      <c r="H248" s="54"/>
      <c r="I248" s="54"/>
    </row>
    <row r="249" spans="6:9" ht="12.75">
      <c r="F249" s="29"/>
      <c r="G249" s="54"/>
      <c r="H249" s="54"/>
      <c r="I249" s="54"/>
    </row>
    <row r="250" spans="6:9" ht="12.75">
      <c r="F250" s="29"/>
      <c r="G250" s="54"/>
      <c r="H250" s="54"/>
      <c r="I250" s="54"/>
    </row>
    <row r="251" spans="6:9" ht="12.75">
      <c r="F251" s="29"/>
      <c r="G251" s="54"/>
      <c r="H251" s="54"/>
      <c r="I251" s="54"/>
    </row>
    <row r="252" spans="6:9" ht="12.75">
      <c r="F252" s="29"/>
      <c r="G252" s="54"/>
      <c r="H252" s="54"/>
      <c r="I252" s="54"/>
    </row>
    <row r="253" spans="6:9" ht="12.75">
      <c r="F253" s="29"/>
      <c r="G253" s="54"/>
      <c r="H253" s="54"/>
      <c r="I253" s="54"/>
    </row>
    <row r="254" spans="6:9" ht="12.75">
      <c r="F254" s="29"/>
      <c r="G254" s="54"/>
      <c r="H254" s="54"/>
      <c r="I254" s="54"/>
    </row>
    <row r="255" spans="6:9" ht="12.75">
      <c r="F255" s="29"/>
      <c r="G255" s="54"/>
      <c r="H255" s="54"/>
      <c r="I255" s="54"/>
    </row>
    <row r="256" spans="6:9" ht="12.75">
      <c r="F256" s="29"/>
      <c r="G256" s="54"/>
      <c r="H256" s="54"/>
      <c r="I256" s="54"/>
    </row>
    <row r="257" spans="6:9" ht="12.75">
      <c r="F257" s="29"/>
      <c r="G257" s="54"/>
      <c r="H257" s="54"/>
      <c r="I257" s="54"/>
    </row>
    <row r="258" spans="6:9" ht="12.75">
      <c r="F258" s="29"/>
      <c r="G258" s="54"/>
      <c r="H258" s="54"/>
      <c r="I258" s="54"/>
    </row>
    <row r="259" spans="6:9" ht="12.75">
      <c r="F259" s="29"/>
      <c r="G259" s="54"/>
      <c r="H259" s="54"/>
      <c r="I259" s="54"/>
    </row>
    <row r="260" spans="6:9" ht="12.75">
      <c r="F260" s="29"/>
      <c r="G260" s="54"/>
      <c r="H260" s="54"/>
      <c r="I260" s="54"/>
    </row>
    <row r="261" spans="6:9" ht="12.75">
      <c r="F261" s="29"/>
      <c r="G261" s="54"/>
      <c r="H261" s="54"/>
      <c r="I261" s="54"/>
    </row>
    <row r="262" spans="6:9" ht="12.75">
      <c r="F262" s="29"/>
      <c r="G262" s="54"/>
      <c r="H262" s="54"/>
      <c r="I262" s="54"/>
    </row>
    <row r="263" spans="6:9" ht="12.75">
      <c r="F263" s="29"/>
      <c r="G263" s="54"/>
      <c r="H263" s="54"/>
      <c r="I263" s="54"/>
    </row>
    <row r="264" spans="6:9" ht="12.75">
      <c r="F264" s="29"/>
      <c r="G264" s="54"/>
      <c r="H264" s="54"/>
      <c r="I264" s="54"/>
    </row>
    <row r="265" spans="6:9" ht="12.75">
      <c r="F265" s="29"/>
      <c r="G265" s="54"/>
      <c r="H265" s="54"/>
      <c r="I265" s="54"/>
    </row>
    <row r="266" spans="6:9" ht="12.75">
      <c r="F266" s="29"/>
      <c r="G266" s="54"/>
      <c r="H266" s="54"/>
      <c r="I266" s="54"/>
    </row>
    <row r="267" spans="6:9" ht="12.75">
      <c r="F267" s="29"/>
      <c r="G267" s="54"/>
      <c r="H267" s="54"/>
      <c r="I267" s="54"/>
    </row>
    <row r="268" spans="6:9" ht="12.75">
      <c r="F268" s="29"/>
      <c r="G268" s="54"/>
      <c r="H268" s="54"/>
      <c r="I268" s="54"/>
    </row>
    <row r="269" spans="6:9" ht="12.75">
      <c r="F269" s="29"/>
      <c r="G269" s="54"/>
      <c r="H269" s="54"/>
      <c r="I269" s="54"/>
    </row>
    <row r="270" spans="6:9" ht="12.75">
      <c r="F270" s="29"/>
      <c r="G270" s="54"/>
      <c r="H270" s="54"/>
      <c r="I270" s="54"/>
    </row>
    <row r="271" spans="6:9" ht="12.75">
      <c r="F271" s="29"/>
      <c r="G271" s="54"/>
      <c r="H271" s="54"/>
      <c r="I271" s="54"/>
    </row>
    <row r="272" spans="6:9" ht="12.75">
      <c r="F272" s="29"/>
      <c r="G272" s="54"/>
      <c r="H272" s="54"/>
      <c r="I272" s="54"/>
    </row>
    <row r="273" spans="6:9" ht="12.75">
      <c r="F273" s="29"/>
      <c r="G273" s="54"/>
      <c r="H273" s="54"/>
      <c r="I273" s="54"/>
    </row>
    <row r="274" spans="6:9" ht="12.75">
      <c r="F274" s="29"/>
      <c r="G274" s="54"/>
      <c r="H274" s="54"/>
      <c r="I274" s="54"/>
    </row>
    <row r="275" spans="6:9" ht="12.75">
      <c r="F275" s="29"/>
      <c r="G275" s="54"/>
      <c r="H275" s="54"/>
      <c r="I275" s="54"/>
    </row>
    <row r="276" spans="6:9" ht="12.75">
      <c r="F276" s="29"/>
      <c r="G276" s="54"/>
      <c r="H276" s="54"/>
      <c r="I276" s="54"/>
    </row>
    <row r="277" spans="6:9" ht="12.75">
      <c r="F277" s="29"/>
      <c r="G277" s="54"/>
      <c r="H277" s="54"/>
      <c r="I277" s="54"/>
    </row>
    <row r="278" spans="6:9" ht="12.75">
      <c r="F278" s="29"/>
      <c r="G278" s="54"/>
      <c r="H278" s="54"/>
      <c r="I278" s="54"/>
    </row>
    <row r="279" spans="6:9" ht="12.75">
      <c r="F279" s="29"/>
      <c r="G279" s="54"/>
      <c r="H279" s="54"/>
      <c r="I279" s="54"/>
    </row>
    <row r="280" spans="6:9" ht="12.75">
      <c r="F280" s="29"/>
      <c r="G280" s="54"/>
      <c r="H280" s="54"/>
      <c r="I280" s="54"/>
    </row>
    <row r="281" spans="6:9" ht="12.75">
      <c r="F281" s="29"/>
      <c r="G281" s="54"/>
      <c r="H281" s="54"/>
      <c r="I281" s="54"/>
    </row>
    <row r="282" spans="6:9" ht="12.75">
      <c r="F282" s="29"/>
      <c r="G282" s="54"/>
      <c r="H282" s="54"/>
      <c r="I282" s="54"/>
    </row>
    <row r="283" spans="6:9" ht="12.75">
      <c r="F283" s="29"/>
      <c r="G283" s="54"/>
      <c r="H283" s="54"/>
      <c r="I283" s="54"/>
    </row>
    <row r="284" spans="6:9" ht="12.75">
      <c r="F284" s="29"/>
      <c r="G284" s="54"/>
      <c r="H284" s="54"/>
      <c r="I284" s="54"/>
    </row>
    <row r="285" spans="6:9" ht="12.75">
      <c r="F285" s="29"/>
      <c r="G285" s="54"/>
      <c r="H285" s="54"/>
      <c r="I285" s="54"/>
    </row>
    <row r="286" spans="6:9" ht="12.75">
      <c r="F286" s="29"/>
      <c r="G286" s="54"/>
      <c r="H286" s="54"/>
      <c r="I286" s="54"/>
    </row>
    <row r="287" spans="6:9" ht="12.75">
      <c r="F287" s="29"/>
      <c r="G287" s="54"/>
      <c r="H287" s="54"/>
      <c r="I287" s="54"/>
    </row>
    <row r="288" spans="6:9" ht="12.75">
      <c r="F288" s="29"/>
      <c r="G288" s="54"/>
      <c r="H288" s="54"/>
      <c r="I288" s="54"/>
    </row>
    <row r="289" spans="6:9" ht="12.75">
      <c r="F289" s="29"/>
      <c r="G289" s="54"/>
      <c r="H289" s="54"/>
      <c r="I289" s="54"/>
    </row>
    <row r="290" spans="6:9" ht="12.75">
      <c r="F290" s="29"/>
      <c r="G290" s="54"/>
      <c r="H290" s="54"/>
      <c r="I290" s="54"/>
    </row>
    <row r="291" spans="6:9" ht="12.75">
      <c r="F291" s="29"/>
      <c r="G291" s="54"/>
      <c r="H291" s="54"/>
      <c r="I291" s="54"/>
    </row>
    <row r="292" spans="6:9" ht="12.75">
      <c r="F292" s="29"/>
      <c r="G292" s="54"/>
      <c r="H292" s="54"/>
      <c r="I292" s="54"/>
    </row>
    <row r="293" spans="6:9" ht="12.75">
      <c r="F293" s="29"/>
      <c r="G293" s="54"/>
      <c r="H293" s="54"/>
      <c r="I293" s="54"/>
    </row>
    <row r="294" spans="6:9" ht="12.75">
      <c r="F294" s="29"/>
      <c r="G294" s="54"/>
      <c r="H294" s="54"/>
      <c r="I294" s="54"/>
    </row>
    <row r="295" spans="6:9" ht="12.75">
      <c r="F295" s="29"/>
      <c r="G295" s="54"/>
      <c r="H295" s="54"/>
      <c r="I295" s="54"/>
    </row>
    <row r="296" spans="6:9" ht="12.75">
      <c r="F296" s="29"/>
      <c r="G296" s="54"/>
      <c r="H296" s="54"/>
      <c r="I296" s="54"/>
    </row>
    <row r="297" spans="6:9" ht="12.75">
      <c r="F297" s="29"/>
      <c r="G297" s="54"/>
      <c r="H297" s="54"/>
      <c r="I297" s="54"/>
    </row>
    <row r="298" spans="6:9" ht="12.75">
      <c r="F298" s="29"/>
      <c r="G298" s="54"/>
      <c r="H298" s="54"/>
      <c r="I298" s="54"/>
    </row>
    <row r="299" spans="6:9" ht="12.75">
      <c r="F299" s="29"/>
      <c r="G299" s="54"/>
      <c r="H299" s="54"/>
      <c r="I299" s="54"/>
    </row>
    <row r="300" spans="6:9" ht="12.75">
      <c r="F300" s="29"/>
      <c r="G300" s="54"/>
      <c r="H300" s="54"/>
      <c r="I300" s="54"/>
    </row>
    <row r="301" spans="6:9" ht="12.75">
      <c r="F301" s="29"/>
      <c r="G301" s="54"/>
      <c r="H301" s="54"/>
      <c r="I301" s="54"/>
    </row>
    <row r="302" spans="6:9" ht="12.75">
      <c r="F302" s="29"/>
      <c r="G302" s="54"/>
      <c r="H302" s="54"/>
      <c r="I302" s="54"/>
    </row>
    <row r="303" spans="6:9" ht="12.75">
      <c r="F303" s="29"/>
      <c r="G303" s="54"/>
      <c r="H303" s="54"/>
      <c r="I303" s="54"/>
    </row>
    <row r="304" spans="6:9" ht="12.75">
      <c r="F304" s="29"/>
      <c r="G304" s="54"/>
      <c r="H304" s="54"/>
      <c r="I304" s="54"/>
    </row>
    <row r="305" spans="6:9" ht="12.75">
      <c r="F305" s="29"/>
      <c r="G305" s="54"/>
      <c r="H305" s="54"/>
      <c r="I305" s="54"/>
    </row>
    <row r="306" spans="6:9" ht="12.75">
      <c r="F306" s="29"/>
      <c r="G306" s="54"/>
      <c r="H306" s="54"/>
      <c r="I306" s="54"/>
    </row>
    <row r="307" spans="6:9" ht="12.75">
      <c r="F307" s="29"/>
      <c r="G307" s="54"/>
      <c r="H307" s="54"/>
      <c r="I307" s="54"/>
    </row>
    <row r="308" spans="6:9" ht="12.75">
      <c r="F308" s="29"/>
      <c r="G308" s="54"/>
      <c r="H308" s="54"/>
      <c r="I308" s="54"/>
    </row>
    <row r="309" spans="6:9" ht="12.75">
      <c r="F309" s="29"/>
      <c r="G309" s="54"/>
      <c r="H309" s="54"/>
      <c r="I309" s="54"/>
    </row>
    <row r="310" spans="6:9" ht="12.75">
      <c r="F310" s="29"/>
      <c r="G310" s="54"/>
      <c r="H310" s="54"/>
      <c r="I310" s="54"/>
    </row>
    <row r="311" spans="6:9" ht="12.75">
      <c r="F311" s="29"/>
      <c r="G311" s="54"/>
      <c r="H311" s="54"/>
      <c r="I311" s="54"/>
    </row>
    <row r="312" spans="6:9" ht="12.75">
      <c r="F312" s="29"/>
      <c r="G312" s="54"/>
      <c r="H312" s="54"/>
      <c r="I312" s="54"/>
    </row>
    <row r="313" spans="6:9" ht="12.75">
      <c r="F313" s="29"/>
      <c r="G313" s="54"/>
      <c r="H313" s="54"/>
      <c r="I313" s="54"/>
    </row>
    <row r="314" spans="6:9" ht="12.75">
      <c r="F314" s="29"/>
      <c r="G314" s="54"/>
      <c r="H314" s="54"/>
      <c r="I314" s="54"/>
    </row>
    <row r="315" spans="6:9" ht="12.75">
      <c r="F315" s="29"/>
      <c r="G315" s="54"/>
      <c r="H315" s="54"/>
      <c r="I315" s="54"/>
    </row>
    <row r="316" spans="6:9" ht="12.75">
      <c r="F316" s="29"/>
      <c r="G316" s="54"/>
      <c r="H316" s="54"/>
      <c r="I316" s="54"/>
    </row>
    <row r="317" spans="6:9" ht="12.75">
      <c r="F317" s="29"/>
      <c r="G317" s="54"/>
      <c r="H317" s="54"/>
      <c r="I317" s="54"/>
    </row>
    <row r="318" spans="6:9" ht="12.75">
      <c r="F318" s="29"/>
      <c r="G318" s="54"/>
      <c r="H318" s="54"/>
      <c r="I318" s="54"/>
    </row>
    <row r="319" spans="6:9" ht="12.75">
      <c r="F319" s="29"/>
      <c r="G319" s="54"/>
      <c r="H319" s="54"/>
      <c r="I319" s="54"/>
    </row>
    <row r="320" spans="6:9" ht="12.75">
      <c r="F320" s="29"/>
      <c r="G320" s="54"/>
      <c r="H320" s="54"/>
      <c r="I320" s="54"/>
    </row>
    <row r="321" spans="6:9" ht="12.75">
      <c r="F321" s="29"/>
      <c r="G321" s="54"/>
      <c r="H321" s="54"/>
      <c r="I321" s="54"/>
    </row>
    <row r="322" spans="6:9" ht="12.75">
      <c r="F322" s="29"/>
      <c r="G322" s="54"/>
      <c r="H322" s="54"/>
      <c r="I322" s="54"/>
    </row>
    <row r="323" spans="6:9" ht="12.75">
      <c r="F323" s="29"/>
      <c r="G323" s="54"/>
      <c r="H323" s="54"/>
      <c r="I323" s="54"/>
    </row>
    <row r="324" spans="6:9" ht="12.75">
      <c r="F324" s="29"/>
      <c r="G324" s="54"/>
      <c r="H324" s="54"/>
      <c r="I324" s="54"/>
    </row>
    <row r="325" spans="6:9" ht="12.75">
      <c r="F325" s="29"/>
      <c r="G325" s="54"/>
      <c r="H325" s="54"/>
      <c r="I325" s="54"/>
    </row>
    <row r="326" spans="6:9" ht="12.75">
      <c r="F326" s="29"/>
      <c r="G326" s="54"/>
      <c r="H326" s="54"/>
      <c r="I326" s="54"/>
    </row>
    <row r="327" spans="6:9" ht="12.75">
      <c r="F327" s="29"/>
      <c r="G327" s="54"/>
      <c r="H327" s="54"/>
      <c r="I327" s="54"/>
    </row>
    <row r="328" spans="6:9" ht="12.75">
      <c r="F328" s="29"/>
      <c r="G328" s="54"/>
      <c r="H328" s="54"/>
      <c r="I328" s="54"/>
    </row>
    <row r="329" spans="6:9" ht="12.75">
      <c r="F329" s="29"/>
      <c r="G329" s="54"/>
      <c r="H329" s="54"/>
      <c r="I329" s="54"/>
    </row>
    <row r="330" spans="6:9" ht="12.75">
      <c r="F330" s="29"/>
      <c r="G330" s="54"/>
      <c r="H330" s="54"/>
      <c r="I330" s="54"/>
    </row>
    <row r="331" spans="6:9" ht="12.75">
      <c r="F331" s="29"/>
      <c r="G331" s="54"/>
      <c r="H331" s="54"/>
      <c r="I331" s="54"/>
    </row>
    <row r="332" spans="6:9" ht="12.75">
      <c r="F332" s="29"/>
      <c r="G332" s="54"/>
      <c r="H332" s="54"/>
      <c r="I332" s="54"/>
    </row>
    <row r="333" spans="6:9" ht="12.75">
      <c r="F333" s="29"/>
      <c r="G333" s="54"/>
      <c r="H333" s="54"/>
      <c r="I333" s="54"/>
    </row>
    <row r="334" spans="6:9" ht="12.75">
      <c r="F334" s="29"/>
      <c r="G334" s="54"/>
      <c r="H334" s="54"/>
      <c r="I334" s="54"/>
    </row>
    <row r="335" spans="6:9" ht="12.75">
      <c r="F335" s="29"/>
      <c r="G335" s="54"/>
      <c r="H335" s="54"/>
      <c r="I335" s="54"/>
    </row>
    <row r="336" spans="6:9" ht="12.75">
      <c r="F336" s="29"/>
      <c r="G336" s="54"/>
      <c r="H336" s="54"/>
      <c r="I336" s="54"/>
    </row>
    <row r="337" spans="6:9" ht="12.75">
      <c r="F337" s="29"/>
      <c r="G337" s="54"/>
      <c r="H337" s="54"/>
      <c r="I337" s="54"/>
    </row>
    <row r="338" spans="6:9" ht="12.75">
      <c r="F338" s="29"/>
      <c r="G338" s="54"/>
      <c r="H338" s="54"/>
      <c r="I338" s="54"/>
    </row>
    <row r="339" spans="6:9" ht="12.75">
      <c r="F339" s="29"/>
      <c r="G339" s="54"/>
      <c r="H339" s="54"/>
      <c r="I339" s="54"/>
    </row>
    <row r="340" spans="6:9" ht="12.75">
      <c r="F340" s="29"/>
      <c r="G340" s="54"/>
      <c r="H340" s="54"/>
      <c r="I340" s="54"/>
    </row>
    <row r="341" spans="6:9" ht="12.75">
      <c r="F341" s="29"/>
      <c r="G341" s="54"/>
      <c r="H341" s="54"/>
      <c r="I341" s="54"/>
    </row>
    <row r="342" spans="6:9" ht="12.75">
      <c r="F342" s="29"/>
      <c r="G342" s="54"/>
      <c r="H342" s="54"/>
      <c r="I342" s="54"/>
    </row>
    <row r="343" spans="6:9" ht="12.75">
      <c r="F343" s="29"/>
      <c r="G343" s="54"/>
      <c r="H343" s="54"/>
      <c r="I343" s="54"/>
    </row>
    <row r="344" spans="6:9" ht="12.75">
      <c r="F344" s="29"/>
      <c r="G344" s="54"/>
      <c r="H344" s="54"/>
      <c r="I344" s="54"/>
    </row>
    <row r="345" spans="6:9" ht="12.75">
      <c r="F345" s="29"/>
      <c r="G345" s="54"/>
      <c r="H345" s="54"/>
      <c r="I345" s="54"/>
    </row>
    <row r="346" spans="6:9" ht="12.75">
      <c r="F346" s="29"/>
      <c r="G346" s="54"/>
      <c r="H346" s="54"/>
      <c r="I346" s="54"/>
    </row>
    <row r="347" spans="6:9" ht="12.75">
      <c r="F347" s="29"/>
      <c r="G347" s="54"/>
      <c r="H347" s="54"/>
      <c r="I347" s="54"/>
    </row>
    <row r="348" spans="6:9" ht="12.75">
      <c r="F348" s="29"/>
      <c r="G348" s="54"/>
      <c r="H348" s="54"/>
      <c r="I348" s="54"/>
    </row>
    <row r="349" spans="6:9" ht="12.75">
      <c r="F349" s="29"/>
      <c r="G349" s="54"/>
      <c r="H349" s="54"/>
      <c r="I349" s="54"/>
    </row>
    <row r="350" spans="6:9" ht="12.75">
      <c r="F350" s="29"/>
      <c r="G350" s="54"/>
      <c r="H350" s="54"/>
      <c r="I350" s="54"/>
    </row>
    <row r="351" spans="6:9" ht="12.75">
      <c r="F351" s="29"/>
      <c r="G351" s="54"/>
      <c r="H351" s="54"/>
      <c r="I351" s="54"/>
    </row>
    <row r="352" spans="6:9" ht="12.75">
      <c r="F352" s="29"/>
      <c r="G352" s="54"/>
      <c r="H352" s="54"/>
      <c r="I352" s="54"/>
    </row>
    <row r="353" spans="6:9" ht="12.75">
      <c r="F353" s="29"/>
      <c r="G353" s="54"/>
      <c r="H353" s="54"/>
      <c r="I353" s="54"/>
    </row>
    <row r="354" spans="6:9" ht="12.75">
      <c r="F354" s="29"/>
      <c r="G354" s="54"/>
      <c r="H354" s="54"/>
      <c r="I354" s="54"/>
    </row>
    <row r="355" spans="6:9" ht="12.75">
      <c r="F355" s="29"/>
      <c r="G355" s="54"/>
      <c r="H355" s="54"/>
      <c r="I355" s="54"/>
    </row>
    <row r="356" spans="6:9" ht="12.75">
      <c r="F356" s="29"/>
      <c r="G356" s="54"/>
      <c r="H356" s="54"/>
      <c r="I356" s="54"/>
    </row>
    <row r="357" spans="6:9" ht="12.75">
      <c r="F357" s="29"/>
      <c r="G357" s="54"/>
      <c r="H357" s="54"/>
      <c r="I357" s="54"/>
    </row>
    <row r="358" spans="6:9" ht="12.75">
      <c r="F358" s="29"/>
      <c r="G358" s="54"/>
      <c r="H358" s="54"/>
      <c r="I358" s="54"/>
    </row>
    <row r="359" spans="6:9" ht="12.75">
      <c r="F359" s="29"/>
      <c r="G359" s="54"/>
      <c r="H359" s="54"/>
      <c r="I359" s="54"/>
    </row>
    <row r="360" spans="6:9" ht="12.75">
      <c r="F360" s="29"/>
      <c r="G360" s="54"/>
      <c r="H360" s="54"/>
      <c r="I360" s="54"/>
    </row>
    <row r="361" spans="6:9" ht="12.75">
      <c r="F361" s="29"/>
      <c r="G361" s="54"/>
      <c r="H361" s="54"/>
      <c r="I361" s="54"/>
    </row>
    <row r="362" spans="6:9" ht="12.75">
      <c r="F362" s="29"/>
      <c r="G362" s="54"/>
      <c r="H362" s="54"/>
      <c r="I362" s="54"/>
    </row>
    <row r="363" spans="6:9" ht="12.75">
      <c r="F363" s="29"/>
      <c r="G363" s="54"/>
      <c r="H363" s="54"/>
      <c r="I363" s="54"/>
    </row>
    <row r="364" spans="6:9" ht="12.75">
      <c r="F364" s="29"/>
      <c r="G364" s="54"/>
      <c r="H364" s="54"/>
      <c r="I364" s="54"/>
    </row>
    <row r="365" spans="6:9" ht="12.75">
      <c r="F365" s="29"/>
      <c r="G365" s="54"/>
      <c r="H365" s="54"/>
      <c r="I365" s="54"/>
    </row>
    <row r="366" spans="6:9" ht="12.75">
      <c r="F366" s="29"/>
      <c r="G366" s="54"/>
      <c r="H366" s="54"/>
      <c r="I366" s="54"/>
    </row>
    <row r="367" spans="6:9" ht="12.75">
      <c r="F367" s="29"/>
      <c r="G367" s="54"/>
      <c r="H367" s="54"/>
      <c r="I367" s="54"/>
    </row>
    <row r="368" spans="6:9" ht="12.75">
      <c r="F368" s="29"/>
      <c r="G368" s="54"/>
      <c r="H368" s="54"/>
      <c r="I368" s="54"/>
    </row>
    <row r="369" spans="6:9" ht="12.75">
      <c r="F369" s="29"/>
      <c r="G369" s="54"/>
      <c r="H369" s="54"/>
      <c r="I369" s="54"/>
    </row>
    <row r="370" spans="6:9" ht="12.75">
      <c r="F370" s="29"/>
      <c r="G370" s="54"/>
      <c r="H370" s="54"/>
      <c r="I370" s="54"/>
    </row>
    <row r="371" spans="6:9" ht="12.75">
      <c r="F371" s="29"/>
      <c r="G371" s="54"/>
      <c r="H371" s="54"/>
      <c r="I371" s="54"/>
    </row>
    <row r="372" spans="6:9" ht="12.75">
      <c r="F372" s="29"/>
      <c r="G372" s="54"/>
      <c r="H372" s="54"/>
      <c r="I372" s="54"/>
    </row>
    <row r="373" spans="6:9" ht="12.75">
      <c r="F373" s="29"/>
      <c r="G373" s="54"/>
      <c r="H373" s="54"/>
      <c r="I373" s="54"/>
    </row>
    <row r="374" spans="6:9" ht="12.75">
      <c r="F374" s="29"/>
      <c r="G374" s="54"/>
      <c r="H374" s="54"/>
      <c r="I374" s="54"/>
    </row>
    <row r="375" spans="6:9" ht="12.75">
      <c r="F375" s="29"/>
      <c r="G375" s="54"/>
      <c r="H375" s="54"/>
      <c r="I375" s="54"/>
    </row>
    <row r="376" spans="6:9" ht="12.75">
      <c r="F376" s="29"/>
      <c r="G376" s="54"/>
      <c r="H376" s="54"/>
      <c r="I376" s="54"/>
    </row>
    <row r="377" spans="6:9" ht="12.75">
      <c r="F377" s="29"/>
      <c r="G377" s="54"/>
      <c r="H377" s="54"/>
      <c r="I377" s="54"/>
    </row>
    <row r="378" spans="6:9" ht="12.75">
      <c r="F378" s="29"/>
      <c r="G378" s="54"/>
      <c r="H378" s="54"/>
      <c r="I378" s="54"/>
    </row>
    <row r="379" spans="6:9" ht="12.75">
      <c r="F379" s="29"/>
      <c r="G379" s="54"/>
      <c r="H379" s="54"/>
      <c r="I379" s="54"/>
    </row>
    <row r="380" spans="6:9" ht="12.75">
      <c r="F380" s="29"/>
      <c r="G380" s="54"/>
      <c r="H380" s="54"/>
      <c r="I380" s="54"/>
    </row>
    <row r="381" spans="6:9" ht="12.75">
      <c r="F381" s="29"/>
      <c r="G381" s="54"/>
      <c r="H381" s="54"/>
      <c r="I381" s="54"/>
    </row>
    <row r="382" spans="6:9" ht="12.75">
      <c r="F382" s="29"/>
      <c r="G382" s="54"/>
      <c r="H382" s="54"/>
      <c r="I382" s="54"/>
    </row>
    <row r="383" spans="6:9" ht="12.75">
      <c r="F383" s="29"/>
      <c r="G383" s="54"/>
      <c r="H383" s="54"/>
      <c r="I383" s="54"/>
    </row>
    <row r="384" spans="6:9" ht="12.75">
      <c r="F384" s="29"/>
      <c r="G384" s="54"/>
      <c r="H384" s="54"/>
      <c r="I384" s="54"/>
    </row>
    <row r="385" spans="6:9" ht="12.75">
      <c r="F385" s="29"/>
      <c r="G385" s="54"/>
      <c r="H385" s="54"/>
      <c r="I385" s="54"/>
    </row>
    <row r="386" spans="6:9" ht="12.75">
      <c r="F386" s="29"/>
      <c r="G386" s="54"/>
      <c r="H386" s="54"/>
      <c r="I386" s="54"/>
    </row>
    <row r="387" spans="6:9" ht="12.75">
      <c r="F387" s="29"/>
      <c r="G387" s="54"/>
      <c r="H387" s="54"/>
      <c r="I387" s="54"/>
    </row>
    <row r="388" spans="6:9" ht="12.75">
      <c r="F388" s="29"/>
      <c r="G388" s="54"/>
      <c r="H388" s="54"/>
      <c r="I388" s="54"/>
    </row>
    <row r="389" spans="6:9" ht="12.75">
      <c r="F389" s="29"/>
      <c r="G389" s="54"/>
      <c r="H389" s="54"/>
      <c r="I389" s="54"/>
    </row>
    <row r="390" spans="6:9" ht="12.75">
      <c r="F390" s="29"/>
      <c r="G390" s="54"/>
      <c r="H390" s="54"/>
      <c r="I390" s="54"/>
    </row>
    <row r="391" spans="6:9" ht="12.75">
      <c r="F391" s="29"/>
      <c r="G391" s="54"/>
      <c r="H391" s="54"/>
      <c r="I391" s="54"/>
    </row>
    <row r="392" spans="6:9" ht="12.75">
      <c r="F392" s="29"/>
      <c r="G392" s="54"/>
      <c r="H392" s="54"/>
      <c r="I392" s="54"/>
    </row>
    <row r="393" spans="6:9" ht="12.75">
      <c r="F393" s="29"/>
      <c r="G393" s="54"/>
      <c r="H393" s="54"/>
      <c r="I393" s="54"/>
    </row>
    <row r="394" spans="6:9" ht="12.75">
      <c r="F394" s="29"/>
      <c r="G394" s="54"/>
      <c r="H394" s="54"/>
      <c r="I394" s="54"/>
    </row>
    <row r="395" spans="6:9" ht="12.75">
      <c r="F395" s="29"/>
      <c r="G395" s="54"/>
      <c r="H395" s="54"/>
      <c r="I395" s="54"/>
    </row>
    <row r="396" spans="6:9" ht="12.75">
      <c r="F396" s="29"/>
      <c r="G396" s="54"/>
      <c r="H396" s="54"/>
      <c r="I396" s="54"/>
    </row>
    <row r="397" spans="6:9" ht="12.75">
      <c r="F397" s="29"/>
      <c r="G397" s="54"/>
      <c r="H397" s="54"/>
      <c r="I397" s="54"/>
    </row>
    <row r="398" spans="6:9" ht="12.75">
      <c r="F398" s="29"/>
      <c r="G398" s="54"/>
      <c r="H398" s="54"/>
      <c r="I398" s="54"/>
    </row>
    <row r="399" spans="6:9" ht="12.75">
      <c r="F399" s="29"/>
      <c r="G399" s="54"/>
      <c r="H399" s="54"/>
      <c r="I399" s="54"/>
    </row>
    <row r="400" spans="6:9" ht="12.75">
      <c r="F400" s="29"/>
      <c r="G400" s="54"/>
      <c r="H400" s="54"/>
      <c r="I400" s="54"/>
    </row>
    <row r="401" spans="6:9" ht="12.75">
      <c r="F401" s="29"/>
      <c r="G401" s="54"/>
      <c r="H401" s="54"/>
      <c r="I401" s="54"/>
    </row>
    <row r="402" spans="6:9" ht="12.75">
      <c r="F402" s="29"/>
      <c r="G402" s="54"/>
      <c r="H402" s="54"/>
      <c r="I402" s="54"/>
    </row>
    <row r="403" spans="6:9" ht="12.75">
      <c r="F403" s="29"/>
      <c r="G403" s="54"/>
      <c r="H403" s="54"/>
      <c r="I403" s="54"/>
    </row>
    <row r="404" spans="6:9" ht="12.75">
      <c r="F404" s="29"/>
      <c r="G404" s="54"/>
      <c r="H404" s="54"/>
      <c r="I404" s="54"/>
    </row>
    <row r="405" spans="6:9" ht="12.75">
      <c r="F405" s="29"/>
      <c r="G405" s="54"/>
      <c r="H405" s="54"/>
      <c r="I405" s="54"/>
    </row>
    <row r="406" spans="6:9" ht="12.75">
      <c r="F406" s="29"/>
      <c r="G406" s="54"/>
      <c r="H406" s="54"/>
      <c r="I406" s="54"/>
    </row>
    <row r="407" spans="6:9" ht="12.75">
      <c r="F407" s="29"/>
      <c r="G407" s="54"/>
      <c r="H407" s="54"/>
      <c r="I407" s="54"/>
    </row>
    <row r="408" spans="6:9" ht="12.75">
      <c r="F408" s="29"/>
      <c r="G408" s="54"/>
      <c r="H408" s="54"/>
      <c r="I408" s="54"/>
    </row>
    <row r="409" spans="6:9" ht="12.75">
      <c r="F409" s="29"/>
      <c r="G409" s="54"/>
      <c r="H409" s="54"/>
      <c r="I409" s="54"/>
    </row>
    <row r="410" spans="6:9" ht="12.75">
      <c r="F410" s="29"/>
      <c r="G410" s="54"/>
      <c r="H410" s="54"/>
      <c r="I410" s="54"/>
    </row>
    <row r="411" spans="6:9" ht="12.75">
      <c r="F411" s="29"/>
      <c r="G411" s="54"/>
      <c r="H411" s="54"/>
      <c r="I411" s="54"/>
    </row>
    <row r="412" spans="6:9" ht="12.75">
      <c r="F412" s="29"/>
      <c r="G412" s="54"/>
      <c r="H412" s="54"/>
      <c r="I412" s="54"/>
    </row>
    <row r="413" spans="6:9" ht="12.75">
      <c r="F413" s="29"/>
      <c r="G413" s="54"/>
      <c r="H413" s="54"/>
      <c r="I413" s="54"/>
    </row>
    <row r="414" spans="6:9" ht="12.75">
      <c r="F414" s="29"/>
      <c r="G414" s="54"/>
      <c r="H414" s="54"/>
      <c r="I414" s="54"/>
    </row>
    <row r="415" spans="6:9" ht="12.75">
      <c r="F415" s="29"/>
      <c r="G415" s="54"/>
      <c r="H415" s="54"/>
      <c r="I415" s="54"/>
    </row>
    <row r="416" spans="6:9" ht="12.75">
      <c r="F416" s="29"/>
      <c r="G416" s="54"/>
      <c r="H416" s="54"/>
      <c r="I416" s="54"/>
    </row>
    <row r="417" spans="6:9" ht="12.75">
      <c r="F417" s="29"/>
      <c r="G417" s="54"/>
      <c r="H417" s="54"/>
      <c r="I417" s="54"/>
    </row>
    <row r="418" spans="6:9" ht="12.75">
      <c r="F418" s="29"/>
      <c r="G418" s="54"/>
      <c r="H418" s="54"/>
      <c r="I418" s="54"/>
    </row>
    <row r="419" spans="6:9" ht="12.75">
      <c r="F419" s="29"/>
      <c r="G419" s="54"/>
      <c r="H419" s="54"/>
      <c r="I419" s="54"/>
    </row>
    <row r="420" spans="6:9" ht="12.75">
      <c r="F420" s="29"/>
      <c r="G420" s="54"/>
      <c r="H420" s="54"/>
      <c r="I420" s="54"/>
    </row>
    <row r="421" spans="6:9" ht="12.75">
      <c r="F421" s="29"/>
      <c r="G421" s="54"/>
      <c r="H421" s="54"/>
      <c r="I421" s="54"/>
    </row>
    <row r="422" spans="6:9" ht="12.75">
      <c r="F422" s="29"/>
      <c r="G422" s="54"/>
      <c r="H422" s="54"/>
      <c r="I422" s="54"/>
    </row>
    <row r="423" spans="6:9" ht="12.75">
      <c r="F423" s="29"/>
      <c r="G423" s="54"/>
      <c r="H423" s="54"/>
      <c r="I423" s="54"/>
    </row>
    <row r="424" spans="6:9" ht="12.75">
      <c r="F424" s="29"/>
      <c r="G424" s="54"/>
      <c r="H424" s="54"/>
      <c r="I424" s="54"/>
    </row>
    <row r="425" spans="6:9" ht="12.75">
      <c r="F425" s="29"/>
      <c r="G425" s="54"/>
      <c r="H425" s="54"/>
      <c r="I425" s="54"/>
    </row>
    <row r="426" spans="6:9" ht="12.75">
      <c r="F426" s="29"/>
      <c r="G426" s="54"/>
      <c r="H426" s="54"/>
      <c r="I426" s="54"/>
    </row>
    <row r="427" spans="6:9" ht="12.75">
      <c r="F427" s="29"/>
      <c r="G427" s="54"/>
      <c r="H427" s="54"/>
      <c r="I427" s="54"/>
    </row>
    <row r="428" spans="6:9" ht="12.75">
      <c r="F428" s="29"/>
      <c r="G428" s="54"/>
      <c r="H428" s="54"/>
      <c r="I428" s="54"/>
    </row>
    <row r="429" spans="6:9" ht="12.75">
      <c r="F429" s="29"/>
      <c r="G429" s="54"/>
      <c r="H429" s="54"/>
      <c r="I429" s="54"/>
    </row>
    <row r="430" spans="6:9" ht="12.75">
      <c r="F430" s="29"/>
      <c r="G430" s="54"/>
      <c r="H430" s="54"/>
      <c r="I430" s="54"/>
    </row>
    <row r="431" spans="6:9" ht="12.75">
      <c r="F431" s="29"/>
      <c r="G431" s="54"/>
      <c r="H431" s="54"/>
      <c r="I431" s="54"/>
    </row>
    <row r="432" spans="6:9" ht="12.75">
      <c r="F432" s="29"/>
      <c r="G432" s="54"/>
      <c r="H432" s="54"/>
      <c r="I432" s="54"/>
    </row>
    <row r="433" spans="6:9" ht="12.75">
      <c r="F433" s="29"/>
      <c r="G433" s="54"/>
      <c r="H433" s="54"/>
      <c r="I433" s="54"/>
    </row>
    <row r="434" spans="6:9" ht="12.75">
      <c r="F434" s="29"/>
      <c r="G434" s="54"/>
      <c r="H434" s="54"/>
      <c r="I434" s="54"/>
    </row>
    <row r="435" spans="6:9" ht="12.75">
      <c r="F435" s="29"/>
      <c r="G435" s="54"/>
      <c r="H435" s="54"/>
      <c r="I435" s="54"/>
    </row>
    <row r="436" spans="6:9" ht="12.75">
      <c r="F436" s="29"/>
      <c r="G436" s="54"/>
      <c r="H436" s="54"/>
      <c r="I436" s="54"/>
    </row>
    <row r="437" spans="6:9" ht="12.75">
      <c r="F437" s="29"/>
      <c r="G437" s="54"/>
      <c r="H437" s="54"/>
      <c r="I437" s="54"/>
    </row>
    <row r="438" spans="6:9" ht="12.75">
      <c r="F438" s="29"/>
      <c r="G438" s="54"/>
      <c r="H438" s="54"/>
      <c r="I438" s="54"/>
    </row>
    <row r="439" spans="6:9" ht="12.75">
      <c r="F439" s="29"/>
      <c r="G439" s="54"/>
      <c r="H439" s="54"/>
      <c r="I439" s="54"/>
    </row>
    <row r="440" spans="6:9" ht="12.75">
      <c r="F440" s="29"/>
      <c r="G440" s="54"/>
      <c r="H440" s="54"/>
      <c r="I440" s="54"/>
    </row>
    <row r="441" spans="6:9" ht="12.75">
      <c r="F441" s="29"/>
      <c r="G441" s="54"/>
      <c r="H441" s="54"/>
      <c r="I441" s="54"/>
    </row>
    <row r="442" spans="6:9" ht="12.75">
      <c r="F442" s="29"/>
      <c r="G442" s="54"/>
      <c r="H442" s="54"/>
      <c r="I442" s="54"/>
    </row>
    <row r="443" spans="6:9" ht="12.75">
      <c r="F443" s="29"/>
      <c r="G443" s="54"/>
      <c r="H443" s="54"/>
      <c r="I443" s="54"/>
    </row>
    <row r="444" spans="6:9" ht="12.75">
      <c r="F444" s="29"/>
      <c r="G444" s="54"/>
      <c r="H444" s="54"/>
      <c r="I444" s="54"/>
    </row>
    <row r="445" spans="6:9" ht="12.75">
      <c r="F445" s="29"/>
      <c r="G445" s="54"/>
      <c r="H445" s="54"/>
      <c r="I445" s="54"/>
    </row>
    <row r="446" spans="6:9" ht="12.75">
      <c r="F446" s="29"/>
      <c r="G446" s="54"/>
      <c r="H446" s="54"/>
      <c r="I446" s="54"/>
    </row>
    <row r="447" spans="6:9" ht="12.75">
      <c r="F447" s="29"/>
      <c r="G447" s="54"/>
      <c r="H447" s="54"/>
      <c r="I447" s="54"/>
    </row>
    <row r="448" spans="6:9" ht="12.75">
      <c r="F448" s="29"/>
      <c r="G448" s="54"/>
      <c r="H448" s="54"/>
      <c r="I448" s="54"/>
    </row>
    <row r="449" spans="6:9" ht="12.75">
      <c r="F449" s="29"/>
      <c r="G449" s="54"/>
      <c r="H449" s="54"/>
      <c r="I449" s="54"/>
    </row>
    <row r="450" spans="6:9" ht="12.75">
      <c r="F450" s="29"/>
      <c r="G450" s="54"/>
      <c r="H450" s="54"/>
      <c r="I450" s="54"/>
    </row>
    <row r="451" spans="6:9" ht="12.75">
      <c r="F451" s="29"/>
      <c r="G451" s="54"/>
      <c r="H451" s="54"/>
      <c r="I451" s="54"/>
    </row>
    <row r="452" spans="6:9" ht="12.75">
      <c r="F452" s="29"/>
      <c r="G452" s="54"/>
      <c r="H452" s="54"/>
      <c r="I452" s="54"/>
    </row>
    <row r="453" spans="6:9" ht="12.75">
      <c r="F453" s="29"/>
      <c r="G453" s="54"/>
      <c r="H453" s="54"/>
      <c r="I453" s="54"/>
    </row>
    <row r="454" spans="6:9" ht="12.75">
      <c r="F454" s="29"/>
      <c r="G454" s="54"/>
      <c r="H454" s="54"/>
      <c r="I454" s="54"/>
    </row>
    <row r="455" spans="6:9" ht="12.75">
      <c r="F455" s="29"/>
      <c r="G455" s="54"/>
      <c r="H455" s="54"/>
      <c r="I455" s="54"/>
    </row>
    <row r="456" spans="6:9" ht="12.75">
      <c r="F456" s="29"/>
      <c r="G456" s="54"/>
      <c r="H456" s="54"/>
      <c r="I456" s="54"/>
    </row>
    <row r="457" spans="6:9" ht="12.75">
      <c r="F457" s="29"/>
      <c r="G457" s="54"/>
      <c r="H457" s="54"/>
      <c r="I457" s="54"/>
    </row>
    <row r="458" spans="6:9" ht="12.75">
      <c r="F458" s="29"/>
      <c r="G458" s="54"/>
      <c r="H458" s="54"/>
      <c r="I458" s="54"/>
    </row>
    <row r="459" spans="6:9" ht="12.75">
      <c r="F459" s="29"/>
      <c r="G459" s="54"/>
      <c r="H459" s="54"/>
      <c r="I459" s="54"/>
    </row>
    <row r="460" spans="6:9" ht="12.75">
      <c r="F460" s="29"/>
      <c r="G460" s="54"/>
      <c r="H460" s="54"/>
      <c r="I460" s="54"/>
    </row>
    <row r="461" spans="6:9" ht="12.75">
      <c r="F461" s="29"/>
      <c r="G461" s="54"/>
      <c r="H461" s="54"/>
      <c r="I461" s="54"/>
    </row>
    <row r="462" spans="6:9" ht="12.75">
      <c r="F462" s="29"/>
      <c r="G462" s="54"/>
      <c r="H462" s="54"/>
      <c r="I462" s="54"/>
    </row>
    <row r="463" spans="6:9" ht="12.75">
      <c r="F463" s="29"/>
      <c r="G463" s="54"/>
      <c r="H463" s="54"/>
      <c r="I463" s="54"/>
    </row>
    <row r="464" spans="6:9" ht="12.75">
      <c r="F464" s="29"/>
      <c r="G464" s="54"/>
      <c r="H464" s="54"/>
      <c r="I464" s="54"/>
    </row>
    <row r="465" spans="6:9" ht="12.75">
      <c r="F465" s="29"/>
      <c r="G465" s="54"/>
      <c r="H465" s="54"/>
      <c r="I465" s="54"/>
    </row>
    <row r="466" spans="6:9" ht="12.75">
      <c r="F466" s="29"/>
      <c r="G466" s="54"/>
      <c r="H466" s="54"/>
      <c r="I466" s="54"/>
    </row>
    <row r="467" spans="6:9" ht="12.75">
      <c r="F467" s="29"/>
      <c r="G467" s="54"/>
      <c r="H467" s="54"/>
      <c r="I467" s="54"/>
    </row>
    <row r="468" spans="6:9" ht="12.75">
      <c r="F468" s="29"/>
      <c r="G468" s="54"/>
      <c r="H468" s="54"/>
      <c r="I468" s="54"/>
    </row>
    <row r="469" spans="6:9" ht="12.75">
      <c r="F469" s="29"/>
      <c r="G469" s="54"/>
      <c r="H469" s="54"/>
      <c r="I469" s="54"/>
    </row>
    <row r="470" spans="6:9" ht="12.75">
      <c r="F470" s="29"/>
      <c r="G470" s="54"/>
      <c r="H470" s="54"/>
      <c r="I470" s="54"/>
    </row>
    <row r="471" spans="6:9" ht="12.75">
      <c r="F471" s="29"/>
      <c r="G471" s="54"/>
      <c r="H471" s="54"/>
      <c r="I471" s="54"/>
    </row>
    <row r="472" spans="6:9" ht="12.75">
      <c r="F472" s="29"/>
      <c r="G472" s="54"/>
      <c r="H472" s="54"/>
      <c r="I472" s="54"/>
    </row>
    <row r="473" spans="6:9" ht="12.75">
      <c r="F473" s="29"/>
      <c r="G473" s="54"/>
      <c r="H473" s="54"/>
      <c r="I473" s="54"/>
    </row>
    <row r="474" spans="6:9" ht="12.75">
      <c r="F474" s="29"/>
      <c r="G474" s="54"/>
      <c r="H474" s="54"/>
      <c r="I474" s="54"/>
    </row>
    <row r="475" spans="6:9" ht="12.75">
      <c r="F475" s="29"/>
      <c r="G475" s="54"/>
      <c r="H475" s="54"/>
      <c r="I475" s="54"/>
    </row>
    <row r="476" spans="6:9" ht="12.75">
      <c r="F476" s="29"/>
      <c r="G476" s="54"/>
      <c r="H476" s="54"/>
      <c r="I476" s="54"/>
    </row>
    <row r="477" spans="6:9" ht="12.75">
      <c r="F477" s="29"/>
      <c r="G477" s="54"/>
      <c r="H477" s="54"/>
      <c r="I477" s="54"/>
    </row>
    <row r="478" spans="6:9" ht="12.75">
      <c r="F478" s="29"/>
      <c r="G478" s="54"/>
      <c r="H478" s="54"/>
      <c r="I478" s="54"/>
    </row>
    <row r="479" spans="6:9" ht="12.75">
      <c r="F479" s="29"/>
      <c r="G479" s="54"/>
      <c r="H479" s="54"/>
      <c r="I479" s="54"/>
    </row>
    <row r="480" spans="6:9" ht="12.75">
      <c r="F480" s="29"/>
      <c r="G480" s="54"/>
      <c r="H480" s="54"/>
      <c r="I480" s="54"/>
    </row>
    <row r="481" spans="6:9" ht="12.75">
      <c r="F481" s="29"/>
      <c r="G481" s="54"/>
      <c r="H481" s="54"/>
      <c r="I481" s="54"/>
    </row>
    <row r="482" spans="6:9" ht="12.75">
      <c r="F482" s="29"/>
      <c r="G482" s="54"/>
      <c r="H482" s="54"/>
      <c r="I482" s="54"/>
    </row>
    <row r="483" spans="6:9" ht="12.75">
      <c r="F483" s="29"/>
      <c r="G483" s="54"/>
      <c r="H483" s="54"/>
      <c r="I483" s="54"/>
    </row>
    <row r="484" spans="6:9" ht="12.75">
      <c r="F484" s="29"/>
      <c r="G484" s="54"/>
      <c r="H484" s="54"/>
      <c r="I484" s="54"/>
    </row>
    <row r="485" spans="6:9" ht="12.75">
      <c r="F485" s="29"/>
      <c r="G485" s="54"/>
      <c r="H485" s="54"/>
      <c r="I485" s="54"/>
    </row>
    <row r="486" spans="6:9" ht="12.75">
      <c r="F486" s="29"/>
      <c r="G486" s="54"/>
      <c r="H486" s="54"/>
      <c r="I486" s="54"/>
    </row>
    <row r="487" spans="6:9" ht="12.75">
      <c r="F487" s="29"/>
      <c r="G487" s="54"/>
      <c r="H487" s="54"/>
      <c r="I487" s="54"/>
    </row>
    <row r="488" spans="6:9" ht="12.75">
      <c r="F488" s="29"/>
      <c r="G488" s="54"/>
      <c r="H488" s="54"/>
      <c r="I488" s="54"/>
    </row>
    <row r="489" spans="6:9" ht="12.75">
      <c r="F489" s="29"/>
      <c r="G489" s="54"/>
      <c r="H489" s="54"/>
      <c r="I489" s="54"/>
    </row>
    <row r="490" spans="6:9" ht="12.75">
      <c r="F490" s="29"/>
      <c r="G490" s="54"/>
      <c r="H490" s="54"/>
      <c r="I490" s="54"/>
    </row>
    <row r="491" spans="6:9" ht="12.75">
      <c r="F491" s="29"/>
      <c r="G491" s="54"/>
      <c r="H491" s="54"/>
      <c r="I491" s="54"/>
    </row>
    <row r="492" spans="6:9" ht="12.75">
      <c r="F492" s="29"/>
      <c r="G492" s="54"/>
      <c r="H492" s="54"/>
      <c r="I492" s="54"/>
    </row>
    <row r="493" spans="6:9" ht="12.75">
      <c r="F493" s="29"/>
      <c r="G493" s="54"/>
      <c r="H493" s="54"/>
      <c r="I493" s="54"/>
    </row>
    <row r="494" spans="6:9" ht="12.75">
      <c r="F494" s="29"/>
      <c r="G494" s="54"/>
      <c r="H494" s="54"/>
      <c r="I494" s="54"/>
    </row>
    <row r="495" spans="6:9" ht="12.75">
      <c r="F495" s="29"/>
      <c r="G495" s="54"/>
      <c r="H495" s="54"/>
      <c r="I495" s="54"/>
    </row>
    <row r="496" spans="6:9" ht="12.75">
      <c r="F496" s="29"/>
      <c r="G496" s="54"/>
      <c r="H496" s="54"/>
      <c r="I496" s="54"/>
    </row>
    <row r="497" spans="6:9" ht="12.75">
      <c r="F497" s="29"/>
      <c r="G497" s="54"/>
      <c r="H497" s="54"/>
      <c r="I497" s="54"/>
    </row>
    <row r="498" spans="6:9" ht="12.75">
      <c r="F498" s="29"/>
      <c r="G498" s="54"/>
      <c r="H498" s="54"/>
      <c r="I498" s="54"/>
    </row>
    <row r="499" spans="6:9" ht="12.75">
      <c r="F499" s="29"/>
      <c r="G499" s="54"/>
      <c r="H499" s="54"/>
      <c r="I499" s="54"/>
    </row>
    <row r="500" spans="6:9" ht="12.75">
      <c r="F500" s="29"/>
      <c r="G500" s="54"/>
      <c r="H500" s="54"/>
      <c r="I500" s="54"/>
    </row>
    <row r="501" spans="6:9" ht="12.75">
      <c r="F501" s="29"/>
      <c r="G501" s="54"/>
      <c r="H501" s="54"/>
      <c r="I501" s="54"/>
    </row>
    <row r="502" spans="6:9" ht="12.75">
      <c r="F502" s="29"/>
      <c r="G502" s="54"/>
      <c r="H502" s="54"/>
      <c r="I502" s="54"/>
    </row>
    <row r="503" spans="6:9" ht="12.75">
      <c r="F503" s="29"/>
      <c r="G503" s="54"/>
      <c r="H503" s="54"/>
      <c r="I503" s="54"/>
    </row>
    <row r="504" spans="6:9" ht="12.75">
      <c r="F504" s="29"/>
      <c r="G504" s="54"/>
      <c r="H504" s="54"/>
      <c r="I504" s="54"/>
    </row>
    <row r="505" spans="6:9" ht="12.75">
      <c r="F505" s="29"/>
      <c r="G505" s="54"/>
      <c r="H505" s="54"/>
      <c r="I505" s="54"/>
    </row>
    <row r="506" spans="6:9" ht="12.75">
      <c r="F506" s="29"/>
      <c r="G506" s="54"/>
      <c r="H506" s="54"/>
      <c r="I506" s="54"/>
    </row>
    <row r="507" spans="6:9" ht="12.75">
      <c r="F507" s="29"/>
      <c r="G507" s="54"/>
      <c r="H507" s="54"/>
      <c r="I507" s="54"/>
    </row>
    <row r="508" spans="6:9" ht="12.75">
      <c r="F508" s="29"/>
      <c r="G508" s="54"/>
      <c r="H508" s="54"/>
      <c r="I508" s="54"/>
    </row>
    <row r="509" spans="6:9" ht="12.75">
      <c r="F509" s="29"/>
      <c r="G509" s="54"/>
      <c r="H509" s="54"/>
      <c r="I509" s="54"/>
    </row>
    <row r="510" spans="6:9" ht="12.75">
      <c r="F510" s="29"/>
      <c r="G510" s="54"/>
      <c r="H510" s="54"/>
      <c r="I510" s="54"/>
    </row>
    <row r="511" spans="6:9" ht="12.75">
      <c r="F511" s="29"/>
      <c r="G511" s="54"/>
      <c r="H511" s="54"/>
      <c r="I511" s="54"/>
    </row>
    <row r="512" spans="6:9" ht="12.75">
      <c r="F512" s="29"/>
      <c r="G512" s="54"/>
      <c r="H512" s="54"/>
      <c r="I512" s="54"/>
    </row>
    <row r="513" spans="6:9" ht="12.75">
      <c r="F513" s="29"/>
      <c r="G513" s="54"/>
      <c r="H513" s="54"/>
      <c r="I513" s="54"/>
    </row>
    <row r="514" spans="6:9" ht="12.75">
      <c r="F514" s="29"/>
      <c r="G514" s="54"/>
      <c r="H514" s="54"/>
      <c r="I514" s="54"/>
    </row>
    <row r="515" spans="6:9" ht="12.75">
      <c r="F515" s="29"/>
      <c r="G515" s="54"/>
      <c r="H515" s="54"/>
      <c r="I515" s="54"/>
    </row>
    <row r="516" spans="6:9" ht="12.75">
      <c r="F516" s="29"/>
      <c r="G516" s="54"/>
      <c r="H516" s="54"/>
      <c r="I516" s="54"/>
    </row>
    <row r="517" spans="6:9" ht="12.75">
      <c r="F517" s="29"/>
      <c r="G517" s="54"/>
      <c r="H517" s="54"/>
      <c r="I517" s="54"/>
    </row>
    <row r="518" spans="6:9" ht="12.75">
      <c r="F518" s="29"/>
      <c r="G518" s="54"/>
      <c r="H518" s="54"/>
      <c r="I518" s="54"/>
    </row>
    <row r="519" spans="6:9" ht="12.75">
      <c r="F519" s="29"/>
      <c r="G519" s="54"/>
      <c r="H519" s="54"/>
      <c r="I519" s="54"/>
    </row>
    <row r="520" spans="6:9" ht="12.75">
      <c r="F520" s="29"/>
      <c r="G520" s="54"/>
      <c r="H520" s="54"/>
      <c r="I520" s="54"/>
    </row>
    <row r="521" spans="6:9" ht="12.75">
      <c r="F521" s="29"/>
      <c r="G521" s="54"/>
      <c r="H521" s="54"/>
      <c r="I521" s="54"/>
    </row>
    <row r="522" spans="6:9" ht="12.75">
      <c r="F522" s="29"/>
      <c r="G522" s="54"/>
      <c r="H522" s="54"/>
      <c r="I522" s="54"/>
    </row>
    <row r="523" spans="6:9" ht="12.75">
      <c r="F523" s="29"/>
      <c r="G523" s="54"/>
      <c r="H523" s="54"/>
      <c r="I523" s="54"/>
    </row>
    <row r="524" spans="6:9" ht="12.75">
      <c r="F524" s="29"/>
      <c r="G524" s="54"/>
      <c r="H524" s="54"/>
      <c r="I524" s="54"/>
    </row>
    <row r="525" spans="6:9" ht="12.75">
      <c r="F525" s="29"/>
      <c r="G525" s="54"/>
      <c r="H525" s="54"/>
      <c r="I525" s="54"/>
    </row>
    <row r="526" spans="6:9" ht="12.75">
      <c r="F526" s="29"/>
      <c r="G526" s="54"/>
      <c r="H526" s="54"/>
      <c r="I526" s="54"/>
    </row>
    <row r="527" spans="6:9" ht="12.75">
      <c r="F527" s="29"/>
      <c r="G527" s="54"/>
      <c r="H527" s="54"/>
      <c r="I527" s="54"/>
    </row>
    <row r="528" spans="6:9" ht="12.75">
      <c r="F528" s="29"/>
      <c r="G528" s="54"/>
      <c r="H528" s="54"/>
      <c r="I528" s="54"/>
    </row>
    <row r="529" spans="6:9" ht="12.75">
      <c r="F529" s="29"/>
      <c r="G529" s="54"/>
      <c r="H529" s="54"/>
      <c r="I529" s="54"/>
    </row>
    <row r="530" spans="6:9" ht="12.75">
      <c r="F530" s="29"/>
      <c r="G530" s="54"/>
      <c r="H530" s="54"/>
      <c r="I530" s="54"/>
    </row>
    <row r="531" spans="6:9" ht="12.75">
      <c r="F531" s="29"/>
      <c r="G531" s="54"/>
      <c r="H531" s="54"/>
      <c r="I531" s="54"/>
    </row>
    <row r="532" spans="6:9" ht="12.75">
      <c r="F532" s="29"/>
      <c r="G532" s="54"/>
      <c r="H532" s="54"/>
      <c r="I532" s="54"/>
    </row>
    <row r="533" spans="6:9" ht="12.75">
      <c r="F533" s="29"/>
      <c r="G533" s="54"/>
      <c r="H533" s="54"/>
      <c r="I533" s="54"/>
    </row>
    <row r="534" spans="6:9" ht="12.75">
      <c r="F534" s="29"/>
      <c r="G534" s="54"/>
      <c r="H534" s="54"/>
      <c r="I534" s="54"/>
    </row>
    <row r="535" spans="6:9" ht="12.75">
      <c r="F535" s="29"/>
      <c r="G535" s="54"/>
      <c r="H535" s="54"/>
      <c r="I535" s="54"/>
    </row>
    <row r="536" spans="6:9" ht="12.75">
      <c r="F536" s="29"/>
      <c r="G536" s="54"/>
      <c r="H536" s="54"/>
      <c r="I536" s="54"/>
    </row>
    <row r="537" spans="6:9" ht="12.75">
      <c r="F537" s="29"/>
      <c r="G537" s="54"/>
      <c r="H537" s="54"/>
      <c r="I537" s="54"/>
    </row>
    <row r="538" spans="6:9" ht="12.75">
      <c r="F538" s="29"/>
      <c r="G538" s="54"/>
      <c r="H538" s="54"/>
      <c r="I538" s="54"/>
    </row>
    <row r="539" spans="6:9" ht="12.75">
      <c r="F539" s="29"/>
      <c r="G539" s="54"/>
      <c r="H539" s="54"/>
      <c r="I539" s="54"/>
    </row>
    <row r="540" spans="6:9" ht="12.75">
      <c r="F540" s="29"/>
      <c r="G540" s="54"/>
      <c r="H540" s="54"/>
      <c r="I540" s="54"/>
    </row>
    <row r="541" spans="6:9" ht="12.75">
      <c r="F541" s="29"/>
      <c r="G541" s="54"/>
      <c r="H541" s="54"/>
      <c r="I541" s="54"/>
    </row>
    <row r="542" spans="6:9" ht="12.75">
      <c r="F542" s="29"/>
      <c r="G542" s="54"/>
      <c r="H542" s="54"/>
      <c r="I542" s="54"/>
    </row>
    <row r="543" spans="6:9" ht="12.75">
      <c r="F543" s="29"/>
      <c r="G543" s="54"/>
      <c r="H543" s="54"/>
      <c r="I543" s="54"/>
    </row>
    <row r="544" spans="6:9" ht="12.75">
      <c r="F544" s="29"/>
      <c r="G544" s="54"/>
      <c r="H544" s="54"/>
      <c r="I544" s="54"/>
    </row>
    <row r="545" spans="6:9" ht="12.75">
      <c r="F545" s="29"/>
      <c r="G545" s="54"/>
      <c r="H545" s="54"/>
      <c r="I545" s="54"/>
    </row>
    <row r="546" spans="6:9" ht="12.75">
      <c r="F546" s="29"/>
      <c r="G546" s="54"/>
      <c r="H546" s="54"/>
      <c r="I546" s="54"/>
    </row>
    <row r="547" spans="6:9" ht="12.75">
      <c r="F547" s="29"/>
      <c r="G547" s="54"/>
      <c r="H547" s="54"/>
      <c r="I547" s="54"/>
    </row>
    <row r="548" spans="6:9" ht="12.75">
      <c r="F548" s="29"/>
      <c r="G548" s="54"/>
      <c r="H548" s="54"/>
      <c r="I548" s="54"/>
    </row>
    <row r="549" spans="6:9" ht="12.75">
      <c r="F549" s="29"/>
      <c r="G549" s="54"/>
      <c r="H549" s="54"/>
      <c r="I549" s="54"/>
    </row>
    <row r="550" spans="6:9" ht="12.75">
      <c r="F550" s="29"/>
      <c r="G550" s="54"/>
      <c r="H550" s="54"/>
      <c r="I550" s="54"/>
    </row>
    <row r="551" spans="6:9" ht="12.75">
      <c r="F551" s="29"/>
      <c r="G551" s="54"/>
      <c r="H551" s="54"/>
      <c r="I551" s="54"/>
    </row>
    <row r="552" spans="6:9" ht="12.75">
      <c r="F552" s="29"/>
      <c r="G552" s="54"/>
      <c r="H552" s="54"/>
      <c r="I552" s="54"/>
    </row>
    <row r="553" spans="6:9" ht="12.75">
      <c r="F553" s="29"/>
      <c r="G553" s="54"/>
      <c r="H553" s="54"/>
      <c r="I553" s="54"/>
    </row>
    <row r="554" spans="6:9" ht="12.75">
      <c r="F554" s="29"/>
      <c r="G554" s="54"/>
      <c r="H554" s="54"/>
      <c r="I554" s="54"/>
    </row>
    <row r="555" spans="6:9" ht="12.75">
      <c r="F555" s="29"/>
      <c r="G555" s="54"/>
      <c r="H555" s="54"/>
      <c r="I555" s="54"/>
    </row>
    <row r="556" spans="6:9" ht="12.75">
      <c r="F556" s="29"/>
      <c r="G556" s="54"/>
      <c r="H556" s="54"/>
      <c r="I556" s="54"/>
    </row>
    <row r="557" spans="6:9" ht="12.75">
      <c r="F557" s="29"/>
      <c r="G557" s="54"/>
      <c r="H557" s="54"/>
      <c r="I557" s="54"/>
    </row>
    <row r="558" spans="6:9" ht="12.75">
      <c r="F558" s="29"/>
      <c r="G558" s="54"/>
      <c r="H558" s="54"/>
      <c r="I558" s="54"/>
    </row>
    <row r="559" spans="6:9" ht="12.75">
      <c r="F559" s="29"/>
      <c r="G559" s="54"/>
      <c r="H559" s="54"/>
      <c r="I559" s="54"/>
    </row>
    <row r="560" spans="6:9" ht="12.75">
      <c r="F560" s="29"/>
      <c r="G560" s="54"/>
      <c r="H560" s="54"/>
      <c r="I560" s="54"/>
    </row>
    <row r="561" spans="6:9" ht="12.75">
      <c r="F561" s="29"/>
      <c r="G561" s="54"/>
      <c r="H561" s="54"/>
      <c r="I561" s="54"/>
    </row>
    <row r="562" spans="6:9" ht="12.75">
      <c r="F562" s="29"/>
      <c r="G562" s="54"/>
      <c r="H562" s="54"/>
      <c r="I562" s="54"/>
    </row>
    <row r="563" spans="6:9" ht="12.75">
      <c r="F563" s="29"/>
      <c r="G563" s="54"/>
      <c r="H563" s="54"/>
      <c r="I563" s="54"/>
    </row>
    <row r="564" spans="6:9" ht="12.75">
      <c r="F564" s="29"/>
      <c r="G564" s="54"/>
      <c r="H564" s="54"/>
      <c r="I564" s="54"/>
    </row>
    <row r="565" spans="6:9" ht="12.75">
      <c r="F565" s="29"/>
      <c r="G565" s="54"/>
      <c r="H565" s="54"/>
      <c r="I565" s="54"/>
    </row>
    <row r="566" spans="6:9" ht="12.75">
      <c r="F566" s="29"/>
      <c r="G566" s="54"/>
      <c r="H566" s="54"/>
      <c r="I566" s="54"/>
    </row>
    <row r="567" spans="6:9" ht="12.75">
      <c r="F567" s="29"/>
      <c r="G567" s="54"/>
      <c r="H567" s="54"/>
      <c r="I567" s="54"/>
    </row>
    <row r="568" spans="6:9" ht="12.75">
      <c r="F568" s="29"/>
      <c r="G568" s="54"/>
      <c r="H568" s="54"/>
      <c r="I568" s="54"/>
    </row>
    <row r="569" spans="6:9" ht="12.75">
      <c r="F569" s="29"/>
      <c r="G569" s="54"/>
      <c r="H569" s="54"/>
      <c r="I569" s="54"/>
    </row>
    <row r="570" spans="6:9" ht="12.75">
      <c r="F570" s="29"/>
      <c r="G570" s="54"/>
      <c r="H570" s="54"/>
      <c r="I570" s="54"/>
    </row>
    <row r="571" spans="6:9" ht="12.75">
      <c r="F571" s="29"/>
      <c r="G571" s="54"/>
      <c r="H571" s="54"/>
      <c r="I571" s="54"/>
    </row>
    <row r="572" spans="6:9" ht="12.75">
      <c r="F572" s="29"/>
      <c r="G572" s="54"/>
      <c r="H572" s="54"/>
      <c r="I572" s="54"/>
    </row>
    <row r="573" spans="6:9" ht="12.75">
      <c r="F573" s="29"/>
      <c r="G573" s="54"/>
      <c r="H573" s="54"/>
      <c r="I573" s="54"/>
    </row>
    <row r="574" spans="6:9" ht="12.75">
      <c r="F574" s="29"/>
      <c r="G574" s="54"/>
      <c r="H574" s="54"/>
      <c r="I574" s="54"/>
    </row>
    <row r="575" spans="6:9" ht="12.75">
      <c r="F575" s="29"/>
      <c r="G575" s="54"/>
      <c r="H575" s="54"/>
      <c r="I575" s="54"/>
    </row>
    <row r="576" spans="6:9" ht="12.75">
      <c r="F576" s="29"/>
      <c r="G576" s="54"/>
      <c r="H576" s="54"/>
      <c r="I576" s="54"/>
    </row>
    <row r="577" spans="6:9" ht="12.75">
      <c r="F577" s="29"/>
      <c r="G577" s="54"/>
      <c r="H577" s="54"/>
      <c r="I577" s="54"/>
    </row>
    <row r="578" spans="6:9" ht="12.75">
      <c r="F578" s="29"/>
      <c r="G578" s="54"/>
      <c r="H578" s="54"/>
      <c r="I578" s="54"/>
    </row>
    <row r="579" spans="6:9" ht="12.75">
      <c r="F579" s="29"/>
      <c r="G579" s="54"/>
      <c r="H579" s="54"/>
      <c r="I579" s="54"/>
    </row>
    <row r="580" spans="6:9" ht="12.75">
      <c r="F580" s="29"/>
      <c r="G580" s="54"/>
      <c r="H580" s="54"/>
      <c r="I580" s="54"/>
    </row>
    <row r="581" spans="6:9" ht="12.75">
      <c r="F581" s="29"/>
      <c r="G581" s="54"/>
      <c r="H581" s="54"/>
      <c r="I581" s="54"/>
    </row>
    <row r="582" spans="6:9" ht="12.75">
      <c r="F582" s="29"/>
      <c r="G582" s="54"/>
      <c r="H582" s="54"/>
      <c r="I582" s="54"/>
    </row>
    <row r="583" spans="6:9" ht="12.75">
      <c r="F583" s="29"/>
      <c r="G583" s="54"/>
      <c r="H583" s="54"/>
      <c r="I583" s="54"/>
    </row>
    <row r="584" spans="6:9" ht="12.75">
      <c r="F584" s="29"/>
      <c r="G584" s="54"/>
      <c r="H584" s="54"/>
      <c r="I584" s="54"/>
    </row>
    <row r="585" spans="6:9" ht="12.75">
      <c r="F585" s="29"/>
      <c r="G585" s="54"/>
      <c r="H585" s="54"/>
      <c r="I585" s="54"/>
    </row>
    <row r="586" spans="6:9" ht="12.75">
      <c r="F586" s="29"/>
      <c r="G586" s="54"/>
      <c r="H586" s="54"/>
      <c r="I586" s="54"/>
    </row>
    <row r="587" spans="6:9" ht="12.75">
      <c r="F587" s="29"/>
      <c r="G587" s="54"/>
      <c r="H587" s="54"/>
      <c r="I587" s="54"/>
    </row>
    <row r="588" spans="6:9" ht="12.75">
      <c r="F588" s="29"/>
      <c r="G588" s="54"/>
      <c r="H588" s="54"/>
      <c r="I588" s="54"/>
    </row>
    <row r="589" spans="6:9" ht="12.75">
      <c r="F589" s="29"/>
      <c r="G589" s="54"/>
      <c r="H589" s="54"/>
      <c r="I589" s="54"/>
    </row>
    <row r="590" spans="6:9" ht="12.75">
      <c r="F590" s="29"/>
      <c r="G590" s="54"/>
      <c r="H590" s="54"/>
      <c r="I590" s="54"/>
    </row>
    <row r="591" spans="6:9" ht="12.75">
      <c r="F591" s="29"/>
      <c r="G591" s="54"/>
      <c r="H591" s="54"/>
      <c r="I591" s="54"/>
    </row>
    <row r="592" spans="6:9" ht="12.75">
      <c r="F592" s="29"/>
      <c r="G592" s="54"/>
      <c r="H592" s="54"/>
      <c r="I592" s="54"/>
    </row>
    <row r="593" spans="6:9" ht="12.75">
      <c r="F593" s="29"/>
      <c r="G593" s="54"/>
      <c r="H593" s="54"/>
      <c r="I593" s="54"/>
    </row>
    <row r="594" spans="6:9" ht="12.75">
      <c r="F594" s="29"/>
      <c r="G594" s="54"/>
      <c r="H594" s="54"/>
      <c r="I594" s="54"/>
    </row>
    <row r="595" spans="6:9" ht="12.75">
      <c r="F595" s="29"/>
      <c r="G595" s="54"/>
      <c r="H595" s="54"/>
      <c r="I595" s="54"/>
    </row>
    <row r="596" spans="6:9" ht="12.75">
      <c r="F596" s="29"/>
      <c r="G596" s="54"/>
      <c r="H596" s="54"/>
      <c r="I596" s="54"/>
    </row>
    <row r="597" spans="6:9" ht="12.75">
      <c r="F597" s="29"/>
      <c r="G597" s="54"/>
      <c r="H597" s="54"/>
      <c r="I597" s="54"/>
    </row>
    <row r="598" spans="6:9" ht="12.75">
      <c r="F598" s="29"/>
      <c r="G598" s="54"/>
      <c r="H598" s="54"/>
      <c r="I598" s="54"/>
    </row>
    <row r="599" spans="6:9" ht="12.75">
      <c r="F599" s="29"/>
      <c r="G599" s="54"/>
      <c r="H599" s="54"/>
      <c r="I599" s="54"/>
    </row>
    <row r="600" spans="6:9" ht="12.75">
      <c r="F600" s="29"/>
      <c r="G600" s="54"/>
      <c r="H600" s="54"/>
      <c r="I600" s="54"/>
    </row>
    <row r="601" spans="6:9" ht="12.75">
      <c r="F601" s="29"/>
      <c r="G601" s="54"/>
      <c r="H601" s="54"/>
      <c r="I601" s="54"/>
    </row>
    <row r="602" spans="6:9" ht="12.75">
      <c r="F602" s="29"/>
      <c r="G602" s="54"/>
      <c r="H602" s="54"/>
      <c r="I602" s="54"/>
    </row>
    <row r="603" spans="6:9" ht="12.75">
      <c r="F603" s="29"/>
      <c r="G603" s="54"/>
      <c r="H603" s="54"/>
      <c r="I603" s="54"/>
    </row>
    <row r="604" spans="6:9" ht="12.75">
      <c r="F604" s="29"/>
      <c r="G604" s="54"/>
      <c r="H604" s="54"/>
      <c r="I604" s="54"/>
    </row>
    <row r="605" spans="6:9" ht="12.75">
      <c r="F605" s="29"/>
      <c r="G605" s="54"/>
      <c r="H605" s="54"/>
      <c r="I605" s="54"/>
    </row>
    <row r="606" spans="6:9" ht="12.75">
      <c r="F606" s="29"/>
      <c r="G606" s="54"/>
      <c r="H606" s="54"/>
      <c r="I606" s="54"/>
    </row>
    <row r="607" spans="6:9" ht="12.75">
      <c r="F607" s="29"/>
      <c r="G607" s="54"/>
      <c r="H607" s="54"/>
      <c r="I607" s="54"/>
    </row>
    <row r="608" spans="6:9" ht="12.75">
      <c r="F608" s="29"/>
      <c r="G608" s="54"/>
      <c r="H608" s="54"/>
      <c r="I608" s="54"/>
    </row>
    <row r="609" spans="6:9" ht="12.75">
      <c r="F609" s="29"/>
      <c r="G609" s="54"/>
      <c r="H609" s="54"/>
      <c r="I609" s="54"/>
    </row>
    <row r="610" spans="6:9" ht="12.75">
      <c r="F610" s="29"/>
      <c r="G610" s="54"/>
      <c r="H610" s="54"/>
      <c r="I610" s="54"/>
    </row>
    <row r="611" spans="6:9" ht="12.75">
      <c r="F611" s="29"/>
      <c r="G611" s="54"/>
      <c r="H611" s="54"/>
      <c r="I611" s="54"/>
    </row>
    <row r="612" spans="6:9" ht="12.75">
      <c r="F612" s="29"/>
      <c r="G612" s="54"/>
      <c r="H612" s="54"/>
      <c r="I612" s="54"/>
    </row>
    <row r="613" spans="6:9" ht="12.75">
      <c r="F613" s="29"/>
      <c r="G613" s="54"/>
      <c r="H613" s="54"/>
      <c r="I613" s="54"/>
    </row>
    <row r="614" spans="6:9" ht="12.75">
      <c r="F614" s="29"/>
      <c r="G614" s="54"/>
      <c r="H614" s="54"/>
      <c r="I614" s="54"/>
    </row>
    <row r="615" spans="6:9" ht="12.75">
      <c r="F615" s="29"/>
      <c r="G615" s="54"/>
      <c r="H615" s="54"/>
      <c r="I615" s="54"/>
    </row>
    <row r="616" spans="6:9" ht="12.75">
      <c r="F616" s="29"/>
      <c r="G616" s="54"/>
      <c r="H616" s="54"/>
      <c r="I616" s="54"/>
    </row>
    <row r="617" spans="6:9" ht="12.75">
      <c r="F617" s="29"/>
      <c r="G617" s="54"/>
      <c r="H617" s="54"/>
      <c r="I617" s="54"/>
    </row>
    <row r="618" spans="6:9" ht="12.75">
      <c r="F618" s="29"/>
      <c r="G618" s="54"/>
      <c r="H618" s="54"/>
      <c r="I618" s="54"/>
    </row>
    <row r="619" spans="6:9" ht="12.75">
      <c r="F619" s="29"/>
      <c r="G619" s="54"/>
      <c r="H619" s="54"/>
      <c r="I619" s="54"/>
    </row>
    <row r="620" spans="6:9" ht="12.75">
      <c r="F620" s="29"/>
      <c r="G620" s="54"/>
      <c r="H620" s="54"/>
      <c r="I620" s="54"/>
    </row>
    <row r="621" spans="6:9" ht="12.75">
      <c r="F621" s="29"/>
      <c r="G621" s="54"/>
      <c r="H621" s="54"/>
      <c r="I621" s="54"/>
    </row>
    <row r="622" spans="6:9" ht="12.75">
      <c r="F622" s="29"/>
      <c r="G622" s="54"/>
      <c r="H622" s="54"/>
      <c r="I622" s="54"/>
    </row>
    <row r="623" spans="6:9" ht="12.75">
      <c r="F623" s="29"/>
      <c r="G623" s="54"/>
      <c r="H623" s="54"/>
      <c r="I623" s="54"/>
    </row>
    <row r="624" spans="6:9" ht="12.75">
      <c r="F624" s="29"/>
      <c r="G624" s="54"/>
      <c r="H624" s="54"/>
      <c r="I624" s="54"/>
    </row>
    <row r="625" spans="6:9" ht="12.75">
      <c r="F625" s="29"/>
      <c r="G625" s="54"/>
      <c r="H625" s="54"/>
      <c r="I625" s="54"/>
    </row>
    <row r="626" spans="6:9" ht="12.75">
      <c r="F626" s="29"/>
      <c r="G626" s="54"/>
      <c r="H626" s="54"/>
      <c r="I626" s="54"/>
    </row>
    <row r="627" spans="6:9" ht="12.75">
      <c r="F627" s="29"/>
      <c r="G627" s="54"/>
      <c r="H627" s="54"/>
      <c r="I627" s="54"/>
    </row>
    <row r="628" spans="6:9" ht="12.75">
      <c r="F628" s="29"/>
      <c r="G628" s="54"/>
      <c r="H628" s="54"/>
      <c r="I628" s="54"/>
    </row>
    <row r="629" spans="6:9" ht="12.75">
      <c r="F629" s="29"/>
      <c r="G629" s="54"/>
      <c r="H629" s="54"/>
      <c r="I629" s="54"/>
    </row>
    <row r="630" spans="6:9" ht="12.75">
      <c r="F630" s="29"/>
      <c r="G630" s="54"/>
      <c r="H630" s="54"/>
      <c r="I630" s="54"/>
    </row>
    <row r="631" spans="6:9" ht="12.75">
      <c r="F631" s="29"/>
      <c r="G631" s="54"/>
      <c r="H631" s="54"/>
      <c r="I631" s="54"/>
    </row>
    <row r="632" spans="6:9" ht="12.75">
      <c r="F632" s="29"/>
      <c r="G632" s="54"/>
      <c r="H632" s="54"/>
      <c r="I632" s="54"/>
    </row>
    <row r="633" spans="6:9" ht="12.75">
      <c r="F633" s="29"/>
      <c r="G633" s="54"/>
      <c r="H633" s="54"/>
      <c r="I633" s="54"/>
    </row>
    <row r="634" spans="6:9" ht="12.75">
      <c r="F634" s="29"/>
      <c r="G634" s="54"/>
      <c r="H634" s="54"/>
      <c r="I634" s="54"/>
    </row>
    <row r="635" spans="6:9" ht="12.75">
      <c r="F635" s="29"/>
      <c r="G635" s="54"/>
      <c r="H635" s="54"/>
      <c r="I635" s="54"/>
    </row>
    <row r="636" spans="6:9" ht="12.75">
      <c r="F636" s="29"/>
      <c r="G636" s="54"/>
      <c r="H636" s="54"/>
      <c r="I636" s="54"/>
    </row>
    <row r="637" spans="6:9" ht="12.75">
      <c r="F637" s="29"/>
      <c r="G637" s="54"/>
      <c r="H637" s="54"/>
      <c r="I637" s="54"/>
    </row>
    <row r="638" spans="6:9" ht="12.75">
      <c r="F638" s="29"/>
      <c r="G638" s="54"/>
      <c r="H638" s="54"/>
      <c r="I638" s="54"/>
    </row>
    <row r="639" spans="6:9" ht="12.75">
      <c r="F639" s="29"/>
      <c r="G639" s="54"/>
      <c r="H639" s="54"/>
      <c r="I639" s="54"/>
    </row>
    <row r="640" spans="6:9" ht="12.75">
      <c r="F640" s="29"/>
      <c r="G640" s="54"/>
      <c r="H640" s="54"/>
      <c r="I640" s="54"/>
    </row>
    <row r="641" spans="6:9" ht="12.75">
      <c r="F641" s="29"/>
      <c r="G641" s="54"/>
      <c r="H641" s="54"/>
      <c r="I641" s="54"/>
    </row>
    <row r="642" spans="6:9" ht="12.75">
      <c r="F642" s="29"/>
      <c r="G642" s="54"/>
      <c r="H642" s="54"/>
      <c r="I642" s="54"/>
    </row>
    <row r="643" spans="6:9" ht="12.75">
      <c r="F643" s="29"/>
      <c r="G643" s="54"/>
      <c r="H643" s="54"/>
      <c r="I643" s="54"/>
    </row>
    <row r="644" spans="6:9" ht="12.75">
      <c r="F644" s="29"/>
      <c r="G644" s="54"/>
      <c r="H644" s="54"/>
      <c r="I644" s="54"/>
    </row>
    <row r="645" spans="6:9" ht="12.75">
      <c r="F645" s="29"/>
      <c r="G645" s="54"/>
      <c r="H645" s="54"/>
      <c r="I645" s="54"/>
    </row>
    <row r="646" spans="6:9" ht="12.75">
      <c r="F646" s="29"/>
      <c r="G646" s="54"/>
      <c r="H646" s="54"/>
      <c r="I646" s="54"/>
    </row>
    <row r="647" spans="6:9" ht="12.75">
      <c r="F647" s="29"/>
      <c r="G647" s="54"/>
      <c r="H647" s="54"/>
      <c r="I647" s="54"/>
    </row>
    <row r="648" spans="6:9" ht="12.75">
      <c r="F648" s="29"/>
      <c r="G648" s="54"/>
      <c r="H648" s="54"/>
      <c r="I648" s="54"/>
    </row>
    <row r="649" spans="6:9" ht="12.75">
      <c r="F649" s="29"/>
      <c r="G649" s="54"/>
      <c r="H649" s="54"/>
      <c r="I649" s="54"/>
    </row>
    <row r="650" spans="6:9" ht="12.75">
      <c r="F650" s="29"/>
      <c r="G650" s="54"/>
      <c r="H650" s="54"/>
      <c r="I650" s="54"/>
    </row>
    <row r="651" spans="6:9" ht="12.75">
      <c r="F651" s="29"/>
      <c r="G651" s="54"/>
      <c r="H651" s="54"/>
      <c r="I651" s="54"/>
    </row>
    <row r="652" spans="6:9" ht="12.75">
      <c r="F652" s="29"/>
      <c r="G652" s="54"/>
      <c r="H652" s="54"/>
      <c r="I652" s="54"/>
    </row>
    <row r="653" spans="6:9" ht="12.75">
      <c r="F653" s="29"/>
      <c r="G653" s="54"/>
      <c r="H653" s="54"/>
      <c r="I653" s="54"/>
    </row>
    <row r="654" spans="6:9" ht="12.75">
      <c r="F654" s="29"/>
      <c r="G654" s="54"/>
      <c r="H654" s="54"/>
      <c r="I654" s="54"/>
    </row>
    <row r="655" spans="6:9" ht="12.75">
      <c r="F655" s="29"/>
      <c r="G655" s="54"/>
      <c r="H655" s="54"/>
      <c r="I655" s="54"/>
    </row>
    <row r="656" spans="6:9" ht="12.75">
      <c r="F656" s="29"/>
      <c r="G656" s="54"/>
      <c r="H656" s="54"/>
      <c r="I656" s="54"/>
    </row>
    <row r="657" spans="6:9" ht="12.75">
      <c r="F657" s="29"/>
      <c r="G657" s="54"/>
      <c r="H657" s="54"/>
      <c r="I657" s="54"/>
    </row>
    <row r="658" spans="6:9" ht="12.75">
      <c r="F658" s="29"/>
      <c r="G658" s="54"/>
      <c r="H658" s="54"/>
      <c r="I658" s="54"/>
    </row>
    <row r="659" spans="6:9" ht="12.75">
      <c r="F659" s="29"/>
      <c r="G659" s="54"/>
      <c r="H659" s="54"/>
      <c r="I659" s="54"/>
    </row>
    <row r="660" spans="6:9" ht="12.75">
      <c r="F660" s="29"/>
      <c r="G660" s="54"/>
      <c r="H660" s="54"/>
      <c r="I660" s="54"/>
    </row>
    <row r="661" spans="6:9" ht="12.75">
      <c r="F661" s="29"/>
      <c r="G661" s="54"/>
      <c r="H661" s="54"/>
      <c r="I661" s="54"/>
    </row>
    <row r="662" spans="6:9" ht="12.75">
      <c r="F662" s="29"/>
      <c r="G662" s="54"/>
      <c r="H662" s="54"/>
      <c r="I662" s="54"/>
    </row>
    <row r="663" spans="6:9" ht="12.75">
      <c r="F663" s="29"/>
      <c r="G663" s="54"/>
      <c r="H663" s="54"/>
      <c r="I663" s="54"/>
    </row>
    <row r="664" spans="6:9" ht="12.75">
      <c r="F664" s="29"/>
      <c r="G664" s="54"/>
      <c r="H664" s="54"/>
      <c r="I664" s="54"/>
    </row>
    <row r="665" spans="6:9" ht="12.75">
      <c r="F665" s="29"/>
      <c r="G665" s="54"/>
      <c r="H665" s="54"/>
      <c r="I665" s="54"/>
    </row>
    <row r="666" spans="6:9" ht="12.75">
      <c r="F666" s="29"/>
      <c r="G666" s="54"/>
      <c r="H666" s="54"/>
      <c r="I666" s="54"/>
    </row>
    <row r="667" spans="6:9" ht="12.75">
      <c r="F667" s="29"/>
      <c r="G667" s="54"/>
      <c r="H667" s="54"/>
      <c r="I667" s="54"/>
    </row>
    <row r="668" spans="6:9" ht="12.75">
      <c r="F668" s="29"/>
      <c r="G668" s="54"/>
      <c r="H668" s="54"/>
      <c r="I668" s="54"/>
    </row>
    <row r="669" spans="6:9" ht="12.75">
      <c r="F669" s="29"/>
      <c r="G669" s="54"/>
      <c r="H669" s="54"/>
      <c r="I669" s="54"/>
    </row>
    <row r="670" spans="6:9" ht="12.75">
      <c r="F670" s="29"/>
      <c r="G670" s="54"/>
      <c r="H670" s="54"/>
      <c r="I670" s="54"/>
    </row>
    <row r="671" spans="6:9" ht="12.75">
      <c r="F671" s="29"/>
      <c r="G671" s="54"/>
      <c r="H671" s="54"/>
      <c r="I671" s="54"/>
    </row>
    <row r="672" spans="6:9" ht="12.75">
      <c r="F672" s="29"/>
      <c r="G672" s="54"/>
      <c r="H672" s="54"/>
      <c r="I672" s="54"/>
    </row>
    <row r="673" spans="6:9" ht="12.75">
      <c r="F673" s="29"/>
      <c r="G673" s="54"/>
      <c r="H673" s="54"/>
      <c r="I673" s="54"/>
    </row>
    <row r="674" spans="6:9" ht="12.75">
      <c r="F674" s="29"/>
      <c r="G674" s="54"/>
      <c r="H674" s="54"/>
      <c r="I674" s="54"/>
    </row>
    <row r="675" spans="6:9" ht="12.75">
      <c r="F675" s="29"/>
      <c r="G675" s="54"/>
      <c r="H675" s="54"/>
      <c r="I675" s="54"/>
    </row>
    <row r="676" spans="6:9" ht="12.75">
      <c r="F676" s="29"/>
      <c r="G676" s="54"/>
      <c r="H676" s="54"/>
      <c r="I676" s="54"/>
    </row>
    <row r="677" spans="6:9" ht="12.75">
      <c r="F677" s="29"/>
      <c r="G677" s="54"/>
      <c r="H677" s="54"/>
      <c r="I677" s="54"/>
    </row>
    <row r="678" spans="6:9" ht="12.75">
      <c r="F678" s="29"/>
      <c r="G678" s="54"/>
      <c r="H678" s="54"/>
      <c r="I678" s="54"/>
    </row>
    <row r="679" spans="6:9" ht="12.75">
      <c r="F679" s="29"/>
      <c r="G679" s="54"/>
      <c r="H679" s="54"/>
      <c r="I679" s="54"/>
    </row>
    <row r="680" spans="6:9" ht="12.75">
      <c r="F680" s="29"/>
      <c r="G680" s="54"/>
      <c r="H680" s="54"/>
      <c r="I680" s="54"/>
    </row>
    <row r="681" spans="6:9" ht="12.75">
      <c r="F681" s="29"/>
      <c r="G681" s="54"/>
      <c r="H681" s="54"/>
      <c r="I681" s="54"/>
    </row>
    <row r="682" spans="6:9" ht="12.75">
      <c r="F682" s="29"/>
      <c r="G682" s="54"/>
      <c r="H682" s="54"/>
      <c r="I682" s="54"/>
    </row>
    <row r="683" spans="6:9" ht="12.75">
      <c r="F683" s="29"/>
      <c r="G683" s="54"/>
      <c r="H683" s="54"/>
      <c r="I683" s="54"/>
    </row>
    <row r="684" spans="6:9" ht="12.75">
      <c r="F684" s="29"/>
      <c r="G684" s="54"/>
      <c r="H684" s="54"/>
      <c r="I684" s="54"/>
    </row>
    <row r="685" spans="6:9" ht="12.75">
      <c r="F685" s="29"/>
      <c r="G685" s="54"/>
      <c r="H685" s="54"/>
      <c r="I685" s="54"/>
    </row>
    <row r="686" spans="6:9" ht="12.75">
      <c r="F686" s="29"/>
      <c r="G686" s="54"/>
      <c r="H686" s="54"/>
      <c r="I686" s="54"/>
    </row>
    <row r="687" spans="6:9" ht="12.75">
      <c r="F687" s="29"/>
      <c r="G687" s="54"/>
      <c r="H687" s="54"/>
      <c r="I687" s="54"/>
    </row>
    <row r="688" spans="6:9" ht="12.75">
      <c r="F688" s="29"/>
      <c r="G688" s="54"/>
      <c r="H688" s="54"/>
      <c r="I688" s="54"/>
    </row>
    <row r="689" spans="6:9" ht="12.75">
      <c r="F689" s="29"/>
      <c r="G689" s="54"/>
      <c r="H689" s="54"/>
      <c r="I689" s="54"/>
    </row>
    <row r="690" spans="6:9" ht="12.75">
      <c r="F690" s="29"/>
      <c r="G690" s="54"/>
      <c r="H690" s="54"/>
      <c r="I690" s="54"/>
    </row>
    <row r="691" spans="6:9" ht="12.75">
      <c r="F691" s="29"/>
      <c r="G691" s="54"/>
      <c r="H691" s="54"/>
      <c r="I691" s="54"/>
    </row>
    <row r="692" spans="6:9" ht="12.75">
      <c r="F692" s="29"/>
      <c r="G692" s="54"/>
      <c r="H692" s="54"/>
      <c r="I692" s="54"/>
    </row>
    <row r="693" spans="6:9" ht="12.75">
      <c r="F693" s="29"/>
      <c r="G693" s="54"/>
      <c r="H693" s="54"/>
      <c r="I693" s="54"/>
    </row>
    <row r="694" spans="6:9" ht="12.75">
      <c r="F694" s="29"/>
      <c r="G694" s="54"/>
      <c r="H694" s="54"/>
      <c r="I694" s="54"/>
    </row>
    <row r="695" spans="6:9" ht="12.75">
      <c r="F695" s="29"/>
      <c r="G695" s="54"/>
      <c r="H695" s="54"/>
      <c r="I695" s="54"/>
    </row>
    <row r="696" spans="6:9" ht="12.75">
      <c r="F696" s="29"/>
      <c r="G696" s="54"/>
      <c r="H696" s="54"/>
      <c r="I696" s="54"/>
    </row>
    <row r="697" spans="6:9" ht="12.75">
      <c r="F697" s="29"/>
      <c r="G697" s="54"/>
      <c r="H697" s="54"/>
      <c r="I697" s="54"/>
    </row>
    <row r="698" spans="6:9" ht="12.75">
      <c r="F698" s="29"/>
      <c r="G698" s="54"/>
      <c r="H698" s="54"/>
      <c r="I698" s="54"/>
    </row>
    <row r="699" spans="6:9" ht="12.75">
      <c r="F699" s="29"/>
      <c r="G699" s="54"/>
      <c r="H699" s="54"/>
      <c r="I699" s="54"/>
    </row>
    <row r="700" spans="6:9" ht="12.75">
      <c r="F700" s="29"/>
      <c r="G700" s="54"/>
      <c r="H700" s="54"/>
      <c r="I700" s="54"/>
    </row>
    <row r="701" spans="6:9" ht="12.75">
      <c r="F701" s="29"/>
      <c r="G701" s="54"/>
      <c r="H701" s="54"/>
      <c r="I701" s="54"/>
    </row>
    <row r="702" spans="6:9" ht="12.75">
      <c r="F702" s="29"/>
      <c r="G702" s="54"/>
      <c r="H702" s="54"/>
      <c r="I702" s="54"/>
    </row>
    <row r="703" spans="6:9" ht="12.75">
      <c r="F703" s="29"/>
      <c r="G703" s="54"/>
      <c r="H703" s="54"/>
      <c r="I703" s="54"/>
    </row>
    <row r="704" spans="6:9" ht="12.75">
      <c r="F704" s="29"/>
      <c r="G704" s="54"/>
      <c r="H704" s="54"/>
      <c r="I704" s="54"/>
    </row>
    <row r="705" spans="6:9" ht="12.75">
      <c r="F705" s="29"/>
      <c r="G705" s="54"/>
      <c r="H705" s="54"/>
      <c r="I705" s="54"/>
    </row>
    <row r="706" spans="6:9" ht="12.75">
      <c r="F706" s="29"/>
      <c r="G706" s="54"/>
      <c r="H706" s="54"/>
      <c r="I706" s="54"/>
    </row>
    <row r="707" spans="6:9" ht="12.75">
      <c r="F707" s="29"/>
      <c r="G707" s="54"/>
      <c r="H707" s="54"/>
      <c r="I707" s="54"/>
    </row>
    <row r="708" spans="6:9" ht="12.75">
      <c r="F708" s="29"/>
      <c r="G708" s="54"/>
      <c r="H708" s="54"/>
      <c r="I708" s="54"/>
    </row>
    <row r="709" spans="6:9" ht="12.75">
      <c r="F709" s="29"/>
      <c r="G709" s="54"/>
      <c r="H709" s="54"/>
      <c r="I709" s="54"/>
    </row>
    <row r="710" spans="6:9" ht="12.75">
      <c r="F710" s="29"/>
      <c r="G710" s="54"/>
      <c r="H710" s="54"/>
      <c r="I710" s="54"/>
    </row>
    <row r="711" spans="6:9" ht="12.75">
      <c r="F711" s="29"/>
      <c r="G711" s="54"/>
      <c r="H711" s="54"/>
      <c r="I711" s="54"/>
    </row>
    <row r="712" spans="6:9" ht="12.75">
      <c r="F712" s="29"/>
      <c r="G712" s="54"/>
      <c r="H712" s="54"/>
      <c r="I712" s="54"/>
    </row>
    <row r="713" spans="6:9" ht="12.75">
      <c r="F713" s="29"/>
      <c r="G713" s="54"/>
      <c r="H713" s="54"/>
      <c r="I713" s="54"/>
    </row>
    <row r="714" spans="6:9" ht="12.75">
      <c r="F714" s="29"/>
      <c r="G714" s="54"/>
      <c r="H714" s="54"/>
      <c r="I714" s="54"/>
    </row>
    <row r="715" spans="6:9" ht="12.75">
      <c r="F715" s="29"/>
      <c r="G715" s="54"/>
      <c r="H715" s="54"/>
      <c r="I715" s="54"/>
    </row>
    <row r="716" spans="6:9" ht="12.75">
      <c r="F716" s="29"/>
      <c r="G716" s="54"/>
      <c r="H716" s="54"/>
      <c r="I716" s="54"/>
    </row>
    <row r="717" spans="6:9" ht="12.75">
      <c r="F717" s="29"/>
      <c r="G717" s="54"/>
      <c r="H717" s="54"/>
      <c r="I717" s="54"/>
    </row>
    <row r="718" spans="6:9" ht="12.75">
      <c r="F718" s="29"/>
      <c r="G718" s="54"/>
      <c r="H718" s="54"/>
      <c r="I718" s="54"/>
    </row>
    <row r="719" spans="6:9" ht="12.75">
      <c r="F719" s="29"/>
      <c r="G719" s="54"/>
      <c r="H719" s="54"/>
      <c r="I719" s="54"/>
    </row>
    <row r="720" spans="6:9" ht="12.75">
      <c r="F720" s="29"/>
      <c r="G720" s="54"/>
      <c r="H720" s="54"/>
      <c r="I720" s="54"/>
    </row>
    <row r="721" spans="6:9" ht="12.75">
      <c r="F721" s="29"/>
      <c r="G721" s="54"/>
      <c r="H721" s="54"/>
      <c r="I721" s="54"/>
    </row>
    <row r="722" spans="6:9" ht="12.75">
      <c r="F722" s="29"/>
      <c r="G722" s="54"/>
      <c r="H722" s="54"/>
      <c r="I722" s="54"/>
    </row>
    <row r="723" spans="6:9" ht="12.75">
      <c r="F723" s="29"/>
      <c r="G723" s="54"/>
      <c r="H723" s="54"/>
      <c r="I723" s="54"/>
    </row>
    <row r="724" spans="6:9" ht="12.75">
      <c r="F724" s="29"/>
      <c r="G724" s="54"/>
      <c r="H724" s="54"/>
      <c r="I724" s="54"/>
    </row>
    <row r="725" spans="6:9" ht="12.75">
      <c r="F725" s="29"/>
      <c r="G725" s="54"/>
      <c r="H725" s="54"/>
      <c r="I725" s="54"/>
    </row>
    <row r="726" spans="6:9" ht="12.75">
      <c r="F726" s="29"/>
      <c r="G726" s="54"/>
      <c r="H726" s="54"/>
      <c r="I726" s="54"/>
    </row>
    <row r="727" spans="6:9" ht="12.75">
      <c r="F727" s="29"/>
      <c r="G727" s="54"/>
      <c r="H727" s="54"/>
      <c r="I727" s="54"/>
    </row>
    <row r="728" spans="6:9" ht="12.75">
      <c r="F728" s="29"/>
      <c r="G728" s="54"/>
      <c r="H728" s="54"/>
      <c r="I728" s="54"/>
    </row>
    <row r="729" spans="6:9" ht="12.75">
      <c r="F729" s="29"/>
      <c r="G729" s="54"/>
      <c r="H729" s="54"/>
      <c r="I729" s="54"/>
    </row>
    <row r="730" spans="6:9" ht="12.75">
      <c r="F730" s="29"/>
      <c r="G730" s="54"/>
      <c r="H730" s="54"/>
      <c r="I730" s="54"/>
    </row>
    <row r="731" spans="6:9" ht="12.75">
      <c r="F731" s="29"/>
      <c r="G731" s="54"/>
      <c r="H731" s="54"/>
      <c r="I731" s="54"/>
    </row>
    <row r="732" spans="6:9" ht="12.75">
      <c r="F732" s="29"/>
      <c r="G732" s="54"/>
      <c r="H732" s="54"/>
      <c r="I732" s="54"/>
    </row>
    <row r="733" spans="6:9" ht="12.75">
      <c r="F733" s="29"/>
      <c r="G733" s="54"/>
      <c r="H733" s="54"/>
      <c r="I733" s="54"/>
    </row>
    <row r="734" spans="6:9" ht="12.75">
      <c r="F734" s="29"/>
      <c r="G734" s="54"/>
      <c r="H734" s="54"/>
      <c r="I734" s="54"/>
    </row>
    <row r="735" spans="6:9" ht="12.75">
      <c r="F735" s="29"/>
      <c r="G735" s="54"/>
      <c r="H735" s="54"/>
      <c r="I735" s="54"/>
    </row>
    <row r="736" spans="6:9" ht="12.75">
      <c r="F736" s="29"/>
      <c r="G736" s="54"/>
      <c r="H736" s="54"/>
      <c r="I736" s="54"/>
    </row>
    <row r="737" spans="6:9" ht="12.75">
      <c r="F737" s="29"/>
      <c r="G737" s="54"/>
      <c r="H737" s="54"/>
      <c r="I737" s="54"/>
    </row>
    <row r="738" spans="6:9" ht="12.75">
      <c r="F738" s="29"/>
      <c r="G738" s="54"/>
      <c r="H738" s="54"/>
      <c r="I738" s="54"/>
    </row>
    <row r="739" spans="6:9" ht="12.75">
      <c r="F739" s="29"/>
      <c r="G739" s="54"/>
      <c r="H739" s="54"/>
      <c r="I739" s="54"/>
    </row>
    <row r="740" spans="6:9" ht="12.75">
      <c r="F740" s="29"/>
      <c r="G740" s="54"/>
      <c r="H740" s="54"/>
      <c r="I740" s="54"/>
    </row>
    <row r="741" spans="6:9" ht="12.75">
      <c r="F741" s="29"/>
      <c r="G741" s="54"/>
      <c r="H741" s="54"/>
      <c r="I741" s="54"/>
    </row>
    <row r="742" spans="6:9" ht="12.75">
      <c r="F742" s="29"/>
      <c r="G742" s="54"/>
      <c r="H742" s="54"/>
      <c r="I742" s="54"/>
    </row>
    <row r="743" spans="6:9" ht="12.75">
      <c r="F743" s="29"/>
      <c r="G743" s="54"/>
      <c r="H743" s="54"/>
      <c r="I743" s="54"/>
    </row>
    <row r="744" spans="6:9" ht="12.75">
      <c r="F744" s="29"/>
      <c r="G744" s="54"/>
      <c r="H744" s="54"/>
      <c r="I744" s="54"/>
    </row>
    <row r="745" spans="6:9" ht="12.75">
      <c r="F745" s="29"/>
      <c r="G745" s="54"/>
      <c r="H745" s="54"/>
      <c r="I745" s="54"/>
    </row>
    <row r="746" spans="6:9" ht="12.75">
      <c r="F746" s="29"/>
      <c r="G746" s="54"/>
      <c r="H746" s="54"/>
      <c r="I746" s="54"/>
    </row>
    <row r="747" spans="6:9" ht="12.75">
      <c r="F747" s="29"/>
      <c r="G747" s="54"/>
      <c r="H747" s="54"/>
      <c r="I747" s="54"/>
    </row>
    <row r="748" spans="6:9" ht="12.75">
      <c r="F748" s="29"/>
      <c r="G748" s="54"/>
      <c r="H748" s="54"/>
      <c r="I748" s="54"/>
    </row>
    <row r="749" spans="6:9" ht="12.75">
      <c r="F749" s="29"/>
      <c r="G749" s="54"/>
      <c r="H749" s="54"/>
      <c r="I749" s="54"/>
    </row>
    <row r="750" spans="6:9" ht="12.75">
      <c r="F750" s="29"/>
      <c r="G750" s="54"/>
      <c r="H750" s="54"/>
      <c r="I750" s="54"/>
    </row>
    <row r="751" spans="6:9" ht="12.75">
      <c r="F751" s="29"/>
      <c r="G751" s="54"/>
      <c r="H751" s="54"/>
      <c r="I751" s="54"/>
    </row>
    <row r="752" spans="6:9" ht="12.75">
      <c r="F752" s="29"/>
      <c r="G752" s="54"/>
      <c r="H752" s="54"/>
      <c r="I752" s="54"/>
    </row>
    <row r="753" spans="6:9" ht="12.75">
      <c r="F753" s="29"/>
      <c r="G753" s="54"/>
      <c r="H753" s="54"/>
      <c r="I753" s="54"/>
    </row>
    <row r="754" spans="6:9" ht="12.75">
      <c r="F754" s="29"/>
      <c r="G754" s="54"/>
      <c r="H754" s="54"/>
      <c r="I754" s="54"/>
    </row>
    <row r="755" spans="6:9" ht="12.75">
      <c r="F755" s="29"/>
      <c r="G755" s="54"/>
      <c r="H755" s="54"/>
      <c r="I755" s="54"/>
    </row>
    <row r="756" spans="6:9" ht="12.75">
      <c r="F756" s="29"/>
      <c r="G756" s="54"/>
      <c r="H756" s="54"/>
      <c r="I756" s="54"/>
    </row>
    <row r="757" spans="6:9" ht="12.75">
      <c r="F757" s="29"/>
      <c r="G757" s="54"/>
      <c r="H757" s="54"/>
      <c r="I757" s="54"/>
    </row>
    <row r="758" spans="6:9" ht="12.75">
      <c r="F758" s="29"/>
      <c r="G758" s="54"/>
      <c r="H758" s="54"/>
      <c r="I758" s="54"/>
    </row>
    <row r="759" spans="6:9" ht="12.75">
      <c r="F759" s="29"/>
      <c r="G759" s="54"/>
      <c r="H759" s="54"/>
      <c r="I759" s="54"/>
    </row>
    <row r="760" spans="6:9" ht="12.75">
      <c r="F760" s="29"/>
      <c r="G760" s="54"/>
      <c r="H760" s="54"/>
      <c r="I760" s="54"/>
    </row>
    <row r="761" spans="6:9" ht="12.75">
      <c r="F761" s="29"/>
      <c r="G761" s="54"/>
      <c r="H761" s="54"/>
      <c r="I761" s="54"/>
    </row>
    <row r="762" spans="6:9" ht="12.75">
      <c r="F762" s="29"/>
      <c r="G762" s="54"/>
      <c r="H762" s="54"/>
      <c r="I762" s="54"/>
    </row>
    <row r="763" spans="6:9" ht="12.75">
      <c r="F763" s="29"/>
      <c r="G763" s="54"/>
      <c r="H763" s="54"/>
      <c r="I763" s="54"/>
    </row>
    <row r="764" spans="6:9" ht="12.75">
      <c r="F764" s="29"/>
      <c r="G764" s="54"/>
      <c r="H764" s="54"/>
      <c r="I764" s="54"/>
    </row>
    <row r="765" spans="6:9" ht="12.75">
      <c r="F765" s="29"/>
      <c r="G765" s="54"/>
      <c r="H765" s="54"/>
      <c r="I765" s="54"/>
    </row>
    <row r="766" spans="6:9" ht="12.75">
      <c r="F766" s="29"/>
      <c r="G766" s="54"/>
      <c r="H766" s="54"/>
      <c r="I766" s="54"/>
    </row>
    <row r="767" spans="6:9" ht="12.75">
      <c r="F767" s="29"/>
      <c r="G767" s="54"/>
      <c r="H767" s="54"/>
      <c r="I767" s="54"/>
    </row>
    <row r="768" spans="6:9" ht="12.75">
      <c r="F768" s="29"/>
      <c r="G768" s="54"/>
      <c r="H768" s="54"/>
      <c r="I768" s="54"/>
    </row>
    <row r="769" spans="6:9" ht="12.75">
      <c r="F769" s="29"/>
      <c r="G769" s="54"/>
      <c r="H769" s="54"/>
      <c r="I769" s="54"/>
    </row>
    <row r="770" spans="6:9" ht="12.75">
      <c r="F770" s="29"/>
      <c r="G770" s="54"/>
      <c r="H770" s="54"/>
      <c r="I770" s="54"/>
    </row>
    <row r="771" spans="6:9" ht="12.75">
      <c r="F771" s="29"/>
      <c r="G771" s="54"/>
      <c r="H771" s="54"/>
      <c r="I771" s="54"/>
    </row>
    <row r="772" spans="6:9" ht="12.75">
      <c r="F772" s="29"/>
      <c r="G772" s="54"/>
      <c r="H772" s="54"/>
      <c r="I772" s="54"/>
    </row>
    <row r="773" spans="6:9" ht="12.75">
      <c r="F773" s="29"/>
      <c r="G773" s="54"/>
      <c r="H773" s="54"/>
      <c r="I773" s="54"/>
    </row>
    <row r="774" spans="6:9" ht="12.75">
      <c r="F774" s="29"/>
      <c r="G774" s="54"/>
      <c r="H774" s="54"/>
      <c r="I774" s="54"/>
    </row>
    <row r="775" spans="6:9" ht="12.75">
      <c r="F775" s="29"/>
      <c r="G775" s="54"/>
      <c r="H775" s="54"/>
      <c r="I775" s="54"/>
    </row>
    <row r="776" spans="6:9" ht="12.75">
      <c r="F776" s="29"/>
      <c r="G776" s="54"/>
      <c r="H776" s="54"/>
      <c r="I776" s="54"/>
    </row>
    <row r="777" spans="6:9" ht="12.75">
      <c r="F777" s="29"/>
      <c r="G777" s="54"/>
      <c r="H777" s="54"/>
      <c r="I777" s="54"/>
    </row>
    <row r="778" spans="6:9" ht="12.75">
      <c r="F778" s="29"/>
      <c r="G778" s="54"/>
      <c r="H778" s="54"/>
      <c r="I778" s="54"/>
    </row>
    <row r="779" spans="6:9" ht="12.75">
      <c r="F779" s="29"/>
      <c r="G779" s="54"/>
      <c r="H779" s="54"/>
      <c r="I779" s="54"/>
    </row>
    <row r="780" spans="6:9" ht="12.75">
      <c r="F780" s="29"/>
      <c r="G780" s="54"/>
      <c r="H780" s="54"/>
      <c r="I780" s="54"/>
    </row>
    <row r="781" spans="6:9" ht="12.75">
      <c r="F781" s="29"/>
      <c r="G781" s="54"/>
      <c r="H781" s="54"/>
      <c r="I781" s="54"/>
    </row>
    <row r="782" spans="6:9" ht="12.75">
      <c r="F782" s="29"/>
      <c r="G782" s="54"/>
      <c r="H782" s="54"/>
      <c r="I782" s="54"/>
    </row>
    <row r="783" spans="6:9" ht="12.75">
      <c r="F783" s="29"/>
      <c r="G783" s="54"/>
      <c r="H783" s="54"/>
      <c r="I783" s="54"/>
    </row>
    <row r="784" spans="6:9" ht="12.75">
      <c r="F784" s="29"/>
      <c r="G784" s="54"/>
      <c r="H784" s="54"/>
      <c r="I784" s="54"/>
    </row>
    <row r="785" spans="6:9" ht="12.75">
      <c r="F785" s="29"/>
      <c r="G785" s="54"/>
      <c r="H785" s="54"/>
      <c r="I785" s="54"/>
    </row>
    <row r="786" spans="6:9" ht="12.75">
      <c r="F786" s="29"/>
      <c r="G786" s="54"/>
      <c r="H786" s="54"/>
      <c r="I786" s="54"/>
    </row>
    <row r="787" spans="6:9" ht="12.75">
      <c r="F787" s="29"/>
      <c r="G787" s="54"/>
      <c r="H787" s="54"/>
      <c r="I787" s="54"/>
    </row>
    <row r="788" spans="6:9" ht="12.75">
      <c r="F788" s="29"/>
      <c r="G788" s="54"/>
      <c r="H788" s="54"/>
      <c r="I788" s="54"/>
    </row>
    <row r="789" spans="6:9" ht="12.75">
      <c r="F789" s="29"/>
      <c r="G789" s="54"/>
      <c r="H789" s="54"/>
      <c r="I789" s="54"/>
    </row>
    <row r="790" spans="6:9" ht="12.75">
      <c r="F790" s="29"/>
      <c r="G790" s="54"/>
      <c r="H790" s="54"/>
      <c r="I790" s="54"/>
    </row>
    <row r="791" spans="6:9" ht="12.75">
      <c r="F791" s="29"/>
      <c r="G791" s="54"/>
      <c r="H791" s="54"/>
      <c r="I791" s="54"/>
    </row>
    <row r="792" spans="6:9" ht="12.75">
      <c r="F792" s="29"/>
      <c r="G792" s="54"/>
      <c r="H792" s="54"/>
      <c r="I792" s="54"/>
    </row>
    <row r="793" spans="6:9" ht="12.75">
      <c r="F793" s="29"/>
      <c r="G793" s="54"/>
      <c r="H793" s="54"/>
      <c r="I793" s="54"/>
    </row>
    <row r="794" spans="6:9" ht="12.75">
      <c r="F794" s="29"/>
      <c r="G794" s="54"/>
      <c r="H794" s="54"/>
      <c r="I794" s="54"/>
    </row>
    <row r="795" spans="6:9" ht="12.75">
      <c r="F795" s="29"/>
      <c r="G795" s="54"/>
      <c r="H795" s="54"/>
      <c r="I795" s="54"/>
    </row>
    <row r="796" spans="6:9" ht="12.75">
      <c r="F796" s="29"/>
      <c r="G796" s="54"/>
      <c r="H796" s="54"/>
      <c r="I796" s="54"/>
    </row>
    <row r="797" spans="6:9" ht="12.75">
      <c r="F797" s="29"/>
      <c r="G797" s="54"/>
      <c r="H797" s="54"/>
      <c r="I797" s="54"/>
    </row>
    <row r="798" spans="6:9" ht="12.75">
      <c r="F798" s="29"/>
      <c r="G798" s="54"/>
      <c r="H798" s="54"/>
      <c r="I798" s="54"/>
    </row>
    <row r="799" spans="6:9" ht="12.75">
      <c r="F799" s="29"/>
      <c r="G799" s="54"/>
      <c r="H799" s="54"/>
      <c r="I799" s="54"/>
    </row>
    <row r="800" spans="6:9" ht="12.75">
      <c r="F800" s="29"/>
      <c r="G800" s="54"/>
      <c r="H800" s="54"/>
      <c r="I800" s="54"/>
    </row>
    <row r="801" spans="6:9" ht="12.75">
      <c r="F801" s="29"/>
      <c r="G801" s="54"/>
      <c r="H801" s="54"/>
      <c r="I801" s="54"/>
    </row>
    <row r="802" spans="6:9" ht="12.75">
      <c r="F802" s="29"/>
      <c r="G802" s="54"/>
      <c r="H802" s="54"/>
      <c r="I802" s="54"/>
    </row>
    <row r="803" spans="6:9" ht="12.75">
      <c r="F803" s="29"/>
      <c r="G803" s="54"/>
      <c r="H803" s="54"/>
      <c r="I803" s="54"/>
    </row>
    <row r="804" spans="6:9" ht="12.75">
      <c r="F804" s="29"/>
      <c r="G804" s="54"/>
      <c r="H804" s="54"/>
      <c r="I804" s="54"/>
    </row>
    <row r="805" spans="6:9" ht="12.75">
      <c r="F805" s="29"/>
      <c r="G805" s="54"/>
      <c r="H805" s="54"/>
      <c r="I805" s="54"/>
    </row>
    <row r="806" spans="6:9" ht="12.75">
      <c r="F806" s="29"/>
      <c r="G806" s="54"/>
      <c r="H806" s="54"/>
      <c r="I806" s="54"/>
    </row>
    <row r="807" spans="6:9" ht="12.75">
      <c r="F807" s="29"/>
      <c r="G807" s="54"/>
      <c r="H807" s="54"/>
      <c r="I807" s="54"/>
    </row>
    <row r="808" spans="6:9" ht="12.75">
      <c r="F808" s="29"/>
      <c r="G808" s="54"/>
      <c r="H808" s="54"/>
      <c r="I808" s="54"/>
    </row>
    <row r="809" spans="6:9" ht="12.75">
      <c r="F809" s="29"/>
      <c r="G809" s="54"/>
      <c r="H809" s="54"/>
      <c r="I809" s="54"/>
    </row>
    <row r="810" spans="6:9" ht="12.75">
      <c r="F810" s="29"/>
      <c r="G810" s="54"/>
      <c r="H810" s="54"/>
      <c r="I810" s="54"/>
    </row>
    <row r="811" spans="6:9" ht="12.75">
      <c r="F811" s="29"/>
      <c r="G811" s="54"/>
      <c r="H811" s="54"/>
      <c r="I811" s="54"/>
    </row>
    <row r="812" spans="6:9" ht="12.75">
      <c r="F812" s="29"/>
      <c r="G812" s="54"/>
      <c r="H812" s="54"/>
      <c r="I812" s="54"/>
    </row>
    <row r="813" spans="6:9" ht="12.75">
      <c r="F813" s="29"/>
      <c r="G813" s="54"/>
      <c r="H813" s="54"/>
      <c r="I813" s="54"/>
    </row>
    <row r="814" spans="6:9" ht="12.75">
      <c r="F814" s="29"/>
      <c r="G814" s="54"/>
      <c r="H814" s="54"/>
      <c r="I814" s="54"/>
    </row>
    <row r="815" spans="6:9" ht="12.75">
      <c r="F815" s="29"/>
      <c r="G815" s="54"/>
      <c r="H815" s="54"/>
      <c r="I815" s="54"/>
    </row>
    <row r="816" spans="6:9" ht="12.75">
      <c r="F816" s="29"/>
      <c r="G816" s="54"/>
      <c r="H816" s="54"/>
      <c r="I816" s="54"/>
    </row>
    <row r="817" spans="6:9" ht="12.75">
      <c r="F817" s="29"/>
      <c r="G817" s="54"/>
      <c r="H817" s="54"/>
      <c r="I817" s="54"/>
    </row>
    <row r="818" spans="6:9" ht="12.75">
      <c r="F818" s="29"/>
      <c r="G818" s="54"/>
      <c r="H818" s="54"/>
      <c r="I818" s="54"/>
    </row>
    <row r="819" spans="6:9" ht="12.75">
      <c r="F819" s="29"/>
      <c r="G819" s="54"/>
      <c r="H819" s="54"/>
      <c r="I819" s="54"/>
    </row>
    <row r="820" spans="6:9" ht="12.75">
      <c r="F820" s="29"/>
      <c r="G820" s="54"/>
      <c r="H820" s="54"/>
      <c r="I820" s="54"/>
    </row>
    <row r="821" spans="6:9" ht="12.75">
      <c r="F821" s="29"/>
      <c r="G821" s="54"/>
      <c r="H821" s="54"/>
      <c r="I821" s="54"/>
    </row>
    <row r="822" spans="6:9" ht="12.75">
      <c r="F822" s="29"/>
      <c r="G822" s="54"/>
      <c r="H822" s="54"/>
      <c r="I822" s="54"/>
    </row>
    <row r="823" spans="6:9" ht="12.75">
      <c r="F823" s="29"/>
      <c r="G823" s="54"/>
      <c r="H823" s="54"/>
      <c r="I823" s="54"/>
    </row>
    <row r="824" spans="6:9" ht="12.75">
      <c r="F824" s="29"/>
      <c r="G824" s="54"/>
      <c r="H824" s="54"/>
      <c r="I824" s="54"/>
    </row>
    <row r="825" spans="6:9" ht="12.75">
      <c r="F825" s="29"/>
      <c r="G825" s="54"/>
      <c r="H825" s="54"/>
      <c r="I825" s="54"/>
    </row>
    <row r="826" spans="6:9" ht="12.75">
      <c r="F826" s="29"/>
      <c r="G826" s="54"/>
      <c r="H826" s="54"/>
      <c r="I826" s="54"/>
    </row>
    <row r="827" spans="6:9" ht="12.75">
      <c r="F827" s="29"/>
      <c r="G827" s="54"/>
      <c r="H827" s="54"/>
      <c r="I827" s="54"/>
    </row>
    <row r="828" spans="6:9" ht="12.75">
      <c r="F828" s="29"/>
      <c r="G828" s="54"/>
      <c r="H828" s="54"/>
      <c r="I828" s="54"/>
    </row>
    <row r="829" spans="6:9" ht="12.75">
      <c r="F829" s="29"/>
      <c r="G829" s="54"/>
      <c r="H829" s="54"/>
      <c r="I829" s="54"/>
    </row>
    <row r="830" spans="6:9" ht="12.75">
      <c r="F830" s="29"/>
      <c r="G830" s="54"/>
      <c r="H830" s="54"/>
      <c r="I830" s="54"/>
    </row>
    <row r="831" spans="6:9" ht="12.75">
      <c r="F831" s="29"/>
      <c r="G831" s="54"/>
      <c r="H831" s="54"/>
      <c r="I831" s="54"/>
    </row>
    <row r="832" spans="6:9" ht="12.75">
      <c r="F832" s="29"/>
      <c r="G832" s="54"/>
      <c r="H832" s="54"/>
      <c r="I832" s="54"/>
    </row>
    <row r="833" spans="6:9" ht="12.75">
      <c r="F833" s="29"/>
      <c r="G833" s="54"/>
      <c r="H833" s="54"/>
      <c r="I833" s="54"/>
    </row>
    <row r="834" spans="6:9" ht="12.75">
      <c r="F834" s="29"/>
      <c r="G834" s="54"/>
      <c r="H834" s="54"/>
      <c r="I834" s="54"/>
    </row>
    <row r="835" spans="6:9" ht="12.75">
      <c r="F835" s="29"/>
      <c r="G835" s="54"/>
      <c r="H835" s="54"/>
      <c r="I835" s="54"/>
    </row>
    <row r="836" spans="6:9" ht="12.75">
      <c r="F836" s="29"/>
      <c r="G836" s="54"/>
      <c r="H836" s="54"/>
      <c r="I836" s="54"/>
    </row>
    <row r="837" spans="6:9" ht="12.75">
      <c r="F837" s="29"/>
      <c r="G837" s="54"/>
      <c r="H837" s="54"/>
      <c r="I837" s="54"/>
    </row>
    <row r="838" spans="6:9" ht="12.75">
      <c r="F838" s="29"/>
      <c r="G838" s="54"/>
      <c r="H838" s="54"/>
      <c r="I838" s="54"/>
    </row>
    <row r="839" spans="6:9" ht="12.75">
      <c r="F839" s="29"/>
      <c r="G839" s="54"/>
      <c r="H839" s="54"/>
      <c r="I839" s="54"/>
    </row>
    <row r="840" spans="6:9" ht="12.75">
      <c r="F840" s="29"/>
      <c r="G840" s="54"/>
      <c r="H840" s="54"/>
      <c r="I840" s="54"/>
    </row>
    <row r="841" spans="6:9" ht="12.75">
      <c r="F841" s="29"/>
      <c r="G841" s="54"/>
      <c r="H841" s="54"/>
      <c r="I841" s="54"/>
    </row>
    <row r="842" spans="6:9" ht="12.75">
      <c r="F842" s="29"/>
      <c r="G842" s="54"/>
      <c r="H842" s="54"/>
      <c r="I842" s="54"/>
    </row>
    <row r="843" spans="6:9" ht="12.75">
      <c r="F843" s="29"/>
      <c r="G843" s="54"/>
      <c r="H843" s="54"/>
      <c r="I843" s="54"/>
    </row>
    <row r="844" spans="6:9" ht="12.75">
      <c r="F844" s="29"/>
      <c r="G844" s="54"/>
      <c r="H844" s="54"/>
      <c r="I844" s="54"/>
    </row>
    <row r="845" spans="6:9" ht="12.75">
      <c r="F845" s="29"/>
      <c r="G845" s="54"/>
      <c r="H845" s="54"/>
      <c r="I845" s="54"/>
    </row>
    <row r="846" spans="6:9" ht="12.75">
      <c r="F846" s="29"/>
      <c r="G846" s="54"/>
      <c r="H846" s="54"/>
      <c r="I846" s="54"/>
    </row>
    <row r="847" spans="6:9" ht="12.75">
      <c r="F847" s="29"/>
      <c r="G847" s="54"/>
      <c r="H847" s="54"/>
      <c r="I847" s="54"/>
    </row>
    <row r="848" spans="6:9" ht="12.75">
      <c r="F848" s="29"/>
      <c r="G848" s="54"/>
      <c r="H848" s="54"/>
      <c r="I848" s="54"/>
    </row>
    <row r="849" spans="6:9" ht="12.75">
      <c r="F849" s="29"/>
      <c r="G849" s="54"/>
      <c r="H849" s="54"/>
      <c r="I849" s="54"/>
    </row>
    <row r="850" spans="6:9" ht="12.75">
      <c r="F850" s="29"/>
      <c r="G850" s="54"/>
      <c r="H850" s="54"/>
      <c r="I850" s="54"/>
    </row>
    <row r="851" spans="6:9" ht="12.75">
      <c r="F851" s="29"/>
      <c r="G851" s="54"/>
      <c r="H851" s="54"/>
      <c r="I851" s="54"/>
    </row>
    <row r="852" spans="6:9" ht="12.75">
      <c r="F852" s="29"/>
      <c r="G852" s="54"/>
      <c r="H852" s="54"/>
      <c r="I852" s="54"/>
    </row>
    <row r="853" spans="6:9" ht="12.75">
      <c r="F853" s="29"/>
      <c r="G853" s="54"/>
      <c r="H853" s="54"/>
      <c r="I853" s="54"/>
    </row>
    <row r="854" spans="6:9" ht="12.75">
      <c r="F854" s="29"/>
      <c r="G854" s="54"/>
      <c r="H854" s="54"/>
      <c r="I854" s="54"/>
    </row>
    <row r="855" spans="6:9" ht="12.75">
      <c r="F855" s="29"/>
      <c r="G855" s="54"/>
      <c r="H855" s="54"/>
      <c r="I855" s="54"/>
    </row>
    <row r="856" spans="6:9" ht="12.75">
      <c r="F856" s="29"/>
      <c r="G856" s="54"/>
      <c r="H856" s="54"/>
      <c r="I856" s="54"/>
    </row>
    <row r="857" spans="6:9" ht="12.75">
      <c r="F857" s="29"/>
      <c r="G857" s="54"/>
      <c r="H857" s="54"/>
      <c r="I857" s="54"/>
    </row>
    <row r="858" spans="6:9" ht="12.75">
      <c r="F858" s="29"/>
      <c r="G858" s="54"/>
      <c r="H858" s="54"/>
      <c r="I858" s="54"/>
    </row>
    <row r="859" spans="6:9" ht="12.75">
      <c r="F859" s="29"/>
      <c r="G859" s="54"/>
      <c r="H859" s="54"/>
      <c r="I859" s="54"/>
    </row>
    <row r="860" spans="6:9" ht="12.75">
      <c r="F860" s="29"/>
      <c r="G860" s="54"/>
      <c r="H860" s="54"/>
      <c r="I860" s="54"/>
    </row>
    <row r="861" spans="6:9" ht="12.75">
      <c r="F861" s="29"/>
      <c r="G861" s="54"/>
      <c r="H861" s="54"/>
      <c r="I861" s="54"/>
    </row>
    <row r="862" spans="6:9" ht="12.75">
      <c r="F862" s="29"/>
      <c r="G862" s="54"/>
      <c r="H862" s="54"/>
      <c r="I862" s="54"/>
    </row>
    <row r="863" spans="6:9" ht="12.75">
      <c r="F863" s="29"/>
      <c r="G863" s="54"/>
      <c r="H863" s="54"/>
      <c r="I863" s="54"/>
    </row>
    <row r="864" spans="6:9" ht="12.75">
      <c r="F864" s="29"/>
      <c r="G864" s="54"/>
      <c r="H864" s="54"/>
      <c r="I864" s="54"/>
    </row>
    <row r="865" spans="6:9" ht="12.75">
      <c r="F865" s="29"/>
      <c r="G865" s="54"/>
      <c r="H865" s="54"/>
      <c r="I865" s="54"/>
    </row>
    <row r="866" spans="6:9" ht="12.75">
      <c r="F866" s="29"/>
      <c r="G866" s="54"/>
      <c r="H866" s="54"/>
      <c r="I866" s="54"/>
    </row>
    <row r="867" spans="6:9" ht="12.75">
      <c r="F867" s="29"/>
      <c r="G867" s="54"/>
      <c r="H867" s="54"/>
      <c r="I867" s="54"/>
    </row>
    <row r="868" spans="6:9" ht="12.75">
      <c r="F868" s="29"/>
      <c r="G868" s="54"/>
      <c r="H868" s="54"/>
      <c r="I868" s="54"/>
    </row>
    <row r="869" spans="6:9" ht="12.75">
      <c r="F869" s="29"/>
      <c r="G869" s="54"/>
      <c r="H869" s="54"/>
      <c r="I869" s="54"/>
    </row>
    <row r="870" spans="6:9" ht="12.75">
      <c r="F870" s="29"/>
      <c r="G870" s="54"/>
      <c r="H870" s="54"/>
      <c r="I870" s="54"/>
    </row>
    <row r="871" spans="6:9" ht="12.75">
      <c r="F871" s="29"/>
      <c r="G871" s="54"/>
      <c r="H871" s="54"/>
      <c r="I871" s="54"/>
    </row>
    <row r="872" spans="6:9" ht="12.75">
      <c r="F872" s="29"/>
      <c r="G872" s="54"/>
      <c r="H872" s="54"/>
      <c r="I872" s="54"/>
    </row>
    <row r="873" spans="6:9" ht="12.75">
      <c r="F873" s="29"/>
      <c r="G873" s="54"/>
      <c r="H873" s="54"/>
      <c r="I873" s="54"/>
    </row>
    <row r="874" spans="6:9" ht="12.75">
      <c r="F874" s="29"/>
      <c r="G874" s="54"/>
      <c r="H874" s="54"/>
      <c r="I874" s="54"/>
    </row>
    <row r="875" spans="6:9" ht="12.75">
      <c r="F875" s="29"/>
      <c r="G875" s="54"/>
      <c r="H875" s="54"/>
      <c r="I875" s="54"/>
    </row>
    <row r="876" spans="6:9" ht="12.75">
      <c r="F876" s="29"/>
      <c r="G876" s="54"/>
      <c r="H876" s="54"/>
      <c r="I876" s="54"/>
    </row>
    <row r="877" spans="6:9" ht="12.75">
      <c r="F877" s="29"/>
      <c r="G877" s="54"/>
      <c r="H877" s="54"/>
      <c r="I877" s="54"/>
    </row>
    <row r="878" spans="6:9" ht="12.75">
      <c r="F878" s="29"/>
      <c r="G878" s="54"/>
      <c r="H878" s="54"/>
      <c r="I878" s="54"/>
    </row>
    <row r="879" spans="6:9" ht="12.75">
      <c r="F879" s="29"/>
      <c r="G879" s="54"/>
      <c r="H879" s="54"/>
      <c r="I879" s="54"/>
    </row>
    <row r="880" spans="6:9" ht="12.75">
      <c r="F880" s="29"/>
      <c r="G880" s="54"/>
      <c r="H880" s="54"/>
      <c r="I880" s="54"/>
    </row>
    <row r="881" spans="6:9" ht="12.75">
      <c r="F881" s="29"/>
      <c r="G881" s="54"/>
      <c r="H881" s="54"/>
      <c r="I881" s="54"/>
    </row>
    <row r="882" spans="6:9" ht="12.75">
      <c r="F882" s="29"/>
      <c r="G882" s="54"/>
      <c r="H882" s="54"/>
      <c r="I882" s="54"/>
    </row>
    <row r="883" spans="6:9" ht="12.75">
      <c r="F883" s="29"/>
      <c r="G883" s="54"/>
      <c r="H883" s="54"/>
      <c r="I883" s="54"/>
    </row>
    <row r="884" spans="6:9" ht="12.75">
      <c r="F884" s="29"/>
      <c r="G884" s="54"/>
      <c r="H884" s="54"/>
      <c r="I884" s="54"/>
    </row>
    <row r="885" spans="6:9" ht="12.75">
      <c r="F885" s="29"/>
      <c r="G885" s="54"/>
      <c r="H885" s="54"/>
      <c r="I885" s="54"/>
    </row>
    <row r="886" spans="6:9" ht="12.75">
      <c r="F886" s="29"/>
      <c r="G886" s="54"/>
      <c r="H886" s="54"/>
      <c r="I886" s="54"/>
    </row>
    <row r="887" spans="6:9" ht="12.75">
      <c r="F887" s="29"/>
      <c r="G887" s="54"/>
      <c r="H887" s="54"/>
      <c r="I887" s="54"/>
    </row>
    <row r="888" spans="6:9" ht="12.75">
      <c r="F888" s="29"/>
      <c r="G888" s="54"/>
      <c r="H888" s="54"/>
      <c r="I888" s="54"/>
    </row>
    <row r="889" spans="6:9" ht="12.75">
      <c r="F889" s="29"/>
      <c r="G889" s="54"/>
      <c r="H889" s="54"/>
      <c r="I889" s="54"/>
    </row>
    <row r="890" spans="6:9" ht="12.75">
      <c r="F890" s="29"/>
      <c r="G890" s="54"/>
      <c r="H890" s="54"/>
      <c r="I890" s="54"/>
    </row>
    <row r="891" spans="6:9" ht="12.75">
      <c r="F891" s="29"/>
      <c r="G891" s="54"/>
      <c r="H891" s="54"/>
      <c r="I891" s="54"/>
    </row>
    <row r="892" spans="6:9" ht="12.75">
      <c r="F892" s="29"/>
      <c r="G892" s="54"/>
      <c r="H892" s="54"/>
      <c r="I892" s="54"/>
    </row>
    <row r="893" spans="6:9" ht="12.75">
      <c r="F893" s="29"/>
      <c r="G893" s="54"/>
      <c r="H893" s="54"/>
      <c r="I893" s="54"/>
    </row>
    <row r="894" spans="6:9" ht="12.75">
      <c r="F894" s="29"/>
      <c r="G894" s="54"/>
      <c r="H894" s="54"/>
      <c r="I894" s="54"/>
    </row>
    <row r="895" spans="6:9" ht="12.75">
      <c r="F895" s="29"/>
      <c r="G895" s="54"/>
      <c r="H895" s="54"/>
      <c r="I895" s="54"/>
    </row>
    <row r="896" spans="6:9" ht="12.75">
      <c r="F896" s="29"/>
      <c r="G896" s="54"/>
      <c r="H896" s="54"/>
      <c r="I896" s="54"/>
    </row>
    <row r="897" spans="6:9" ht="12.75">
      <c r="F897" s="29"/>
      <c r="G897" s="54"/>
      <c r="H897" s="54"/>
      <c r="I897" s="54"/>
    </row>
    <row r="898" spans="6:9" ht="12.75">
      <c r="F898" s="29"/>
      <c r="G898" s="54"/>
      <c r="H898" s="54"/>
      <c r="I898" s="54"/>
    </row>
    <row r="899" spans="6:9" ht="12.75">
      <c r="F899" s="29"/>
      <c r="G899" s="54"/>
      <c r="H899" s="54"/>
      <c r="I899" s="54"/>
    </row>
    <row r="900" spans="6:9" ht="12.75">
      <c r="F900" s="29"/>
      <c r="G900" s="54"/>
      <c r="H900" s="54"/>
      <c r="I900" s="54"/>
    </row>
    <row r="901" spans="6:9" ht="12.75">
      <c r="F901" s="29"/>
      <c r="G901" s="54"/>
      <c r="H901" s="54"/>
      <c r="I901" s="54"/>
    </row>
    <row r="902" spans="6:9" ht="12.75">
      <c r="F902" s="29"/>
      <c r="G902" s="54"/>
      <c r="H902" s="54"/>
      <c r="I902" s="54"/>
    </row>
    <row r="903" spans="6:9" ht="12.75">
      <c r="F903" s="29"/>
      <c r="G903" s="54"/>
      <c r="H903" s="54"/>
      <c r="I903" s="54"/>
    </row>
    <row r="904" spans="6:9" ht="12.75">
      <c r="F904" s="29"/>
      <c r="G904" s="54"/>
      <c r="H904" s="54"/>
      <c r="I904" s="54"/>
    </row>
    <row r="905" spans="6:9" ht="12.75">
      <c r="F905" s="29"/>
      <c r="G905" s="54"/>
      <c r="H905" s="54"/>
      <c r="I905" s="54"/>
    </row>
    <row r="906" spans="6:9" ht="12.75">
      <c r="F906" s="29"/>
      <c r="G906" s="54"/>
      <c r="H906" s="54"/>
      <c r="I906" s="54"/>
    </row>
    <row r="907" spans="6:9" ht="12.75">
      <c r="F907" s="29"/>
      <c r="G907" s="54"/>
      <c r="H907" s="54"/>
      <c r="I907" s="54"/>
    </row>
    <row r="908" spans="6:9" ht="12.75">
      <c r="F908" s="29"/>
      <c r="G908" s="54"/>
      <c r="H908" s="54"/>
      <c r="I908" s="54"/>
    </row>
    <row r="909" spans="6:9" ht="12.75">
      <c r="F909" s="29"/>
      <c r="G909" s="54"/>
      <c r="H909" s="54"/>
      <c r="I909" s="54"/>
    </row>
    <row r="910" spans="6:9" ht="12.75">
      <c r="F910" s="29"/>
      <c r="G910" s="54"/>
      <c r="H910" s="54"/>
      <c r="I910" s="54"/>
    </row>
    <row r="911" spans="6:9" ht="12.75">
      <c r="F911" s="29"/>
      <c r="G911" s="54"/>
      <c r="H911" s="54"/>
      <c r="I911" s="54"/>
    </row>
    <row r="912" spans="6:9" ht="12.75">
      <c r="F912" s="29"/>
      <c r="G912" s="54"/>
      <c r="H912" s="54"/>
      <c r="I912" s="54"/>
    </row>
    <row r="913" spans="6:9" ht="12.75">
      <c r="F913" s="29"/>
      <c r="G913" s="54"/>
      <c r="H913" s="54"/>
      <c r="I913" s="54"/>
    </row>
    <row r="914" spans="6:9" ht="12.75">
      <c r="F914" s="29"/>
      <c r="G914" s="54"/>
      <c r="H914" s="54"/>
      <c r="I914" s="54"/>
    </row>
    <row r="915" spans="6:9" ht="12.75">
      <c r="F915" s="29"/>
      <c r="G915" s="54"/>
      <c r="H915" s="54"/>
      <c r="I915" s="54"/>
    </row>
    <row r="916" spans="6:9" ht="12.75">
      <c r="F916" s="29"/>
      <c r="G916" s="54"/>
      <c r="H916" s="54"/>
      <c r="I916" s="54"/>
    </row>
    <row r="917" spans="6:9" ht="12.75">
      <c r="F917" s="29"/>
      <c r="G917" s="54"/>
      <c r="H917" s="54"/>
      <c r="I917" s="54"/>
    </row>
    <row r="918" spans="6:9" ht="12.75">
      <c r="F918" s="29"/>
      <c r="G918" s="54"/>
      <c r="H918" s="54"/>
      <c r="I918" s="54"/>
    </row>
    <row r="919" spans="6:9" ht="12.75">
      <c r="F919" s="29"/>
      <c r="G919" s="54"/>
      <c r="H919" s="54"/>
      <c r="I919" s="54"/>
    </row>
    <row r="920" spans="6:9" ht="12.75">
      <c r="F920" s="29"/>
      <c r="G920" s="54"/>
      <c r="H920" s="54"/>
      <c r="I920" s="54"/>
    </row>
    <row r="921" spans="6:9" ht="12.75">
      <c r="F921" s="29"/>
      <c r="G921" s="54"/>
      <c r="H921" s="54"/>
      <c r="I921" s="54"/>
    </row>
    <row r="922" spans="6:9" ht="12.75">
      <c r="F922" s="29"/>
      <c r="G922" s="54"/>
      <c r="H922" s="54"/>
      <c r="I922" s="54"/>
    </row>
    <row r="923" spans="6:9" ht="12.75">
      <c r="F923" s="29"/>
      <c r="G923" s="54"/>
      <c r="H923" s="54"/>
      <c r="I923" s="54"/>
    </row>
    <row r="924" spans="6:9" ht="12.75">
      <c r="F924" s="29"/>
      <c r="G924" s="54"/>
      <c r="H924" s="54"/>
      <c r="I924" s="54"/>
    </row>
    <row r="925" spans="6:9" ht="12.75">
      <c r="F925" s="29"/>
      <c r="G925" s="54"/>
      <c r="H925" s="54"/>
      <c r="I925" s="54"/>
    </row>
    <row r="926" spans="6:9" ht="12.75">
      <c r="F926" s="29"/>
      <c r="G926" s="54"/>
      <c r="H926" s="54"/>
      <c r="I926" s="54"/>
    </row>
    <row r="927" spans="6:9" ht="12.75">
      <c r="F927" s="29"/>
      <c r="G927" s="54"/>
      <c r="H927" s="54"/>
      <c r="I927" s="54"/>
    </row>
    <row r="928" spans="6:9" ht="12.75">
      <c r="F928" s="29"/>
      <c r="G928" s="54"/>
      <c r="H928" s="54"/>
      <c r="I928" s="54"/>
    </row>
    <row r="929" spans="6:9" ht="12.75">
      <c r="F929" s="29"/>
      <c r="G929" s="54"/>
      <c r="H929" s="54"/>
      <c r="I929" s="54"/>
    </row>
    <row r="930" spans="6:9" ht="12.75">
      <c r="F930" s="29"/>
      <c r="G930" s="54"/>
      <c r="H930" s="54"/>
      <c r="I930" s="54"/>
    </row>
    <row r="931" spans="6:9" ht="12.75">
      <c r="F931" s="29"/>
      <c r="G931" s="54"/>
      <c r="H931" s="54"/>
      <c r="I931" s="54"/>
    </row>
    <row r="932" spans="6:9" ht="12.75">
      <c r="F932" s="29"/>
      <c r="G932" s="54"/>
      <c r="H932" s="54"/>
      <c r="I932" s="54"/>
    </row>
    <row r="933" spans="6:9" ht="12.75">
      <c r="F933" s="29"/>
      <c r="G933" s="54"/>
      <c r="H933" s="54"/>
      <c r="I933" s="54"/>
    </row>
    <row r="934" spans="6:9" ht="12.75">
      <c r="F934" s="29"/>
      <c r="G934" s="54"/>
      <c r="H934" s="54"/>
      <c r="I934" s="54"/>
    </row>
    <row r="935" spans="6:9" ht="12.75">
      <c r="F935" s="29"/>
      <c r="G935" s="54"/>
      <c r="H935" s="54"/>
      <c r="I935" s="54"/>
    </row>
    <row r="936" spans="6:9" ht="12.75">
      <c r="F936" s="29"/>
      <c r="G936" s="54"/>
      <c r="H936" s="54"/>
      <c r="I936" s="54"/>
    </row>
    <row r="937" spans="6:9" ht="12.75">
      <c r="F937" s="29"/>
      <c r="G937" s="54"/>
      <c r="H937" s="54"/>
      <c r="I937" s="54"/>
    </row>
    <row r="938" spans="6:9" ht="12.75">
      <c r="F938" s="29"/>
      <c r="G938" s="54"/>
      <c r="H938" s="54"/>
      <c r="I938" s="54"/>
    </row>
    <row r="939" spans="6:9" ht="12.75">
      <c r="F939" s="29"/>
      <c r="G939" s="54"/>
      <c r="H939" s="54"/>
      <c r="I939" s="54"/>
    </row>
    <row r="940" spans="6:9" ht="12.75">
      <c r="F940" s="29"/>
      <c r="G940" s="54"/>
      <c r="H940" s="54"/>
      <c r="I940" s="54"/>
    </row>
    <row r="941" spans="6:9" ht="12.75">
      <c r="F941" s="29"/>
      <c r="G941" s="54"/>
      <c r="H941" s="54"/>
      <c r="I941" s="54"/>
    </row>
    <row r="942" spans="6:9" ht="12.75">
      <c r="F942" s="29"/>
      <c r="G942" s="54"/>
      <c r="H942" s="54"/>
      <c r="I942" s="54"/>
    </row>
    <row r="943" spans="6:9" ht="12.75">
      <c r="F943" s="29"/>
      <c r="G943" s="54"/>
      <c r="H943" s="54"/>
      <c r="I943" s="54"/>
    </row>
    <row r="944" spans="6:9" ht="12.75">
      <c r="F944" s="29"/>
      <c r="G944" s="54"/>
      <c r="H944" s="54"/>
      <c r="I944" s="54"/>
    </row>
    <row r="945" spans="6:9" ht="12.75">
      <c r="F945" s="29"/>
      <c r="G945" s="54"/>
      <c r="H945" s="54"/>
      <c r="I945" s="54"/>
    </row>
    <row r="946" spans="6:9" ht="12.75">
      <c r="F946" s="29"/>
      <c r="G946" s="54"/>
      <c r="H946" s="54"/>
      <c r="I946" s="54"/>
    </row>
    <row r="947" spans="6:9" ht="12.75">
      <c r="F947" s="29"/>
      <c r="G947" s="54"/>
      <c r="H947" s="54"/>
      <c r="I947" s="54"/>
    </row>
    <row r="948" spans="6:9" ht="12.75">
      <c r="F948" s="29"/>
      <c r="G948" s="54"/>
      <c r="H948" s="54"/>
      <c r="I948" s="54"/>
    </row>
    <row r="949" spans="6:9" ht="12.75">
      <c r="F949" s="29"/>
      <c r="G949" s="54"/>
      <c r="H949" s="54"/>
      <c r="I949" s="54"/>
    </row>
    <row r="950" spans="6:9" ht="12.75">
      <c r="F950" s="29"/>
      <c r="G950" s="54"/>
      <c r="H950" s="54"/>
      <c r="I950" s="54"/>
    </row>
    <row r="951" spans="6:9" ht="12.75">
      <c r="F951" s="29"/>
      <c r="G951" s="54"/>
      <c r="H951" s="54"/>
      <c r="I951" s="54"/>
    </row>
    <row r="952" spans="6:9" ht="12.75">
      <c r="F952" s="29"/>
      <c r="G952" s="54"/>
      <c r="H952" s="54"/>
      <c r="I952" s="54"/>
    </row>
    <row r="953" spans="6:9" ht="12.75">
      <c r="F953" s="29"/>
      <c r="G953" s="54"/>
      <c r="H953" s="54"/>
      <c r="I953" s="54"/>
    </row>
    <row r="954" spans="6:9" ht="12.75">
      <c r="F954" s="29"/>
      <c r="G954" s="54"/>
      <c r="H954" s="54"/>
      <c r="I954" s="54"/>
    </row>
    <row r="955" spans="6:9" ht="12.75">
      <c r="F955" s="29"/>
      <c r="G955" s="54"/>
      <c r="H955" s="54"/>
      <c r="I955" s="54"/>
    </row>
    <row r="956" spans="6:9" ht="12.75">
      <c r="F956" s="29"/>
      <c r="G956" s="54"/>
      <c r="H956" s="54"/>
      <c r="I956" s="54"/>
    </row>
    <row r="957" spans="6:9" ht="12.75">
      <c r="F957" s="29"/>
      <c r="G957" s="54"/>
      <c r="H957" s="54"/>
      <c r="I957" s="54"/>
    </row>
    <row r="958" spans="6:9" ht="12.75">
      <c r="F958" s="29"/>
      <c r="G958" s="54"/>
      <c r="H958" s="54"/>
      <c r="I958" s="54"/>
    </row>
    <row r="959" spans="6:9" ht="12.75">
      <c r="F959" s="29"/>
      <c r="G959" s="54"/>
      <c r="H959" s="54"/>
      <c r="I959" s="54"/>
    </row>
    <row r="960" spans="6:9" ht="12.75">
      <c r="F960" s="29"/>
      <c r="G960" s="54"/>
      <c r="H960" s="54"/>
      <c r="I960" s="54"/>
    </row>
    <row r="961" spans="6:9" ht="12.75">
      <c r="F961" s="29"/>
      <c r="G961" s="54"/>
      <c r="H961" s="54"/>
      <c r="I961" s="54"/>
    </row>
    <row r="962" spans="6:9" ht="12.75">
      <c r="F962" s="29"/>
      <c r="G962" s="54"/>
      <c r="H962" s="54"/>
      <c r="I962" s="54"/>
    </row>
    <row r="963" spans="6:9" ht="12.75">
      <c r="F963" s="29"/>
      <c r="G963" s="54"/>
      <c r="H963" s="54"/>
      <c r="I963" s="54"/>
    </row>
    <row r="964" spans="6:9" ht="12.75">
      <c r="F964" s="29"/>
      <c r="G964" s="54"/>
      <c r="H964" s="54"/>
      <c r="I964" s="54"/>
    </row>
    <row r="965" spans="6:9" ht="12.75">
      <c r="F965" s="29"/>
      <c r="G965" s="54"/>
      <c r="H965" s="54"/>
      <c r="I965" s="54"/>
    </row>
    <row r="966" spans="6:9" ht="12.75">
      <c r="F966" s="29"/>
      <c r="G966" s="54"/>
      <c r="H966" s="54"/>
      <c r="I966" s="54"/>
    </row>
    <row r="967" spans="6:9" ht="12.75">
      <c r="F967" s="29"/>
      <c r="G967" s="54"/>
      <c r="H967" s="54"/>
      <c r="I967" s="54"/>
    </row>
    <row r="968" spans="6:9" ht="12.75">
      <c r="F968" s="29"/>
      <c r="G968" s="54"/>
      <c r="H968" s="54"/>
      <c r="I968" s="54"/>
    </row>
    <row r="969" spans="6:9" ht="12.75">
      <c r="F969" s="29"/>
      <c r="G969" s="54"/>
      <c r="H969" s="54"/>
      <c r="I969" s="54"/>
    </row>
    <row r="970" spans="6:9" ht="12.75">
      <c r="F970" s="29"/>
      <c r="G970" s="54"/>
      <c r="H970" s="54"/>
      <c r="I970" s="54"/>
    </row>
    <row r="971" spans="6:9" ht="12.75">
      <c r="F971" s="29"/>
      <c r="G971" s="54"/>
      <c r="H971" s="54"/>
      <c r="I971" s="54"/>
    </row>
    <row r="972" spans="6:9" ht="12.75">
      <c r="F972" s="29"/>
      <c r="G972" s="54"/>
      <c r="H972" s="54"/>
      <c r="I972" s="54"/>
    </row>
    <row r="973" spans="6:9" ht="12.75">
      <c r="F973" s="29"/>
      <c r="G973" s="54"/>
      <c r="H973" s="54"/>
      <c r="I973" s="54"/>
    </row>
    <row r="974" spans="6:9" ht="12.75">
      <c r="F974" s="29"/>
      <c r="G974" s="54"/>
      <c r="H974" s="54"/>
      <c r="I974" s="54"/>
    </row>
    <row r="975" spans="6:9" ht="12.75">
      <c r="F975" s="29"/>
      <c r="G975" s="54"/>
      <c r="H975" s="54"/>
      <c r="I975" s="54"/>
    </row>
    <row r="976" spans="6:9" ht="12.75">
      <c r="F976" s="29"/>
      <c r="G976" s="54"/>
      <c r="H976" s="54"/>
      <c r="I976" s="54"/>
    </row>
    <row r="977" spans="6:9" ht="12.75">
      <c r="F977" s="29"/>
      <c r="G977" s="54"/>
      <c r="H977" s="54"/>
      <c r="I977" s="54"/>
    </row>
    <row r="978" spans="6:9" ht="12.75">
      <c r="F978" s="29"/>
      <c r="G978" s="54"/>
      <c r="H978" s="54"/>
      <c r="I978" s="54"/>
    </row>
    <row r="979" spans="6:9" ht="12.75">
      <c r="F979" s="29"/>
      <c r="G979" s="54"/>
      <c r="H979" s="54"/>
      <c r="I979" s="54"/>
    </row>
    <row r="980" spans="6:9" ht="12.75">
      <c r="F980" s="29"/>
      <c r="G980" s="54"/>
      <c r="H980" s="54"/>
      <c r="I980" s="54"/>
    </row>
    <row r="981" spans="6:9" ht="12.75">
      <c r="F981" s="29"/>
      <c r="G981" s="54"/>
      <c r="H981" s="54"/>
      <c r="I981" s="54"/>
    </row>
    <row r="982" spans="6:9" ht="12.75">
      <c r="F982" s="29"/>
      <c r="G982" s="54"/>
      <c r="H982" s="54"/>
      <c r="I982" s="54"/>
    </row>
    <row r="983" spans="6:9" ht="12.75">
      <c r="F983" s="29"/>
      <c r="G983" s="54"/>
      <c r="H983" s="54"/>
      <c r="I983" s="54"/>
    </row>
    <row r="984" spans="6:9" ht="12.75">
      <c r="F984" s="29"/>
      <c r="G984" s="54"/>
      <c r="H984" s="54"/>
      <c r="I984" s="54"/>
    </row>
    <row r="985" spans="6:9" ht="12.75">
      <c r="F985" s="29"/>
      <c r="G985" s="54"/>
      <c r="H985" s="54"/>
      <c r="I985" s="54"/>
    </row>
    <row r="986" spans="6:9" ht="12.75">
      <c r="F986" s="29"/>
      <c r="G986" s="54"/>
      <c r="H986" s="54"/>
      <c r="I986" s="54"/>
    </row>
    <row r="987" spans="6:9" ht="12.75">
      <c r="F987" s="29"/>
      <c r="G987" s="54"/>
      <c r="H987" s="54"/>
      <c r="I987" s="54"/>
    </row>
    <row r="988" spans="6:9" ht="12.75">
      <c r="F988" s="29"/>
      <c r="G988" s="54"/>
      <c r="H988" s="54"/>
      <c r="I988" s="54"/>
    </row>
    <row r="989" spans="6:9" ht="12.75">
      <c r="F989" s="29"/>
      <c r="G989" s="54"/>
      <c r="H989" s="54"/>
      <c r="I989" s="54"/>
    </row>
    <row r="990" spans="6:9" ht="12.75">
      <c r="F990" s="29"/>
      <c r="G990" s="54"/>
      <c r="H990" s="54"/>
      <c r="I990" s="54"/>
    </row>
    <row r="991" spans="6:9" ht="12.75">
      <c r="F991" s="29"/>
      <c r="G991" s="54"/>
      <c r="H991" s="54"/>
      <c r="I991" s="54"/>
    </row>
    <row r="992" spans="6:9" ht="12.75">
      <c r="F992" s="29"/>
      <c r="G992" s="54"/>
      <c r="H992" s="54"/>
      <c r="I992" s="54"/>
    </row>
    <row r="993" spans="6:9" ht="12.75">
      <c r="F993" s="29"/>
      <c r="G993" s="54"/>
      <c r="H993" s="54"/>
      <c r="I993" s="54"/>
    </row>
    <row r="994" spans="6:9" ht="12.75">
      <c r="F994" s="29"/>
      <c r="G994" s="54"/>
      <c r="H994" s="54"/>
      <c r="I994" s="54"/>
    </row>
    <row r="995" spans="6:9" ht="12.75">
      <c r="F995" s="29"/>
      <c r="G995" s="54"/>
      <c r="H995" s="54"/>
      <c r="I995" s="54"/>
    </row>
    <row r="996" spans="6:9" ht="12.75">
      <c r="F996" s="29"/>
      <c r="G996" s="54"/>
      <c r="H996" s="54"/>
      <c r="I996" s="54"/>
    </row>
    <row r="997" spans="6:9" ht="12.75">
      <c r="F997" s="29"/>
      <c r="G997" s="54"/>
      <c r="H997" s="54"/>
      <c r="I997" s="54"/>
    </row>
    <row r="998" spans="6:9" ht="12.75">
      <c r="F998" s="29"/>
      <c r="G998" s="54"/>
      <c r="H998" s="54"/>
      <c r="I998" s="54"/>
    </row>
    <row r="999" spans="6:9" ht="12.75">
      <c r="F999" s="29"/>
      <c r="G999" s="54"/>
    </row>
  </sheetData>
  <mergeCells count="1">
    <mergeCell ref="T1:X1"/>
  </mergeCells>
  <pageMargins left="0.7" right="0.7" top="0.75" bottom="0.75" header="0.3" footer="0.3"/>
  <pageSetup orientation="portrait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983"/>
  <sheetViews>
    <sheetView workbookViewId="0">
      <pane xSplit="1" ySplit="2" topLeftCell="B9" activePane="bottomRight" state="frozen"/>
      <selection pane="topRight" activeCell="B1" sqref="B1"/>
      <selection pane="bottomLeft" activeCell="A2" sqref="A2"/>
      <selection pane="bottomRight" activeCell="C58" sqref="C58"/>
    </sheetView>
  </sheetViews>
  <sheetFormatPr defaultColWidth="14.42578125" defaultRowHeight="15.75" customHeight="1"/>
  <cols>
    <col min="1" max="1" width="39.28515625" bestFit="1" customWidth="1"/>
    <col min="4" max="4" width="6.5703125" customWidth="1"/>
    <col min="6" max="6" width="17" customWidth="1"/>
    <col min="7" max="7" width="17.5703125" style="40" customWidth="1"/>
    <col min="8" max="8" width="21.85546875" style="40" customWidth="1"/>
    <col min="9" max="9" width="18.7109375" style="40" customWidth="1"/>
    <col min="10" max="10" width="15.5703125" customWidth="1"/>
    <col min="11" max="11" width="14.42578125" style="67"/>
    <col min="12" max="12" width="14.42578125" style="60"/>
    <col min="13" max="13" width="20.140625" style="62" customWidth="1"/>
    <col min="14" max="14" width="14.42578125" style="62"/>
    <col min="15" max="15" width="14.42578125" style="60"/>
    <col min="16" max="18" width="14.42578125" style="62"/>
  </cols>
  <sheetData>
    <row r="1" spans="1:24" s="58" customFormat="1" ht="15.75" customHeight="1">
      <c r="A1" s="162" t="s">
        <v>334</v>
      </c>
      <c r="B1" s="162"/>
      <c r="C1" s="162"/>
      <c r="D1" s="162"/>
      <c r="E1" s="162"/>
      <c r="G1" s="40"/>
      <c r="H1" s="40"/>
      <c r="I1" s="40"/>
      <c r="K1" s="67"/>
      <c r="L1" s="60"/>
      <c r="M1" s="62"/>
      <c r="N1" s="62"/>
      <c r="O1" s="60"/>
      <c r="P1" s="62"/>
      <c r="Q1" s="62"/>
      <c r="R1" s="62"/>
      <c r="T1" s="209" t="s">
        <v>345</v>
      </c>
      <c r="U1" s="209"/>
      <c r="V1" s="209"/>
      <c r="W1" s="209"/>
      <c r="X1" s="209"/>
    </row>
    <row r="2" spans="1:24" ht="65.25" customHeight="1">
      <c r="A2" s="2" t="s">
        <v>45</v>
      </c>
      <c r="C2" s="2" t="s">
        <v>3</v>
      </c>
      <c r="E2" s="7" t="s">
        <v>46</v>
      </c>
      <c r="F2" s="7" t="s">
        <v>5</v>
      </c>
      <c r="G2" s="43" t="s">
        <v>95</v>
      </c>
      <c r="H2" s="45" t="s">
        <v>47</v>
      </c>
      <c r="I2" s="43" t="s">
        <v>96</v>
      </c>
      <c r="J2" s="7" t="s">
        <v>58</v>
      </c>
      <c r="K2" s="66" t="s">
        <v>300</v>
      </c>
      <c r="L2" s="59" t="s">
        <v>299</v>
      </c>
      <c r="M2" s="61" t="s">
        <v>301</v>
      </c>
      <c r="N2" s="61" t="s">
        <v>302</v>
      </c>
      <c r="O2" s="59" t="s">
        <v>303</v>
      </c>
      <c r="P2" s="61" t="s">
        <v>304</v>
      </c>
      <c r="Q2" s="61"/>
      <c r="R2" s="92" t="s">
        <v>316</v>
      </c>
      <c r="S2" s="92" t="s">
        <v>317</v>
      </c>
      <c r="T2" s="92" t="s">
        <v>311</v>
      </c>
      <c r="U2" s="92" t="s">
        <v>312</v>
      </c>
      <c r="V2" s="92" t="s">
        <v>310</v>
      </c>
      <c r="W2" s="92" t="s">
        <v>313</v>
      </c>
    </row>
    <row r="3" spans="1:24" ht="15">
      <c r="A3" s="30" t="s">
        <v>152</v>
      </c>
      <c r="C3" s="3" t="s">
        <v>35</v>
      </c>
      <c r="E3" s="31">
        <v>58</v>
      </c>
      <c r="F3" s="31">
        <v>58</v>
      </c>
      <c r="G3" s="32">
        <v>1500000000</v>
      </c>
      <c r="H3" s="32">
        <v>10000000</v>
      </c>
      <c r="I3" s="32">
        <v>986000</v>
      </c>
      <c r="J3" s="31">
        <v>5</v>
      </c>
      <c r="K3" s="67">
        <f>H3/F3</f>
        <v>172413.79310344829</v>
      </c>
      <c r="L3" s="60">
        <f>F3/E3</f>
        <v>1</v>
      </c>
      <c r="M3" s="62">
        <f>H3/G3</f>
        <v>6.6666666666666671E-3</v>
      </c>
      <c r="N3" s="62">
        <f>E3/F3</f>
        <v>1</v>
      </c>
      <c r="O3" s="60">
        <f>F3/J3</f>
        <v>11.6</v>
      </c>
      <c r="P3" s="62">
        <f>I3/G3</f>
        <v>6.5733333333333334E-4</v>
      </c>
      <c r="R3" s="108">
        <f>G3/F3</f>
        <v>25862068.965517242</v>
      </c>
      <c r="S3" s="108">
        <f>H3/E3</f>
        <v>172413.79310344829</v>
      </c>
      <c r="T3" s="58" t="b">
        <f>IF(H3&gt;0.1*G3,"Flag,""")</f>
        <v>0</v>
      </c>
      <c r="U3" s="58" t="b">
        <f>IF(I3&gt;H3,"Flag,""")</f>
        <v>0</v>
      </c>
      <c r="V3" s="58" t="str">
        <f>IF(E3&gt;0.1*F3,"Flag,""")</f>
        <v>Flag,"</v>
      </c>
      <c r="W3" s="58" t="str">
        <f>IF(K3&gt;0.001*H3,"Flag,""")</f>
        <v>Flag,"</v>
      </c>
    </row>
    <row r="4" spans="1:24" ht="15">
      <c r="A4" s="30" t="s">
        <v>154</v>
      </c>
      <c r="C4" s="3" t="s">
        <v>14</v>
      </c>
      <c r="E4" s="31">
        <v>36</v>
      </c>
      <c r="F4" s="31">
        <v>1100</v>
      </c>
      <c r="G4" s="32">
        <v>190000000</v>
      </c>
      <c r="H4" s="32">
        <v>6800000</v>
      </c>
      <c r="I4" s="32">
        <v>650000</v>
      </c>
      <c r="J4" s="31">
        <v>4</v>
      </c>
      <c r="K4" s="67">
        <f t="shared" ref="K4:K45" si="0">H4/F4</f>
        <v>6181.818181818182</v>
      </c>
      <c r="L4" s="60">
        <f t="shared" ref="L4:L49" si="1">F4/E4</f>
        <v>30.555555555555557</v>
      </c>
      <c r="M4" s="62">
        <f t="shared" ref="M4:M45" si="2">H4/G4</f>
        <v>3.5789473684210524E-2</v>
      </c>
      <c r="N4" s="62">
        <f t="shared" ref="N4:N49" si="3">E4/F4</f>
        <v>3.272727272727273E-2</v>
      </c>
      <c r="O4" s="60">
        <f t="shared" ref="O4:O49" si="4">F4/J4</f>
        <v>275</v>
      </c>
      <c r="P4" s="62">
        <f t="shared" ref="P4:P45" si="5">I4/G4</f>
        <v>3.4210526315789475E-3</v>
      </c>
      <c r="R4" s="108">
        <f t="shared" ref="R4:R48" si="6">G4/F4</f>
        <v>172727.27272727274</v>
      </c>
      <c r="S4" s="108">
        <f t="shared" ref="S4:S45" si="7">H4/E4</f>
        <v>188888.88888888888</v>
      </c>
      <c r="T4" s="58" t="b">
        <f t="shared" ref="T4:T49" si="8">IF(H4&gt;0.1*G4,"Flag,""")</f>
        <v>0</v>
      </c>
      <c r="U4" s="58" t="b">
        <f t="shared" ref="U4:U49" si="9">IF(I4&gt;H4,"Flag,""")</f>
        <v>0</v>
      </c>
      <c r="V4" s="58" t="b">
        <f t="shared" ref="V4:V49" si="10">IF(E4&gt;0.1*F4,"Flag,""")</f>
        <v>0</v>
      </c>
      <c r="W4" s="58" t="b">
        <f t="shared" ref="W4:W49" si="11">IF(K4&gt;0.001*H4,"Flag,""")</f>
        <v>0</v>
      </c>
    </row>
    <row r="5" spans="1:24" ht="15">
      <c r="A5" s="30" t="s">
        <v>207</v>
      </c>
      <c r="C5" s="3" t="s">
        <v>14</v>
      </c>
      <c r="E5" s="31">
        <v>16</v>
      </c>
      <c r="F5" s="31">
        <v>220</v>
      </c>
      <c r="G5" s="32">
        <v>219000000</v>
      </c>
      <c r="H5" s="32">
        <v>2265000</v>
      </c>
      <c r="I5" s="32">
        <v>100000</v>
      </c>
      <c r="J5" s="31">
        <v>1</v>
      </c>
      <c r="K5" s="67">
        <f t="shared" si="0"/>
        <v>10295.454545454546</v>
      </c>
      <c r="L5" s="60">
        <f t="shared" si="1"/>
        <v>13.75</v>
      </c>
      <c r="M5" s="62">
        <f t="shared" si="2"/>
        <v>1.0342465753424658E-2</v>
      </c>
      <c r="N5" s="62">
        <f t="shared" si="3"/>
        <v>7.2727272727272724E-2</v>
      </c>
      <c r="O5" s="60">
        <f t="shared" si="4"/>
        <v>220</v>
      </c>
      <c r="P5" s="62">
        <f t="shared" si="5"/>
        <v>4.5662100456621003E-4</v>
      </c>
      <c r="R5" s="108">
        <f t="shared" si="6"/>
        <v>995454.54545454541</v>
      </c>
      <c r="S5" s="108">
        <f t="shared" si="7"/>
        <v>141562.5</v>
      </c>
      <c r="T5" s="58" t="b">
        <f t="shared" si="8"/>
        <v>0</v>
      </c>
      <c r="U5" s="58" t="b">
        <f t="shared" si="9"/>
        <v>0</v>
      </c>
      <c r="V5" s="58" t="b">
        <f t="shared" si="10"/>
        <v>0</v>
      </c>
      <c r="W5" s="58" t="str">
        <f t="shared" si="11"/>
        <v>Flag,"</v>
      </c>
    </row>
    <row r="6" spans="1:24" ht="15">
      <c r="A6" s="30" t="s">
        <v>158</v>
      </c>
      <c r="C6" s="3" t="s">
        <v>14</v>
      </c>
      <c r="E6" s="31">
        <v>30</v>
      </c>
      <c r="F6" s="31">
        <v>617</v>
      </c>
      <c r="G6" s="32">
        <v>350000000</v>
      </c>
      <c r="H6" s="32">
        <v>7100000</v>
      </c>
      <c r="I6" s="32">
        <v>150000</v>
      </c>
      <c r="J6" s="31">
        <v>5</v>
      </c>
      <c r="K6" s="67">
        <f t="shared" si="0"/>
        <v>11507.293354943275</v>
      </c>
      <c r="L6" s="60">
        <f t="shared" si="1"/>
        <v>20.566666666666666</v>
      </c>
      <c r="M6" s="62">
        <f t="shared" si="2"/>
        <v>2.0285714285714285E-2</v>
      </c>
      <c r="N6" s="62">
        <f t="shared" si="3"/>
        <v>4.8622366288492709E-2</v>
      </c>
      <c r="O6" s="60">
        <f t="shared" si="4"/>
        <v>123.4</v>
      </c>
      <c r="P6" s="62">
        <f t="shared" si="5"/>
        <v>4.2857142857142855E-4</v>
      </c>
      <c r="R6" s="108">
        <f t="shared" si="6"/>
        <v>567260.94003241486</v>
      </c>
      <c r="S6" s="108">
        <f t="shared" si="7"/>
        <v>236666.66666666666</v>
      </c>
      <c r="T6" s="58" t="b">
        <f t="shared" si="8"/>
        <v>0</v>
      </c>
      <c r="U6" s="58" t="b">
        <f t="shared" si="9"/>
        <v>0</v>
      </c>
      <c r="V6" s="58" t="b">
        <f t="shared" si="10"/>
        <v>0</v>
      </c>
      <c r="W6" s="58" t="str">
        <f t="shared" si="11"/>
        <v>Flag,"</v>
      </c>
    </row>
    <row r="7" spans="1:24" ht="15">
      <c r="A7" s="30" t="s">
        <v>25</v>
      </c>
      <c r="C7" s="3" t="s">
        <v>14</v>
      </c>
      <c r="E7" s="31">
        <v>14</v>
      </c>
      <c r="F7" s="31">
        <v>220</v>
      </c>
      <c r="G7" s="32">
        <v>245000000</v>
      </c>
      <c r="H7" s="32">
        <v>1490000</v>
      </c>
      <c r="I7" s="32">
        <v>10000</v>
      </c>
      <c r="J7" s="31">
        <v>2</v>
      </c>
      <c r="K7" s="67">
        <f t="shared" si="0"/>
        <v>6772.727272727273</v>
      </c>
      <c r="L7" s="60">
        <f t="shared" si="1"/>
        <v>15.714285714285714</v>
      </c>
      <c r="M7" s="62">
        <f t="shared" si="2"/>
        <v>6.0816326530612249E-3</v>
      </c>
      <c r="N7" s="62">
        <f t="shared" si="3"/>
        <v>6.363636363636363E-2</v>
      </c>
      <c r="O7" s="60">
        <f t="shared" si="4"/>
        <v>110</v>
      </c>
      <c r="P7" s="62">
        <f t="shared" si="5"/>
        <v>4.0816326530612245E-5</v>
      </c>
      <c r="R7" s="108">
        <f t="shared" si="6"/>
        <v>1113636.3636363635</v>
      </c>
      <c r="S7" s="108">
        <f t="shared" si="7"/>
        <v>106428.57142857143</v>
      </c>
      <c r="T7" s="58" t="b">
        <f t="shared" si="8"/>
        <v>0</v>
      </c>
      <c r="U7" s="58" t="b">
        <f t="shared" si="9"/>
        <v>0</v>
      </c>
      <c r="V7" s="58" t="b">
        <f t="shared" si="10"/>
        <v>0</v>
      </c>
      <c r="W7" s="58" t="str">
        <f t="shared" si="11"/>
        <v>Flag,"</v>
      </c>
    </row>
    <row r="8" spans="1:24" ht="15">
      <c r="A8" s="34" t="s">
        <v>171</v>
      </c>
      <c r="C8" s="3" t="s">
        <v>14</v>
      </c>
      <c r="E8" s="31">
        <v>2</v>
      </c>
      <c r="F8" s="31">
        <v>125</v>
      </c>
      <c r="G8" s="32">
        <v>130000000</v>
      </c>
      <c r="H8" s="32">
        <v>1200000</v>
      </c>
      <c r="I8" s="32">
        <v>450000</v>
      </c>
      <c r="J8" s="31">
        <v>4</v>
      </c>
      <c r="K8" s="67">
        <f t="shared" si="0"/>
        <v>9600</v>
      </c>
      <c r="L8" s="60">
        <f t="shared" si="1"/>
        <v>62.5</v>
      </c>
      <c r="M8" s="62">
        <f t="shared" si="2"/>
        <v>9.2307692307692316E-3</v>
      </c>
      <c r="N8" s="62">
        <f t="shared" si="3"/>
        <v>1.6E-2</v>
      </c>
      <c r="O8" s="60">
        <f t="shared" si="4"/>
        <v>31.25</v>
      </c>
      <c r="P8" s="62">
        <f t="shared" si="5"/>
        <v>3.4615384615384616E-3</v>
      </c>
      <c r="R8" s="108">
        <f t="shared" si="6"/>
        <v>1040000</v>
      </c>
      <c r="S8" s="108">
        <f t="shared" si="7"/>
        <v>600000</v>
      </c>
      <c r="T8" s="58" t="b">
        <f t="shared" si="8"/>
        <v>0</v>
      </c>
      <c r="U8" s="58" t="b">
        <f t="shared" si="9"/>
        <v>0</v>
      </c>
      <c r="V8" s="58" t="b">
        <f t="shared" si="10"/>
        <v>0</v>
      </c>
      <c r="W8" s="58" t="str">
        <f t="shared" si="11"/>
        <v>Flag,"</v>
      </c>
    </row>
    <row r="9" spans="1:24" ht="15">
      <c r="A9" s="30" t="s">
        <v>213</v>
      </c>
      <c r="C9" s="3" t="s">
        <v>14</v>
      </c>
      <c r="E9" s="31">
        <v>21</v>
      </c>
      <c r="F9" s="31">
        <v>250</v>
      </c>
      <c r="G9" s="32">
        <v>216015000</v>
      </c>
      <c r="H9" s="32">
        <v>4364520</v>
      </c>
      <c r="I9" s="32">
        <v>2270132</v>
      </c>
      <c r="J9" s="31"/>
      <c r="K9" s="67">
        <f t="shared" si="0"/>
        <v>17458.080000000002</v>
      </c>
      <c r="L9" s="60">
        <f t="shared" si="1"/>
        <v>11.904761904761905</v>
      </c>
      <c r="M9" s="62">
        <f t="shared" si="2"/>
        <v>2.0204708006388444E-2</v>
      </c>
      <c r="N9" s="62">
        <f t="shared" si="3"/>
        <v>8.4000000000000005E-2</v>
      </c>
      <c r="P9" s="62">
        <f t="shared" si="5"/>
        <v>1.0509140568941972E-2</v>
      </c>
      <c r="R9" s="108">
        <f t="shared" si="6"/>
        <v>864060</v>
      </c>
      <c r="S9" s="108">
        <f t="shared" si="7"/>
        <v>207834.28571428571</v>
      </c>
      <c r="T9" s="58" t="b">
        <f t="shared" si="8"/>
        <v>0</v>
      </c>
      <c r="U9" s="58" t="b">
        <f t="shared" si="9"/>
        <v>0</v>
      </c>
      <c r="V9" s="58" t="b">
        <f t="shared" si="10"/>
        <v>0</v>
      </c>
      <c r="W9" s="58" t="str">
        <f t="shared" si="11"/>
        <v>Flag,"</v>
      </c>
    </row>
    <row r="10" spans="1:24" ht="15">
      <c r="A10" s="30" t="s">
        <v>187</v>
      </c>
      <c r="C10" s="3" t="s">
        <v>14</v>
      </c>
      <c r="E10" s="31">
        <v>9</v>
      </c>
      <c r="F10" s="30"/>
      <c r="G10" s="32">
        <v>150000000</v>
      </c>
      <c r="H10" s="56"/>
      <c r="I10" s="56"/>
      <c r="J10" s="31">
        <v>4</v>
      </c>
      <c r="M10" s="62">
        <f t="shared" si="2"/>
        <v>0</v>
      </c>
      <c r="P10" s="62">
        <f t="shared" si="5"/>
        <v>0</v>
      </c>
      <c r="R10" s="108"/>
      <c r="S10" s="108"/>
      <c r="T10" s="58" t="b">
        <f t="shared" si="8"/>
        <v>0</v>
      </c>
      <c r="U10" s="58" t="b">
        <f t="shared" si="9"/>
        <v>0</v>
      </c>
      <c r="V10" s="58" t="str">
        <f t="shared" si="10"/>
        <v>Flag,"</v>
      </c>
      <c r="W10" s="58" t="b">
        <f t="shared" si="11"/>
        <v>0</v>
      </c>
    </row>
    <row r="11" spans="1:24" ht="15">
      <c r="A11" s="30" t="s">
        <v>189</v>
      </c>
      <c r="C11" s="3" t="s">
        <v>14</v>
      </c>
      <c r="E11" s="31">
        <v>36</v>
      </c>
      <c r="F11" s="31">
        <v>250</v>
      </c>
      <c r="G11" s="32">
        <v>146321937</v>
      </c>
      <c r="H11" s="32">
        <v>13100000</v>
      </c>
      <c r="I11" s="32">
        <v>315000</v>
      </c>
      <c r="J11" s="31">
        <v>3</v>
      </c>
      <c r="K11" s="67">
        <f t="shared" si="0"/>
        <v>52400</v>
      </c>
      <c r="L11" s="60">
        <f t="shared" si="1"/>
        <v>6.9444444444444446</v>
      </c>
      <c r="M11" s="62">
        <f t="shared" si="2"/>
        <v>8.9528612514198747E-2</v>
      </c>
      <c r="N11" s="62">
        <f t="shared" si="3"/>
        <v>0.14399999999999999</v>
      </c>
      <c r="O11" s="60">
        <f t="shared" si="4"/>
        <v>83.333333333333329</v>
      </c>
      <c r="P11" s="62">
        <f t="shared" si="5"/>
        <v>2.1527872474788245E-3</v>
      </c>
      <c r="R11" s="108">
        <f t="shared" si="6"/>
        <v>585287.74800000002</v>
      </c>
      <c r="S11" s="108">
        <f t="shared" si="7"/>
        <v>363888.88888888888</v>
      </c>
      <c r="T11" s="58" t="b">
        <f t="shared" si="8"/>
        <v>0</v>
      </c>
      <c r="U11" s="58" t="b">
        <f t="shared" si="9"/>
        <v>0</v>
      </c>
      <c r="V11" s="58" t="str">
        <f t="shared" si="10"/>
        <v>Flag,"</v>
      </c>
      <c r="W11" s="58" t="str">
        <f t="shared" si="11"/>
        <v>Flag,"</v>
      </c>
    </row>
    <row r="12" spans="1:24" ht="15">
      <c r="A12" s="30" t="s">
        <v>183</v>
      </c>
      <c r="C12" s="3" t="s">
        <v>14</v>
      </c>
      <c r="E12" s="31">
        <v>12</v>
      </c>
      <c r="F12" s="82"/>
      <c r="G12" s="32">
        <v>100000000</v>
      </c>
      <c r="H12" s="32">
        <v>1595000</v>
      </c>
      <c r="I12" s="32">
        <v>490000</v>
      </c>
      <c r="J12" s="31">
        <v>5</v>
      </c>
      <c r="M12" s="62">
        <f t="shared" si="2"/>
        <v>1.5949999999999999E-2</v>
      </c>
      <c r="P12" s="62">
        <f t="shared" si="5"/>
        <v>4.8999999999999998E-3</v>
      </c>
      <c r="R12" s="108"/>
      <c r="S12" s="108">
        <f t="shared" si="7"/>
        <v>132916.66666666666</v>
      </c>
      <c r="T12" s="58" t="b">
        <f t="shared" si="8"/>
        <v>0</v>
      </c>
      <c r="U12" s="58" t="b">
        <f t="shared" si="9"/>
        <v>0</v>
      </c>
      <c r="V12" s="58" t="str">
        <f t="shared" si="10"/>
        <v>Flag,"</v>
      </c>
      <c r="W12" s="58" t="b">
        <f t="shared" si="11"/>
        <v>0</v>
      </c>
    </row>
    <row r="13" spans="1:24" ht="15">
      <c r="A13" s="30" t="s">
        <v>214</v>
      </c>
      <c r="C13" s="3" t="s">
        <v>14</v>
      </c>
      <c r="E13" s="31">
        <v>6</v>
      </c>
      <c r="F13" s="31">
        <v>3000</v>
      </c>
      <c r="G13" s="32">
        <v>198766297</v>
      </c>
      <c r="H13" s="32">
        <v>2536649</v>
      </c>
      <c r="I13" s="32"/>
      <c r="J13" s="31">
        <v>3</v>
      </c>
      <c r="K13" s="67">
        <f t="shared" si="0"/>
        <v>845.54966666666667</v>
      </c>
      <c r="L13" s="60">
        <f t="shared" si="1"/>
        <v>500</v>
      </c>
      <c r="M13" s="62">
        <f t="shared" si="2"/>
        <v>1.276196738725781E-2</v>
      </c>
      <c r="N13" s="62">
        <f t="shared" si="3"/>
        <v>2E-3</v>
      </c>
      <c r="O13" s="60">
        <f t="shared" si="4"/>
        <v>1000</v>
      </c>
      <c r="P13" s="62">
        <f t="shared" si="5"/>
        <v>0</v>
      </c>
      <c r="R13" s="108">
        <f t="shared" si="6"/>
        <v>66255.43233333333</v>
      </c>
      <c r="S13" s="108">
        <f t="shared" si="7"/>
        <v>422774.83333333331</v>
      </c>
      <c r="T13" s="58" t="b">
        <f t="shared" si="8"/>
        <v>0</v>
      </c>
      <c r="U13" s="58" t="b">
        <f t="shared" si="9"/>
        <v>0</v>
      </c>
      <c r="V13" s="58" t="b">
        <f t="shared" si="10"/>
        <v>0</v>
      </c>
      <c r="W13" s="58" t="b">
        <f t="shared" si="11"/>
        <v>0</v>
      </c>
    </row>
    <row r="14" spans="1:24" ht="15">
      <c r="A14" s="30" t="s">
        <v>215</v>
      </c>
      <c r="C14" s="3" t="s">
        <v>14</v>
      </c>
      <c r="E14" s="31">
        <v>70</v>
      </c>
      <c r="F14" s="31">
        <v>600</v>
      </c>
      <c r="G14" s="32">
        <v>115000000</v>
      </c>
      <c r="H14" s="32">
        <v>11000000</v>
      </c>
      <c r="I14" s="32">
        <v>2300000</v>
      </c>
      <c r="J14" s="31">
        <v>5</v>
      </c>
      <c r="K14" s="67">
        <f t="shared" si="0"/>
        <v>18333.333333333332</v>
      </c>
      <c r="L14" s="60">
        <f t="shared" si="1"/>
        <v>8.5714285714285712</v>
      </c>
      <c r="M14" s="62">
        <f t="shared" si="2"/>
        <v>9.5652173913043481E-2</v>
      </c>
      <c r="N14" s="62">
        <f t="shared" si="3"/>
        <v>0.11666666666666667</v>
      </c>
      <c r="O14" s="60">
        <f t="shared" si="4"/>
        <v>120</v>
      </c>
      <c r="P14" s="62">
        <f t="shared" si="5"/>
        <v>0.02</v>
      </c>
      <c r="R14" s="108">
        <f t="shared" si="6"/>
        <v>191666.66666666666</v>
      </c>
      <c r="S14" s="108">
        <f t="shared" si="7"/>
        <v>157142.85714285713</v>
      </c>
      <c r="T14" s="58" t="b">
        <f t="shared" si="8"/>
        <v>0</v>
      </c>
      <c r="U14" s="58" t="b">
        <f t="shared" si="9"/>
        <v>0</v>
      </c>
      <c r="V14" s="58" t="str">
        <f t="shared" si="10"/>
        <v>Flag,"</v>
      </c>
      <c r="W14" s="58" t="str">
        <f t="shared" si="11"/>
        <v>Flag,"</v>
      </c>
    </row>
    <row r="15" spans="1:24" ht="15">
      <c r="A15" s="34" t="s">
        <v>153</v>
      </c>
      <c r="C15" s="3" t="s">
        <v>14</v>
      </c>
      <c r="E15" s="31">
        <v>174</v>
      </c>
      <c r="F15" s="31">
        <v>3627</v>
      </c>
      <c r="G15" s="32">
        <v>370900000</v>
      </c>
      <c r="H15" s="32">
        <v>23936294</v>
      </c>
      <c r="I15" s="32">
        <v>12206431</v>
      </c>
      <c r="J15" s="31">
        <v>5</v>
      </c>
      <c r="K15" s="67">
        <f t="shared" si="0"/>
        <v>6599.4744968293353</v>
      </c>
      <c r="L15" s="60">
        <f t="shared" si="1"/>
        <v>20.844827586206897</v>
      </c>
      <c r="M15" s="62">
        <f t="shared" si="2"/>
        <v>6.4535707737934753E-2</v>
      </c>
      <c r="N15" s="62">
        <f t="shared" si="3"/>
        <v>4.7973531844499588E-2</v>
      </c>
      <c r="O15" s="60">
        <f t="shared" si="4"/>
        <v>725.4</v>
      </c>
      <c r="P15" s="62">
        <f t="shared" si="5"/>
        <v>3.2910301968185493E-2</v>
      </c>
      <c r="R15" s="108">
        <f t="shared" si="6"/>
        <v>102260.82161566033</v>
      </c>
      <c r="S15" s="108">
        <f t="shared" si="7"/>
        <v>137564.908045977</v>
      </c>
      <c r="T15" s="58" t="b">
        <f t="shared" si="8"/>
        <v>0</v>
      </c>
      <c r="U15" s="58" t="b">
        <f t="shared" si="9"/>
        <v>0</v>
      </c>
      <c r="V15" s="58" t="b">
        <f t="shared" si="10"/>
        <v>0</v>
      </c>
      <c r="W15" s="58" t="b">
        <f t="shared" si="11"/>
        <v>0</v>
      </c>
    </row>
    <row r="16" spans="1:24" ht="15">
      <c r="A16" s="30" t="s">
        <v>216</v>
      </c>
      <c r="C16" s="3" t="s">
        <v>14</v>
      </c>
      <c r="E16" s="31">
        <v>56</v>
      </c>
      <c r="F16" s="31">
        <v>894</v>
      </c>
      <c r="G16" s="32">
        <v>676348000</v>
      </c>
      <c r="H16" s="32">
        <v>6096427</v>
      </c>
      <c r="I16" s="32">
        <v>4250991</v>
      </c>
      <c r="J16" s="31">
        <v>8</v>
      </c>
      <c r="K16" s="67">
        <f t="shared" si="0"/>
        <v>6819.2695749440718</v>
      </c>
      <c r="L16" s="60">
        <f t="shared" si="1"/>
        <v>15.964285714285714</v>
      </c>
      <c r="M16" s="62">
        <f t="shared" si="2"/>
        <v>9.0137429252396695E-3</v>
      </c>
      <c r="N16" s="62">
        <f t="shared" si="3"/>
        <v>6.2639821029082776E-2</v>
      </c>
      <c r="O16" s="60">
        <f t="shared" si="4"/>
        <v>111.75</v>
      </c>
      <c r="P16" s="62">
        <f t="shared" si="5"/>
        <v>6.2852126420126914E-3</v>
      </c>
      <c r="R16" s="108">
        <f t="shared" si="6"/>
        <v>756541.38702460856</v>
      </c>
      <c r="S16" s="108">
        <f t="shared" si="7"/>
        <v>108864.76785714286</v>
      </c>
      <c r="T16" s="58" t="b">
        <f t="shared" si="8"/>
        <v>0</v>
      </c>
      <c r="U16" s="58" t="b">
        <f t="shared" si="9"/>
        <v>0</v>
      </c>
      <c r="V16" s="58" t="b">
        <f t="shared" si="10"/>
        <v>0</v>
      </c>
      <c r="W16" s="58" t="str">
        <f t="shared" si="11"/>
        <v>Flag,"</v>
      </c>
    </row>
    <row r="17" spans="1:23" ht="15">
      <c r="A17" s="30" t="s">
        <v>217</v>
      </c>
      <c r="C17" s="3" t="s">
        <v>14</v>
      </c>
      <c r="E17" s="31">
        <v>78</v>
      </c>
      <c r="F17" s="82">
        <v>1886</v>
      </c>
      <c r="G17" s="32">
        <v>700000000</v>
      </c>
      <c r="H17" s="32">
        <v>12000000</v>
      </c>
      <c r="I17" s="32">
        <v>300000</v>
      </c>
      <c r="J17" s="31">
        <v>13</v>
      </c>
      <c r="K17" s="67">
        <f t="shared" si="0"/>
        <v>6362.6723223753979</v>
      </c>
      <c r="L17" s="60">
        <f t="shared" si="1"/>
        <v>24.179487179487179</v>
      </c>
      <c r="M17" s="62">
        <f t="shared" si="2"/>
        <v>1.7142857142857144E-2</v>
      </c>
      <c r="N17" s="62">
        <f t="shared" si="3"/>
        <v>4.1357370095440084E-2</v>
      </c>
      <c r="O17" s="60">
        <f t="shared" si="4"/>
        <v>145.07692307692307</v>
      </c>
      <c r="P17" s="62">
        <f>I17/G17</f>
        <v>4.2857142857142855E-4</v>
      </c>
      <c r="R17" s="108">
        <f t="shared" si="6"/>
        <v>371155.88547189819</v>
      </c>
      <c r="S17" s="108">
        <f t="shared" si="7"/>
        <v>153846.15384615384</v>
      </c>
      <c r="T17" s="58" t="b">
        <f t="shared" si="8"/>
        <v>0</v>
      </c>
      <c r="U17" s="58" t="b">
        <f t="shared" si="9"/>
        <v>0</v>
      </c>
      <c r="V17" s="58" t="b">
        <f t="shared" si="10"/>
        <v>0</v>
      </c>
      <c r="W17" s="58" t="b">
        <f t="shared" si="11"/>
        <v>0</v>
      </c>
    </row>
    <row r="18" spans="1:23" ht="15">
      <c r="A18" s="30" t="s">
        <v>218</v>
      </c>
      <c r="C18" s="3" t="s">
        <v>14</v>
      </c>
      <c r="E18" s="31">
        <v>15</v>
      </c>
      <c r="F18" s="31"/>
      <c r="G18" s="32">
        <v>175000000</v>
      </c>
      <c r="H18" s="32">
        <v>3281000</v>
      </c>
      <c r="I18" s="32">
        <v>85000</v>
      </c>
      <c r="J18" s="31">
        <v>5</v>
      </c>
      <c r="M18" s="62">
        <f t="shared" si="2"/>
        <v>1.8748571428571427E-2</v>
      </c>
      <c r="R18" s="108"/>
      <c r="S18" s="108">
        <f t="shared" si="7"/>
        <v>218733.33333333334</v>
      </c>
      <c r="T18" s="58" t="b">
        <f t="shared" si="8"/>
        <v>0</v>
      </c>
      <c r="U18" s="58" t="b">
        <f t="shared" si="9"/>
        <v>0</v>
      </c>
      <c r="V18" s="58" t="str">
        <f t="shared" si="10"/>
        <v>Flag,"</v>
      </c>
      <c r="W18" s="58" t="b">
        <f t="shared" si="11"/>
        <v>0</v>
      </c>
    </row>
    <row r="19" spans="1:23" ht="15">
      <c r="A19" s="30" t="s">
        <v>42</v>
      </c>
      <c r="C19" s="3" t="s">
        <v>14</v>
      </c>
      <c r="E19" s="31">
        <v>14</v>
      </c>
      <c r="F19" s="31">
        <v>600</v>
      </c>
      <c r="G19" s="32">
        <v>100000000</v>
      </c>
      <c r="H19" s="32">
        <v>2900000</v>
      </c>
      <c r="I19" s="32">
        <v>1000000</v>
      </c>
      <c r="J19" s="31">
        <v>6</v>
      </c>
      <c r="K19" s="67">
        <f t="shared" si="0"/>
        <v>4833.333333333333</v>
      </c>
      <c r="L19" s="60">
        <f t="shared" si="1"/>
        <v>42.857142857142854</v>
      </c>
      <c r="M19" s="62">
        <f t="shared" si="2"/>
        <v>2.9000000000000001E-2</v>
      </c>
      <c r="N19" s="62">
        <f t="shared" si="3"/>
        <v>2.3333333333333334E-2</v>
      </c>
      <c r="O19" s="60">
        <f t="shared" si="4"/>
        <v>100</v>
      </c>
      <c r="P19" s="62">
        <f t="shared" si="5"/>
        <v>0.01</v>
      </c>
      <c r="R19" s="108">
        <f t="shared" si="6"/>
        <v>166666.66666666666</v>
      </c>
      <c r="S19" s="108">
        <f t="shared" si="7"/>
        <v>207142.85714285713</v>
      </c>
      <c r="T19" s="58" t="b">
        <f t="shared" si="8"/>
        <v>0</v>
      </c>
      <c r="U19" s="58" t="b">
        <f t="shared" si="9"/>
        <v>0</v>
      </c>
      <c r="V19" s="58" t="b">
        <f t="shared" si="10"/>
        <v>0</v>
      </c>
      <c r="W19" s="58" t="str">
        <f t="shared" si="11"/>
        <v>Flag,"</v>
      </c>
    </row>
    <row r="20" spans="1:23" ht="15">
      <c r="A20" s="30" t="s">
        <v>65</v>
      </c>
      <c r="C20" s="3" t="s">
        <v>14</v>
      </c>
      <c r="E20" s="31">
        <v>50</v>
      </c>
      <c r="F20" s="31">
        <v>1250</v>
      </c>
      <c r="G20" s="32">
        <v>313000000</v>
      </c>
      <c r="H20" s="32">
        <v>11000000</v>
      </c>
      <c r="I20" s="32">
        <v>8000000</v>
      </c>
      <c r="J20" s="31">
        <v>6</v>
      </c>
      <c r="K20" s="67">
        <f t="shared" si="0"/>
        <v>8800</v>
      </c>
      <c r="L20" s="60">
        <f t="shared" si="1"/>
        <v>25</v>
      </c>
      <c r="M20" s="62">
        <f t="shared" si="2"/>
        <v>3.5143769968051117E-2</v>
      </c>
      <c r="N20" s="62">
        <f t="shared" si="3"/>
        <v>0.04</v>
      </c>
      <c r="O20" s="60">
        <f t="shared" si="4"/>
        <v>208.33333333333334</v>
      </c>
      <c r="P20" s="62">
        <f t="shared" si="5"/>
        <v>2.5559105431309903E-2</v>
      </c>
      <c r="R20" s="108">
        <f t="shared" si="6"/>
        <v>250400</v>
      </c>
      <c r="S20" s="108">
        <f t="shared" si="7"/>
        <v>220000</v>
      </c>
      <c r="T20" s="58" t="b">
        <f t="shared" si="8"/>
        <v>0</v>
      </c>
      <c r="U20" s="58" t="b">
        <f t="shared" si="9"/>
        <v>0</v>
      </c>
      <c r="V20" s="58" t="b">
        <f t="shared" si="10"/>
        <v>0</v>
      </c>
      <c r="W20" s="58" t="b">
        <f t="shared" si="11"/>
        <v>0</v>
      </c>
    </row>
    <row r="21" spans="1:23" ht="15">
      <c r="A21" s="30" t="s">
        <v>219</v>
      </c>
      <c r="C21" s="3" t="s">
        <v>14</v>
      </c>
      <c r="E21" s="31">
        <v>15</v>
      </c>
      <c r="F21" s="31">
        <v>800</v>
      </c>
      <c r="G21" s="32">
        <v>125000000</v>
      </c>
      <c r="H21" s="32">
        <v>4231000</v>
      </c>
      <c r="I21" s="32">
        <v>1200000</v>
      </c>
      <c r="J21" s="31">
        <v>2</v>
      </c>
      <c r="K21" s="67">
        <f t="shared" si="0"/>
        <v>5288.75</v>
      </c>
      <c r="L21" s="60">
        <f t="shared" si="1"/>
        <v>53.333333333333336</v>
      </c>
      <c r="M21" s="62">
        <f t="shared" si="2"/>
        <v>3.3848000000000003E-2</v>
      </c>
      <c r="N21" s="62">
        <f t="shared" si="3"/>
        <v>1.8749999999999999E-2</v>
      </c>
      <c r="O21" s="60">
        <f t="shared" si="4"/>
        <v>400</v>
      </c>
      <c r="P21" s="62">
        <f t="shared" si="5"/>
        <v>9.5999999999999992E-3</v>
      </c>
      <c r="R21" s="108">
        <f t="shared" si="6"/>
        <v>156250</v>
      </c>
      <c r="S21" s="108">
        <f t="shared" si="7"/>
        <v>282066.66666666669</v>
      </c>
      <c r="T21" s="58" t="b">
        <f t="shared" si="8"/>
        <v>0</v>
      </c>
      <c r="U21" s="58" t="b">
        <f t="shared" si="9"/>
        <v>0</v>
      </c>
      <c r="V21" s="58" t="b">
        <f t="shared" si="10"/>
        <v>0</v>
      </c>
      <c r="W21" s="58" t="str">
        <f t="shared" si="11"/>
        <v>Flag,"</v>
      </c>
    </row>
    <row r="22" spans="1:23" ht="15">
      <c r="A22" s="30" t="s">
        <v>212</v>
      </c>
      <c r="C22" s="3" t="s">
        <v>14</v>
      </c>
      <c r="E22" s="31">
        <v>36</v>
      </c>
      <c r="F22" s="31">
        <v>2000</v>
      </c>
      <c r="G22" s="32">
        <v>284000000</v>
      </c>
      <c r="H22" s="32">
        <v>6685000</v>
      </c>
      <c r="I22" s="32">
        <v>1500000</v>
      </c>
      <c r="J22" s="31">
        <v>5</v>
      </c>
      <c r="K22" s="67">
        <f t="shared" si="0"/>
        <v>3342.5</v>
      </c>
      <c r="L22" s="60">
        <f t="shared" si="1"/>
        <v>55.555555555555557</v>
      </c>
      <c r="M22" s="62">
        <f t="shared" si="2"/>
        <v>2.3538732394366196E-2</v>
      </c>
      <c r="N22" s="62">
        <f t="shared" si="3"/>
        <v>1.7999999999999999E-2</v>
      </c>
      <c r="O22" s="60">
        <f t="shared" si="4"/>
        <v>400</v>
      </c>
      <c r="P22" s="62">
        <f t="shared" si="5"/>
        <v>5.2816901408450703E-3</v>
      </c>
      <c r="R22" s="108">
        <f t="shared" si="6"/>
        <v>142000</v>
      </c>
      <c r="S22" s="108">
        <f t="shared" si="7"/>
        <v>185694.44444444444</v>
      </c>
      <c r="T22" s="58" t="b">
        <f t="shared" si="8"/>
        <v>0</v>
      </c>
      <c r="U22" s="58" t="b">
        <f t="shared" si="9"/>
        <v>0</v>
      </c>
      <c r="V22" s="58" t="b">
        <f t="shared" si="10"/>
        <v>0</v>
      </c>
      <c r="W22" s="58" t="b">
        <f t="shared" si="11"/>
        <v>0</v>
      </c>
    </row>
    <row r="23" spans="1:23" ht="15">
      <c r="A23" s="30" t="s">
        <v>220</v>
      </c>
      <c r="C23" s="3" t="s">
        <v>14</v>
      </c>
      <c r="E23" s="31">
        <v>5</v>
      </c>
      <c r="F23" s="82"/>
      <c r="G23" s="32">
        <v>160000000</v>
      </c>
      <c r="H23" s="32">
        <v>1500000</v>
      </c>
      <c r="I23" s="32">
        <v>50000</v>
      </c>
      <c r="J23" s="31">
        <v>2</v>
      </c>
      <c r="L23" s="60">
        <f t="shared" si="1"/>
        <v>0</v>
      </c>
      <c r="M23" s="62">
        <f t="shared" si="2"/>
        <v>9.3749999999999997E-3</v>
      </c>
      <c r="R23" s="108"/>
      <c r="S23" s="108">
        <f t="shared" si="7"/>
        <v>300000</v>
      </c>
      <c r="T23" s="58" t="b">
        <f t="shared" si="8"/>
        <v>0</v>
      </c>
      <c r="U23" s="58" t="b">
        <f t="shared" si="9"/>
        <v>0</v>
      </c>
      <c r="V23" s="58" t="str">
        <f t="shared" si="10"/>
        <v>Flag,"</v>
      </c>
      <c r="W23" s="58" t="b">
        <f t="shared" si="11"/>
        <v>0</v>
      </c>
    </row>
    <row r="24" spans="1:23" ht="15">
      <c r="A24" s="30" t="s">
        <v>221</v>
      </c>
      <c r="C24" s="3" t="s">
        <v>14</v>
      </c>
      <c r="E24" s="31">
        <v>38</v>
      </c>
      <c r="F24" s="31">
        <v>530</v>
      </c>
      <c r="G24" s="32">
        <v>140000000</v>
      </c>
      <c r="H24" s="32">
        <v>11370000</v>
      </c>
      <c r="I24" s="32">
        <v>2900000</v>
      </c>
      <c r="J24" s="31"/>
      <c r="K24" s="67">
        <f t="shared" si="0"/>
        <v>21452.830188679247</v>
      </c>
      <c r="L24" s="60">
        <f t="shared" si="1"/>
        <v>13.947368421052632</v>
      </c>
      <c r="M24" s="62">
        <f t="shared" si="2"/>
        <v>8.1214285714285711E-2</v>
      </c>
      <c r="N24" s="62">
        <f t="shared" si="3"/>
        <v>7.1698113207547168E-2</v>
      </c>
      <c r="P24" s="62">
        <f t="shared" si="5"/>
        <v>2.0714285714285713E-2</v>
      </c>
      <c r="R24" s="108">
        <f t="shared" si="6"/>
        <v>264150.94339622639</v>
      </c>
      <c r="S24" s="108">
        <f t="shared" si="7"/>
        <v>299210.5263157895</v>
      </c>
      <c r="T24" s="58" t="b">
        <f t="shared" si="8"/>
        <v>0</v>
      </c>
      <c r="U24" s="58" t="b">
        <f t="shared" si="9"/>
        <v>0</v>
      </c>
      <c r="V24" s="58" t="b">
        <f t="shared" si="10"/>
        <v>0</v>
      </c>
      <c r="W24" s="58" t="str">
        <f t="shared" si="11"/>
        <v>Flag,"</v>
      </c>
    </row>
    <row r="25" spans="1:23" ht="15">
      <c r="A25" s="30" t="s">
        <v>172</v>
      </c>
      <c r="C25" s="3" t="s">
        <v>34</v>
      </c>
      <c r="E25" s="31">
        <v>11</v>
      </c>
      <c r="F25" s="31">
        <v>450</v>
      </c>
      <c r="G25" s="32">
        <v>55000000</v>
      </c>
      <c r="H25" s="32">
        <v>1165000</v>
      </c>
      <c r="I25" s="32">
        <v>150000</v>
      </c>
      <c r="J25" s="31">
        <v>5</v>
      </c>
      <c r="K25" s="67">
        <f t="shared" si="0"/>
        <v>2588.8888888888887</v>
      </c>
      <c r="L25" s="60">
        <f t="shared" si="1"/>
        <v>40.909090909090907</v>
      </c>
      <c r="M25" s="62">
        <f t="shared" si="2"/>
        <v>2.118181818181818E-2</v>
      </c>
      <c r="N25" s="62">
        <f t="shared" si="3"/>
        <v>2.4444444444444446E-2</v>
      </c>
      <c r="O25" s="60">
        <f t="shared" si="4"/>
        <v>90</v>
      </c>
      <c r="P25" s="62">
        <f t="shared" si="5"/>
        <v>2.7272727272727275E-3</v>
      </c>
      <c r="R25" s="108">
        <f t="shared" si="6"/>
        <v>122222.22222222222</v>
      </c>
      <c r="S25" s="108">
        <f t="shared" si="7"/>
        <v>105909.09090909091</v>
      </c>
      <c r="T25" s="58" t="b">
        <f t="shared" si="8"/>
        <v>0</v>
      </c>
      <c r="U25" s="58" t="b">
        <f t="shared" si="9"/>
        <v>0</v>
      </c>
      <c r="V25" s="58" t="b">
        <f t="shared" si="10"/>
        <v>0</v>
      </c>
      <c r="W25" s="58" t="str">
        <f t="shared" si="11"/>
        <v>Flag,"</v>
      </c>
    </row>
    <row r="26" spans="1:23" ht="15">
      <c r="A26" s="30" t="s">
        <v>196</v>
      </c>
      <c r="C26" s="3" t="s">
        <v>34</v>
      </c>
      <c r="E26" s="31">
        <v>13</v>
      </c>
      <c r="F26" s="31">
        <v>325</v>
      </c>
      <c r="G26" s="32">
        <v>55000000</v>
      </c>
      <c r="H26" s="32">
        <v>2770000</v>
      </c>
      <c r="I26" s="32">
        <v>200000</v>
      </c>
      <c r="J26" s="31">
        <v>5</v>
      </c>
      <c r="K26" s="67">
        <f t="shared" si="0"/>
        <v>8523.0769230769238</v>
      </c>
      <c r="L26" s="60">
        <f t="shared" si="1"/>
        <v>25</v>
      </c>
      <c r="M26" s="62">
        <f t="shared" si="2"/>
        <v>5.036363636363636E-2</v>
      </c>
      <c r="N26" s="62">
        <f t="shared" si="3"/>
        <v>0.04</v>
      </c>
      <c r="O26" s="60">
        <f t="shared" si="4"/>
        <v>65</v>
      </c>
      <c r="P26" s="62">
        <f t="shared" si="5"/>
        <v>3.6363636363636364E-3</v>
      </c>
      <c r="R26" s="108">
        <f t="shared" si="6"/>
        <v>169230.76923076922</v>
      </c>
      <c r="S26" s="108">
        <f t="shared" si="7"/>
        <v>213076.92307692306</v>
      </c>
      <c r="T26" s="58" t="b">
        <f t="shared" si="8"/>
        <v>0</v>
      </c>
      <c r="U26" s="58" t="b">
        <f t="shared" si="9"/>
        <v>0</v>
      </c>
      <c r="V26" s="58" t="b">
        <f t="shared" si="10"/>
        <v>0</v>
      </c>
      <c r="W26" s="58" t="str">
        <f t="shared" si="11"/>
        <v>Flag,"</v>
      </c>
    </row>
    <row r="27" spans="1:23" ht="15">
      <c r="A27" s="34" t="s">
        <v>178</v>
      </c>
      <c r="C27" s="3" t="s">
        <v>34</v>
      </c>
      <c r="E27" s="31">
        <v>9</v>
      </c>
      <c r="F27" s="31">
        <v>360</v>
      </c>
      <c r="G27" s="32">
        <v>85000000</v>
      </c>
      <c r="H27" s="32">
        <v>2015000</v>
      </c>
      <c r="I27" s="32">
        <v>500000</v>
      </c>
      <c r="J27" s="31">
        <v>2</v>
      </c>
      <c r="K27" s="67">
        <f t="shared" si="0"/>
        <v>5597.2222222222226</v>
      </c>
      <c r="L27" s="60">
        <f t="shared" si="1"/>
        <v>40</v>
      </c>
      <c r="M27" s="62">
        <f t="shared" si="2"/>
        <v>2.3705882352941177E-2</v>
      </c>
      <c r="N27" s="62">
        <f t="shared" si="3"/>
        <v>2.5000000000000001E-2</v>
      </c>
      <c r="O27" s="60">
        <f t="shared" si="4"/>
        <v>180</v>
      </c>
      <c r="P27" s="62">
        <f t="shared" si="5"/>
        <v>5.8823529411764705E-3</v>
      </c>
      <c r="R27" s="108">
        <f t="shared" si="6"/>
        <v>236111.11111111112</v>
      </c>
      <c r="S27" s="108">
        <f t="shared" si="7"/>
        <v>223888.88888888888</v>
      </c>
      <c r="T27" s="58" t="b">
        <f t="shared" si="8"/>
        <v>0</v>
      </c>
      <c r="U27" s="58" t="b">
        <f t="shared" si="9"/>
        <v>0</v>
      </c>
      <c r="V27" s="58" t="b">
        <f t="shared" si="10"/>
        <v>0</v>
      </c>
      <c r="W27" s="58" t="str">
        <f t="shared" si="11"/>
        <v>Flag,"</v>
      </c>
    </row>
    <row r="28" spans="1:23" ht="15">
      <c r="A28" s="30" t="s">
        <v>222</v>
      </c>
      <c r="C28" s="3" t="s">
        <v>34</v>
      </c>
      <c r="E28" s="31">
        <v>10</v>
      </c>
      <c r="F28" s="31">
        <v>75</v>
      </c>
      <c r="G28" s="32">
        <v>26000000</v>
      </c>
      <c r="H28" s="32">
        <v>1525000</v>
      </c>
      <c r="I28" s="32"/>
      <c r="J28" s="31">
        <v>1</v>
      </c>
      <c r="K28" s="67">
        <f t="shared" si="0"/>
        <v>20333.333333333332</v>
      </c>
      <c r="L28" s="60">
        <f t="shared" si="1"/>
        <v>7.5</v>
      </c>
      <c r="M28" s="62">
        <f t="shared" si="2"/>
        <v>5.8653846153846154E-2</v>
      </c>
      <c r="N28" s="62">
        <f t="shared" si="3"/>
        <v>0.13333333333333333</v>
      </c>
      <c r="O28" s="60">
        <f t="shared" si="4"/>
        <v>75</v>
      </c>
      <c r="P28" s="62">
        <f t="shared" si="5"/>
        <v>0</v>
      </c>
      <c r="R28" s="108">
        <f t="shared" si="6"/>
        <v>346666.66666666669</v>
      </c>
      <c r="S28" s="108">
        <f t="shared" si="7"/>
        <v>152500</v>
      </c>
      <c r="T28" s="58" t="b">
        <f t="shared" si="8"/>
        <v>0</v>
      </c>
      <c r="U28" s="58" t="b">
        <f t="shared" si="9"/>
        <v>0</v>
      </c>
      <c r="V28" s="58" t="str">
        <f t="shared" si="10"/>
        <v>Flag,"</v>
      </c>
      <c r="W28" s="58" t="str">
        <f t="shared" si="11"/>
        <v>Flag,"</v>
      </c>
    </row>
    <row r="29" spans="1:23" ht="15">
      <c r="A29" s="30" t="s">
        <v>223</v>
      </c>
      <c r="C29" s="3" t="s">
        <v>34</v>
      </c>
      <c r="E29" s="31">
        <v>13</v>
      </c>
      <c r="F29" s="31">
        <v>151</v>
      </c>
      <c r="G29" s="32">
        <v>50000000</v>
      </c>
      <c r="H29" s="32">
        <v>3210797</v>
      </c>
      <c r="I29" s="32">
        <v>95100</v>
      </c>
      <c r="J29" s="31">
        <v>2</v>
      </c>
      <c r="K29" s="67">
        <f t="shared" si="0"/>
        <v>21263.556291390727</v>
      </c>
      <c r="L29" s="60">
        <f t="shared" si="1"/>
        <v>11.615384615384615</v>
      </c>
      <c r="M29" s="62">
        <f t="shared" si="2"/>
        <v>6.4215939999999999E-2</v>
      </c>
      <c r="N29" s="62">
        <f t="shared" si="3"/>
        <v>8.6092715231788075E-2</v>
      </c>
      <c r="O29" s="60">
        <f t="shared" si="4"/>
        <v>75.5</v>
      </c>
      <c r="P29" s="62">
        <f t="shared" si="5"/>
        <v>1.902E-3</v>
      </c>
      <c r="R29" s="108">
        <f t="shared" si="6"/>
        <v>331125.82781456952</v>
      </c>
      <c r="S29" s="108">
        <f t="shared" si="7"/>
        <v>246984.38461538462</v>
      </c>
      <c r="T29" s="58" t="b">
        <f t="shared" si="8"/>
        <v>0</v>
      </c>
      <c r="U29" s="58" t="b">
        <f t="shared" si="9"/>
        <v>0</v>
      </c>
      <c r="V29" s="58" t="b">
        <f t="shared" si="10"/>
        <v>0</v>
      </c>
      <c r="W29" s="58" t="str">
        <f t="shared" si="11"/>
        <v>Flag,"</v>
      </c>
    </row>
    <row r="30" spans="1:23" ht="15">
      <c r="A30" s="30" t="s">
        <v>224</v>
      </c>
      <c r="C30" s="3" t="s">
        <v>34</v>
      </c>
      <c r="E30" s="31">
        <v>15</v>
      </c>
      <c r="F30" s="31">
        <v>450</v>
      </c>
      <c r="G30" s="32">
        <v>60000000</v>
      </c>
      <c r="H30" s="56"/>
      <c r="I30" s="56"/>
      <c r="J30" s="31">
        <v>2</v>
      </c>
      <c r="L30" s="60">
        <f t="shared" si="1"/>
        <v>30</v>
      </c>
      <c r="M30" s="62">
        <f t="shared" si="2"/>
        <v>0</v>
      </c>
      <c r="N30" s="62">
        <f t="shared" si="3"/>
        <v>3.3333333333333333E-2</v>
      </c>
      <c r="O30" s="60">
        <f t="shared" si="4"/>
        <v>225</v>
      </c>
      <c r="R30" s="108">
        <f t="shared" si="6"/>
        <v>133333.33333333334</v>
      </c>
      <c r="S30" s="108"/>
      <c r="T30" s="58" t="b">
        <f t="shared" si="8"/>
        <v>0</v>
      </c>
      <c r="U30" s="58" t="b">
        <f t="shared" si="9"/>
        <v>0</v>
      </c>
      <c r="V30" s="58" t="b">
        <f t="shared" si="10"/>
        <v>0</v>
      </c>
      <c r="W30" s="58" t="b">
        <f t="shared" si="11"/>
        <v>0</v>
      </c>
    </row>
    <row r="31" spans="1:23" ht="15">
      <c r="A31" s="30" t="s">
        <v>200</v>
      </c>
      <c r="C31" s="3" t="s">
        <v>34</v>
      </c>
      <c r="E31" s="31">
        <v>7</v>
      </c>
      <c r="F31" s="31">
        <v>250</v>
      </c>
      <c r="G31" s="32">
        <v>42000000</v>
      </c>
      <c r="H31" s="32">
        <v>1065000</v>
      </c>
      <c r="I31" s="32">
        <v>100000</v>
      </c>
      <c r="J31" s="31">
        <v>1</v>
      </c>
      <c r="K31" s="67">
        <f t="shared" si="0"/>
        <v>4260</v>
      </c>
      <c r="L31" s="60">
        <f t="shared" si="1"/>
        <v>35.714285714285715</v>
      </c>
      <c r="M31" s="62">
        <f t="shared" si="2"/>
        <v>2.5357142857142856E-2</v>
      </c>
      <c r="N31" s="62">
        <f t="shared" si="3"/>
        <v>2.8000000000000001E-2</v>
      </c>
      <c r="O31" s="60">
        <f t="shared" si="4"/>
        <v>250</v>
      </c>
      <c r="P31" s="62">
        <f t="shared" si="5"/>
        <v>2.3809523809523812E-3</v>
      </c>
      <c r="R31" s="108">
        <f t="shared" si="6"/>
        <v>168000</v>
      </c>
      <c r="S31" s="108">
        <f t="shared" si="7"/>
        <v>152142.85714285713</v>
      </c>
      <c r="T31" s="58" t="b">
        <f t="shared" si="8"/>
        <v>0</v>
      </c>
      <c r="U31" s="58" t="b">
        <f t="shared" si="9"/>
        <v>0</v>
      </c>
      <c r="V31" s="58" t="b">
        <f t="shared" si="10"/>
        <v>0</v>
      </c>
      <c r="W31" s="58" t="str">
        <f t="shared" si="11"/>
        <v>Flag,"</v>
      </c>
    </row>
    <row r="32" spans="1:23" ht="15">
      <c r="A32" s="30" t="s">
        <v>225</v>
      </c>
      <c r="C32" s="3" t="s">
        <v>34</v>
      </c>
      <c r="E32" s="31">
        <v>11</v>
      </c>
      <c r="F32" s="31">
        <v>1200</v>
      </c>
      <c r="G32" s="32">
        <v>75000000</v>
      </c>
      <c r="H32" s="32">
        <v>1900000</v>
      </c>
      <c r="I32" s="32">
        <v>22000000</v>
      </c>
      <c r="J32" s="31">
        <v>8</v>
      </c>
      <c r="K32" s="67">
        <f t="shared" si="0"/>
        <v>1583.3333333333333</v>
      </c>
      <c r="L32" s="60">
        <f t="shared" si="1"/>
        <v>109.09090909090909</v>
      </c>
      <c r="M32" s="62">
        <f t="shared" si="2"/>
        <v>2.5333333333333333E-2</v>
      </c>
      <c r="N32" s="62">
        <f t="shared" si="3"/>
        <v>9.1666666666666667E-3</v>
      </c>
      <c r="O32" s="60">
        <f t="shared" si="4"/>
        <v>150</v>
      </c>
      <c r="P32" s="62">
        <f t="shared" si="5"/>
        <v>0.29333333333333333</v>
      </c>
      <c r="R32" s="108">
        <f t="shared" si="6"/>
        <v>62500</v>
      </c>
      <c r="S32" s="108">
        <f t="shared" si="7"/>
        <v>172727.27272727274</v>
      </c>
      <c r="T32" s="58" t="b">
        <f t="shared" si="8"/>
        <v>0</v>
      </c>
      <c r="U32" s="58" t="str">
        <f t="shared" si="9"/>
        <v>Flag,"</v>
      </c>
      <c r="V32" s="58" t="b">
        <f t="shared" si="10"/>
        <v>0</v>
      </c>
      <c r="W32" s="58" t="b">
        <f t="shared" si="11"/>
        <v>0</v>
      </c>
    </row>
    <row r="33" spans="1:23" ht="15">
      <c r="A33" s="30" t="s">
        <v>226</v>
      </c>
      <c r="C33" s="3" t="s">
        <v>34</v>
      </c>
      <c r="E33" s="31">
        <v>5</v>
      </c>
      <c r="F33" s="31">
        <v>201</v>
      </c>
      <c r="G33" s="32">
        <v>75853029</v>
      </c>
      <c r="H33" s="32">
        <v>1425228</v>
      </c>
      <c r="I33" s="32">
        <v>331000</v>
      </c>
      <c r="J33" s="31">
        <v>2</v>
      </c>
      <c r="K33" s="67">
        <f t="shared" si="0"/>
        <v>7090.686567164179</v>
      </c>
      <c r="L33" s="60">
        <f t="shared" si="1"/>
        <v>40.200000000000003</v>
      </c>
      <c r="M33" s="62">
        <f t="shared" si="2"/>
        <v>1.8789335360622186E-2</v>
      </c>
      <c r="N33" s="62">
        <f t="shared" si="3"/>
        <v>2.4875621890547265E-2</v>
      </c>
      <c r="O33" s="60">
        <f t="shared" si="4"/>
        <v>100.5</v>
      </c>
      <c r="P33" s="62">
        <f t="shared" si="5"/>
        <v>4.3637018107740956E-3</v>
      </c>
      <c r="R33" s="108">
        <f t="shared" si="6"/>
        <v>377378.25373134325</v>
      </c>
      <c r="S33" s="108">
        <f t="shared" si="7"/>
        <v>285045.59999999998</v>
      </c>
      <c r="T33" s="58" t="b">
        <f t="shared" si="8"/>
        <v>0</v>
      </c>
      <c r="U33" s="58" t="b">
        <f t="shared" si="9"/>
        <v>0</v>
      </c>
      <c r="V33" s="58" t="b">
        <f t="shared" si="10"/>
        <v>0</v>
      </c>
      <c r="W33" s="58" t="str">
        <f t="shared" si="11"/>
        <v>Flag,"</v>
      </c>
    </row>
    <row r="34" spans="1:23" ht="15">
      <c r="A34" s="30" t="s">
        <v>227</v>
      </c>
      <c r="C34" s="3" t="s">
        <v>34</v>
      </c>
      <c r="E34" s="31">
        <v>4</v>
      </c>
      <c r="F34" s="31">
        <v>450</v>
      </c>
      <c r="G34" s="32">
        <v>41000000</v>
      </c>
      <c r="H34" s="32">
        <v>441017</v>
      </c>
      <c r="I34" s="32">
        <v>50000</v>
      </c>
      <c r="J34" s="31">
        <v>1</v>
      </c>
      <c r="K34" s="67">
        <f t="shared" si="0"/>
        <v>980.03777777777782</v>
      </c>
      <c r="L34" s="60">
        <f t="shared" si="1"/>
        <v>112.5</v>
      </c>
      <c r="M34" s="62">
        <f t="shared" si="2"/>
        <v>1.0756512195121951E-2</v>
      </c>
      <c r="N34" s="62">
        <f t="shared" si="3"/>
        <v>8.8888888888888889E-3</v>
      </c>
      <c r="O34" s="60">
        <f t="shared" si="4"/>
        <v>450</v>
      </c>
      <c r="P34" s="62">
        <f t="shared" si="5"/>
        <v>1.2195121951219512E-3</v>
      </c>
      <c r="R34" s="108">
        <f t="shared" si="6"/>
        <v>91111.111111111109</v>
      </c>
      <c r="S34" s="108">
        <f t="shared" si="7"/>
        <v>110254.25</v>
      </c>
      <c r="T34" s="58" t="b">
        <f t="shared" si="8"/>
        <v>0</v>
      </c>
      <c r="U34" s="58" t="b">
        <f t="shared" si="9"/>
        <v>0</v>
      </c>
      <c r="V34" s="58" t="b">
        <f t="shared" si="10"/>
        <v>0</v>
      </c>
      <c r="W34" s="58" t="str">
        <f t="shared" si="11"/>
        <v>Flag,"</v>
      </c>
    </row>
    <row r="35" spans="1:23" ht="15">
      <c r="A35" s="30" t="s">
        <v>228</v>
      </c>
      <c r="C35" s="3" t="s">
        <v>34</v>
      </c>
      <c r="E35" s="31">
        <v>24</v>
      </c>
      <c r="F35" s="31">
        <v>280</v>
      </c>
      <c r="G35" s="32">
        <v>50000000</v>
      </c>
      <c r="H35" s="55">
        <v>3381800</v>
      </c>
      <c r="I35" s="55">
        <v>1300000</v>
      </c>
      <c r="J35" s="31">
        <v>4</v>
      </c>
      <c r="K35" s="67">
        <f t="shared" si="0"/>
        <v>12077.857142857143</v>
      </c>
      <c r="L35" s="60">
        <f t="shared" si="1"/>
        <v>11.666666666666666</v>
      </c>
      <c r="M35" s="62">
        <f t="shared" si="2"/>
        <v>6.7636000000000002E-2</v>
      </c>
      <c r="N35" s="62">
        <f t="shared" si="3"/>
        <v>8.5714285714285715E-2</v>
      </c>
      <c r="O35" s="60">
        <f t="shared" si="4"/>
        <v>70</v>
      </c>
      <c r="P35" s="62">
        <f t="shared" si="5"/>
        <v>2.5999999999999999E-2</v>
      </c>
      <c r="R35" s="108">
        <f t="shared" si="6"/>
        <v>178571.42857142858</v>
      </c>
      <c r="S35" s="108">
        <f t="shared" si="7"/>
        <v>140908.33333333334</v>
      </c>
      <c r="T35" s="58" t="b">
        <f t="shared" si="8"/>
        <v>0</v>
      </c>
      <c r="U35" s="58" t="b">
        <f t="shared" si="9"/>
        <v>0</v>
      </c>
      <c r="V35" s="58" t="b">
        <f t="shared" si="10"/>
        <v>0</v>
      </c>
      <c r="W35" s="58" t="str">
        <f t="shared" si="11"/>
        <v>Flag,"</v>
      </c>
    </row>
    <row r="36" spans="1:23" ht="15">
      <c r="A36" s="30" t="s">
        <v>199</v>
      </c>
      <c r="C36" s="3" t="s">
        <v>34</v>
      </c>
      <c r="E36" s="31">
        <v>13</v>
      </c>
      <c r="F36" s="30"/>
      <c r="G36" s="32">
        <v>40000000</v>
      </c>
      <c r="H36" s="32">
        <v>2100000</v>
      </c>
      <c r="I36" s="32">
        <v>25000</v>
      </c>
      <c r="J36" s="31">
        <v>3</v>
      </c>
      <c r="L36" s="60">
        <f t="shared" si="1"/>
        <v>0</v>
      </c>
      <c r="M36" s="62">
        <f t="shared" si="2"/>
        <v>5.2499999999999998E-2</v>
      </c>
      <c r="P36" s="62">
        <f t="shared" si="5"/>
        <v>6.2500000000000001E-4</v>
      </c>
      <c r="R36" s="108"/>
      <c r="S36" s="108">
        <f t="shared" si="7"/>
        <v>161538.46153846153</v>
      </c>
      <c r="T36" s="58" t="b">
        <f t="shared" si="8"/>
        <v>0</v>
      </c>
      <c r="U36" s="58" t="b">
        <f t="shared" si="9"/>
        <v>0</v>
      </c>
      <c r="V36" s="58" t="str">
        <f t="shared" si="10"/>
        <v>Flag,"</v>
      </c>
      <c r="W36" s="58" t="b">
        <f t="shared" si="11"/>
        <v>0</v>
      </c>
    </row>
    <row r="37" spans="1:23" ht="15">
      <c r="A37" s="30" t="s">
        <v>229</v>
      </c>
      <c r="C37" s="3" t="s">
        <v>34</v>
      </c>
      <c r="E37" s="31">
        <v>18</v>
      </c>
      <c r="F37" s="31">
        <v>650</v>
      </c>
      <c r="G37" s="32">
        <v>55000000</v>
      </c>
      <c r="H37" s="32">
        <v>3000000</v>
      </c>
      <c r="I37" s="32"/>
      <c r="J37" s="31">
        <v>5</v>
      </c>
      <c r="K37" s="67">
        <f t="shared" si="0"/>
        <v>4615.3846153846152</v>
      </c>
      <c r="L37" s="60">
        <f t="shared" si="1"/>
        <v>36.111111111111114</v>
      </c>
      <c r="M37" s="62">
        <f t="shared" si="2"/>
        <v>5.4545454545454543E-2</v>
      </c>
      <c r="N37" s="62">
        <f t="shared" si="3"/>
        <v>2.7692307692307693E-2</v>
      </c>
      <c r="O37" s="60">
        <f t="shared" si="4"/>
        <v>130</v>
      </c>
      <c r="R37" s="108">
        <f t="shared" si="6"/>
        <v>84615.38461538461</v>
      </c>
      <c r="S37" s="108">
        <f t="shared" si="7"/>
        <v>166666.66666666666</v>
      </c>
      <c r="T37" s="58" t="b">
        <f t="shared" si="8"/>
        <v>0</v>
      </c>
      <c r="U37" s="58" t="b">
        <f t="shared" si="9"/>
        <v>0</v>
      </c>
      <c r="V37" s="58" t="b">
        <f t="shared" si="10"/>
        <v>0</v>
      </c>
      <c r="W37" s="58" t="str">
        <f t="shared" si="11"/>
        <v>Flag,"</v>
      </c>
    </row>
    <row r="38" spans="1:23" ht="15">
      <c r="A38" s="30" t="s">
        <v>230</v>
      </c>
      <c r="C38" s="3" t="s">
        <v>34</v>
      </c>
      <c r="E38" s="31">
        <v>17</v>
      </c>
      <c r="F38" s="82">
        <v>730</v>
      </c>
      <c r="G38" s="32">
        <v>81519404</v>
      </c>
      <c r="H38" s="32">
        <v>4836347</v>
      </c>
      <c r="I38" s="32">
        <v>685160</v>
      </c>
      <c r="J38" s="31">
        <v>4</v>
      </c>
      <c r="K38" s="67">
        <f t="shared" si="0"/>
        <v>6625.1328767123287</v>
      </c>
      <c r="L38" s="60">
        <f t="shared" si="1"/>
        <v>42.941176470588232</v>
      </c>
      <c r="M38" s="62">
        <f t="shared" si="2"/>
        <v>5.9327555927666004E-2</v>
      </c>
      <c r="N38" s="62">
        <f t="shared" si="3"/>
        <v>2.3287671232876714E-2</v>
      </c>
      <c r="O38" s="60">
        <f t="shared" si="4"/>
        <v>182.5</v>
      </c>
      <c r="P38" s="62">
        <f t="shared" si="5"/>
        <v>8.4048700846733378E-3</v>
      </c>
      <c r="R38" s="108">
        <f t="shared" si="6"/>
        <v>111670.41643835616</v>
      </c>
      <c r="S38" s="108">
        <f t="shared" si="7"/>
        <v>284491</v>
      </c>
      <c r="T38" s="58" t="b">
        <f t="shared" si="8"/>
        <v>0</v>
      </c>
      <c r="U38" s="58" t="b">
        <f t="shared" si="9"/>
        <v>0</v>
      </c>
      <c r="V38" s="58" t="b">
        <f t="shared" si="10"/>
        <v>0</v>
      </c>
      <c r="W38" s="58" t="str">
        <f t="shared" si="11"/>
        <v>Flag,"</v>
      </c>
    </row>
    <row r="39" spans="1:23" ht="15">
      <c r="A39" s="30" t="s">
        <v>231</v>
      </c>
      <c r="C39" s="3" t="s">
        <v>40</v>
      </c>
      <c r="E39" s="31">
        <v>14</v>
      </c>
      <c r="F39" s="31">
        <v>480</v>
      </c>
      <c r="G39" s="102">
        <v>2623363</v>
      </c>
      <c r="H39" s="32"/>
      <c r="I39" s="32">
        <v>2000000</v>
      </c>
      <c r="J39" s="31">
        <v>6</v>
      </c>
      <c r="L39" s="60">
        <f t="shared" si="1"/>
        <v>34.285714285714285</v>
      </c>
      <c r="N39" s="62">
        <f t="shared" si="3"/>
        <v>2.9166666666666667E-2</v>
      </c>
      <c r="O39" s="60">
        <f t="shared" si="4"/>
        <v>80</v>
      </c>
      <c r="R39" s="108">
        <f t="shared" si="6"/>
        <v>5465.3395833333334</v>
      </c>
      <c r="S39" s="108"/>
      <c r="T39" s="58" t="b">
        <f t="shared" si="8"/>
        <v>0</v>
      </c>
      <c r="U39" s="58" t="str">
        <f t="shared" si="9"/>
        <v>Flag,"</v>
      </c>
      <c r="V39" s="58" t="b">
        <f t="shared" si="10"/>
        <v>0</v>
      </c>
      <c r="W39" s="58" t="b">
        <f t="shared" si="11"/>
        <v>0</v>
      </c>
    </row>
    <row r="40" spans="1:23" ht="15">
      <c r="A40" s="30" t="s">
        <v>232</v>
      </c>
      <c r="C40" s="3" t="s">
        <v>40</v>
      </c>
      <c r="E40" s="31">
        <v>10</v>
      </c>
      <c r="F40" s="31">
        <v>2</v>
      </c>
      <c r="G40" s="32">
        <v>2000000</v>
      </c>
      <c r="H40" s="56"/>
      <c r="I40" s="32">
        <v>5000000</v>
      </c>
      <c r="J40" s="31">
        <v>3</v>
      </c>
      <c r="L40" s="60">
        <f t="shared" si="1"/>
        <v>0.2</v>
      </c>
      <c r="M40" s="62">
        <f t="shared" si="2"/>
        <v>0</v>
      </c>
      <c r="O40" s="60">
        <f t="shared" si="4"/>
        <v>0.66666666666666663</v>
      </c>
      <c r="P40" s="62">
        <f t="shared" si="5"/>
        <v>2.5</v>
      </c>
      <c r="R40" s="108">
        <f t="shared" si="6"/>
        <v>1000000</v>
      </c>
      <c r="S40" s="108"/>
      <c r="T40" s="58" t="b">
        <f t="shared" si="8"/>
        <v>0</v>
      </c>
      <c r="U40" s="58" t="str">
        <f t="shared" si="9"/>
        <v>Flag,"</v>
      </c>
      <c r="V40" s="58" t="str">
        <f t="shared" si="10"/>
        <v>Flag,"</v>
      </c>
      <c r="W40" s="58" t="b">
        <f t="shared" si="11"/>
        <v>0</v>
      </c>
    </row>
    <row r="41" spans="1:23" ht="15">
      <c r="A41" s="30" t="s">
        <v>206</v>
      </c>
      <c r="C41" s="3" t="s">
        <v>14</v>
      </c>
      <c r="E41" s="31">
        <v>6</v>
      </c>
      <c r="F41" s="31">
        <v>160</v>
      </c>
      <c r="G41" s="102">
        <v>205875970</v>
      </c>
      <c r="H41" s="56"/>
      <c r="I41" s="56"/>
      <c r="J41" s="31">
        <v>2</v>
      </c>
      <c r="L41" s="60">
        <f t="shared" si="1"/>
        <v>26.666666666666668</v>
      </c>
      <c r="M41" s="62">
        <f t="shared" si="2"/>
        <v>0</v>
      </c>
      <c r="N41" s="62">
        <f t="shared" si="3"/>
        <v>3.7499999999999999E-2</v>
      </c>
      <c r="O41" s="60">
        <f t="shared" si="4"/>
        <v>80</v>
      </c>
      <c r="R41" s="108">
        <f t="shared" si="6"/>
        <v>1286724.8125</v>
      </c>
      <c r="S41" s="108"/>
      <c r="T41" s="58" t="b">
        <f t="shared" si="8"/>
        <v>0</v>
      </c>
      <c r="U41" s="58" t="b">
        <f t="shared" si="9"/>
        <v>0</v>
      </c>
      <c r="V41" s="58" t="b">
        <f t="shared" si="10"/>
        <v>0</v>
      </c>
      <c r="W41" s="58" t="b">
        <f t="shared" si="11"/>
        <v>0</v>
      </c>
    </row>
    <row r="42" spans="1:23" ht="15">
      <c r="A42" s="30" t="s">
        <v>233</v>
      </c>
      <c r="C42" s="3" t="s">
        <v>40</v>
      </c>
      <c r="E42" s="31">
        <v>3</v>
      </c>
      <c r="F42" s="31">
        <v>45</v>
      </c>
      <c r="G42" s="32">
        <v>7649000</v>
      </c>
      <c r="H42" s="32">
        <v>789940</v>
      </c>
      <c r="I42" s="32">
        <v>25000</v>
      </c>
      <c r="J42" s="31">
        <v>1</v>
      </c>
      <c r="K42" s="67">
        <f t="shared" si="0"/>
        <v>17554.222222222223</v>
      </c>
      <c r="L42" s="60">
        <f t="shared" si="1"/>
        <v>15</v>
      </c>
      <c r="M42" s="62">
        <f t="shared" si="2"/>
        <v>0.10327363053993986</v>
      </c>
      <c r="N42" s="62">
        <f t="shared" si="3"/>
        <v>6.6666666666666666E-2</v>
      </c>
      <c r="O42" s="60">
        <f t="shared" si="4"/>
        <v>45</v>
      </c>
      <c r="P42" s="62">
        <f t="shared" si="5"/>
        <v>3.268401098182769E-3</v>
      </c>
      <c r="R42" s="108">
        <f t="shared" si="6"/>
        <v>169977.77777777778</v>
      </c>
      <c r="S42" s="108">
        <f t="shared" si="7"/>
        <v>263313.33333333331</v>
      </c>
      <c r="T42" s="58" t="str">
        <f t="shared" si="8"/>
        <v>Flag,"</v>
      </c>
      <c r="U42" s="58" t="b">
        <f t="shared" si="9"/>
        <v>0</v>
      </c>
      <c r="V42" s="58" t="b">
        <f t="shared" si="10"/>
        <v>0</v>
      </c>
      <c r="W42" s="58" t="str">
        <f t="shared" si="11"/>
        <v>Flag,"</v>
      </c>
    </row>
    <row r="43" spans="1:23" ht="15">
      <c r="A43" s="30" t="s">
        <v>201</v>
      </c>
      <c r="C43" s="3" t="s">
        <v>40</v>
      </c>
      <c r="E43" s="31">
        <v>6</v>
      </c>
      <c r="F43" s="31">
        <v>65</v>
      </c>
      <c r="G43" s="32">
        <v>11000000</v>
      </c>
      <c r="H43" s="32">
        <v>706000</v>
      </c>
      <c r="I43" s="32">
        <v>85000</v>
      </c>
      <c r="J43" s="31">
        <v>1</v>
      </c>
      <c r="K43" s="67">
        <f t="shared" si="0"/>
        <v>10861.538461538461</v>
      </c>
      <c r="L43" s="60">
        <f t="shared" si="1"/>
        <v>10.833333333333334</v>
      </c>
      <c r="M43" s="62">
        <f t="shared" si="2"/>
        <v>6.4181818181818187E-2</v>
      </c>
      <c r="N43" s="62">
        <f t="shared" si="3"/>
        <v>9.2307692307692313E-2</v>
      </c>
      <c r="O43" s="60">
        <f t="shared" si="4"/>
        <v>65</v>
      </c>
      <c r="P43" s="62">
        <f t="shared" si="5"/>
        <v>7.7272727272727276E-3</v>
      </c>
      <c r="R43" s="108">
        <f t="shared" si="6"/>
        <v>169230.76923076922</v>
      </c>
      <c r="S43" s="108">
        <f t="shared" si="7"/>
        <v>117666.66666666667</v>
      </c>
      <c r="T43" s="58" t="b">
        <f t="shared" si="8"/>
        <v>0</v>
      </c>
      <c r="U43" s="58" t="b">
        <f t="shared" si="9"/>
        <v>0</v>
      </c>
      <c r="V43" s="58" t="b">
        <f t="shared" si="10"/>
        <v>0</v>
      </c>
      <c r="W43" s="58" t="str">
        <f t="shared" si="11"/>
        <v>Flag,"</v>
      </c>
    </row>
    <row r="44" spans="1:23" ht="15">
      <c r="A44" s="30" t="s">
        <v>194</v>
      </c>
      <c r="C44" s="3" t="s">
        <v>40</v>
      </c>
      <c r="E44" s="31">
        <v>9</v>
      </c>
      <c r="F44" s="31">
        <v>1</v>
      </c>
      <c r="G44" s="32">
        <v>18000000</v>
      </c>
      <c r="H44" s="32">
        <v>1848000</v>
      </c>
      <c r="I44" s="32">
        <v>74000</v>
      </c>
      <c r="J44" s="31">
        <v>1</v>
      </c>
      <c r="K44" s="67">
        <f t="shared" si="0"/>
        <v>1848000</v>
      </c>
      <c r="L44" s="60">
        <f t="shared" si="1"/>
        <v>0.1111111111111111</v>
      </c>
      <c r="M44" s="62">
        <f t="shared" si="2"/>
        <v>0.10266666666666667</v>
      </c>
      <c r="N44" s="62">
        <f>E44/F44</f>
        <v>9</v>
      </c>
      <c r="O44" s="60">
        <f t="shared" si="4"/>
        <v>1</v>
      </c>
      <c r="P44" s="62">
        <f t="shared" si="5"/>
        <v>4.1111111111111114E-3</v>
      </c>
      <c r="R44" s="108">
        <f t="shared" si="6"/>
        <v>18000000</v>
      </c>
      <c r="S44" s="108">
        <f t="shared" si="7"/>
        <v>205333.33333333334</v>
      </c>
      <c r="T44" s="58" t="str">
        <f t="shared" si="8"/>
        <v>Flag,"</v>
      </c>
      <c r="U44" s="58" t="b">
        <f t="shared" si="9"/>
        <v>0</v>
      </c>
      <c r="V44" s="58" t="str">
        <f t="shared" si="10"/>
        <v>Flag,"</v>
      </c>
      <c r="W44" s="58" t="str">
        <f t="shared" si="11"/>
        <v>Flag,"</v>
      </c>
    </row>
    <row r="45" spans="1:23" ht="15">
      <c r="A45" s="30" t="s">
        <v>210</v>
      </c>
      <c r="C45" s="3" t="s">
        <v>40</v>
      </c>
      <c r="E45" s="31">
        <v>3</v>
      </c>
      <c r="F45" s="31">
        <v>140</v>
      </c>
      <c r="G45" s="32">
        <v>11000000</v>
      </c>
      <c r="H45" s="32">
        <v>500000</v>
      </c>
      <c r="I45" s="32">
        <v>62000</v>
      </c>
      <c r="J45" s="31">
        <v>2</v>
      </c>
      <c r="K45" s="67">
        <f t="shared" si="0"/>
        <v>3571.4285714285716</v>
      </c>
      <c r="L45" s="60">
        <f t="shared" si="1"/>
        <v>46.666666666666664</v>
      </c>
      <c r="M45" s="62">
        <f t="shared" si="2"/>
        <v>4.5454545454545456E-2</v>
      </c>
      <c r="N45" s="62">
        <f t="shared" si="3"/>
        <v>2.1428571428571429E-2</v>
      </c>
      <c r="O45" s="60">
        <f t="shared" si="4"/>
        <v>70</v>
      </c>
      <c r="P45" s="62">
        <f t="shared" si="5"/>
        <v>5.6363636363636364E-3</v>
      </c>
      <c r="R45" s="108">
        <f t="shared" si="6"/>
        <v>78571.428571428565</v>
      </c>
      <c r="S45" s="108">
        <f t="shared" si="7"/>
        <v>166666.66666666666</v>
      </c>
      <c r="T45" s="58" t="b">
        <f t="shared" si="8"/>
        <v>0</v>
      </c>
      <c r="U45" s="58" t="b">
        <f t="shared" si="9"/>
        <v>0</v>
      </c>
      <c r="V45" s="58" t="b">
        <f t="shared" si="10"/>
        <v>0</v>
      </c>
      <c r="W45" s="58" t="str">
        <f t="shared" si="11"/>
        <v>Flag,"</v>
      </c>
    </row>
    <row r="46" spans="1:23" ht="15">
      <c r="A46" s="30" t="s">
        <v>190</v>
      </c>
      <c r="C46" s="26" t="s">
        <v>14</v>
      </c>
      <c r="E46" s="31">
        <v>8</v>
      </c>
      <c r="F46" s="31">
        <v>8</v>
      </c>
      <c r="G46" s="56">
        <v>164417477</v>
      </c>
      <c r="H46" s="56"/>
      <c r="I46" s="56"/>
      <c r="J46" s="31">
        <v>2</v>
      </c>
      <c r="L46" s="60">
        <f t="shared" si="1"/>
        <v>1</v>
      </c>
      <c r="N46" s="62">
        <f t="shared" si="3"/>
        <v>1</v>
      </c>
      <c r="O46" s="60">
        <f t="shared" si="4"/>
        <v>4</v>
      </c>
      <c r="R46" s="108">
        <f t="shared" si="6"/>
        <v>20552184.625</v>
      </c>
      <c r="S46" s="108"/>
      <c r="T46" s="58" t="b">
        <f t="shared" si="8"/>
        <v>0</v>
      </c>
      <c r="U46" s="58" t="b">
        <f t="shared" si="9"/>
        <v>0</v>
      </c>
      <c r="V46" s="58" t="str">
        <f t="shared" si="10"/>
        <v>Flag,"</v>
      </c>
      <c r="W46" s="58" t="b">
        <f t="shared" si="11"/>
        <v>0</v>
      </c>
    </row>
    <row r="47" spans="1:23" ht="15">
      <c r="A47" s="30" t="s">
        <v>234</v>
      </c>
      <c r="C47" s="26" t="s">
        <v>35</v>
      </c>
      <c r="E47" s="31">
        <v>30</v>
      </c>
      <c r="F47" s="31">
        <v>8500</v>
      </c>
      <c r="G47" s="56">
        <v>1893358627</v>
      </c>
      <c r="H47" s="56"/>
      <c r="I47" s="56"/>
      <c r="J47" s="31">
        <v>5</v>
      </c>
      <c r="L47" s="60">
        <f t="shared" si="1"/>
        <v>283.33333333333331</v>
      </c>
      <c r="N47" s="62">
        <f t="shared" si="3"/>
        <v>3.5294117647058825E-3</v>
      </c>
      <c r="O47" s="60">
        <f t="shared" si="4"/>
        <v>1700</v>
      </c>
      <c r="R47" s="108">
        <f t="shared" si="6"/>
        <v>222748.07376470588</v>
      </c>
      <c r="S47" s="108"/>
      <c r="T47" s="58" t="b">
        <f t="shared" si="8"/>
        <v>0</v>
      </c>
      <c r="U47" s="58" t="b">
        <f t="shared" si="9"/>
        <v>0</v>
      </c>
      <c r="V47" s="58" t="b">
        <f t="shared" si="10"/>
        <v>0</v>
      </c>
      <c r="W47" s="58" t="b">
        <f t="shared" si="11"/>
        <v>0</v>
      </c>
    </row>
    <row r="48" spans="1:23" ht="15">
      <c r="A48" s="30" t="s">
        <v>235</v>
      </c>
      <c r="C48" s="26" t="s">
        <v>40</v>
      </c>
      <c r="E48" s="31">
        <v>15</v>
      </c>
      <c r="F48" s="31">
        <v>300</v>
      </c>
      <c r="G48" s="56">
        <v>4703379</v>
      </c>
      <c r="H48" s="56"/>
      <c r="I48" s="56"/>
      <c r="J48" s="31">
        <v>3</v>
      </c>
      <c r="L48" s="60">
        <f t="shared" si="1"/>
        <v>20</v>
      </c>
      <c r="N48" s="62">
        <f t="shared" si="3"/>
        <v>0.05</v>
      </c>
      <c r="O48" s="60">
        <f t="shared" si="4"/>
        <v>100</v>
      </c>
      <c r="R48" s="108">
        <f t="shared" si="6"/>
        <v>15677.93</v>
      </c>
      <c r="S48" s="108"/>
      <c r="T48" s="58" t="b">
        <f t="shared" si="8"/>
        <v>0</v>
      </c>
      <c r="U48" s="58" t="b">
        <f t="shared" si="9"/>
        <v>0</v>
      </c>
      <c r="V48" s="58" t="b">
        <f t="shared" si="10"/>
        <v>0</v>
      </c>
      <c r="W48" s="58" t="b">
        <f t="shared" si="11"/>
        <v>0</v>
      </c>
    </row>
    <row r="49" spans="1:23" ht="15">
      <c r="A49" s="30" t="s">
        <v>236</v>
      </c>
      <c r="E49" s="31">
        <v>12</v>
      </c>
      <c r="F49" s="31">
        <v>340</v>
      </c>
      <c r="G49" s="56"/>
      <c r="H49" s="56"/>
      <c r="I49" s="56"/>
      <c r="J49" s="31">
        <v>3</v>
      </c>
      <c r="L49" s="60">
        <f t="shared" si="1"/>
        <v>28.333333333333332</v>
      </c>
      <c r="N49" s="62">
        <f t="shared" si="3"/>
        <v>3.5294117647058823E-2</v>
      </c>
      <c r="O49" s="60">
        <f t="shared" si="4"/>
        <v>113.33333333333333</v>
      </c>
      <c r="R49" s="108"/>
      <c r="S49" s="108"/>
      <c r="T49" s="58" t="b">
        <f t="shared" si="8"/>
        <v>0</v>
      </c>
      <c r="U49" s="58" t="b">
        <f t="shared" si="9"/>
        <v>0</v>
      </c>
      <c r="V49" s="58" t="b">
        <f t="shared" si="10"/>
        <v>0</v>
      </c>
      <c r="W49" s="58" t="b">
        <f t="shared" si="11"/>
        <v>0</v>
      </c>
    </row>
    <row r="50" spans="1:23" ht="15">
      <c r="A50" s="30"/>
      <c r="E50" s="30"/>
      <c r="F50" s="30"/>
      <c r="G50" s="56"/>
      <c r="H50" s="56"/>
      <c r="I50" s="56"/>
      <c r="J50" s="30"/>
    </row>
    <row r="51" spans="1:23" s="58" customFormat="1" ht="15">
      <c r="F51" s="34"/>
      <c r="G51" s="56"/>
      <c r="H51" s="56"/>
      <c r="I51" s="56"/>
      <c r="J51" s="34"/>
      <c r="K51" s="67"/>
      <c r="L51" s="60"/>
      <c r="M51" s="62"/>
      <c r="N51" s="62"/>
      <c r="O51" s="60"/>
      <c r="P51" s="62"/>
      <c r="Q51" s="62"/>
      <c r="R51" s="62"/>
    </row>
    <row r="52" spans="1:23" s="58" customFormat="1" ht="15">
      <c r="A52" s="34"/>
      <c r="E52" s="34"/>
      <c r="F52" s="34"/>
      <c r="G52" s="56"/>
      <c r="H52" s="56"/>
      <c r="I52" s="56"/>
      <c r="J52" s="34"/>
      <c r="K52" s="67"/>
      <c r="L52" s="60"/>
      <c r="M52" s="62"/>
      <c r="N52" s="62"/>
      <c r="O52" s="60"/>
      <c r="P52" s="62"/>
      <c r="Q52" s="62"/>
      <c r="R52" s="62"/>
    </row>
    <row r="53" spans="1:23" s="58" customFormat="1" ht="15">
      <c r="A53" s="34"/>
      <c r="E53" s="34"/>
      <c r="F53" s="34"/>
      <c r="G53" s="56"/>
      <c r="H53" s="56"/>
      <c r="I53" s="56"/>
      <c r="J53" s="34"/>
      <c r="K53" s="67"/>
      <c r="L53" s="60"/>
      <c r="M53" s="62"/>
      <c r="N53" s="62"/>
      <c r="O53" s="60"/>
      <c r="P53" s="62"/>
      <c r="Q53" s="62"/>
      <c r="R53" s="62"/>
    </row>
    <row r="54" spans="1:23" s="58" customFormat="1" ht="15">
      <c r="A54" s="34"/>
      <c r="E54" s="34"/>
      <c r="F54" s="34"/>
      <c r="G54" s="56"/>
      <c r="H54" s="56"/>
      <c r="I54" s="56"/>
      <c r="J54" s="34"/>
      <c r="K54" s="67"/>
      <c r="L54" s="60"/>
      <c r="M54" s="62"/>
      <c r="N54" s="62"/>
      <c r="O54" s="60"/>
      <c r="P54" s="62"/>
      <c r="Q54" s="62"/>
      <c r="R54" s="62"/>
    </row>
    <row r="55" spans="1:23" s="58" customFormat="1" ht="15">
      <c r="A55" s="34"/>
      <c r="E55" s="34"/>
      <c r="F55" s="34"/>
      <c r="G55" s="56"/>
      <c r="H55" s="56"/>
      <c r="I55" s="56"/>
      <c r="J55" s="34"/>
      <c r="K55" s="67"/>
      <c r="L55" s="60"/>
      <c r="M55" s="62"/>
      <c r="N55" s="62"/>
      <c r="O55" s="60"/>
      <c r="P55" s="62"/>
      <c r="Q55" s="62"/>
      <c r="R55" s="62"/>
    </row>
    <row r="56" spans="1:23" s="58" customFormat="1" ht="15">
      <c r="A56" s="34"/>
      <c r="E56" s="34"/>
      <c r="F56" s="34"/>
      <c r="G56" s="56"/>
      <c r="H56" s="56"/>
      <c r="I56" s="56"/>
      <c r="J56" s="34"/>
      <c r="K56" s="67"/>
      <c r="L56" s="60"/>
      <c r="M56" s="62"/>
      <c r="N56" s="62"/>
      <c r="O56" s="60"/>
      <c r="P56" s="62"/>
      <c r="Q56" s="62"/>
      <c r="R56" s="62"/>
    </row>
    <row r="57" spans="1:23" s="58" customFormat="1" ht="15">
      <c r="A57" s="34"/>
      <c r="E57" s="34"/>
      <c r="F57" s="34"/>
      <c r="G57" s="56"/>
      <c r="H57" s="56"/>
      <c r="I57" s="56"/>
      <c r="J57" s="34"/>
      <c r="K57" s="67"/>
      <c r="L57" s="60"/>
      <c r="M57" s="62"/>
      <c r="N57" s="62"/>
      <c r="O57" s="60"/>
      <c r="P57" s="62"/>
      <c r="Q57" s="62"/>
      <c r="R57" s="62"/>
    </row>
    <row r="58" spans="1:23" s="58" customFormat="1" ht="15">
      <c r="A58" s="34"/>
      <c r="C58" s="39" t="s">
        <v>353</v>
      </c>
      <c r="E58" s="34"/>
      <c r="F58" s="34"/>
      <c r="G58" s="56"/>
      <c r="H58" s="56"/>
      <c r="I58" s="56"/>
      <c r="J58" s="34"/>
      <c r="K58" s="67"/>
      <c r="L58" s="60"/>
      <c r="M58" s="62"/>
      <c r="N58" s="62"/>
      <c r="O58" s="60"/>
      <c r="P58" s="62"/>
      <c r="Q58" s="62"/>
      <c r="R58" s="62"/>
    </row>
    <row r="59" spans="1:23" thickBot="1">
      <c r="A59" s="30"/>
      <c r="E59" s="30"/>
      <c r="F59" s="30"/>
      <c r="G59" s="56"/>
      <c r="H59" s="56"/>
      <c r="I59" s="56"/>
      <c r="J59" s="30"/>
    </row>
    <row r="60" spans="1:23" ht="39">
      <c r="A60" s="30"/>
      <c r="C60" s="120"/>
      <c r="D60" s="121" t="s">
        <v>305</v>
      </c>
      <c r="E60" s="122" t="s">
        <v>4</v>
      </c>
      <c r="F60" s="122" t="s">
        <v>5</v>
      </c>
      <c r="G60" s="123" t="s">
        <v>6</v>
      </c>
      <c r="H60" s="123" t="s">
        <v>7</v>
      </c>
      <c r="I60" s="123" t="s">
        <v>8</v>
      </c>
      <c r="J60" s="122" t="s">
        <v>9</v>
      </c>
      <c r="K60" s="124" t="s">
        <v>300</v>
      </c>
      <c r="L60" s="125" t="s">
        <v>299</v>
      </c>
      <c r="M60" s="126" t="s">
        <v>301</v>
      </c>
      <c r="N60" s="126" t="s">
        <v>302</v>
      </c>
      <c r="O60" s="125" t="s">
        <v>303</v>
      </c>
      <c r="P60" s="127" t="s">
        <v>304</v>
      </c>
      <c r="Q60" s="61"/>
      <c r="R60" s="61"/>
    </row>
    <row r="61" spans="1:23" ht="15">
      <c r="A61" s="30"/>
      <c r="C61" s="128" t="s">
        <v>35</v>
      </c>
      <c r="D61" s="129">
        <f>COUNTIF($C$3:$C$49,$C61)</f>
        <v>2</v>
      </c>
      <c r="E61" s="130">
        <f>AVERAGEIF($C$3:$C$49,$C61,E$3:E$49)</f>
        <v>44</v>
      </c>
      <c r="F61" s="130">
        <f t="shared" ref="F61:P64" si="12">AVERAGEIF($C$3:$C$49,$C61,F$3:F$49)</f>
        <v>4279</v>
      </c>
      <c r="G61" s="131">
        <f t="shared" si="12"/>
        <v>1696679313.5</v>
      </c>
      <c r="H61" s="131">
        <f t="shared" si="12"/>
        <v>10000000</v>
      </c>
      <c r="I61" s="131">
        <f t="shared" si="12"/>
        <v>986000</v>
      </c>
      <c r="J61" s="130">
        <f t="shared" si="12"/>
        <v>5</v>
      </c>
      <c r="K61" s="131">
        <f t="shared" si="12"/>
        <v>172413.79310344829</v>
      </c>
      <c r="L61" s="130">
        <f t="shared" si="12"/>
        <v>142.16666666666666</v>
      </c>
      <c r="M61" s="132">
        <f t="shared" si="12"/>
        <v>6.6666666666666671E-3</v>
      </c>
      <c r="N61" s="132">
        <f t="shared" si="12"/>
        <v>0.50176470588235289</v>
      </c>
      <c r="O61" s="130">
        <f t="shared" si="12"/>
        <v>855.8</v>
      </c>
      <c r="P61" s="133">
        <f t="shared" si="12"/>
        <v>6.5733333333333334E-4</v>
      </c>
    </row>
    <row r="62" spans="1:23" ht="15">
      <c r="A62" s="30"/>
      <c r="C62" s="134" t="s">
        <v>14</v>
      </c>
      <c r="D62" s="129">
        <f t="shared" ref="D62:D64" si="13">COUNTIF($C$3:$C$49,$C62)</f>
        <v>23</v>
      </c>
      <c r="E62" s="130">
        <f t="shared" ref="E62:E64" si="14">AVERAGEIF($C$3:$C$49,$C62,E$3:E$49)</f>
        <v>32.478260869565219</v>
      </c>
      <c r="F62" s="130">
        <f t="shared" si="12"/>
        <v>954.57894736842104</v>
      </c>
      <c r="G62" s="131">
        <f t="shared" si="12"/>
        <v>238028029.60869566</v>
      </c>
      <c r="H62" s="131">
        <f t="shared" si="12"/>
        <v>6722544.5</v>
      </c>
      <c r="I62" s="131">
        <f t="shared" si="12"/>
        <v>2011976.5263157894</v>
      </c>
      <c r="J62" s="130">
        <f t="shared" si="12"/>
        <v>4.3809523809523814</v>
      </c>
      <c r="K62" s="131"/>
      <c r="L62" s="130">
        <f t="shared" si="12"/>
        <v>47.492790508543678</v>
      </c>
      <c r="M62" s="132">
        <f t="shared" si="12"/>
        <v>2.8972190215426116E-2</v>
      </c>
      <c r="N62" s="132"/>
      <c r="O62" s="130">
        <f t="shared" si="12"/>
        <v>243.38491704374053</v>
      </c>
      <c r="P62" s="133">
        <f t="shared" si="12"/>
        <v>8.2184049997061446E-3</v>
      </c>
    </row>
    <row r="63" spans="1:23" ht="15">
      <c r="A63" s="30"/>
      <c r="C63" s="134" t="s">
        <v>34</v>
      </c>
      <c r="D63" s="129">
        <f t="shared" si="13"/>
        <v>14</v>
      </c>
      <c r="E63" s="130">
        <f t="shared" si="14"/>
        <v>12.142857142857142</v>
      </c>
      <c r="F63" s="130">
        <f t="shared" si="12"/>
        <v>428.61538461538464</v>
      </c>
      <c r="G63" s="131">
        <f t="shared" si="12"/>
        <v>56526602.357142858</v>
      </c>
      <c r="H63" s="131">
        <f t="shared" si="12"/>
        <v>2218091.4615384615</v>
      </c>
      <c r="I63" s="131">
        <f t="shared" si="12"/>
        <v>2312387.2727272729</v>
      </c>
      <c r="J63" s="130">
        <f t="shared" si="12"/>
        <v>3.2142857142857144</v>
      </c>
      <c r="K63" s="131">
        <f t="shared" si="12"/>
        <v>7961.5424976784561</v>
      </c>
      <c r="L63" s="130">
        <f t="shared" si="12"/>
        <v>38.803473184145446</v>
      </c>
      <c r="M63" s="132">
        <f t="shared" si="12"/>
        <v>3.8026175519398776E-2</v>
      </c>
      <c r="N63" s="132">
        <f t="shared" si="12"/>
        <v>4.229455910988246E-2</v>
      </c>
      <c r="O63" s="130">
        <f t="shared" si="12"/>
        <v>157.19230769230768</v>
      </c>
      <c r="P63" s="133">
        <f t="shared" si="12"/>
        <v>2.9206279925805666E-2</v>
      </c>
    </row>
    <row r="64" spans="1:23" ht="15">
      <c r="A64" s="30"/>
      <c r="C64" s="141" t="s">
        <v>40</v>
      </c>
      <c r="D64" s="142">
        <f t="shared" si="13"/>
        <v>7</v>
      </c>
      <c r="E64" s="143">
        <f t="shared" si="14"/>
        <v>8.5714285714285712</v>
      </c>
      <c r="F64" s="143">
        <f t="shared" si="12"/>
        <v>147.57142857142858</v>
      </c>
      <c r="G64" s="144">
        <f t="shared" si="12"/>
        <v>8139391.7142857146</v>
      </c>
      <c r="H64" s="144">
        <f t="shared" si="12"/>
        <v>960985</v>
      </c>
      <c r="I64" s="144">
        <f t="shared" si="12"/>
        <v>1207666.6666666667</v>
      </c>
      <c r="J64" s="143">
        <f t="shared" si="12"/>
        <v>2.4285714285714284</v>
      </c>
      <c r="K64" s="144">
        <f t="shared" si="12"/>
        <v>469996.79731379735</v>
      </c>
      <c r="L64" s="143">
        <f t="shared" si="12"/>
        <v>18.156689342403631</v>
      </c>
      <c r="M64" s="145">
        <f t="shared" si="12"/>
        <v>6.3115332168594038E-2</v>
      </c>
      <c r="N64" s="145">
        <f t="shared" si="12"/>
        <v>1.5432615995115997</v>
      </c>
      <c r="O64" s="143">
        <f t="shared" si="12"/>
        <v>51.666666666666671</v>
      </c>
      <c r="P64" s="146">
        <f t="shared" si="12"/>
        <v>0.50414862971458607</v>
      </c>
    </row>
    <row r="65" spans="1:16" thickBot="1">
      <c r="A65" s="30"/>
      <c r="C65" s="135" t="s">
        <v>315</v>
      </c>
      <c r="D65" s="136">
        <f>SUM(D61:D64)</f>
        <v>46</v>
      </c>
      <c r="E65" s="137">
        <f>AVERAGE(E61:E64)</f>
        <v>24.298136645962732</v>
      </c>
      <c r="F65" s="137">
        <f t="shared" ref="F65:P65" si="15">AVERAGE(F61:F64)</f>
        <v>1452.4414401388085</v>
      </c>
      <c r="G65" s="138">
        <f t="shared" si="15"/>
        <v>499843334.29503107</v>
      </c>
      <c r="H65" s="138">
        <f t="shared" si="15"/>
        <v>4975405.240384615</v>
      </c>
      <c r="I65" s="138">
        <f t="shared" si="15"/>
        <v>1629507.6164274325</v>
      </c>
      <c r="J65" s="137">
        <f t="shared" si="15"/>
        <v>3.7559523809523809</v>
      </c>
      <c r="K65" s="138">
        <f t="shared" si="15"/>
        <v>216790.71097164135</v>
      </c>
      <c r="L65" s="137">
        <f t="shared" si="15"/>
        <v>61.654904925439851</v>
      </c>
      <c r="M65" s="139">
        <f t="shared" si="15"/>
        <v>3.4195091142521394E-2</v>
      </c>
      <c r="N65" s="139">
        <f t="shared" si="15"/>
        <v>0.69577362150127831</v>
      </c>
      <c r="O65" s="137">
        <f t="shared" si="15"/>
        <v>327.01097285067868</v>
      </c>
      <c r="P65" s="140">
        <f t="shared" si="15"/>
        <v>0.13555766199335781</v>
      </c>
    </row>
    <row r="66" spans="1:16" ht="15">
      <c r="A66" s="30"/>
      <c r="E66" s="30"/>
      <c r="F66" s="30"/>
      <c r="G66" s="56"/>
      <c r="H66" s="56"/>
      <c r="I66" s="56"/>
      <c r="J66" s="30"/>
    </row>
    <row r="67" spans="1:16" ht="15">
      <c r="A67" s="30"/>
      <c r="E67" s="30"/>
      <c r="F67" s="30"/>
      <c r="G67" s="56"/>
      <c r="H67" s="56"/>
      <c r="I67" s="56"/>
      <c r="J67" s="30"/>
    </row>
    <row r="68" spans="1:16" ht="15">
      <c r="A68" s="30"/>
      <c r="E68" s="30"/>
      <c r="F68" s="30"/>
      <c r="G68" s="56"/>
      <c r="H68" s="56"/>
      <c r="I68" s="56"/>
      <c r="J68" s="30"/>
    </row>
    <row r="69" spans="1:16" ht="15">
      <c r="A69" s="30"/>
      <c r="E69" s="30"/>
      <c r="F69" s="30"/>
      <c r="G69" s="56"/>
      <c r="H69" s="56"/>
      <c r="I69" s="56"/>
      <c r="J69" s="30"/>
    </row>
    <row r="70" spans="1:16" ht="15">
      <c r="A70" s="30"/>
      <c r="E70" s="30"/>
      <c r="F70" s="30"/>
      <c r="G70" s="56"/>
      <c r="H70" s="56"/>
      <c r="I70" s="56"/>
      <c r="J70" s="30"/>
    </row>
    <row r="71" spans="1:16" ht="15">
      <c r="A71" s="30"/>
      <c r="E71" s="30"/>
      <c r="F71" s="30"/>
      <c r="G71" s="56"/>
      <c r="H71" s="56"/>
      <c r="I71" s="56"/>
      <c r="J71" s="30"/>
    </row>
    <row r="72" spans="1:16" ht="15">
      <c r="A72" s="30"/>
      <c r="E72" s="30"/>
      <c r="F72" s="30"/>
      <c r="G72" s="56"/>
      <c r="H72" s="56"/>
      <c r="I72" s="56"/>
      <c r="J72" s="30"/>
    </row>
    <row r="73" spans="1:16" ht="15">
      <c r="A73" s="30"/>
      <c r="E73" s="30"/>
      <c r="F73" s="30"/>
      <c r="G73" s="56"/>
      <c r="H73" s="56"/>
      <c r="I73" s="56"/>
      <c r="J73" s="30"/>
    </row>
    <row r="74" spans="1:16" ht="15">
      <c r="A74" s="30"/>
      <c r="E74" s="30"/>
      <c r="F74" s="30"/>
      <c r="G74" s="56"/>
      <c r="H74" s="56"/>
      <c r="I74" s="56"/>
      <c r="J74" s="30"/>
    </row>
    <row r="75" spans="1:16" ht="15">
      <c r="A75" s="30"/>
      <c r="E75" s="30"/>
      <c r="F75" s="30"/>
      <c r="G75" s="56"/>
      <c r="H75" s="56"/>
      <c r="I75" s="56"/>
      <c r="J75" s="30"/>
    </row>
    <row r="76" spans="1:16" ht="15">
      <c r="A76" s="30"/>
      <c r="E76" s="30"/>
      <c r="F76" s="30"/>
      <c r="G76" s="56"/>
      <c r="H76" s="56"/>
      <c r="I76" s="56"/>
      <c r="J76" s="30"/>
    </row>
    <row r="77" spans="1:16" ht="15">
      <c r="A77" s="30"/>
      <c r="E77" s="30"/>
      <c r="F77" s="30"/>
      <c r="G77" s="56"/>
      <c r="H77" s="56"/>
      <c r="I77" s="56"/>
      <c r="J77" s="30"/>
    </row>
    <row r="78" spans="1:16" ht="15">
      <c r="A78" s="30"/>
      <c r="E78" s="30"/>
      <c r="F78" s="30"/>
      <c r="G78" s="56"/>
      <c r="H78" s="56"/>
      <c r="I78" s="56"/>
      <c r="J78" s="30"/>
    </row>
    <row r="79" spans="1:16" ht="15">
      <c r="A79" s="30"/>
      <c r="E79" s="30"/>
      <c r="F79" s="30"/>
      <c r="G79" s="56"/>
      <c r="H79" s="56"/>
      <c r="I79" s="56"/>
      <c r="J79" s="30"/>
    </row>
    <row r="80" spans="1:16" ht="15">
      <c r="A80" s="30"/>
      <c r="E80" s="30"/>
      <c r="F80" s="30"/>
      <c r="G80" s="56"/>
      <c r="H80" s="56"/>
      <c r="I80" s="56"/>
      <c r="J80" s="30"/>
    </row>
    <row r="81" spans="1:10" ht="15">
      <c r="A81" s="30"/>
      <c r="E81" s="30"/>
      <c r="F81" s="30"/>
      <c r="G81" s="56"/>
      <c r="H81" s="56"/>
      <c r="I81" s="56"/>
      <c r="J81" s="30"/>
    </row>
    <row r="82" spans="1:10" ht="15">
      <c r="A82" s="30"/>
      <c r="E82" s="30"/>
      <c r="F82" s="30"/>
      <c r="G82" s="56"/>
      <c r="H82" s="56"/>
      <c r="I82" s="56"/>
      <c r="J82" s="30"/>
    </row>
    <row r="83" spans="1:10" ht="15">
      <c r="A83" s="30"/>
      <c r="E83" s="30"/>
      <c r="F83" s="30"/>
      <c r="G83" s="56"/>
      <c r="H83" s="56"/>
      <c r="I83" s="56"/>
      <c r="J83" s="30"/>
    </row>
    <row r="84" spans="1:10" ht="15">
      <c r="A84" s="30"/>
      <c r="E84" s="30"/>
      <c r="F84" s="30"/>
      <c r="G84" s="56"/>
      <c r="H84" s="56"/>
      <c r="I84" s="56"/>
      <c r="J84" s="30"/>
    </row>
    <row r="85" spans="1:10" ht="15">
      <c r="A85" s="30"/>
      <c r="E85" s="30"/>
      <c r="F85" s="30"/>
      <c r="G85" s="56"/>
      <c r="H85" s="56"/>
      <c r="I85" s="56"/>
      <c r="J85" s="30"/>
    </row>
    <row r="86" spans="1:10" ht="15">
      <c r="A86" s="30"/>
      <c r="E86" s="30"/>
      <c r="F86" s="30"/>
      <c r="G86" s="56"/>
      <c r="H86" s="56"/>
      <c r="I86" s="56"/>
      <c r="J86" s="30"/>
    </row>
    <row r="87" spans="1:10" ht="15">
      <c r="A87" s="30"/>
      <c r="E87" s="30"/>
      <c r="F87" s="30"/>
      <c r="G87" s="56"/>
      <c r="H87" s="56"/>
      <c r="I87" s="56"/>
      <c r="J87" s="30"/>
    </row>
    <row r="88" spans="1:10" ht="15">
      <c r="A88" s="30"/>
      <c r="E88" s="30"/>
      <c r="F88" s="30"/>
      <c r="G88" s="56"/>
      <c r="H88" s="56"/>
      <c r="I88" s="56"/>
      <c r="J88" s="30"/>
    </row>
    <row r="89" spans="1:10" ht="15">
      <c r="A89" s="30"/>
      <c r="E89" s="30"/>
      <c r="F89" s="30"/>
      <c r="G89" s="56"/>
      <c r="H89" s="56"/>
      <c r="I89" s="56"/>
      <c r="J89" s="30"/>
    </row>
    <row r="90" spans="1:10" ht="15">
      <c r="A90" s="30"/>
      <c r="E90" s="30"/>
      <c r="F90" s="30"/>
      <c r="G90" s="56"/>
      <c r="H90" s="56"/>
      <c r="I90" s="56"/>
      <c r="J90" s="30"/>
    </row>
    <row r="91" spans="1:10" ht="15">
      <c r="A91" s="30"/>
      <c r="E91" s="30"/>
      <c r="F91" s="30"/>
      <c r="G91" s="56"/>
      <c r="H91" s="56"/>
      <c r="I91" s="56"/>
      <c r="J91" s="30"/>
    </row>
    <row r="92" spans="1:10" ht="15">
      <c r="A92" s="30"/>
      <c r="E92" s="30"/>
      <c r="F92" s="30"/>
      <c r="G92" s="56"/>
      <c r="H92" s="56"/>
      <c r="I92" s="56"/>
      <c r="J92" s="30"/>
    </row>
    <row r="93" spans="1:10" ht="15">
      <c r="A93" s="30"/>
      <c r="E93" s="30"/>
      <c r="F93" s="30"/>
      <c r="G93" s="56"/>
      <c r="H93" s="56"/>
      <c r="I93" s="56"/>
      <c r="J93" s="30"/>
    </row>
    <row r="94" spans="1:10" ht="15">
      <c r="A94" s="30"/>
      <c r="E94" s="30"/>
      <c r="F94" s="30"/>
      <c r="G94" s="56"/>
      <c r="H94" s="56"/>
      <c r="I94" s="56"/>
      <c r="J94" s="30"/>
    </row>
    <row r="95" spans="1:10" ht="15">
      <c r="A95" s="30"/>
      <c r="E95" s="30"/>
      <c r="F95" s="30"/>
      <c r="G95" s="56"/>
      <c r="H95" s="56"/>
      <c r="I95" s="56"/>
      <c r="J95" s="30"/>
    </row>
    <row r="96" spans="1:10" ht="15">
      <c r="A96" s="30"/>
      <c r="E96" s="30"/>
      <c r="F96" s="30"/>
      <c r="G96" s="56"/>
      <c r="H96" s="56"/>
      <c r="I96" s="56"/>
      <c r="J96" s="30"/>
    </row>
    <row r="97" spans="1:10" ht="15">
      <c r="A97" s="30"/>
      <c r="E97" s="30"/>
      <c r="F97" s="30"/>
      <c r="G97" s="56"/>
      <c r="H97" s="56"/>
      <c r="I97" s="56"/>
      <c r="J97" s="30"/>
    </row>
    <row r="98" spans="1:10" ht="15">
      <c r="A98" s="30"/>
      <c r="E98" s="30"/>
      <c r="F98" s="30"/>
      <c r="G98" s="56"/>
      <c r="H98" s="56"/>
      <c r="I98" s="56"/>
      <c r="J98" s="30"/>
    </row>
    <row r="99" spans="1:10" ht="15">
      <c r="A99" s="30"/>
      <c r="E99" s="30"/>
      <c r="F99" s="30"/>
      <c r="G99" s="56"/>
      <c r="H99" s="56"/>
      <c r="I99" s="56"/>
      <c r="J99" s="30"/>
    </row>
    <row r="100" spans="1:10" ht="15">
      <c r="A100" s="30"/>
      <c r="E100" s="30"/>
      <c r="F100" s="30"/>
      <c r="G100" s="56"/>
      <c r="H100" s="56"/>
      <c r="I100" s="56"/>
      <c r="J100" s="30"/>
    </row>
    <row r="101" spans="1:10" ht="15">
      <c r="A101" s="30"/>
      <c r="E101" s="30"/>
      <c r="F101" s="30"/>
      <c r="G101" s="56"/>
      <c r="H101" s="56"/>
      <c r="I101" s="56"/>
      <c r="J101" s="30"/>
    </row>
    <row r="102" spans="1:10" ht="15">
      <c r="A102" s="30"/>
      <c r="E102" s="30"/>
      <c r="F102" s="30"/>
      <c r="G102" s="56"/>
      <c r="H102" s="56"/>
      <c r="I102" s="56"/>
      <c r="J102" s="30"/>
    </row>
    <row r="103" spans="1:10" ht="15">
      <c r="A103" s="30"/>
      <c r="E103" s="30"/>
      <c r="F103" s="30"/>
      <c r="G103" s="56"/>
      <c r="H103" s="56"/>
      <c r="I103" s="56"/>
      <c r="J103" s="30"/>
    </row>
    <row r="104" spans="1:10" ht="15">
      <c r="A104" s="30"/>
      <c r="E104" s="30"/>
      <c r="F104" s="30"/>
      <c r="G104" s="56"/>
      <c r="H104" s="56"/>
      <c r="I104" s="56"/>
      <c r="J104" s="30"/>
    </row>
    <row r="105" spans="1:10" ht="15">
      <c r="A105" s="30"/>
      <c r="E105" s="30"/>
      <c r="F105" s="30"/>
      <c r="G105" s="56"/>
      <c r="H105" s="56"/>
      <c r="I105" s="56"/>
      <c r="J105" s="30"/>
    </row>
    <row r="106" spans="1:10" ht="15">
      <c r="A106" s="30"/>
      <c r="E106" s="30"/>
      <c r="F106" s="30"/>
      <c r="G106" s="56"/>
      <c r="H106" s="56"/>
      <c r="I106" s="56"/>
      <c r="J106" s="30"/>
    </row>
    <row r="107" spans="1:10" ht="15">
      <c r="A107" s="30"/>
      <c r="E107" s="30"/>
      <c r="F107" s="30"/>
      <c r="G107" s="56"/>
      <c r="H107" s="56"/>
      <c r="I107" s="56"/>
      <c r="J107" s="30"/>
    </row>
    <row r="108" spans="1:10" ht="15">
      <c r="A108" s="30"/>
      <c r="E108" s="30"/>
      <c r="F108" s="30"/>
      <c r="G108" s="56"/>
      <c r="H108" s="56"/>
      <c r="I108" s="56"/>
      <c r="J108" s="30"/>
    </row>
    <row r="109" spans="1:10" ht="15">
      <c r="A109" s="30"/>
      <c r="E109" s="30"/>
      <c r="F109" s="30"/>
      <c r="G109" s="56"/>
      <c r="H109" s="56"/>
      <c r="I109" s="56"/>
      <c r="J109" s="30"/>
    </row>
    <row r="110" spans="1:10" ht="15">
      <c r="A110" s="30"/>
      <c r="E110" s="30"/>
      <c r="F110" s="30"/>
      <c r="G110" s="56"/>
      <c r="H110" s="56"/>
      <c r="I110" s="56"/>
      <c r="J110" s="30"/>
    </row>
    <row r="111" spans="1:10" ht="15">
      <c r="A111" s="30"/>
      <c r="E111" s="30"/>
      <c r="F111" s="30"/>
      <c r="G111" s="56"/>
      <c r="H111" s="56"/>
      <c r="I111" s="56"/>
      <c r="J111" s="30"/>
    </row>
    <row r="112" spans="1:10" ht="15">
      <c r="A112" s="30"/>
      <c r="E112" s="30"/>
      <c r="F112" s="30"/>
      <c r="G112" s="56"/>
      <c r="H112" s="56"/>
      <c r="I112" s="56"/>
      <c r="J112" s="30"/>
    </row>
    <row r="113" spans="1:10" ht="15">
      <c r="A113" s="30"/>
      <c r="E113" s="30"/>
      <c r="F113" s="30"/>
      <c r="G113" s="56"/>
      <c r="H113" s="56"/>
      <c r="I113" s="56"/>
      <c r="J113" s="30"/>
    </row>
    <row r="114" spans="1:10" ht="15">
      <c r="A114" s="30"/>
      <c r="E114" s="30"/>
      <c r="F114" s="30"/>
      <c r="G114" s="56"/>
      <c r="H114" s="56"/>
      <c r="I114" s="56"/>
      <c r="J114" s="30"/>
    </row>
    <row r="115" spans="1:10" ht="15">
      <c r="A115" s="30"/>
      <c r="E115" s="30"/>
      <c r="F115" s="30"/>
      <c r="G115" s="56"/>
      <c r="H115" s="56"/>
      <c r="I115" s="56"/>
      <c r="J115" s="30"/>
    </row>
    <row r="116" spans="1:10" ht="15">
      <c r="A116" s="30"/>
      <c r="E116" s="30"/>
      <c r="F116" s="30"/>
      <c r="G116" s="56"/>
      <c r="H116" s="56"/>
      <c r="I116" s="56"/>
      <c r="J116" s="30"/>
    </row>
    <row r="117" spans="1:10" ht="15">
      <c r="A117" s="30"/>
      <c r="E117" s="30"/>
      <c r="F117" s="30"/>
      <c r="G117" s="56"/>
      <c r="H117" s="56"/>
      <c r="I117" s="56"/>
      <c r="J117" s="30"/>
    </row>
    <row r="118" spans="1:10" ht="15">
      <c r="A118" s="30"/>
      <c r="E118" s="30"/>
      <c r="F118" s="30"/>
      <c r="G118" s="56"/>
      <c r="H118" s="56"/>
      <c r="I118" s="56"/>
      <c r="J118" s="30"/>
    </row>
    <row r="119" spans="1:10" ht="15">
      <c r="A119" s="30"/>
      <c r="E119" s="30"/>
      <c r="F119" s="30"/>
      <c r="G119" s="56"/>
      <c r="H119" s="56"/>
      <c r="I119" s="56"/>
      <c r="J119" s="30"/>
    </row>
    <row r="120" spans="1:10" ht="15">
      <c r="A120" s="30"/>
      <c r="E120" s="30"/>
      <c r="F120" s="30"/>
      <c r="G120" s="56"/>
      <c r="H120" s="56"/>
      <c r="I120" s="56"/>
      <c r="J120" s="30"/>
    </row>
    <row r="121" spans="1:10" ht="15">
      <c r="A121" s="30"/>
      <c r="E121" s="30"/>
      <c r="F121" s="30"/>
      <c r="G121" s="56"/>
      <c r="H121" s="56"/>
      <c r="I121" s="56"/>
      <c r="J121" s="30"/>
    </row>
    <row r="122" spans="1:10" ht="15">
      <c r="A122" s="30"/>
      <c r="E122" s="30"/>
      <c r="F122" s="30"/>
      <c r="G122" s="56"/>
      <c r="H122" s="56"/>
      <c r="I122" s="56"/>
      <c r="J122" s="30"/>
    </row>
    <row r="123" spans="1:10" ht="15">
      <c r="A123" s="30"/>
      <c r="E123" s="30"/>
      <c r="F123" s="30"/>
      <c r="G123" s="56"/>
      <c r="H123" s="56"/>
      <c r="I123" s="56"/>
      <c r="J123" s="30"/>
    </row>
    <row r="124" spans="1:10" ht="15">
      <c r="A124" s="30"/>
      <c r="E124" s="30"/>
      <c r="F124" s="30"/>
      <c r="G124" s="56"/>
      <c r="H124" s="56"/>
      <c r="I124" s="56"/>
      <c r="J124" s="30"/>
    </row>
    <row r="125" spans="1:10" ht="15">
      <c r="A125" s="30"/>
      <c r="E125" s="30"/>
      <c r="F125" s="30"/>
      <c r="G125" s="56"/>
      <c r="H125" s="56"/>
      <c r="I125" s="56"/>
      <c r="J125" s="30"/>
    </row>
    <row r="126" spans="1:10" ht="15">
      <c r="A126" s="30"/>
      <c r="E126" s="30"/>
      <c r="F126" s="30"/>
      <c r="G126" s="56"/>
      <c r="H126" s="56"/>
      <c r="I126" s="56"/>
      <c r="J126" s="30"/>
    </row>
    <row r="127" spans="1:10" ht="15">
      <c r="A127" s="30"/>
      <c r="E127" s="30"/>
      <c r="F127" s="30"/>
      <c r="G127" s="56"/>
      <c r="H127" s="56"/>
      <c r="I127" s="56"/>
      <c r="J127" s="30"/>
    </row>
    <row r="128" spans="1:10" ht="15">
      <c r="A128" s="30"/>
      <c r="E128" s="30"/>
      <c r="F128" s="30"/>
      <c r="G128" s="56"/>
      <c r="H128" s="56"/>
      <c r="I128" s="56"/>
      <c r="J128" s="30"/>
    </row>
    <row r="129" spans="1:10" ht="15">
      <c r="A129" s="30"/>
      <c r="E129" s="30"/>
      <c r="F129" s="30"/>
      <c r="G129" s="56"/>
      <c r="H129" s="56"/>
      <c r="I129" s="56"/>
      <c r="J129" s="30"/>
    </row>
    <row r="130" spans="1:10" ht="15">
      <c r="A130" s="30"/>
      <c r="E130" s="30"/>
      <c r="F130" s="30"/>
      <c r="G130" s="56"/>
      <c r="H130" s="56"/>
      <c r="I130" s="56"/>
      <c r="J130" s="30"/>
    </row>
    <row r="131" spans="1:10" ht="15">
      <c r="A131" s="30"/>
      <c r="E131" s="30"/>
      <c r="F131" s="30"/>
      <c r="G131" s="56"/>
      <c r="H131" s="56"/>
      <c r="I131" s="56"/>
      <c r="J131" s="30"/>
    </row>
    <row r="132" spans="1:10" ht="15">
      <c r="A132" s="30"/>
      <c r="E132" s="30"/>
      <c r="F132" s="30"/>
      <c r="G132" s="56"/>
      <c r="H132" s="56"/>
      <c r="I132" s="56"/>
      <c r="J132" s="30"/>
    </row>
    <row r="133" spans="1:10" ht="15">
      <c r="A133" s="30"/>
      <c r="E133" s="30"/>
      <c r="F133" s="30"/>
      <c r="G133" s="56"/>
      <c r="H133" s="56"/>
      <c r="I133" s="56"/>
      <c r="J133" s="30"/>
    </row>
    <row r="134" spans="1:10" ht="15">
      <c r="A134" s="30"/>
      <c r="E134" s="30"/>
      <c r="F134" s="30"/>
      <c r="G134" s="56"/>
      <c r="H134" s="56"/>
      <c r="I134" s="56"/>
      <c r="J134" s="30"/>
    </row>
    <row r="135" spans="1:10" ht="15">
      <c r="A135" s="30"/>
      <c r="E135" s="30"/>
      <c r="F135" s="30"/>
      <c r="G135" s="56"/>
      <c r="H135" s="56"/>
      <c r="I135" s="56"/>
      <c r="J135" s="30"/>
    </row>
    <row r="136" spans="1:10" ht="15">
      <c r="A136" s="30"/>
      <c r="E136" s="30"/>
      <c r="F136" s="30"/>
      <c r="G136" s="56"/>
      <c r="H136" s="56"/>
      <c r="I136" s="56"/>
      <c r="J136" s="30"/>
    </row>
    <row r="137" spans="1:10" ht="15">
      <c r="A137" s="30"/>
      <c r="E137" s="30"/>
      <c r="F137" s="30"/>
      <c r="G137" s="56"/>
      <c r="H137" s="56"/>
      <c r="I137" s="56"/>
      <c r="J137" s="30"/>
    </row>
    <row r="138" spans="1:10" ht="15">
      <c r="A138" s="30"/>
      <c r="E138" s="30"/>
      <c r="F138" s="30"/>
      <c r="G138" s="56"/>
      <c r="H138" s="56"/>
      <c r="I138" s="56"/>
      <c r="J138" s="30"/>
    </row>
    <row r="139" spans="1:10" ht="15">
      <c r="A139" s="30"/>
      <c r="E139" s="30"/>
      <c r="F139" s="30"/>
      <c r="G139" s="56"/>
      <c r="H139" s="56"/>
      <c r="I139" s="56"/>
      <c r="J139" s="30"/>
    </row>
    <row r="140" spans="1:10" ht="15">
      <c r="A140" s="30"/>
      <c r="E140" s="30"/>
      <c r="F140" s="30"/>
      <c r="G140" s="56"/>
      <c r="H140" s="56"/>
      <c r="I140" s="56"/>
      <c r="J140" s="30"/>
    </row>
    <row r="141" spans="1:10" ht="15">
      <c r="A141" s="30"/>
      <c r="E141" s="30"/>
      <c r="F141" s="30"/>
      <c r="G141" s="56"/>
      <c r="H141" s="56"/>
      <c r="I141" s="56"/>
      <c r="J141" s="30"/>
    </row>
    <row r="142" spans="1:10" ht="15">
      <c r="A142" s="30"/>
      <c r="E142" s="30"/>
      <c r="F142" s="30"/>
      <c r="G142" s="56"/>
      <c r="H142" s="56"/>
      <c r="I142" s="56"/>
      <c r="J142" s="30"/>
    </row>
    <row r="143" spans="1:10" ht="15">
      <c r="A143" s="30"/>
      <c r="E143" s="30"/>
      <c r="F143" s="30"/>
      <c r="G143" s="56"/>
      <c r="H143" s="56"/>
      <c r="I143" s="56"/>
      <c r="J143" s="30"/>
    </row>
    <row r="144" spans="1:10" ht="15">
      <c r="A144" s="30"/>
      <c r="E144" s="30"/>
      <c r="F144" s="30"/>
      <c r="G144" s="56"/>
      <c r="H144" s="56"/>
      <c r="I144" s="56"/>
      <c r="J144" s="30"/>
    </row>
    <row r="145" spans="1:10" ht="15">
      <c r="A145" s="30"/>
      <c r="E145" s="30"/>
      <c r="F145" s="30"/>
      <c r="G145" s="56"/>
      <c r="H145" s="56"/>
      <c r="I145" s="56"/>
      <c r="J145" s="30"/>
    </row>
    <row r="146" spans="1:10" ht="15">
      <c r="A146" s="30"/>
      <c r="E146" s="30"/>
      <c r="F146" s="30"/>
      <c r="G146" s="56"/>
      <c r="H146" s="56"/>
      <c r="I146" s="56"/>
      <c r="J146" s="30"/>
    </row>
    <row r="147" spans="1:10" ht="15">
      <c r="A147" s="30"/>
      <c r="E147" s="30"/>
      <c r="F147" s="30"/>
      <c r="G147" s="56"/>
      <c r="H147" s="56"/>
      <c r="I147" s="56"/>
      <c r="J147" s="30"/>
    </row>
    <row r="148" spans="1:10" ht="15">
      <c r="A148" s="30"/>
      <c r="E148" s="30"/>
      <c r="F148" s="30"/>
      <c r="G148" s="56"/>
      <c r="H148" s="56"/>
      <c r="I148" s="56"/>
      <c r="J148" s="30"/>
    </row>
    <row r="149" spans="1:10" ht="15">
      <c r="A149" s="30"/>
      <c r="E149" s="30"/>
      <c r="F149" s="30"/>
      <c r="G149" s="56"/>
      <c r="H149" s="56"/>
      <c r="I149" s="56"/>
      <c r="J149" s="30"/>
    </row>
    <row r="150" spans="1:10" ht="15">
      <c r="A150" s="30"/>
      <c r="E150" s="30"/>
      <c r="F150" s="30"/>
      <c r="G150" s="56"/>
      <c r="H150" s="56"/>
      <c r="I150" s="56"/>
      <c r="J150" s="30"/>
    </row>
    <row r="151" spans="1:10" ht="15">
      <c r="A151" s="30"/>
      <c r="E151" s="30"/>
      <c r="F151" s="30"/>
      <c r="G151" s="56"/>
      <c r="H151" s="56"/>
      <c r="I151" s="56"/>
      <c r="J151" s="30"/>
    </row>
    <row r="152" spans="1:10" ht="15">
      <c r="A152" s="30"/>
      <c r="E152" s="30"/>
      <c r="F152" s="30"/>
      <c r="G152" s="56"/>
      <c r="H152" s="56"/>
      <c r="I152" s="56"/>
      <c r="J152" s="30"/>
    </row>
    <row r="153" spans="1:10" ht="15">
      <c r="A153" s="30"/>
      <c r="E153" s="30"/>
      <c r="F153" s="30"/>
      <c r="G153" s="56"/>
      <c r="H153" s="56"/>
      <c r="I153" s="56"/>
      <c r="J153" s="30"/>
    </row>
    <row r="154" spans="1:10" ht="15">
      <c r="A154" s="30"/>
      <c r="E154" s="30"/>
      <c r="F154" s="30"/>
      <c r="G154" s="56"/>
      <c r="H154" s="56"/>
      <c r="I154" s="56"/>
      <c r="J154" s="30"/>
    </row>
    <row r="155" spans="1:10" ht="15">
      <c r="A155" s="30"/>
      <c r="E155" s="30"/>
      <c r="F155" s="30"/>
      <c r="G155" s="56"/>
      <c r="H155" s="56"/>
      <c r="I155" s="56"/>
      <c r="J155" s="30"/>
    </row>
    <row r="156" spans="1:10" ht="15">
      <c r="A156" s="30"/>
      <c r="E156" s="30"/>
      <c r="F156" s="30"/>
      <c r="G156" s="56"/>
      <c r="H156" s="56"/>
      <c r="I156" s="56"/>
      <c r="J156" s="30"/>
    </row>
    <row r="157" spans="1:10" ht="15">
      <c r="A157" s="30"/>
      <c r="E157" s="30"/>
      <c r="F157" s="30"/>
      <c r="G157" s="56"/>
      <c r="H157" s="56"/>
      <c r="I157" s="56"/>
      <c r="J157" s="30"/>
    </row>
    <row r="158" spans="1:10" ht="15">
      <c r="A158" s="30"/>
      <c r="E158" s="30"/>
      <c r="F158" s="30"/>
      <c r="G158" s="56"/>
      <c r="H158" s="56"/>
      <c r="I158" s="56"/>
      <c r="J158" s="30"/>
    </row>
    <row r="159" spans="1:10" ht="15">
      <c r="A159" s="30"/>
      <c r="E159" s="30"/>
      <c r="F159" s="30"/>
      <c r="G159" s="56"/>
      <c r="H159" s="56"/>
      <c r="I159" s="56"/>
      <c r="J159" s="30"/>
    </row>
    <row r="160" spans="1:10" ht="15">
      <c r="A160" s="30"/>
      <c r="E160" s="30"/>
      <c r="F160" s="30"/>
      <c r="G160" s="56"/>
      <c r="H160" s="56"/>
      <c r="I160" s="56"/>
      <c r="J160" s="30"/>
    </row>
    <row r="161" spans="1:10" ht="15">
      <c r="A161" s="30"/>
      <c r="E161" s="30"/>
      <c r="F161" s="30"/>
      <c r="G161" s="56"/>
      <c r="H161" s="56"/>
      <c r="I161" s="56"/>
      <c r="J161" s="30"/>
    </row>
    <row r="162" spans="1:10" ht="15">
      <c r="A162" s="30"/>
      <c r="E162" s="30"/>
      <c r="F162" s="30"/>
      <c r="G162" s="56"/>
      <c r="H162" s="56"/>
      <c r="I162" s="56"/>
      <c r="J162" s="30"/>
    </row>
    <row r="163" spans="1:10" ht="15">
      <c r="A163" s="30"/>
      <c r="E163" s="30"/>
      <c r="F163" s="30"/>
      <c r="G163" s="56"/>
      <c r="H163" s="56"/>
      <c r="I163" s="56"/>
      <c r="J163" s="30"/>
    </row>
    <row r="164" spans="1:10" ht="15">
      <c r="A164" s="30"/>
      <c r="E164" s="30"/>
      <c r="F164" s="30"/>
      <c r="G164" s="56"/>
      <c r="H164" s="56"/>
      <c r="I164" s="56"/>
      <c r="J164" s="30"/>
    </row>
    <row r="165" spans="1:10" ht="15">
      <c r="A165" s="30"/>
      <c r="E165" s="30"/>
      <c r="F165" s="30"/>
      <c r="G165" s="56"/>
      <c r="H165" s="56"/>
      <c r="I165" s="56"/>
      <c r="J165" s="30"/>
    </row>
    <row r="166" spans="1:10" ht="15">
      <c r="A166" s="30"/>
      <c r="E166" s="30"/>
      <c r="F166" s="30"/>
      <c r="G166" s="56"/>
      <c r="H166" s="56"/>
      <c r="I166" s="56"/>
      <c r="J166" s="30"/>
    </row>
    <row r="167" spans="1:10" ht="15">
      <c r="A167" s="30"/>
      <c r="E167" s="30"/>
      <c r="F167" s="30"/>
      <c r="G167" s="56"/>
      <c r="H167" s="56"/>
      <c r="I167" s="56"/>
      <c r="J167" s="30"/>
    </row>
    <row r="168" spans="1:10" ht="15">
      <c r="A168" s="30"/>
      <c r="E168" s="30"/>
      <c r="F168" s="30"/>
      <c r="G168" s="56"/>
      <c r="H168" s="56"/>
      <c r="I168" s="56"/>
      <c r="J168" s="30"/>
    </row>
    <row r="169" spans="1:10" ht="15">
      <c r="A169" s="30"/>
      <c r="E169" s="30"/>
      <c r="F169" s="30"/>
      <c r="G169" s="56"/>
      <c r="H169" s="56"/>
      <c r="I169" s="56"/>
      <c r="J169" s="30"/>
    </row>
    <row r="170" spans="1:10" ht="15">
      <c r="A170" s="30"/>
      <c r="E170" s="30"/>
      <c r="F170" s="30"/>
      <c r="G170" s="56"/>
      <c r="H170" s="56"/>
      <c r="I170" s="56"/>
      <c r="J170" s="30"/>
    </row>
    <row r="171" spans="1:10" ht="15">
      <c r="A171" s="30"/>
      <c r="E171" s="30"/>
      <c r="F171" s="30"/>
      <c r="G171" s="56"/>
      <c r="H171" s="56"/>
      <c r="I171" s="56"/>
      <c r="J171" s="30"/>
    </row>
    <row r="172" spans="1:10" ht="15">
      <c r="A172" s="30"/>
      <c r="E172" s="30"/>
      <c r="F172" s="30"/>
      <c r="G172" s="56"/>
      <c r="H172" s="56"/>
      <c r="I172" s="56"/>
      <c r="J172" s="30"/>
    </row>
    <row r="173" spans="1:10" ht="15">
      <c r="A173" s="30"/>
      <c r="E173" s="30"/>
      <c r="F173" s="30"/>
      <c r="G173" s="56"/>
      <c r="H173" s="56"/>
      <c r="I173" s="56"/>
      <c r="J173" s="30"/>
    </row>
    <row r="174" spans="1:10" ht="15">
      <c r="A174" s="30"/>
      <c r="E174" s="30"/>
      <c r="F174" s="30"/>
      <c r="G174" s="56"/>
      <c r="H174" s="56"/>
      <c r="I174" s="56"/>
      <c r="J174" s="30"/>
    </row>
    <row r="175" spans="1:10" ht="15">
      <c r="A175" s="30"/>
      <c r="E175" s="30"/>
      <c r="F175" s="30"/>
      <c r="G175" s="56"/>
      <c r="H175" s="56"/>
      <c r="I175" s="56"/>
      <c r="J175" s="30"/>
    </row>
    <row r="176" spans="1:10" ht="15">
      <c r="A176" s="30"/>
      <c r="E176" s="30"/>
      <c r="F176" s="30"/>
      <c r="G176" s="56"/>
      <c r="H176" s="56"/>
      <c r="I176" s="56"/>
      <c r="J176" s="30"/>
    </row>
    <row r="177" spans="1:10" ht="15">
      <c r="A177" s="30"/>
      <c r="E177" s="30"/>
      <c r="F177" s="30"/>
      <c r="G177" s="56"/>
      <c r="H177" s="56"/>
      <c r="I177" s="56"/>
      <c r="J177" s="30"/>
    </row>
    <row r="178" spans="1:10" ht="15">
      <c r="A178" s="30"/>
      <c r="E178" s="30"/>
      <c r="F178" s="30"/>
      <c r="G178" s="56"/>
      <c r="H178" s="56"/>
      <c r="I178" s="56"/>
      <c r="J178" s="30"/>
    </row>
    <row r="179" spans="1:10" ht="15">
      <c r="A179" s="30"/>
      <c r="E179" s="30"/>
      <c r="F179" s="30"/>
      <c r="G179" s="56"/>
      <c r="H179" s="56"/>
      <c r="I179" s="56"/>
      <c r="J179" s="30"/>
    </row>
    <row r="180" spans="1:10" ht="15">
      <c r="A180" s="30"/>
      <c r="E180" s="30"/>
      <c r="F180" s="30"/>
      <c r="G180" s="56"/>
      <c r="H180" s="56"/>
      <c r="I180" s="56"/>
      <c r="J180" s="30"/>
    </row>
    <row r="181" spans="1:10" ht="15">
      <c r="A181" s="30"/>
      <c r="E181" s="30"/>
      <c r="F181" s="30"/>
      <c r="G181" s="56"/>
      <c r="H181" s="56"/>
      <c r="I181" s="56"/>
      <c r="J181" s="30"/>
    </row>
    <row r="182" spans="1:10" ht="15">
      <c r="A182" s="30"/>
      <c r="E182" s="30"/>
      <c r="F182" s="30"/>
      <c r="G182" s="56"/>
      <c r="H182" s="56"/>
      <c r="I182" s="56"/>
      <c r="J182" s="30"/>
    </row>
    <row r="183" spans="1:10" ht="15">
      <c r="A183" s="30"/>
      <c r="E183" s="30"/>
      <c r="F183" s="30"/>
      <c r="G183" s="56"/>
      <c r="H183" s="56"/>
      <c r="I183" s="56"/>
      <c r="J183" s="30"/>
    </row>
    <row r="184" spans="1:10" ht="15">
      <c r="A184" s="30"/>
      <c r="E184" s="30"/>
      <c r="F184" s="30"/>
      <c r="G184" s="56"/>
      <c r="H184" s="56"/>
      <c r="I184" s="56"/>
      <c r="J184" s="30"/>
    </row>
    <row r="185" spans="1:10" ht="15">
      <c r="A185" s="30"/>
      <c r="E185" s="30"/>
      <c r="F185" s="30"/>
      <c r="G185" s="56"/>
      <c r="H185" s="56"/>
      <c r="I185" s="56"/>
      <c r="J185" s="30"/>
    </row>
    <row r="186" spans="1:10" ht="15">
      <c r="A186" s="30"/>
      <c r="E186" s="30"/>
      <c r="F186" s="30"/>
      <c r="G186" s="56"/>
      <c r="H186" s="56"/>
      <c r="I186" s="56"/>
      <c r="J186" s="30"/>
    </row>
    <row r="187" spans="1:10" ht="15">
      <c r="A187" s="30"/>
      <c r="E187" s="30"/>
      <c r="F187" s="30"/>
      <c r="G187" s="56"/>
      <c r="H187" s="56"/>
      <c r="I187" s="56"/>
      <c r="J187" s="30"/>
    </row>
    <row r="188" spans="1:10" ht="15">
      <c r="A188" s="30"/>
      <c r="E188" s="30"/>
      <c r="F188" s="30"/>
      <c r="G188" s="56"/>
      <c r="H188" s="56"/>
      <c r="I188" s="56"/>
      <c r="J188" s="30"/>
    </row>
    <row r="189" spans="1:10" ht="15">
      <c r="A189" s="30"/>
      <c r="E189" s="30"/>
      <c r="F189" s="30"/>
      <c r="G189" s="56"/>
      <c r="H189" s="56"/>
      <c r="I189" s="56"/>
      <c r="J189" s="30"/>
    </row>
    <row r="190" spans="1:10" ht="15">
      <c r="A190" s="30"/>
      <c r="E190" s="30"/>
      <c r="F190" s="30"/>
      <c r="G190" s="56"/>
      <c r="H190" s="56"/>
      <c r="I190" s="56"/>
      <c r="J190" s="30"/>
    </row>
    <row r="191" spans="1:10" ht="15">
      <c r="A191" s="30"/>
      <c r="E191" s="30"/>
      <c r="F191" s="30"/>
      <c r="G191" s="56"/>
      <c r="H191" s="56"/>
      <c r="I191" s="56"/>
      <c r="J191" s="30"/>
    </row>
    <row r="192" spans="1:10" ht="15">
      <c r="A192" s="30"/>
      <c r="E192" s="30"/>
      <c r="F192" s="30"/>
      <c r="G192" s="56"/>
      <c r="H192" s="56"/>
      <c r="I192" s="56"/>
      <c r="J192" s="30"/>
    </row>
    <row r="193" spans="1:10" ht="15">
      <c r="A193" s="30"/>
      <c r="E193" s="30"/>
      <c r="F193" s="30"/>
      <c r="G193" s="56"/>
      <c r="H193" s="56"/>
      <c r="I193" s="56"/>
      <c r="J193" s="30"/>
    </row>
    <row r="194" spans="1:10" ht="15">
      <c r="A194" s="30"/>
      <c r="E194" s="30"/>
      <c r="F194" s="30"/>
      <c r="G194" s="56"/>
      <c r="H194" s="56"/>
      <c r="I194" s="56"/>
      <c r="J194" s="30"/>
    </row>
    <row r="195" spans="1:10" ht="15">
      <c r="A195" s="30"/>
      <c r="E195" s="30"/>
      <c r="F195" s="30"/>
      <c r="G195" s="56"/>
      <c r="H195" s="56"/>
      <c r="I195" s="56"/>
      <c r="J195" s="30"/>
    </row>
    <row r="196" spans="1:10" ht="15">
      <c r="A196" s="30"/>
      <c r="E196" s="30"/>
      <c r="F196" s="30"/>
      <c r="G196" s="56"/>
      <c r="H196" s="56"/>
      <c r="I196" s="56"/>
      <c r="J196" s="30"/>
    </row>
    <row r="197" spans="1:10" ht="15">
      <c r="A197" s="30"/>
      <c r="E197" s="30"/>
      <c r="F197" s="30"/>
      <c r="G197" s="56"/>
      <c r="H197" s="56"/>
      <c r="I197" s="56"/>
      <c r="J197" s="30"/>
    </row>
    <row r="198" spans="1:10" ht="15">
      <c r="A198" s="30"/>
      <c r="E198" s="30"/>
      <c r="F198" s="30"/>
      <c r="G198" s="56"/>
      <c r="H198" s="56"/>
      <c r="I198" s="56"/>
      <c r="J198" s="30"/>
    </row>
    <row r="199" spans="1:10" ht="15">
      <c r="A199" s="30"/>
      <c r="E199" s="30"/>
      <c r="F199" s="30"/>
      <c r="G199" s="56"/>
      <c r="H199" s="56"/>
      <c r="I199" s="56"/>
      <c r="J199" s="30"/>
    </row>
    <row r="200" spans="1:10" ht="15">
      <c r="A200" s="30"/>
      <c r="E200" s="30"/>
      <c r="F200" s="30"/>
      <c r="G200" s="56"/>
      <c r="H200" s="56"/>
      <c r="I200" s="56"/>
      <c r="J200" s="30"/>
    </row>
    <row r="201" spans="1:10" ht="15">
      <c r="A201" s="30"/>
      <c r="E201" s="30"/>
      <c r="F201" s="30"/>
      <c r="G201" s="56"/>
      <c r="H201" s="56"/>
      <c r="I201" s="56"/>
      <c r="J201" s="30"/>
    </row>
    <row r="202" spans="1:10" ht="15">
      <c r="A202" s="30"/>
      <c r="E202" s="30"/>
      <c r="F202" s="30"/>
      <c r="G202" s="56"/>
      <c r="H202" s="56"/>
      <c r="I202" s="56"/>
      <c r="J202" s="30"/>
    </row>
    <row r="203" spans="1:10" ht="15">
      <c r="A203" s="30"/>
      <c r="E203" s="30"/>
      <c r="F203" s="30"/>
      <c r="G203" s="56"/>
      <c r="H203" s="56"/>
      <c r="I203" s="56"/>
      <c r="J203" s="30"/>
    </row>
    <row r="204" spans="1:10" ht="15">
      <c r="A204" s="30"/>
      <c r="E204" s="30"/>
      <c r="F204" s="30"/>
      <c r="G204" s="56"/>
      <c r="H204" s="56"/>
      <c r="I204" s="56"/>
      <c r="J204" s="30"/>
    </row>
    <row r="205" spans="1:10" ht="15">
      <c r="A205" s="30"/>
      <c r="E205" s="30"/>
      <c r="F205" s="30"/>
      <c r="G205" s="56"/>
      <c r="H205" s="56"/>
      <c r="I205" s="56"/>
      <c r="J205" s="30"/>
    </row>
    <row r="206" spans="1:10" ht="15">
      <c r="A206" s="30"/>
      <c r="E206" s="30"/>
      <c r="F206" s="30"/>
      <c r="G206" s="56"/>
      <c r="H206" s="56"/>
      <c r="I206" s="56"/>
      <c r="J206" s="30"/>
    </row>
    <row r="207" spans="1:10" ht="15">
      <c r="A207" s="30"/>
      <c r="E207" s="30"/>
      <c r="F207" s="30"/>
      <c r="G207" s="56"/>
      <c r="H207" s="56"/>
      <c r="I207" s="56"/>
      <c r="J207" s="30"/>
    </row>
    <row r="208" spans="1:10" ht="15">
      <c r="A208" s="30"/>
      <c r="E208" s="30"/>
      <c r="F208" s="30"/>
      <c r="G208" s="56"/>
      <c r="H208" s="56"/>
      <c r="I208" s="56"/>
      <c r="J208" s="30"/>
    </row>
    <row r="209" spans="1:10" ht="15">
      <c r="A209" s="30"/>
      <c r="E209" s="30"/>
      <c r="F209" s="30"/>
      <c r="G209" s="56"/>
      <c r="H209" s="56"/>
      <c r="I209" s="56"/>
      <c r="J209" s="30"/>
    </row>
    <row r="210" spans="1:10" ht="15">
      <c r="A210" s="30"/>
      <c r="E210" s="30"/>
      <c r="F210" s="30"/>
      <c r="G210" s="56"/>
      <c r="H210" s="56"/>
      <c r="I210" s="56"/>
      <c r="J210" s="30"/>
    </row>
    <row r="211" spans="1:10" ht="15">
      <c r="A211" s="30"/>
      <c r="E211" s="30"/>
      <c r="F211" s="30"/>
      <c r="G211" s="56"/>
      <c r="H211" s="56"/>
      <c r="I211" s="56"/>
      <c r="J211" s="30"/>
    </row>
    <row r="212" spans="1:10" ht="15">
      <c r="A212" s="30"/>
      <c r="E212" s="30"/>
      <c r="F212" s="30"/>
      <c r="G212" s="56"/>
      <c r="H212" s="56"/>
      <c r="I212" s="56"/>
      <c r="J212" s="30"/>
    </row>
    <row r="213" spans="1:10" ht="15">
      <c r="A213" s="30"/>
      <c r="E213" s="30"/>
      <c r="F213" s="30"/>
      <c r="G213" s="56"/>
      <c r="H213" s="56"/>
      <c r="I213" s="56"/>
      <c r="J213" s="30"/>
    </row>
    <row r="214" spans="1:10" ht="15">
      <c r="A214" s="30"/>
      <c r="E214" s="30"/>
      <c r="F214" s="30"/>
      <c r="G214" s="56"/>
      <c r="H214" s="56"/>
      <c r="I214" s="56"/>
      <c r="J214" s="30"/>
    </row>
    <row r="215" spans="1:10" ht="15">
      <c r="A215" s="30"/>
      <c r="E215" s="30"/>
      <c r="F215" s="30"/>
      <c r="G215" s="56"/>
      <c r="H215" s="56"/>
      <c r="I215" s="56"/>
      <c r="J215" s="30"/>
    </row>
    <row r="216" spans="1:10" ht="15">
      <c r="A216" s="30"/>
      <c r="E216" s="30"/>
      <c r="F216" s="30"/>
      <c r="G216" s="56"/>
      <c r="H216" s="56"/>
      <c r="I216" s="56"/>
      <c r="J216" s="30"/>
    </row>
    <row r="217" spans="1:10" ht="15">
      <c r="A217" s="30"/>
      <c r="E217" s="30"/>
      <c r="F217" s="30"/>
      <c r="G217" s="56"/>
      <c r="H217" s="56"/>
      <c r="I217" s="56"/>
      <c r="J217" s="30"/>
    </row>
    <row r="218" spans="1:10" ht="15">
      <c r="A218" s="30"/>
      <c r="E218" s="30"/>
      <c r="F218" s="30"/>
      <c r="G218" s="56"/>
      <c r="H218" s="56"/>
      <c r="I218" s="56"/>
      <c r="J218" s="30"/>
    </row>
    <row r="219" spans="1:10" ht="15">
      <c r="A219" s="30"/>
      <c r="E219" s="30"/>
      <c r="F219" s="30"/>
      <c r="G219" s="56"/>
      <c r="H219" s="56"/>
      <c r="I219" s="56"/>
      <c r="J219" s="30"/>
    </row>
    <row r="220" spans="1:10" ht="15">
      <c r="A220" s="30"/>
      <c r="E220" s="30"/>
      <c r="F220" s="30"/>
      <c r="G220" s="56"/>
      <c r="H220" s="56"/>
      <c r="I220" s="56"/>
      <c r="J220" s="30"/>
    </row>
    <row r="221" spans="1:10" ht="15">
      <c r="A221" s="30"/>
      <c r="E221" s="30"/>
      <c r="F221" s="30"/>
      <c r="G221" s="56"/>
      <c r="H221" s="56"/>
      <c r="I221" s="56"/>
      <c r="J221" s="30"/>
    </row>
    <row r="222" spans="1:10" ht="15">
      <c r="A222" s="30"/>
      <c r="E222" s="30"/>
      <c r="F222" s="30"/>
      <c r="G222" s="56"/>
      <c r="H222" s="56"/>
      <c r="I222" s="56"/>
      <c r="J222" s="30"/>
    </row>
    <row r="223" spans="1:10" ht="15">
      <c r="A223" s="30"/>
      <c r="E223" s="30"/>
      <c r="F223" s="30"/>
      <c r="G223" s="56"/>
      <c r="H223" s="56"/>
      <c r="I223" s="56"/>
      <c r="J223" s="30"/>
    </row>
    <row r="224" spans="1:10" ht="15">
      <c r="A224" s="30"/>
      <c r="E224" s="30"/>
      <c r="F224" s="30"/>
      <c r="G224" s="56"/>
      <c r="H224" s="56"/>
      <c r="I224" s="56"/>
      <c r="J224" s="30"/>
    </row>
    <row r="225" spans="1:10" ht="15">
      <c r="A225" s="30"/>
      <c r="E225" s="30"/>
      <c r="F225" s="30"/>
      <c r="G225" s="56"/>
      <c r="H225" s="56"/>
      <c r="I225" s="56"/>
      <c r="J225" s="30"/>
    </row>
    <row r="226" spans="1:10" ht="15">
      <c r="A226" s="30"/>
      <c r="E226" s="30"/>
      <c r="F226" s="30"/>
      <c r="G226" s="56"/>
      <c r="H226" s="56"/>
      <c r="I226" s="56"/>
      <c r="J226" s="30"/>
    </row>
    <row r="227" spans="1:10" ht="15">
      <c r="A227" s="30"/>
      <c r="E227" s="30"/>
      <c r="F227" s="30"/>
      <c r="G227" s="56"/>
      <c r="H227" s="56"/>
      <c r="I227" s="56"/>
      <c r="J227" s="30"/>
    </row>
    <row r="228" spans="1:10" ht="15">
      <c r="A228" s="30"/>
      <c r="E228" s="30"/>
      <c r="F228" s="30"/>
      <c r="G228" s="56"/>
      <c r="H228" s="56"/>
      <c r="I228" s="56"/>
      <c r="J228" s="30"/>
    </row>
    <row r="229" spans="1:10" ht="15">
      <c r="A229" s="30"/>
      <c r="E229" s="30"/>
      <c r="F229" s="30"/>
      <c r="G229" s="56"/>
      <c r="H229" s="56"/>
      <c r="I229" s="56"/>
      <c r="J229" s="30"/>
    </row>
    <row r="230" spans="1:10" ht="15">
      <c r="A230" s="30"/>
      <c r="E230" s="30"/>
      <c r="F230" s="30"/>
      <c r="G230" s="56"/>
      <c r="H230" s="56"/>
      <c r="I230" s="56"/>
      <c r="J230" s="30"/>
    </row>
    <row r="231" spans="1:10" ht="15">
      <c r="A231" s="30"/>
      <c r="E231" s="30"/>
      <c r="F231" s="30"/>
      <c r="G231" s="56"/>
      <c r="H231" s="56"/>
      <c r="I231" s="56"/>
      <c r="J231" s="30"/>
    </row>
    <row r="232" spans="1:10" ht="15">
      <c r="A232" s="30"/>
      <c r="E232" s="30"/>
      <c r="F232" s="30"/>
      <c r="G232" s="56"/>
      <c r="H232" s="56"/>
      <c r="I232" s="56"/>
      <c r="J232" s="30"/>
    </row>
    <row r="233" spans="1:10" ht="15">
      <c r="A233" s="30"/>
      <c r="E233" s="30"/>
      <c r="F233" s="30"/>
      <c r="G233" s="56"/>
      <c r="H233" s="56"/>
      <c r="I233" s="56"/>
      <c r="J233" s="30"/>
    </row>
    <row r="234" spans="1:10" ht="15">
      <c r="A234" s="30"/>
      <c r="E234" s="30"/>
      <c r="F234" s="30"/>
      <c r="G234" s="56"/>
      <c r="H234" s="56"/>
      <c r="I234" s="56"/>
      <c r="J234" s="30"/>
    </row>
    <row r="235" spans="1:10" ht="15">
      <c r="A235" s="30"/>
      <c r="E235" s="30"/>
      <c r="F235" s="30"/>
      <c r="G235" s="56"/>
      <c r="H235" s="56"/>
      <c r="I235" s="56"/>
      <c r="J235" s="30"/>
    </row>
    <row r="236" spans="1:10" ht="15">
      <c r="A236" s="30"/>
      <c r="E236" s="30"/>
      <c r="F236" s="30"/>
      <c r="G236" s="56"/>
      <c r="H236" s="56"/>
      <c r="I236" s="56"/>
      <c r="J236" s="30"/>
    </row>
    <row r="237" spans="1:10" ht="15">
      <c r="A237" s="30"/>
      <c r="E237" s="30"/>
      <c r="F237" s="30"/>
      <c r="G237" s="56"/>
      <c r="H237" s="56"/>
      <c r="I237" s="56"/>
      <c r="J237" s="30"/>
    </row>
    <row r="238" spans="1:10" ht="15">
      <c r="A238" s="30"/>
      <c r="E238" s="30"/>
      <c r="F238" s="30"/>
      <c r="G238" s="56"/>
      <c r="H238" s="56"/>
      <c r="I238" s="56"/>
      <c r="J238" s="30"/>
    </row>
    <row r="239" spans="1:10" ht="15">
      <c r="A239" s="30"/>
      <c r="E239" s="30"/>
      <c r="F239" s="30"/>
      <c r="G239" s="56"/>
      <c r="H239" s="56"/>
      <c r="I239" s="56"/>
      <c r="J239" s="30"/>
    </row>
    <row r="240" spans="1:10" ht="15">
      <c r="A240" s="30"/>
      <c r="E240" s="30"/>
      <c r="F240" s="30"/>
      <c r="G240" s="56"/>
      <c r="H240" s="56"/>
      <c r="I240" s="56"/>
      <c r="J240" s="30"/>
    </row>
    <row r="241" spans="1:10" ht="15">
      <c r="A241" s="30"/>
      <c r="E241" s="30"/>
      <c r="F241" s="30"/>
      <c r="G241" s="56"/>
      <c r="H241" s="56"/>
      <c r="I241" s="56"/>
      <c r="J241" s="30"/>
    </row>
    <row r="242" spans="1:10" ht="15">
      <c r="A242" s="30"/>
      <c r="E242" s="30"/>
      <c r="F242" s="30"/>
      <c r="G242" s="56"/>
      <c r="H242" s="56"/>
      <c r="I242" s="56"/>
      <c r="J242" s="30"/>
    </row>
    <row r="243" spans="1:10" ht="15">
      <c r="A243" s="30"/>
      <c r="E243" s="30"/>
      <c r="F243" s="30"/>
      <c r="G243" s="56"/>
      <c r="H243" s="56"/>
      <c r="I243" s="56"/>
      <c r="J243" s="30"/>
    </row>
    <row r="244" spans="1:10" ht="15">
      <c r="A244" s="30"/>
      <c r="E244" s="30"/>
      <c r="F244" s="30"/>
      <c r="G244" s="56"/>
      <c r="H244" s="56"/>
      <c r="I244" s="56"/>
      <c r="J244" s="30"/>
    </row>
    <row r="245" spans="1:10" ht="15">
      <c r="A245" s="30"/>
      <c r="E245" s="30"/>
      <c r="F245" s="30"/>
      <c r="G245" s="56"/>
      <c r="H245" s="56"/>
      <c r="I245" s="56"/>
      <c r="J245" s="30"/>
    </row>
    <row r="246" spans="1:10" ht="15">
      <c r="A246" s="30"/>
      <c r="E246" s="30"/>
      <c r="F246" s="30"/>
      <c r="G246" s="56"/>
      <c r="H246" s="56"/>
      <c r="I246" s="56"/>
      <c r="J246" s="30"/>
    </row>
    <row r="247" spans="1:10" ht="15">
      <c r="A247" s="30"/>
      <c r="E247" s="30"/>
      <c r="F247" s="30"/>
      <c r="G247" s="56"/>
      <c r="H247" s="56"/>
      <c r="I247" s="56"/>
      <c r="J247" s="30"/>
    </row>
    <row r="248" spans="1:10" ht="15">
      <c r="A248" s="30"/>
      <c r="E248" s="30"/>
      <c r="F248" s="30"/>
      <c r="G248" s="56"/>
      <c r="H248" s="56"/>
      <c r="I248" s="56"/>
      <c r="J248" s="30"/>
    </row>
    <row r="249" spans="1:10" ht="15">
      <c r="A249" s="30"/>
      <c r="E249" s="30"/>
      <c r="F249" s="30"/>
      <c r="G249" s="56"/>
      <c r="H249" s="56"/>
      <c r="I249" s="56"/>
      <c r="J249" s="30"/>
    </row>
    <row r="250" spans="1:10" ht="15">
      <c r="A250" s="30"/>
      <c r="E250" s="30"/>
      <c r="F250" s="30"/>
      <c r="G250" s="56"/>
      <c r="H250" s="56"/>
      <c r="I250" s="56"/>
      <c r="J250" s="30"/>
    </row>
    <row r="251" spans="1:10" ht="15">
      <c r="A251" s="30"/>
      <c r="E251" s="30"/>
      <c r="F251" s="30"/>
      <c r="G251" s="56"/>
      <c r="H251" s="56"/>
      <c r="I251" s="56"/>
      <c r="J251" s="30"/>
    </row>
    <row r="252" spans="1:10" ht="15">
      <c r="A252" s="30"/>
      <c r="E252" s="30"/>
      <c r="F252" s="30"/>
      <c r="G252" s="56"/>
      <c r="H252" s="56"/>
      <c r="I252" s="56"/>
      <c r="J252" s="30"/>
    </row>
    <row r="253" spans="1:10" ht="15">
      <c r="A253" s="30"/>
      <c r="E253" s="30"/>
      <c r="F253" s="30"/>
      <c r="G253" s="56"/>
      <c r="H253" s="56"/>
      <c r="I253" s="56"/>
      <c r="J253" s="30"/>
    </row>
    <row r="254" spans="1:10" ht="15">
      <c r="A254" s="30"/>
      <c r="E254" s="30"/>
      <c r="F254" s="30"/>
      <c r="G254" s="56"/>
      <c r="H254" s="56"/>
      <c r="I254" s="56"/>
      <c r="J254" s="30"/>
    </row>
    <row r="255" spans="1:10" ht="15">
      <c r="A255" s="30"/>
      <c r="E255" s="30"/>
      <c r="F255" s="30"/>
      <c r="G255" s="56"/>
      <c r="H255" s="56"/>
      <c r="I255" s="56"/>
      <c r="J255" s="30"/>
    </row>
    <row r="256" spans="1:10" ht="15">
      <c r="A256" s="30"/>
      <c r="E256" s="30"/>
      <c r="F256" s="30"/>
      <c r="G256" s="56"/>
      <c r="H256" s="56"/>
      <c r="I256" s="56"/>
      <c r="J256" s="30"/>
    </row>
    <row r="257" spans="1:10" ht="15">
      <c r="A257" s="30"/>
      <c r="E257" s="30"/>
      <c r="F257" s="30"/>
      <c r="G257" s="56"/>
      <c r="H257" s="56"/>
      <c r="I257" s="56"/>
      <c r="J257" s="30"/>
    </row>
    <row r="258" spans="1:10" ht="15">
      <c r="A258" s="30"/>
      <c r="E258" s="30"/>
      <c r="F258" s="30"/>
      <c r="G258" s="56"/>
      <c r="H258" s="56"/>
      <c r="I258" s="56"/>
      <c r="J258" s="30"/>
    </row>
    <row r="259" spans="1:10" ht="15">
      <c r="A259" s="30"/>
      <c r="E259" s="30"/>
      <c r="F259" s="30"/>
      <c r="G259" s="56"/>
      <c r="H259" s="56"/>
      <c r="I259" s="56"/>
      <c r="J259" s="30"/>
    </row>
    <row r="260" spans="1:10" ht="15">
      <c r="A260" s="30"/>
      <c r="E260" s="30"/>
      <c r="F260" s="30"/>
      <c r="G260" s="56"/>
      <c r="H260" s="56"/>
      <c r="I260" s="56"/>
      <c r="J260" s="30"/>
    </row>
    <row r="261" spans="1:10" ht="15">
      <c r="A261" s="30"/>
      <c r="E261" s="30"/>
      <c r="F261" s="30"/>
      <c r="G261" s="56"/>
      <c r="H261" s="56"/>
      <c r="I261" s="56"/>
      <c r="J261" s="30"/>
    </row>
    <row r="262" spans="1:10" ht="15">
      <c r="A262" s="30"/>
      <c r="E262" s="30"/>
      <c r="F262" s="30"/>
      <c r="G262" s="56"/>
      <c r="H262" s="56"/>
      <c r="I262" s="56"/>
      <c r="J262" s="30"/>
    </row>
    <row r="263" spans="1:10" ht="15">
      <c r="A263" s="30"/>
      <c r="E263" s="30"/>
      <c r="F263" s="30"/>
      <c r="G263" s="56"/>
      <c r="H263" s="56"/>
      <c r="I263" s="56"/>
      <c r="J263" s="30"/>
    </row>
    <row r="264" spans="1:10" ht="15">
      <c r="A264" s="30"/>
      <c r="E264" s="30"/>
      <c r="F264" s="30"/>
      <c r="G264" s="56"/>
      <c r="H264" s="56"/>
      <c r="I264" s="56"/>
      <c r="J264" s="30"/>
    </row>
    <row r="265" spans="1:10" ht="15">
      <c r="A265" s="30"/>
      <c r="E265" s="30"/>
      <c r="F265" s="30"/>
      <c r="G265" s="56"/>
      <c r="H265" s="56"/>
      <c r="I265" s="56"/>
      <c r="J265" s="30"/>
    </row>
    <row r="266" spans="1:10" ht="15">
      <c r="A266" s="30"/>
      <c r="E266" s="30"/>
      <c r="F266" s="30"/>
      <c r="G266" s="56"/>
      <c r="H266" s="56"/>
      <c r="I266" s="56"/>
      <c r="J266" s="30"/>
    </row>
    <row r="267" spans="1:10" ht="15">
      <c r="A267" s="30"/>
      <c r="E267" s="30"/>
      <c r="F267" s="30"/>
      <c r="G267" s="56"/>
      <c r="H267" s="56"/>
      <c r="I267" s="56"/>
      <c r="J267" s="30"/>
    </row>
    <row r="268" spans="1:10" ht="15">
      <c r="A268" s="30"/>
      <c r="E268" s="30"/>
      <c r="F268" s="30"/>
      <c r="G268" s="56"/>
      <c r="H268" s="56"/>
      <c r="I268" s="56"/>
      <c r="J268" s="30"/>
    </row>
    <row r="269" spans="1:10" ht="15">
      <c r="A269" s="30"/>
      <c r="E269" s="30"/>
      <c r="F269" s="30"/>
      <c r="G269" s="56"/>
      <c r="H269" s="56"/>
      <c r="I269" s="56"/>
      <c r="J269" s="30"/>
    </row>
    <row r="270" spans="1:10" ht="15">
      <c r="A270" s="30"/>
      <c r="E270" s="30"/>
      <c r="F270" s="30"/>
      <c r="G270" s="56"/>
      <c r="H270" s="56"/>
      <c r="I270" s="56"/>
      <c r="J270" s="30"/>
    </row>
    <row r="271" spans="1:10" ht="15">
      <c r="A271" s="30"/>
      <c r="E271" s="30"/>
      <c r="F271" s="30"/>
      <c r="G271" s="56"/>
      <c r="H271" s="56"/>
      <c r="I271" s="56"/>
      <c r="J271" s="30"/>
    </row>
    <row r="272" spans="1:10" ht="15">
      <c r="A272" s="30"/>
      <c r="E272" s="30"/>
      <c r="F272" s="30"/>
      <c r="G272" s="56"/>
      <c r="H272" s="56"/>
      <c r="I272" s="56"/>
      <c r="J272" s="30"/>
    </row>
    <row r="273" spans="1:10" ht="15">
      <c r="A273" s="30"/>
      <c r="E273" s="30"/>
      <c r="F273" s="30"/>
      <c r="G273" s="56"/>
      <c r="H273" s="56"/>
      <c r="I273" s="56"/>
      <c r="J273" s="30"/>
    </row>
    <row r="274" spans="1:10" ht="15">
      <c r="A274" s="30"/>
      <c r="E274" s="30"/>
      <c r="F274" s="30"/>
      <c r="G274" s="56"/>
      <c r="H274" s="56"/>
      <c r="I274" s="56"/>
      <c r="J274" s="30"/>
    </row>
    <row r="275" spans="1:10" ht="15">
      <c r="A275" s="30"/>
      <c r="E275" s="30"/>
      <c r="F275" s="30"/>
      <c r="G275" s="56"/>
      <c r="H275" s="56"/>
      <c r="I275" s="56"/>
      <c r="J275" s="30"/>
    </row>
    <row r="276" spans="1:10" ht="15">
      <c r="A276" s="30"/>
      <c r="E276" s="30"/>
      <c r="F276" s="30"/>
      <c r="G276" s="56"/>
      <c r="H276" s="56"/>
      <c r="I276" s="56"/>
      <c r="J276" s="30"/>
    </row>
    <row r="277" spans="1:10" ht="15">
      <c r="A277" s="30"/>
      <c r="E277" s="30"/>
      <c r="F277" s="30"/>
      <c r="G277" s="56"/>
      <c r="H277" s="56"/>
      <c r="I277" s="56"/>
      <c r="J277" s="30"/>
    </row>
    <row r="278" spans="1:10" ht="15">
      <c r="A278" s="30"/>
      <c r="E278" s="30"/>
      <c r="F278" s="30"/>
      <c r="G278" s="56"/>
      <c r="H278" s="56"/>
      <c r="I278" s="56"/>
      <c r="J278" s="30"/>
    </row>
    <row r="279" spans="1:10" ht="15">
      <c r="A279" s="30"/>
      <c r="E279" s="30"/>
      <c r="F279" s="30"/>
      <c r="G279" s="56"/>
      <c r="H279" s="56"/>
      <c r="I279" s="56"/>
      <c r="J279" s="30"/>
    </row>
    <row r="280" spans="1:10" ht="15">
      <c r="A280" s="30"/>
      <c r="E280" s="30"/>
      <c r="F280" s="30"/>
      <c r="G280" s="56"/>
      <c r="H280" s="56"/>
      <c r="I280" s="56"/>
      <c r="J280" s="30"/>
    </row>
    <row r="281" spans="1:10" ht="15">
      <c r="A281" s="30"/>
      <c r="E281" s="30"/>
      <c r="F281" s="30"/>
      <c r="G281" s="56"/>
      <c r="H281" s="56"/>
      <c r="I281" s="56"/>
      <c r="J281" s="30"/>
    </row>
    <row r="282" spans="1:10" ht="15">
      <c r="A282" s="30"/>
      <c r="E282" s="30"/>
      <c r="F282" s="30"/>
      <c r="G282" s="56"/>
      <c r="H282" s="56"/>
      <c r="I282" s="56"/>
      <c r="J282" s="30"/>
    </row>
    <row r="283" spans="1:10" ht="15">
      <c r="A283" s="30"/>
      <c r="E283" s="30"/>
      <c r="F283" s="30"/>
      <c r="G283" s="56"/>
      <c r="H283" s="56"/>
      <c r="I283" s="56"/>
      <c r="J283" s="30"/>
    </row>
    <row r="284" spans="1:10" ht="15">
      <c r="A284" s="30"/>
      <c r="E284" s="30"/>
      <c r="F284" s="30"/>
      <c r="G284" s="56"/>
      <c r="H284" s="56"/>
      <c r="I284" s="56"/>
      <c r="J284" s="30"/>
    </row>
    <row r="285" spans="1:10" ht="15">
      <c r="A285" s="30"/>
      <c r="E285" s="30"/>
      <c r="F285" s="30"/>
      <c r="G285" s="56"/>
      <c r="H285" s="56"/>
      <c r="I285" s="56"/>
      <c r="J285" s="30"/>
    </row>
    <row r="286" spans="1:10" ht="15">
      <c r="A286" s="30"/>
      <c r="E286" s="30"/>
      <c r="F286" s="30"/>
      <c r="G286" s="56"/>
      <c r="H286" s="56"/>
      <c r="I286" s="56"/>
      <c r="J286" s="30"/>
    </row>
    <row r="287" spans="1:10" ht="15">
      <c r="A287" s="30"/>
      <c r="E287" s="30"/>
      <c r="F287" s="30"/>
      <c r="G287" s="56"/>
      <c r="H287" s="56"/>
      <c r="I287" s="56"/>
      <c r="J287" s="30"/>
    </row>
    <row r="288" spans="1:10" ht="15">
      <c r="A288" s="30"/>
      <c r="E288" s="30"/>
      <c r="F288" s="30"/>
      <c r="G288" s="56"/>
      <c r="H288" s="56"/>
      <c r="I288" s="56"/>
      <c r="J288" s="30"/>
    </row>
    <row r="289" spans="1:10" ht="15">
      <c r="A289" s="30"/>
      <c r="E289" s="30"/>
      <c r="F289" s="30"/>
      <c r="G289" s="56"/>
      <c r="H289" s="56"/>
      <c r="I289" s="56"/>
      <c r="J289" s="30"/>
    </row>
    <row r="290" spans="1:10" ht="15">
      <c r="A290" s="30"/>
      <c r="E290" s="30"/>
      <c r="F290" s="30"/>
      <c r="G290" s="56"/>
      <c r="H290" s="56"/>
      <c r="I290" s="56"/>
      <c r="J290" s="30"/>
    </row>
    <row r="291" spans="1:10" ht="15">
      <c r="A291" s="30"/>
      <c r="E291" s="30"/>
      <c r="F291" s="30"/>
      <c r="G291" s="56"/>
      <c r="H291" s="56"/>
      <c r="I291" s="56"/>
      <c r="J291" s="30"/>
    </row>
    <row r="292" spans="1:10" ht="15">
      <c r="A292" s="30"/>
      <c r="E292" s="30"/>
      <c r="F292" s="30"/>
      <c r="G292" s="56"/>
      <c r="H292" s="56"/>
      <c r="I292" s="56"/>
      <c r="J292" s="30"/>
    </row>
    <row r="293" spans="1:10" ht="15">
      <c r="A293" s="30"/>
      <c r="E293" s="30"/>
      <c r="F293" s="30"/>
      <c r="G293" s="56"/>
      <c r="H293" s="56"/>
      <c r="I293" s="56"/>
      <c r="J293" s="30"/>
    </row>
    <row r="294" spans="1:10" ht="15">
      <c r="A294" s="30"/>
      <c r="E294" s="30"/>
      <c r="F294" s="30"/>
      <c r="G294" s="56"/>
      <c r="H294" s="56"/>
      <c r="I294" s="56"/>
      <c r="J294" s="30"/>
    </row>
    <row r="295" spans="1:10" ht="15">
      <c r="A295" s="30"/>
      <c r="E295" s="30"/>
      <c r="F295" s="30"/>
      <c r="G295" s="56"/>
      <c r="H295" s="56"/>
      <c r="I295" s="56"/>
      <c r="J295" s="30"/>
    </row>
    <row r="296" spans="1:10" ht="15">
      <c r="A296" s="30"/>
      <c r="E296" s="30"/>
      <c r="F296" s="30"/>
      <c r="G296" s="56"/>
      <c r="H296" s="56"/>
      <c r="I296" s="56"/>
      <c r="J296" s="30"/>
    </row>
    <row r="297" spans="1:10" ht="15">
      <c r="A297" s="30"/>
      <c r="E297" s="30"/>
      <c r="F297" s="30"/>
      <c r="G297" s="56"/>
      <c r="H297" s="56"/>
      <c r="I297" s="56"/>
      <c r="J297" s="30"/>
    </row>
    <row r="298" spans="1:10" ht="15">
      <c r="A298" s="30"/>
      <c r="E298" s="30"/>
      <c r="F298" s="30"/>
      <c r="G298" s="56"/>
      <c r="H298" s="56"/>
      <c r="I298" s="56"/>
      <c r="J298" s="30"/>
    </row>
    <row r="299" spans="1:10" ht="15">
      <c r="A299" s="30"/>
      <c r="E299" s="30"/>
      <c r="F299" s="30"/>
      <c r="G299" s="56"/>
      <c r="H299" s="56"/>
      <c r="I299" s="56"/>
      <c r="J299" s="30"/>
    </row>
    <row r="300" spans="1:10" ht="15">
      <c r="A300" s="30"/>
      <c r="E300" s="30"/>
      <c r="F300" s="30"/>
      <c r="G300" s="56"/>
      <c r="H300" s="56"/>
      <c r="I300" s="56"/>
      <c r="J300" s="30"/>
    </row>
    <row r="301" spans="1:10" ht="15">
      <c r="A301" s="30"/>
      <c r="E301" s="30"/>
      <c r="F301" s="30"/>
      <c r="G301" s="56"/>
      <c r="H301" s="56"/>
      <c r="I301" s="56"/>
      <c r="J301" s="30"/>
    </row>
    <row r="302" spans="1:10" ht="15">
      <c r="A302" s="30"/>
      <c r="E302" s="30"/>
      <c r="F302" s="30"/>
      <c r="G302" s="56"/>
      <c r="H302" s="56"/>
      <c r="I302" s="56"/>
      <c r="J302" s="30"/>
    </row>
    <row r="303" spans="1:10" ht="15">
      <c r="A303" s="30"/>
      <c r="E303" s="30"/>
      <c r="F303" s="30"/>
      <c r="G303" s="56"/>
      <c r="H303" s="56"/>
      <c r="I303" s="56"/>
      <c r="J303" s="30"/>
    </row>
    <row r="304" spans="1:10" ht="15">
      <c r="A304" s="30"/>
      <c r="E304" s="30"/>
      <c r="F304" s="30"/>
      <c r="G304" s="56"/>
      <c r="H304" s="56"/>
      <c r="I304" s="56"/>
      <c r="J304" s="30"/>
    </row>
    <row r="305" spans="1:10" ht="15">
      <c r="A305" s="30"/>
      <c r="E305" s="30"/>
      <c r="F305" s="30"/>
      <c r="G305" s="56"/>
      <c r="H305" s="56"/>
      <c r="I305" s="56"/>
      <c r="J305" s="30"/>
    </row>
    <row r="306" spans="1:10" ht="15">
      <c r="A306" s="30"/>
      <c r="E306" s="30"/>
      <c r="F306" s="30"/>
      <c r="G306" s="56"/>
      <c r="H306" s="56"/>
      <c r="I306" s="56"/>
      <c r="J306" s="30"/>
    </row>
    <row r="307" spans="1:10" ht="15">
      <c r="A307" s="30"/>
      <c r="E307" s="30"/>
      <c r="F307" s="30"/>
      <c r="G307" s="56"/>
      <c r="H307" s="56"/>
      <c r="I307" s="56"/>
      <c r="J307" s="30"/>
    </row>
    <row r="308" spans="1:10" ht="15">
      <c r="A308" s="30"/>
      <c r="E308" s="30"/>
      <c r="F308" s="30"/>
      <c r="G308" s="56"/>
      <c r="H308" s="56"/>
      <c r="I308" s="56"/>
      <c r="J308" s="30"/>
    </row>
    <row r="309" spans="1:10" ht="15">
      <c r="A309" s="30"/>
      <c r="E309" s="30"/>
      <c r="F309" s="30"/>
      <c r="G309" s="56"/>
      <c r="H309" s="56"/>
      <c r="I309" s="56"/>
      <c r="J309" s="30"/>
    </row>
    <row r="310" spans="1:10" ht="15">
      <c r="A310" s="30"/>
      <c r="E310" s="30"/>
      <c r="F310" s="30"/>
      <c r="G310" s="56"/>
      <c r="H310" s="56"/>
      <c r="I310" s="56"/>
      <c r="J310" s="30"/>
    </row>
    <row r="311" spans="1:10" ht="15">
      <c r="A311" s="30"/>
      <c r="E311" s="30"/>
      <c r="F311" s="30"/>
      <c r="G311" s="56"/>
      <c r="H311" s="56"/>
      <c r="I311" s="56"/>
      <c r="J311" s="30"/>
    </row>
    <row r="312" spans="1:10" ht="15">
      <c r="A312" s="30"/>
      <c r="E312" s="30"/>
      <c r="F312" s="30"/>
      <c r="G312" s="56"/>
      <c r="H312" s="56"/>
      <c r="I312" s="56"/>
      <c r="J312" s="30"/>
    </row>
    <row r="313" spans="1:10" ht="15">
      <c r="A313" s="30"/>
      <c r="E313" s="30"/>
      <c r="F313" s="30"/>
      <c r="G313" s="56"/>
      <c r="H313" s="56"/>
      <c r="I313" s="56"/>
      <c r="J313" s="30"/>
    </row>
    <row r="314" spans="1:10" ht="15">
      <c r="A314" s="30"/>
      <c r="E314" s="30"/>
      <c r="F314" s="30"/>
      <c r="G314" s="56"/>
      <c r="H314" s="56"/>
      <c r="I314" s="56"/>
      <c r="J314" s="30"/>
    </row>
    <row r="315" spans="1:10" ht="15">
      <c r="A315" s="30"/>
      <c r="E315" s="30"/>
      <c r="F315" s="30"/>
      <c r="G315" s="56"/>
      <c r="H315" s="56"/>
      <c r="I315" s="56"/>
      <c r="J315" s="30"/>
    </row>
    <row r="316" spans="1:10" ht="15">
      <c r="A316" s="30"/>
      <c r="E316" s="30"/>
      <c r="F316" s="30"/>
      <c r="G316" s="56"/>
      <c r="H316" s="56"/>
      <c r="I316" s="56"/>
      <c r="J316" s="30"/>
    </row>
    <row r="317" spans="1:10" ht="15">
      <c r="A317" s="30"/>
      <c r="E317" s="30"/>
      <c r="F317" s="30"/>
      <c r="G317" s="56"/>
      <c r="H317" s="56"/>
      <c r="I317" s="56"/>
      <c r="J317" s="30"/>
    </row>
    <row r="318" spans="1:10" ht="15">
      <c r="A318" s="30"/>
      <c r="E318" s="30"/>
      <c r="F318" s="30"/>
      <c r="G318" s="56"/>
      <c r="H318" s="56"/>
      <c r="I318" s="56"/>
      <c r="J318" s="30"/>
    </row>
    <row r="319" spans="1:10" ht="15">
      <c r="A319" s="30"/>
      <c r="E319" s="30"/>
      <c r="F319" s="30"/>
      <c r="G319" s="56"/>
      <c r="H319" s="56"/>
      <c r="I319" s="56"/>
      <c r="J319" s="30"/>
    </row>
    <row r="320" spans="1:10" ht="15">
      <c r="A320" s="30"/>
      <c r="E320" s="30"/>
      <c r="F320" s="30"/>
      <c r="G320" s="56"/>
      <c r="H320" s="56"/>
      <c r="I320" s="56"/>
      <c r="J320" s="30"/>
    </row>
    <row r="321" spans="1:10" ht="15">
      <c r="A321" s="30"/>
      <c r="E321" s="30"/>
      <c r="F321" s="30"/>
      <c r="G321" s="56"/>
      <c r="H321" s="56"/>
      <c r="I321" s="56"/>
      <c r="J321" s="30"/>
    </row>
    <row r="322" spans="1:10" ht="15">
      <c r="A322" s="30"/>
      <c r="E322" s="30"/>
      <c r="F322" s="30"/>
      <c r="G322" s="56"/>
      <c r="H322" s="56"/>
      <c r="I322" s="56"/>
      <c r="J322" s="30"/>
    </row>
    <row r="323" spans="1:10" ht="15">
      <c r="A323" s="30"/>
      <c r="E323" s="30"/>
      <c r="F323" s="30"/>
      <c r="G323" s="56"/>
      <c r="H323" s="56"/>
      <c r="I323" s="56"/>
      <c r="J323" s="30"/>
    </row>
    <row r="324" spans="1:10" ht="15">
      <c r="A324" s="30"/>
      <c r="E324" s="30"/>
      <c r="F324" s="30"/>
      <c r="G324" s="56"/>
      <c r="H324" s="56"/>
      <c r="I324" s="56"/>
      <c r="J324" s="30"/>
    </row>
    <row r="325" spans="1:10" ht="15">
      <c r="A325" s="30"/>
      <c r="E325" s="30"/>
      <c r="F325" s="30"/>
      <c r="G325" s="56"/>
      <c r="H325" s="56"/>
      <c r="I325" s="56"/>
      <c r="J325" s="30"/>
    </row>
    <row r="326" spans="1:10" ht="15">
      <c r="A326" s="30"/>
      <c r="E326" s="30"/>
      <c r="F326" s="30"/>
      <c r="G326" s="56"/>
      <c r="H326" s="56"/>
      <c r="I326" s="56"/>
      <c r="J326" s="30"/>
    </row>
    <row r="327" spans="1:10" ht="15">
      <c r="A327" s="30"/>
      <c r="E327" s="30"/>
      <c r="F327" s="30"/>
      <c r="G327" s="56"/>
      <c r="H327" s="56"/>
      <c r="I327" s="56"/>
      <c r="J327" s="30"/>
    </row>
    <row r="328" spans="1:10" ht="15">
      <c r="A328" s="30"/>
      <c r="E328" s="30"/>
      <c r="F328" s="30"/>
      <c r="G328" s="56"/>
      <c r="H328" s="56"/>
      <c r="I328" s="56"/>
      <c r="J328" s="30"/>
    </row>
    <row r="329" spans="1:10" ht="15">
      <c r="A329" s="30"/>
      <c r="E329" s="30"/>
      <c r="F329" s="30"/>
      <c r="G329" s="56"/>
      <c r="H329" s="56"/>
      <c r="I329" s="56"/>
      <c r="J329" s="30"/>
    </row>
    <row r="330" spans="1:10" ht="15">
      <c r="A330" s="30"/>
      <c r="E330" s="30"/>
      <c r="F330" s="30"/>
      <c r="G330" s="56"/>
      <c r="H330" s="56"/>
      <c r="I330" s="56"/>
      <c r="J330" s="30"/>
    </row>
    <row r="331" spans="1:10" ht="15">
      <c r="A331" s="30"/>
      <c r="E331" s="30"/>
      <c r="F331" s="30"/>
      <c r="G331" s="56"/>
      <c r="H331" s="56"/>
      <c r="I331" s="56"/>
      <c r="J331" s="30"/>
    </row>
    <row r="332" spans="1:10" ht="15">
      <c r="A332" s="30"/>
      <c r="E332" s="30"/>
      <c r="F332" s="30"/>
      <c r="G332" s="56"/>
      <c r="H332" s="56"/>
      <c r="I332" s="56"/>
      <c r="J332" s="30"/>
    </row>
    <row r="333" spans="1:10" ht="15">
      <c r="A333" s="30"/>
      <c r="E333" s="30"/>
      <c r="F333" s="30"/>
      <c r="G333" s="56"/>
      <c r="H333" s="56"/>
      <c r="I333" s="56"/>
      <c r="J333" s="30"/>
    </row>
    <row r="334" spans="1:10" ht="15">
      <c r="A334" s="30"/>
      <c r="E334" s="30"/>
      <c r="F334" s="30"/>
      <c r="G334" s="56"/>
      <c r="H334" s="56"/>
      <c r="I334" s="56"/>
      <c r="J334" s="30"/>
    </row>
    <row r="335" spans="1:10" ht="15">
      <c r="A335" s="30"/>
      <c r="E335" s="30"/>
      <c r="F335" s="30"/>
      <c r="G335" s="56"/>
      <c r="H335" s="56"/>
      <c r="I335" s="56"/>
      <c r="J335" s="30"/>
    </row>
    <row r="336" spans="1:10" ht="15">
      <c r="A336" s="30"/>
      <c r="E336" s="30"/>
      <c r="F336" s="30"/>
      <c r="G336" s="56"/>
      <c r="H336" s="56"/>
      <c r="I336" s="56"/>
      <c r="J336" s="30"/>
    </row>
    <row r="337" spans="1:10" ht="15">
      <c r="A337" s="30"/>
      <c r="E337" s="30"/>
      <c r="F337" s="30"/>
      <c r="G337" s="56"/>
      <c r="H337" s="56"/>
      <c r="I337" s="56"/>
      <c r="J337" s="30"/>
    </row>
    <row r="338" spans="1:10" ht="15">
      <c r="A338" s="30"/>
      <c r="E338" s="30"/>
      <c r="F338" s="30"/>
      <c r="G338" s="56"/>
      <c r="H338" s="56"/>
      <c r="I338" s="56"/>
      <c r="J338" s="30"/>
    </row>
    <row r="339" spans="1:10" ht="15">
      <c r="A339" s="30"/>
      <c r="E339" s="30"/>
      <c r="F339" s="30"/>
      <c r="G339" s="56"/>
      <c r="H339" s="56"/>
      <c r="I339" s="56"/>
      <c r="J339" s="30"/>
    </row>
    <row r="340" spans="1:10" ht="15">
      <c r="A340" s="30"/>
      <c r="E340" s="30"/>
      <c r="F340" s="30"/>
      <c r="G340" s="56"/>
      <c r="H340" s="56"/>
      <c r="I340" s="56"/>
      <c r="J340" s="30"/>
    </row>
    <row r="341" spans="1:10" ht="15">
      <c r="A341" s="30"/>
      <c r="E341" s="30"/>
      <c r="F341" s="30"/>
      <c r="G341" s="56"/>
      <c r="H341" s="56"/>
      <c r="I341" s="56"/>
      <c r="J341" s="30"/>
    </row>
    <row r="342" spans="1:10" ht="15">
      <c r="A342" s="30"/>
      <c r="E342" s="30"/>
      <c r="F342" s="30"/>
      <c r="G342" s="56"/>
      <c r="H342" s="56"/>
      <c r="I342" s="56"/>
      <c r="J342" s="30"/>
    </row>
    <row r="343" spans="1:10" ht="15">
      <c r="A343" s="30"/>
      <c r="E343" s="30"/>
      <c r="F343" s="30"/>
      <c r="G343" s="56"/>
      <c r="H343" s="56"/>
      <c r="I343" s="56"/>
      <c r="J343" s="30"/>
    </row>
    <row r="344" spans="1:10" ht="15">
      <c r="A344" s="30"/>
      <c r="E344" s="30"/>
      <c r="F344" s="30"/>
      <c r="G344" s="56"/>
      <c r="H344" s="56"/>
      <c r="I344" s="56"/>
      <c r="J344" s="30"/>
    </row>
    <row r="345" spans="1:10" ht="15">
      <c r="A345" s="30"/>
      <c r="E345" s="30"/>
      <c r="F345" s="30"/>
      <c r="G345" s="56"/>
      <c r="H345" s="56"/>
      <c r="I345" s="56"/>
      <c r="J345" s="30"/>
    </row>
    <row r="346" spans="1:10" ht="15">
      <c r="A346" s="30"/>
      <c r="E346" s="30"/>
      <c r="F346" s="30"/>
      <c r="G346" s="56"/>
      <c r="H346" s="56"/>
      <c r="I346" s="56"/>
      <c r="J346" s="30"/>
    </row>
    <row r="347" spans="1:10" ht="15">
      <c r="A347" s="30"/>
      <c r="E347" s="30"/>
      <c r="F347" s="30"/>
      <c r="G347" s="56"/>
      <c r="H347" s="56"/>
      <c r="I347" s="56"/>
      <c r="J347" s="30"/>
    </row>
    <row r="348" spans="1:10" ht="15">
      <c r="A348" s="30"/>
      <c r="E348" s="30"/>
      <c r="F348" s="30"/>
      <c r="G348" s="56"/>
      <c r="H348" s="56"/>
      <c r="I348" s="56"/>
      <c r="J348" s="30"/>
    </row>
    <row r="349" spans="1:10" ht="15">
      <c r="A349" s="30"/>
      <c r="E349" s="30"/>
      <c r="F349" s="30"/>
      <c r="G349" s="56"/>
      <c r="H349" s="56"/>
      <c r="I349" s="56"/>
      <c r="J349" s="30"/>
    </row>
    <row r="350" spans="1:10" ht="15">
      <c r="A350" s="30"/>
      <c r="E350" s="30"/>
      <c r="F350" s="30"/>
      <c r="G350" s="56"/>
      <c r="H350" s="56"/>
      <c r="I350" s="56"/>
      <c r="J350" s="30"/>
    </row>
    <row r="351" spans="1:10" ht="15">
      <c r="A351" s="30"/>
      <c r="E351" s="30"/>
      <c r="F351" s="30"/>
      <c r="G351" s="56"/>
      <c r="H351" s="56"/>
      <c r="I351" s="56"/>
      <c r="J351" s="30"/>
    </row>
    <row r="352" spans="1:10" ht="15">
      <c r="A352" s="30"/>
      <c r="E352" s="30"/>
      <c r="F352" s="30"/>
      <c r="G352" s="56"/>
      <c r="H352" s="56"/>
      <c r="I352" s="56"/>
      <c r="J352" s="30"/>
    </row>
    <row r="353" spans="1:10" ht="15">
      <c r="A353" s="30"/>
      <c r="E353" s="30"/>
      <c r="F353" s="30"/>
      <c r="G353" s="56"/>
      <c r="H353" s="56"/>
      <c r="I353" s="56"/>
      <c r="J353" s="30"/>
    </row>
    <row r="354" spans="1:10" ht="15">
      <c r="A354" s="30"/>
      <c r="E354" s="30"/>
      <c r="F354" s="30"/>
      <c r="G354" s="56"/>
      <c r="H354" s="56"/>
      <c r="I354" s="56"/>
      <c r="J354" s="30"/>
    </row>
    <row r="355" spans="1:10" ht="15">
      <c r="A355" s="30"/>
      <c r="E355" s="30"/>
      <c r="F355" s="30"/>
      <c r="G355" s="56"/>
      <c r="H355" s="56"/>
      <c r="I355" s="56"/>
      <c r="J355" s="30"/>
    </row>
    <row r="356" spans="1:10" ht="15">
      <c r="A356" s="30"/>
      <c r="E356" s="30"/>
      <c r="F356" s="30"/>
      <c r="G356" s="56"/>
      <c r="H356" s="56"/>
      <c r="I356" s="56"/>
      <c r="J356" s="30"/>
    </row>
    <row r="357" spans="1:10" ht="15">
      <c r="A357" s="30"/>
      <c r="E357" s="30"/>
      <c r="F357" s="30"/>
      <c r="G357" s="56"/>
      <c r="H357" s="56"/>
      <c r="I357" s="56"/>
      <c r="J357" s="30"/>
    </row>
    <row r="358" spans="1:10" ht="15">
      <c r="A358" s="30"/>
      <c r="E358" s="30"/>
      <c r="F358" s="30"/>
      <c r="G358" s="56"/>
      <c r="H358" s="56"/>
      <c r="I358" s="56"/>
      <c r="J358" s="30"/>
    </row>
    <row r="359" spans="1:10" ht="15">
      <c r="A359" s="30"/>
      <c r="E359" s="30"/>
      <c r="F359" s="30"/>
      <c r="G359" s="56"/>
      <c r="H359" s="56"/>
      <c r="I359" s="56"/>
      <c r="J359" s="30"/>
    </row>
    <row r="360" spans="1:10" ht="15">
      <c r="A360" s="30"/>
      <c r="E360" s="30"/>
      <c r="F360" s="30"/>
      <c r="G360" s="56"/>
      <c r="H360" s="56"/>
      <c r="I360" s="56"/>
      <c r="J360" s="30"/>
    </row>
    <row r="361" spans="1:10" ht="15">
      <c r="A361" s="30"/>
      <c r="E361" s="30"/>
      <c r="F361" s="30"/>
      <c r="G361" s="56"/>
      <c r="H361" s="56"/>
      <c r="I361" s="56"/>
      <c r="J361" s="30"/>
    </row>
    <row r="362" spans="1:10" ht="15">
      <c r="A362" s="30"/>
      <c r="E362" s="30"/>
      <c r="F362" s="30"/>
      <c r="G362" s="56"/>
      <c r="H362" s="56"/>
      <c r="I362" s="56"/>
      <c r="J362" s="30"/>
    </row>
    <row r="363" spans="1:10" ht="15">
      <c r="A363" s="30"/>
      <c r="E363" s="30"/>
      <c r="F363" s="30"/>
      <c r="G363" s="56"/>
      <c r="H363" s="56"/>
      <c r="I363" s="56"/>
      <c r="J363" s="30"/>
    </row>
    <row r="364" spans="1:10" ht="15">
      <c r="A364" s="30"/>
      <c r="E364" s="30"/>
      <c r="F364" s="30"/>
      <c r="G364" s="56"/>
      <c r="H364" s="56"/>
      <c r="I364" s="56"/>
      <c r="J364" s="30"/>
    </row>
    <row r="365" spans="1:10" ht="15">
      <c r="A365" s="30"/>
      <c r="E365" s="30"/>
      <c r="F365" s="30"/>
      <c r="G365" s="56"/>
      <c r="H365" s="56"/>
      <c r="I365" s="56"/>
      <c r="J365" s="30"/>
    </row>
    <row r="366" spans="1:10" ht="15">
      <c r="A366" s="30"/>
      <c r="E366" s="30"/>
      <c r="F366" s="30"/>
      <c r="G366" s="56"/>
      <c r="H366" s="56"/>
      <c r="I366" s="56"/>
      <c r="J366" s="30"/>
    </row>
    <row r="367" spans="1:10" ht="15">
      <c r="A367" s="30"/>
      <c r="E367" s="30"/>
      <c r="F367" s="30"/>
      <c r="G367" s="56"/>
      <c r="H367" s="56"/>
      <c r="I367" s="56"/>
      <c r="J367" s="30"/>
    </row>
    <row r="368" spans="1:10" ht="15">
      <c r="A368" s="30"/>
      <c r="E368" s="30"/>
      <c r="F368" s="30"/>
      <c r="G368" s="56"/>
      <c r="H368" s="56"/>
      <c r="I368" s="56"/>
      <c r="J368" s="30"/>
    </row>
    <row r="369" spans="1:10" ht="15">
      <c r="A369" s="30"/>
      <c r="E369" s="30"/>
      <c r="F369" s="30"/>
      <c r="G369" s="56"/>
      <c r="H369" s="56"/>
      <c r="I369" s="56"/>
      <c r="J369" s="30"/>
    </row>
    <row r="370" spans="1:10" ht="15">
      <c r="A370" s="30"/>
      <c r="E370" s="30"/>
      <c r="F370" s="30"/>
      <c r="G370" s="56"/>
      <c r="H370" s="56"/>
      <c r="I370" s="56"/>
      <c r="J370" s="30"/>
    </row>
    <row r="371" spans="1:10" ht="15">
      <c r="A371" s="30"/>
      <c r="E371" s="30"/>
      <c r="F371" s="30"/>
      <c r="G371" s="56"/>
      <c r="H371" s="56"/>
      <c r="I371" s="56"/>
      <c r="J371" s="30"/>
    </row>
    <row r="372" spans="1:10" ht="15">
      <c r="A372" s="30"/>
      <c r="E372" s="30"/>
      <c r="F372" s="30"/>
      <c r="G372" s="56"/>
      <c r="H372" s="56"/>
      <c r="I372" s="56"/>
      <c r="J372" s="30"/>
    </row>
    <row r="373" spans="1:10" ht="15">
      <c r="A373" s="30"/>
      <c r="E373" s="30"/>
      <c r="F373" s="30"/>
      <c r="G373" s="56"/>
      <c r="H373" s="56"/>
      <c r="I373" s="56"/>
      <c r="J373" s="30"/>
    </row>
    <row r="374" spans="1:10" ht="15">
      <c r="A374" s="30"/>
      <c r="E374" s="30"/>
      <c r="F374" s="30"/>
      <c r="G374" s="56"/>
      <c r="H374" s="56"/>
      <c r="I374" s="56"/>
      <c r="J374" s="30"/>
    </row>
    <row r="375" spans="1:10" ht="15">
      <c r="A375" s="30"/>
      <c r="E375" s="30"/>
      <c r="F375" s="30"/>
      <c r="G375" s="56"/>
      <c r="H375" s="56"/>
      <c r="I375" s="56"/>
      <c r="J375" s="30"/>
    </row>
    <row r="376" spans="1:10" ht="15">
      <c r="A376" s="30"/>
      <c r="E376" s="30"/>
      <c r="F376" s="30"/>
      <c r="G376" s="56"/>
      <c r="H376" s="56"/>
      <c r="I376" s="56"/>
      <c r="J376" s="30"/>
    </row>
    <row r="377" spans="1:10" ht="15">
      <c r="A377" s="30"/>
      <c r="E377" s="30"/>
      <c r="F377" s="30"/>
      <c r="G377" s="56"/>
      <c r="H377" s="56"/>
      <c r="I377" s="56"/>
      <c r="J377" s="30"/>
    </row>
    <row r="378" spans="1:10" ht="15">
      <c r="A378" s="30"/>
      <c r="E378" s="30"/>
      <c r="F378" s="30"/>
      <c r="G378" s="56"/>
      <c r="H378" s="56"/>
      <c r="I378" s="56"/>
      <c r="J378" s="30"/>
    </row>
    <row r="379" spans="1:10" ht="15">
      <c r="A379" s="30"/>
      <c r="E379" s="30"/>
      <c r="F379" s="30"/>
      <c r="G379" s="56"/>
      <c r="H379" s="56"/>
      <c r="I379" s="56"/>
      <c r="J379" s="30"/>
    </row>
    <row r="380" spans="1:10" ht="15">
      <c r="A380" s="30"/>
      <c r="E380" s="30"/>
      <c r="F380" s="30"/>
      <c r="G380" s="56"/>
      <c r="H380" s="56"/>
      <c r="I380" s="56"/>
      <c r="J380" s="30"/>
    </row>
    <row r="381" spans="1:10" ht="15">
      <c r="A381" s="30"/>
      <c r="E381" s="30"/>
      <c r="F381" s="30"/>
      <c r="G381" s="56"/>
      <c r="H381" s="56"/>
      <c r="I381" s="56"/>
      <c r="J381" s="30"/>
    </row>
    <row r="382" spans="1:10" ht="15">
      <c r="A382" s="30"/>
      <c r="E382" s="30"/>
      <c r="F382" s="30"/>
      <c r="G382" s="56"/>
      <c r="H382" s="56"/>
      <c r="I382" s="56"/>
      <c r="J382" s="30"/>
    </row>
    <row r="383" spans="1:10" ht="15">
      <c r="A383" s="30"/>
      <c r="E383" s="30"/>
      <c r="F383" s="30"/>
      <c r="G383" s="56"/>
      <c r="H383" s="56"/>
      <c r="I383" s="56"/>
      <c r="J383" s="30"/>
    </row>
    <row r="384" spans="1:10" ht="15">
      <c r="A384" s="30"/>
      <c r="E384" s="30"/>
      <c r="F384" s="30"/>
      <c r="G384" s="56"/>
      <c r="H384" s="56"/>
      <c r="I384" s="56"/>
      <c r="J384" s="30"/>
    </row>
    <row r="385" spans="1:10" ht="15">
      <c r="A385" s="30"/>
      <c r="E385" s="30"/>
      <c r="F385" s="30"/>
      <c r="G385" s="56"/>
      <c r="H385" s="56"/>
      <c r="I385" s="56"/>
      <c r="J385" s="30"/>
    </row>
    <row r="386" spans="1:10" ht="15">
      <c r="A386" s="30"/>
      <c r="E386" s="30"/>
      <c r="F386" s="30"/>
      <c r="G386" s="56"/>
      <c r="H386" s="56"/>
      <c r="I386" s="56"/>
      <c r="J386" s="30"/>
    </row>
    <row r="387" spans="1:10" ht="15">
      <c r="A387" s="30"/>
      <c r="E387" s="30"/>
      <c r="F387" s="30"/>
      <c r="G387" s="56"/>
      <c r="H387" s="56"/>
      <c r="I387" s="56"/>
      <c r="J387" s="30"/>
    </row>
    <row r="388" spans="1:10" ht="15">
      <c r="A388" s="30"/>
      <c r="E388" s="30"/>
      <c r="F388" s="30"/>
      <c r="G388" s="56"/>
      <c r="H388" s="56"/>
      <c r="I388" s="56"/>
      <c r="J388" s="30"/>
    </row>
    <row r="389" spans="1:10" ht="15">
      <c r="A389" s="30"/>
      <c r="E389" s="30"/>
      <c r="F389" s="30"/>
      <c r="G389" s="56"/>
      <c r="H389" s="56"/>
      <c r="I389" s="56"/>
      <c r="J389" s="30"/>
    </row>
    <row r="390" spans="1:10" ht="15">
      <c r="A390" s="30"/>
      <c r="E390" s="30"/>
      <c r="F390" s="30"/>
      <c r="G390" s="56"/>
      <c r="H390" s="56"/>
      <c r="I390" s="56"/>
      <c r="J390" s="30"/>
    </row>
    <row r="391" spans="1:10" ht="15">
      <c r="A391" s="30"/>
      <c r="E391" s="30"/>
      <c r="F391" s="30"/>
      <c r="G391" s="56"/>
      <c r="H391" s="56"/>
      <c r="I391" s="56"/>
      <c r="J391" s="30"/>
    </row>
    <row r="392" spans="1:10" ht="15">
      <c r="A392" s="30"/>
      <c r="E392" s="30"/>
      <c r="F392" s="30"/>
      <c r="G392" s="56"/>
      <c r="H392" s="56"/>
      <c r="I392" s="56"/>
      <c r="J392" s="30"/>
    </row>
    <row r="393" spans="1:10" ht="15">
      <c r="A393" s="30"/>
      <c r="E393" s="30"/>
      <c r="F393" s="30"/>
      <c r="G393" s="56"/>
      <c r="H393" s="56"/>
      <c r="I393" s="56"/>
      <c r="J393" s="30"/>
    </row>
    <row r="394" spans="1:10" ht="15">
      <c r="A394" s="30"/>
      <c r="E394" s="30"/>
      <c r="F394" s="30"/>
      <c r="G394" s="56"/>
      <c r="H394" s="56"/>
      <c r="I394" s="56"/>
      <c r="J394" s="30"/>
    </row>
    <row r="395" spans="1:10" ht="15">
      <c r="A395" s="30"/>
      <c r="E395" s="30"/>
      <c r="F395" s="30"/>
      <c r="G395" s="56"/>
      <c r="H395" s="56"/>
      <c r="I395" s="56"/>
      <c r="J395" s="30"/>
    </row>
    <row r="396" spans="1:10" ht="15">
      <c r="A396" s="30"/>
      <c r="E396" s="30"/>
      <c r="F396" s="30"/>
      <c r="G396" s="56"/>
      <c r="H396" s="56"/>
      <c r="I396" s="56"/>
      <c r="J396" s="30"/>
    </row>
    <row r="397" spans="1:10" ht="15">
      <c r="A397" s="30"/>
      <c r="E397" s="30"/>
      <c r="F397" s="30"/>
      <c r="G397" s="56"/>
      <c r="H397" s="56"/>
      <c r="I397" s="56"/>
      <c r="J397" s="30"/>
    </row>
    <row r="398" spans="1:10" ht="15">
      <c r="A398" s="30"/>
      <c r="E398" s="30"/>
      <c r="F398" s="30"/>
      <c r="G398" s="56"/>
      <c r="H398" s="56"/>
      <c r="I398" s="56"/>
      <c r="J398" s="30"/>
    </row>
    <row r="399" spans="1:10" ht="15">
      <c r="A399" s="30"/>
      <c r="E399" s="30"/>
      <c r="F399" s="30"/>
      <c r="G399" s="56"/>
      <c r="H399" s="56"/>
      <c r="I399" s="56"/>
      <c r="J399" s="30"/>
    </row>
    <row r="400" spans="1:10" ht="15">
      <c r="A400" s="30"/>
      <c r="E400" s="30"/>
      <c r="F400" s="30"/>
      <c r="G400" s="56"/>
      <c r="H400" s="56"/>
      <c r="I400" s="56"/>
      <c r="J400" s="30"/>
    </row>
    <row r="401" spans="1:10" ht="15">
      <c r="A401" s="30"/>
      <c r="E401" s="30"/>
      <c r="F401" s="30"/>
      <c r="G401" s="56"/>
      <c r="H401" s="56"/>
      <c r="I401" s="56"/>
      <c r="J401" s="30"/>
    </row>
    <row r="402" spans="1:10" ht="15">
      <c r="A402" s="30"/>
      <c r="E402" s="30"/>
      <c r="F402" s="30"/>
      <c r="G402" s="56"/>
      <c r="H402" s="56"/>
      <c r="I402" s="56"/>
      <c r="J402" s="30"/>
    </row>
    <row r="403" spans="1:10" ht="15">
      <c r="A403" s="30"/>
      <c r="E403" s="30"/>
      <c r="F403" s="30"/>
      <c r="G403" s="56"/>
      <c r="H403" s="56"/>
      <c r="I403" s="56"/>
      <c r="J403" s="30"/>
    </row>
    <row r="404" spans="1:10" ht="15">
      <c r="A404" s="30"/>
      <c r="E404" s="30"/>
      <c r="F404" s="30"/>
      <c r="G404" s="56"/>
      <c r="H404" s="56"/>
      <c r="I404" s="56"/>
      <c r="J404" s="30"/>
    </row>
    <row r="405" spans="1:10" ht="15">
      <c r="A405" s="30"/>
      <c r="E405" s="30"/>
      <c r="F405" s="30"/>
      <c r="G405" s="56"/>
      <c r="H405" s="56"/>
      <c r="I405" s="56"/>
      <c r="J405" s="30"/>
    </row>
    <row r="406" spans="1:10" ht="15">
      <c r="A406" s="30"/>
      <c r="E406" s="30"/>
      <c r="F406" s="30"/>
      <c r="G406" s="56"/>
      <c r="H406" s="56"/>
      <c r="I406" s="56"/>
      <c r="J406" s="30"/>
    </row>
    <row r="407" spans="1:10" ht="15">
      <c r="A407" s="30"/>
      <c r="E407" s="30"/>
      <c r="F407" s="30"/>
      <c r="G407" s="56"/>
      <c r="H407" s="56"/>
      <c r="I407" s="56"/>
      <c r="J407" s="30"/>
    </row>
    <row r="408" spans="1:10" ht="15">
      <c r="A408" s="30"/>
      <c r="E408" s="30"/>
      <c r="F408" s="30"/>
      <c r="G408" s="56"/>
      <c r="H408" s="56"/>
      <c r="I408" s="56"/>
      <c r="J408" s="30"/>
    </row>
    <row r="409" spans="1:10" ht="15">
      <c r="A409" s="30"/>
      <c r="E409" s="30"/>
      <c r="F409" s="30"/>
      <c r="G409" s="56"/>
      <c r="H409" s="56"/>
      <c r="I409" s="56"/>
      <c r="J409" s="30"/>
    </row>
    <row r="410" spans="1:10" ht="15">
      <c r="A410" s="30"/>
      <c r="E410" s="30"/>
      <c r="F410" s="30"/>
      <c r="G410" s="56"/>
      <c r="H410" s="56"/>
      <c r="I410" s="56"/>
      <c r="J410" s="30"/>
    </row>
    <row r="411" spans="1:10" ht="15">
      <c r="A411" s="30"/>
      <c r="E411" s="30"/>
      <c r="F411" s="30"/>
      <c r="G411" s="56"/>
      <c r="H411" s="56"/>
      <c r="I411" s="56"/>
      <c r="J411" s="30"/>
    </row>
    <row r="412" spans="1:10" ht="15">
      <c r="A412" s="30"/>
      <c r="E412" s="30"/>
      <c r="F412" s="30"/>
      <c r="G412" s="56"/>
      <c r="H412" s="56"/>
      <c r="I412" s="56"/>
      <c r="J412" s="30"/>
    </row>
    <row r="413" spans="1:10" ht="15">
      <c r="A413" s="30"/>
      <c r="E413" s="30"/>
      <c r="F413" s="30"/>
      <c r="G413" s="56"/>
      <c r="H413" s="56"/>
      <c r="I413" s="56"/>
      <c r="J413" s="30"/>
    </row>
    <row r="414" spans="1:10" ht="15">
      <c r="A414" s="30"/>
      <c r="E414" s="30"/>
      <c r="F414" s="30"/>
      <c r="G414" s="56"/>
      <c r="H414" s="56"/>
      <c r="I414" s="56"/>
      <c r="J414" s="30"/>
    </row>
    <row r="415" spans="1:10" ht="15">
      <c r="A415" s="30"/>
      <c r="E415" s="30"/>
      <c r="F415" s="30"/>
      <c r="G415" s="56"/>
      <c r="H415" s="56"/>
      <c r="I415" s="56"/>
      <c r="J415" s="30"/>
    </row>
    <row r="416" spans="1:10" ht="15">
      <c r="A416" s="30"/>
      <c r="E416" s="30"/>
      <c r="F416" s="30"/>
      <c r="G416" s="56"/>
      <c r="H416" s="56"/>
      <c r="I416" s="56"/>
      <c r="J416" s="30"/>
    </row>
    <row r="417" spans="1:10" ht="15">
      <c r="A417" s="30"/>
      <c r="E417" s="30"/>
      <c r="F417" s="30"/>
      <c r="G417" s="56"/>
      <c r="H417" s="56"/>
      <c r="I417" s="56"/>
      <c r="J417" s="30"/>
    </row>
    <row r="418" spans="1:10" ht="15">
      <c r="A418" s="30"/>
      <c r="E418" s="30"/>
      <c r="F418" s="30"/>
      <c r="G418" s="56"/>
      <c r="H418" s="56"/>
      <c r="I418" s="56"/>
      <c r="J418" s="30"/>
    </row>
    <row r="419" spans="1:10" ht="15">
      <c r="A419" s="30"/>
      <c r="E419" s="30"/>
      <c r="F419" s="30"/>
      <c r="G419" s="56"/>
      <c r="H419" s="56"/>
      <c r="I419" s="56"/>
      <c r="J419" s="30"/>
    </row>
    <row r="420" spans="1:10" ht="15">
      <c r="A420" s="30"/>
      <c r="E420" s="30"/>
      <c r="F420" s="30"/>
      <c r="G420" s="56"/>
      <c r="H420" s="56"/>
      <c r="I420" s="56"/>
      <c r="J420" s="30"/>
    </row>
    <row r="421" spans="1:10" ht="15">
      <c r="A421" s="30"/>
      <c r="E421" s="30"/>
      <c r="F421" s="30"/>
      <c r="G421" s="56"/>
      <c r="H421" s="56"/>
      <c r="I421" s="56"/>
      <c r="J421" s="30"/>
    </row>
    <row r="422" spans="1:10" ht="15">
      <c r="A422" s="30"/>
      <c r="E422" s="30"/>
      <c r="F422" s="30"/>
      <c r="G422" s="56"/>
      <c r="H422" s="56"/>
      <c r="I422" s="56"/>
      <c r="J422" s="30"/>
    </row>
    <row r="423" spans="1:10" ht="15">
      <c r="A423" s="30"/>
      <c r="E423" s="30"/>
      <c r="F423" s="30"/>
      <c r="G423" s="56"/>
      <c r="H423" s="56"/>
      <c r="I423" s="56"/>
      <c r="J423" s="30"/>
    </row>
    <row r="424" spans="1:10" ht="15">
      <c r="A424" s="30"/>
      <c r="E424" s="30"/>
      <c r="F424" s="30"/>
      <c r="G424" s="56"/>
      <c r="H424" s="56"/>
      <c r="I424" s="56"/>
      <c r="J424" s="30"/>
    </row>
    <row r="425" spans="1:10" ht="15">
      <c r="A425" s="30"/>
      <c r="E425" s="30"/>
      <c r="F425" s="30"/>
      <c r="G425" s="56"/>
      <c r="H425" s="56"/>
      <c r="I425" s="56"/>
      <c r="J425" s="30"/>
    </row>
    <row r="426" spans="1:10" ht="15">
      <c r="A426" s="30"/>
      <c r="E426" s="30"/>
      <c r="F426" s="30"/>
      <c r="G426" s="56"/>
      <c r="H426" s="56"/>
      <c r="I426" s="56"/>
      <c r="J426" s="30"/>
    </row>
    <row r="427" spans="1:10" ht="15">
      <c r="A427" s="30"/>
      <c r="E427" s="30"/>
      <c r="F427" s="30"/>
      <c r="G427" s="56"/>
      <c r="H427" s="56"/>
      <c r="I427" s="56"/>
      <c r="J427" s="30"/>
    </row>
    <row r="428" spans="1:10" ht="15">
      <c r="A428" s="30"/>
      <c r="E428" s="30"/>
      <c r="F428" s="30"/>
      <c r="G428" s="56"/>
      <c r="H428" s="56"/>
      <c r="I428" s="56"/>
      <c r="J428" s="30"/>
    </row>
    <row r="429" spans="1:10" ht="15">
      <c r="A429" s="30"/>
      <c r="E429" s="30"/>
      <c r="F429" s="30"/>
      <c r="G429" s="56"/>
      <c r="H429" s="56"/>
      <c r="I429" s="56"/>
      <c r="J429" s="30"/>
    </row>
    <row r="430" spans="1:10" ht="15">
      <c r="A430" s="30"/>
      <c r="E430" s="30"/>
      <c r="F430" s="30"/>
      <c r="G430" s="56"/>
      <c r="H430" s="56"/>
      <c r="I430" s="56"/>
      <c r="J430" s="30"/>
    </row>
    <row r="431" spans="1:10" ht="15">
      <c r="A431" s="30"/>
      <c r="E431" s="30"/>
      <c r="F431" s="30"/>
      <c r="G431" s="56"/>
      <c r="H431" s="56"/>
      <c r="I431" s="56"/>
      <c r="J431" s="30"/>
    </row>
    <row r="432" spans="1:10" ht="15">
      <c r="A432" s="30"/>
      <c r="E432" s="30"/>
      <c r="F432" s="30"/>
      <c r="G432" s="56"/>
      <c r="H432" s="56"/>
      <c r="I432" s="56"/>
      <c r="J432" s="30"/>
    </row>
    <row r="433" spans="1:10" ht="15">
      <c r="A433" s="30"/>
      <c r="E433" s="30"/>
      <c r="F433" s="30"/>
      <c r="G433" s="56"/>
      <c r="H433" s="56"/>
      <c r="I433" s="56"/>
      <c r="J433" s="30"/>
    </row>
    <row r="434" spans="1:10" ht="15">
      <c r="A434" s="30"/>
      <c r="E434" s="30"/>
      <c r="F434" s="30"/>
      <c r="G434" s="56"/>
      <c r="H434" s="56"/>
      <c r="I434" s="56"/>
      <c r="J434" s="30"/>
    </row>
    <row r="435" spans="1:10" ht="15">
      <c r="A435" s="30"/>
      <c r="E435" s="30"/>
      <c r="F435" s="30"/>
      <c r="G435" s="56"/>
      <c r="H435" s="56"/>
      <c r="I435" s="56"/>
      <c r="J435" s="30"/>
    </row>
    <row r="436" spans="1:10" ht="15">
      <c r="A436" s="30"/>
      <c r="E436" s="30"/>
      <c r="F436" s="30"/>
      <c r="G436" s="56"/>
      <c r="H436" s="56"/>
      <c r="I436" s="56"/>
      <c r="J436" s="30"/>
    </row>
    <row r="437" spans="1:10" ht="15">
      <c r="A437" s="30"/>
      <c r="E437" s="30"/>
      <c r="F437" s="30"/>
      <c r="G437" s="56"/>
      <c r="H437" s="56"/>
      <c r="I437" s="56"/>
      <c r="J437" s="30"/>
    </row>
    <row r="438" spans="1:10" ht="15">
      <c r="A438" s="30"/>
      <c r="E438" s="30"/>
      <c r="F438" s="30"/>
      <c r="G438" s="56"/>
      <c r="H438" s="56"/>
      <c r="I438" s="56"/>
      <c r="J438" s="30"/>
    </row>
    <row r="439" spans="1:10" ht="15">
      <c r="A439" s="30"/>
      <c r="E439" s="30"/>
      <c r="F439" s="30"/>
      <c r="G439" s="56"/>
      <c r="H439" s="56"/>
      <c r="I439" s="56"/>
      <c r="J439" s="30"/>
    </row>
    <row r="440" spans="1:10" ht="15">
      <c r="A440" s="30"/>
      <c r="E440" s="30"/>
      <c r="F440" s="30"/>
      <c r="G440" s="56"/>
      <c r="H440" s="56"/>
      <c r="I440" s="56"/>
      <c r="J440" s="30"/>
    </row>
    <row r="441" spans="1:10" ht="15">
      <c r="A441" s="30"/>
      <c r="E441" s="30"/>
      <c r="F441" s="30"/>
      <c r="G441" s="56"/>
      <c r="H441" s="56"/>
      <c r="I441" s="56"/>
      <c r="J441" s="30"/>
    </row>
    <row r="442" spans="1:10" ht="15">
      <c r="A442" s="30"/>
      <c r="E442" s="30"/>
      <c r="F442" s="30"/>
      <c r="G442" s="56"/>
      <c r="H442" s="56"/>
      <c r="I442" s="56"/>
      <c r="J442" s="30"/>
    </row>
    <row r="443" spans="1:10" ht="15">
      <c r="A443" s="30"/>
      <c r="E443" s="30"/>
      <c r="F443" s="30"/>
      <c r="G443" s="56"/>
      <c r="H443" s="56"/>
      <c r="I443" s="56"/>
      <c r="J443" s="30"/>
    </row>
    <row r="444" spans="1:10" ht="15">
      <c r="A444" s="30"/>
      <c r="E444" s="30"/>
      <c r="F444" s="30"/>
      <c r="G444" s="56"/>
      <c r="H444" s="56"/>
      <c r="I444" s="56"/>
      <c r="J444" s="30"/>
    </row>
    <row r="445" spans="1:10" ht="15">
      <c r="A445" s="30"/>
      <c r="E445" s="30"/>
      <c r="F445" s="30"/>
      <c r="G445" s="56"/>
      <c r="H445" s="56"/>
      <c r="I445" s="56"/>
      <c r="J445" s="30"/>
    </row>
    <row r="446" spans="1:10" ht="15">
      <c r="A446" s="30"/>
      <c r="E446" s="30"/>
      <c r="F446" s="30"/>
      <c r="G446" s="56"/>
      <c r="H446" s="56"/>
      <c r="I446" s="56"/>
      <c r="J446" s="30"/>
    </row>
    <row r="447" spans="1:10" ht="15">
      <c r="A447" s="30"/>
      <c r="E447" s="30"/>
      <c r="F447" s="30"/>
      <c r="G447" s="56"/>
      <c r="H447" s="56"/>
      <c r="I447" s="56"/>
      <c r="J447" s="30"/>
    </row>
    <row r="448" spans="1:10" ht="15">
      <c r="A448" s="30"/>
      <c r="E448" s="30"/>
      <c r="F448" s="30"/>
      <c r="G448" s="56"/>
      <c r="H448" s="56"/>
      <c r="I448" s="56"/>
      <c r="J448" s="30"/>
    </row>
    <row r="449" spans="1:10" ht="15">
      <c r="A449" s="30"/>
      <c r="E449" s="30"/>
      <c r="F449" s="30"/>
      <c r="G449" s="56"/>
      <c r="H449" s="56"/>
      <c r="I449" s="56"/>
      <c r="J449" s="30"/>
    </row>
    <row r="450" spans="1:10" ht="15">
      <c r="A450" s="30"/>
      <c r="E450" s="30"/>
      <c r="F450" s="30"/>
      <c r="G450" s="56"/>
      <c r="H450" s="56"/>
      <c r="I450" s="56"/>
      <c r="J450" s="30"/>
    </row>
    <row r="451" spans="1:10" ht="15">
      <c r="A451" s="30"/>
      <c r="E451" s="30"/>
      <c r="F451" s="30"/>
      <c r="G451" s="56"/>
      <c r="H451" s="56"/>
      <c r="I451" s="56"/>
      <c r="J451" s="30"/>
    </row>
    <row r="452" spans="1:10" ht="15">
      <c r="A452" s="30"/>
      <c r="E452" s="30"/>
      <c r="F452" s="30"/>
      <c r="G452" s="56"/>
      <c r="H452" s="56"/>
      <c r="I452" s="56"/>
      <c r="J452" s="30"/>
    </row>
    <row r="453" spans="1:10" ht="15">
      <c r="A453" s="30"/>
      <c r="E453" s="30"/>
      <c r="F453" s="30"/>
      <c r="G453" s="56"/>
      <c r="H453" s="56"/>
      <c r="I453" s="56"/>
      <c r="J453" s="30"/>
    </row>
    <row r="454" spans="1:10" ht="15">
      <c r="A454" s="30"/>
      <c r="E454" s="30"/>
      <c r="F454" s="30"/>
      <c r="G454" s="56"/>
      <c r="H454" s="56"/>
      <c r="I454" s="56"/>
      <c r="J454" s="30"/>
    </row>
    <row r="455" spans="1:10" ht="15">
      <c r="A455" s="30"/>
      <c r="E455" s="30"/>
      <c r="F455" s="30"/>
      <c r="G455" s="56"/>
      <c r="H455" s="56"/>
      <c r="I455" s="56"/>
      <c r="J455" s="30"/>
    </row>
    <row r="456" spans="1:10" ht="15">
      <c r="A456" s="30"/>
      <c r="E456" s="30"/>
      <c r="F456" s="30"/>
      <c r="G456" s="56"/>
      <c r="H456" s="56"/>
      <c r="I456" s="56"/>
      <c r="J456" s="30"/>
    </row>
    <row r="457" spans="1:10" ht="15">
      <c r="A457" s="30"/>
      <c r="E457" s="30"/>
      <c r="F457" s="30"/>
      <c r="G457" s="56"/>
      <c r="H457" s="56"/>
      <c r="I457" s="56"/>
      <c r="J457" s="30"/>
    </row>
    <row r="458" spans="1:10" ht="15">
      <c r="A458" s="30"/>
      <c r="E458" s="30"/>
      <c r="F458" s="30"/>
      <c r="G458" s="56"/>
      <c r="H458" s="56"/>
      <c r="I458" s="56"/>
      <c r="J458" s="30"/>
    </row>
    <row r="459" spans="1:10" ht="15">
      <c r="A459" s="30"/>
      <c r="E459" s="30"/>
      <c r="F459" s="30"/>
      <c r="G459" s="56"/>
      <c r="H459" s="56"/>
      <c r="I459" s="56"/>
      <c r="J459" s="30"/>
    </row>
    <row r="460" spans="1:10" ht="15">
      <c r="A460" s="30"/>
      <c r="E460" s="30"/>
      <c r="F460" s="30"/>
      <c r="G460" s="56"/>
      <c r="H460" s="56"/>
      <c r="I460" s="56"/>
      <c r="J460" s="30"/>
    </row>
    <row r="461" spans="1:10" ht="15">
      <c r="A461" s="30"/>
      <c r="E461" s="30"/>
      <c r="F461" s="30"/>
      <c r="G461" s="56"/>
      <c r="H461" s="56"/>
      <c r="I461" s="56"/>
      <c r="J461" s="30"/>
    </row>
    <row r="462" spans="1:10" ht="15">
      <c r="A462" s="30"/>
      <c r="E462" s="30"/>
      <c r="F462" s="30"/>
      <c r="G462" s="56"/>
      <c r="H462" s="56"/>
      <c r="I462" s="56"/>
      <c r="J462" s="30"/>
    </row>
    <row r="463" spans="1:10" ht="15">
      <c r="A463" s="30"/>
      <c r="E463" s="30"/>
      <c r="F463" s="30"/>
      <c r="G463" s="56"/>
      <c r="H463" s="56"/>
      <c r="I463" s="56"/>
      <c r="J463" s="30"/>
    </row>
    <row r="464" spans="1:10" ht="15">
      <c r="A464" s="30"/>
      <c r="E464" s="30"/>
      <c r="F464" s="30"/>
      <c r="G464" s="56"/>
      <c r="H464" s="56"/>
      <c r="I464" s="56"/>
      <c r="J464" s="30"/>
    </row>
    <row r="465" spans="1:10" ht="15">
      <c r="A465" s="30"/>
      <c r="E465" s="30"/>
      <c r="F465" s="30"/>
      <c r="G465" s="56"/>
      <c r="H465" s="56"/>
      <c r="I465" s="56"/>
      <c r="J465" s="30"/>
    </row>
    <row r="466" spans="1:10" ht="15">
      <c r="A466" s="30"/>
      <c r="E466" s="30"/>
      <c r="F466" s="30"/>
      <c r="G466" s="56"/>
      <c r="H466" s="56"/>
      <c r="I466" s="56"/>
      <c r="J466" s="30"/>
    </row>
    <row r="467" spans="1:10" ht="15">
      <c r="A467" s="30"/>
      <c r="E467" s="30"/>
      <c r="F467" s="30"/>
      <c r="G467" s="56"/>
      <c r="H467" s="56"/>
      <c r="I467" s="56"/>
      <c r="J467" s="30"/>
    </row>
    <row r="468" spans="1:10" ht="15">
      <c r="A468" s="30"/>
      <c r="E468" s="30"/>
      <c r="F468" s="30"/>
      <c r="G468" s="56"/>
      <c r="H468" s="56"/>
      <c r="I468" s="56"/>
      <c r="J468" s="30"/>
    </row>
    <row r="469" spans="1:10" ht="15">
      <c r="A469" s="30"/>
      <c r="E469" s="30"/>
      <c r="F469" s="30"/>
      <c r="G469" s="56"/>
      <c r="H469" s="56"/>
      <c r="I469" s="56"/>
      <c r="J469" s="30"/>
    </row>
    <row r="470" spans="1:10" ht="15">
      <c r="A470" s="30"/>
      <c r="E470" s="30"/>
      <c r="F470" s="30"/>
      <c r="G470" s="56"/>
      <c r="H470" s="56"/>
      <c r="I470" s="56"/>
      <c r="J470" s="30"/>
    </row>
    <row r="471" spans="1:10" ht="15">
      <c r="A471" s="30"/>
      <c r="E471" s="30"/>
      <c r="F471" s="30"/>
      <c r="G471" s="56"/>
      <c r="H471" s="56"/>
      <c r="I471" s="56"/>
      <c r="J471" s="30"/>
    </row>
    <row r="472" spans="1:10" ht="15">
      <c r="A472" s="30"/>
      <c r="E472" s="30"/>
      <c r="F472" s="30"/>
      <c r="G472" s="56"/>
      <c r="H472" s="56"/>
      <c r="I472" s="56"/>
      <c r="J472" s="30"/>
    </row>
    <row r="473" spans="1:10" ht="15">
      <c r="A473" s="30"/>
      <c r="E473" s="30"/>
      <c r="F473" s="30"/>
      <c r="G473" s="56"/>
      <c r="H473" s="56"/>
      <c r="I473" s="56"/>
      <c r="J473" s="30"/>
    </row>
    <row r="474" spans="1:10" ht="15">
      <c r="A474" s="30"/>
      <c r="E474" s="30"/>
      <c r="F474" s="30"/>
      <c r="G474" s="56"/>
      <c r="H474" s="56"/>
      <c r="I474" s="56"/>
      <c r="J474" s="30"/>
    </row>
    <row r="475" spans="1:10" ht="15">
      <c r="A475" s="30"/>
      <c r="E475" s="30"/>
      <c r="F475" s="30"/>
      <c r="G475" s="56"/>
      <c r="H475" s="56"/>
      <c r="I475" s="56"/>
      <c r="J475" s="30"/>
    </row>
    <row r="476" spans="1:10" ht="15">
      <c r="A476" s="30"/>
      <c r="E476" s="30"/>
      <c r="F476" s="30"/>
      <c r="G476" s="56"/>
      <c r="H476" s="56"/>
      <c r="I476" s="56"/>
      <c r="J476" s="30"/>
    </row>
    <row r="477" spans="1:10" ht="15">
      <c r="A477" s="30"/>
      <c r="E477" s="30"/>
      <c r="F477" s="30"/>
      <c r="G477" s="56"/>
      <c r="H477" s="56"/>
      <c r="I477" s="56"/>
      <c r="J477" s="30"/>
    </row>
    <row r="478" spans="1:10" ht="15">
      <c r="A478" s="30"/>
      <c r="E478" s="30"/>
      <c r="F478" s="30"/>
      <c r="G478" s="56"/>
      <c r="H478" s="56"/>
      <c r="I478" s="56"/>
      <c r="J478" s="30"/>
    </row>
    <row r="479" spans="1:10" ht="15">
      <c r="A479" s="30"/>
      <c r="E479" s="30"/>
      <c r="F479" s="30"/>
      <c r="G479" s="56"/>
      <c r="H479" s="56"/>
      <c r="I479" s="56"/>
      <c r="J479" s="30"/>
    </row>
    <row r="480" spans="1:10" ht="15">
      <c r="A480" s="30"/>
      <c r="E480" s="30"/>
      <c r="F480" s="30"/>
      <c r="G480" s="56"/>
      <c r="H480" s="56"/>
      <c r="I480" s="56"/>
      <c r="J480" s="30"/>
    </row>
    <row r="481" spans="1:10" ht="15">
      <c r="A481" s="30"/>
      <c r="E481" s="30"/>
      <c r="F481" s="30"/>
      <c r="G481" s="56"/>
      <c r="H481" s="56"/>
      <c r="I481" s="56"/>
      <c r="J481" s="30"/>
    </row>
    <row r="482" spans="1:10" ht="15">
      <c r="A482" s="30"/>
      <c r="E482" s="30"/>
      <c r="F482" s="30"/>
      <c r="G482" s="56"/>
      <c r="H482" s="56"/>
      <c r="I482" s="56"/>
      <c r="J482" s="30"/>
    </row>
    <row r="483" spans="1:10" ht="15">
      <c r="A483" s="30"/>
      <c r="E483" s="30"/>
      <c r="F483" s="30"/>
      <c r="G483" s="56"/>
      <c r="H483" s="56"/>
      <c r="I483" s="56"/>
      <c r="J483" s="30"/>
    </row>
    <row r="484" spans="1:10" ht="15">
      <c r="A484" s="30"/>
      <c r="E484" s="30"/>
      <c r="F484" s="30"/>
      <c r="G484" s="56"/>
      <c r="H484" s="56"/>
      <c r="I484" s="56"/>
      <c r="J484" s="30"/>
    </row>
    <row r="485" spans="1:10" ht="15">
      <c r="A485" s="30"/>
      <c r="E485" s="30"/>
      <c r="F485" s="30"/>
      <c r="G485" s="56"/>
      <c r="H485" s="56"/>
      <c r="I485" s="56"/>
      <c r="J485" s="30"/>
    </row>
    <row r="486" spans="1:10" ht="15">
      <c r="A486" s="30"/>
      <c r="E486" s="30"/>
      <c r="F486" s="30"/>
      <c r="G486" s="56"/>
      <c r="H486" s="56"/>
      <c r="I486" s="56"/>
      <c r="J486" s="30"/>
    </row>
    <row r="487" spans="1:10" ht="15">
      <c r="A487" s="30"/>
      <c r="E487" s="30"/>
      <c r="F487" s="30"/>
      <c r="G487" s="56"/>
      <c r="H487" s="56"/>
      <c r="I487" s="56"/>
      <c r="J487" s="30"/>
    </row>
    <row r="488" spans="1:10" ht="15">
      <c r="A488" s="30"/>
      <c r="E488" s="30"/>
      <c r="F488" s="30"/>
      <c r="G488" s="56"/>
      <c r="H488" s="56"/>
      <c r="I488" s="56"/>
      <c r="J488" s="30"/>
    </row>
    <row r="489" spans="1:10" ht="15">
      <c r="A489" s="30"/>
      <c r="E489" s="30"/>
      <c r="F489" s="30"/>
      <c r="G489" s="56"/>
      <c r="H489" s="56"/>
      <c r="I489" s="56"/>
      <c r="J489" s="30"/>
    </row>
    <row r="490" spans="1:10" ht="15">
      <c r="A490" s="30"/>
      <c r="E490" s="30"/>
      <c r="F490" s="30"/>
      <c r="G490" s="56"/>
      <c r="H490" s="56"/>
      <c r="I490" s="56"/>
      <c r="J490" s="30"/>
    </row>
    <row r="491" spans="1:10" ht="15">
      <c r="A491" s="30"/>
      <c r="E491" s="30"/>
      <c r="F491" s="30"/>
      <c r="G491" s="56"/>
      <c r="H491" s="56"/>
      <c r="I491" s="56"/>
      <c r="J491" s="30"/>
    </row>
    <row r="492" spans="1:10" ht="15">
      <c r="A492" s="30"/>
      <c r="E492" s="30"/>
      <c r="F492" s="30"/>
      <c r="G492" s="56"/>
      <c r="H492" s="56"/>
      <c r="I492" s="56"/>
      <c r="J492" s="30"/>
    </row>
    <row r="493" spans="1:10" ht="15">
      <c r="A493" s="30"/>
      <c r="E493" s="30"/>
      <c r="F493" s="30"/>
      <c r="G493" s="56"/>
      <c r="H493" s="56"/>
      <c r="I493" s="56"/>
      <c r="J493" s="30"/>
    </row>
    <row r="494" spans="1:10" ht="15">
      <c r="A494" s="30"/>
      <c r="E494" s="30"/>
      <c r="F494" s="30"/>
      <c r="G494" s="56"/>
      <c r="H494" s="56"/>
      <c r="I494" s="56"/>
      <c r="J494" s="30"/>
    </row>
    <row r="495" spans="1:10" ht="15">
      <c r="A495" s="30"/>
      <c r="E495" s="30"/>
      <c r="F495" s="30"/>
      <c r="G495" s="56"/>
      <c r="H495" s="56"/>
      <c r="I495" s="56"/>
      <c r="J495" s="30"/>
    </row>
    <row r="496" spans="1:10" ht="15">
      <c r="A496" s="30"/>
      <c r="E496" s="30"/>
      <c r="F496" s="30"/>
      <c r="G496" s="56"/>
      <c r="H496" s="56"/>
      <c r="I496" s="56"/>
      <c r="J496" s="30"/>
    </row>
    <row r="497" spans="1:10" ht="15">
      <c r="A497" s="30"/>
      <c r="E497" s="30"/>
      <c r="F497" s="30"/>
      <c r="G497" s="56"/>
      <c r="H497" s="56"/>
      <c r="I497" s="56"/>
      <c r="J497" s="30"/>
    </row>
    <row r="498" spans="1:10" ht="15">
      <c r="A498" s="30"/>
      <c r="E498" s="30"/>
      <c r="F498" s="30"/>
      <c r="G498" s="56"/>
      <c r="H498" s="56"/>
      <c r="I498" s="56"/>
      <c r="J498" s="30"/>
    </row>
    <row r="499" spans="1:10" ht="15">
      <c r="A499" s="30"/>
      <c r="E499" s="30"/>
      <c r="F499" s="30"/>
      <c r="G499" s="56"/>
      <c r="H499" s="56"/>
      <c r="I499" s="56"/>
      <c r="J499" s="30"/>
    </row>
    <row r="500" spans="1:10" ht="15">
      <c r="A500" s="30"/>
      <c r="E500" s="30"/>
      <c r="F500" s="30"/>
      <c r="G500" s="56"/>
      <c r="H500" s="56"/>
      <c r="I500" s="56"/>
      <c r="J500" s="30"/>
    </row>
    <row r="501" spans="1:10" ht="15">
      <c r="A501" s="30"/>
      <c r="E501" s="30"/>
      <c r="F501" s="30"/>
      <c r="G501" s="56"/>
      <c r="H501" s="56"/>
      <c r="I501" s="56"/>
      <c r="J501" s="30"/>
    </row>
    <row r="502" spans="1:10" ht="15">
      <c r="A502" s="30"/>
      <c r="E502" s="30"/>
      <c r="F502" s="30"/>
      <c r="G502" s="56"/>
      <c r="H502" s="56"/>
      <c r="I502" s="56"/>
      <c r="J502" s="30"/>
    </row>
    <row r="503" spans="1:10" ht="15">
      <c r="A503" s="30"/>
      <c r="E503" s="30"/>
      <c r="F503" s="30"/>
      <c r="G503" s="56"/>
      <c r="H503" s="56"/>
      <c r="I503" s="56"/>
      <c r="J503" s="30"/>
    </row>
    <row r="504" spans="1:10" ht="15">
      <c r="A504" s="30"/>
      <c r="E504" s="30"/>
      <c r="F504" s="30"/>
      <c r="G504" s="56"/>
      <c r="H504" s="56"/>
      <c r="I504" s="56"/>
      <c r="J504" s="30"/>
    </row>
    <row r="505" spans="1:10" ht="15">
      <c r="A505" s="30"/>
      <c r="E505" s="30"/>
      <c r="F505" s="30"/>
      <c r="G505" s="56"/>
      <c r="H505" s="56"/>
      <c r="I505" s="56"/>
      <c r="J505" s="30"/>
    </row>
    <row r="506" spans="1:10" ht="15">
      <c r="A506" s="30"/>
      <c r="E506" s="30"/>
      <c r="F506" s="30"/>
      <c r="G506" s="56"/>
      <c r="H506" s="56"/>
      <c r="I506" s="56"/>
      <c r="J506" s="30"/>
    </row>
    <row r="507" spans="1:10" ht="15">
      <c r="A507" s="30"/>
      <c r="E507" s="30"/>
      <c r="F507" s="30"/>
      <c r="G507" s="56"/>
      <c r="H507" s="56"/>
      <c r="I507" s="56"/>
      <c r="J507" s="30"/>
    </row>
    <row r="508" spans="1:10" ht="15">
      <c r="A508" s="30"/>
      <c r="E508" s="30"/>
      <c r="F508" s="30"/>
      <c r="G508" s="56"/>
      <c r="H508" s="56"/>
      <c r="I508" s="56"/>
      <c r="J508" s="30"/>
    </row>
    <row r="509" spans="1:10" ht="15">
      <c r="A509" s="30"/>
      <c r="E509" s="30"/>
      <c r="F509" s="30"/>
      <c r="G509" s="56"/>
      <c r="H509" s="56"/>
      <c r="I509" s="56"/>
      <c r="J509" s="30"/>
    </row>
    <row r="510" spans="1:10" ht="15">
      <c r="A510" s="30"/>
      <c r="E510" s="30"/>
      <c r="F510" s="30"/>
      <c r="G510" s="56"/>
      <c r="H510" s="56"/>
      <c r="I510" s="56"/>
      <c r="J510" s="30"/>
    </row>
    <row r="511" spans="1:10" ht="15">
      <c r="A511" s="30"/>
      <c r="E511" s="30"/>
      <c r="F511" s="30"/>
      <c r="G511" s="56"/>
      <c r="H511" s="56"/>
      <c r="I511" s="56"/>
      <c r="J511" s="30"/>
    </row>
    <row r="512" spans="1:10" ht="15">
      <c r="A512" s="30"/>
      <c r="E512" s="30"/>
      <c r="F512" s="30"/>
      <c r="G512" s="56"/>
      <c r="H512" s="56"/>
      <c r="I512" s="56"/>
      <c r="J512" s="30"/>
    </row>
    <row r="513" spans="1:10" ht="15">
      <c r="A513" s="30"/>
      <c r="E513" s="30"/>
      <c r="F513" s="30"/>
      <c r="G513" s="56"/>
      <c r="H513" s="56"/>
      <c r="I513" s="56"/>
      <c r="J513" s="30"/>
    </row>
    <row r="514" spans="1:10" ht="15">
      <c r="A514" s="30"/>
      <c r="E514" s="30"/>
      <c r="F514" s="30"/>
      <c r="G514" s="56"/>
      <c r="H514" s="56"/>
      <c r="I514" s="56"/>
      <c r="J514" s="30"/>
    </row>
    <row r="515" spans="1:10" ht="15">
      <c r="A515" s="30"/>
      <c r="E515" s="30"/>
      <c r="F515" s="30"/>
      <c r="G515" s="56"/>
      <c r="H515" s="56"/>
      <c r="I515" s="56"/>
      <c r="J515" s="30"/>
    </row>
    <row r="516" spans="1:10" ht="15">
      <c r="A516" s="30"/>
      <c r="E516" s="30"/>
      <c r="F516" s="30"/>
      <c r="G516" s="56"/>
      <c r="H516" s="56"/>
      <c r="I516" s="56"/>
      <c r="J516" s="30"/>
    </row>
    <row r="517" spans="1:10" ht="15">
      <c r="A517" s="30"/>
      <c r="E517" s="30"/>
      <c r="F517" s="30"/>
      <c r="G517" s="56"/>
      <c r="H517" s="56"/>
      <c r="I517" s="56"/>
      <c r="J517" s="30"/>
    </row>
    <row r="518" spans="1:10" ht="15">
      <c r="A518" s="30"/>
      <c r="E518" s="30"/>
      <c r="F518" s="30"/>
      <c r="G518" s="56"/>
      <c r="H518" s="56"/>
      <c r="I518" s="56"/>
      <c r="J518" s="30"/>
    </row>
    <row r="519" spans="1:10" ht="15">
      <c r="A519" s="30"/>
      <c r="E519" s="30"/>
      <c r="F519" s="30"/>
      <c r="G519" s="56"/>
      <c r="H519" s="56"/>
      <c r="I519" s="56"/>
      <c r="J519" s="30"/>
    </row>
    <row r="520" spans="1:10" ht="15">
      <c r="A520" s="30"/>
      <c r="E520" s="30"/>
      <c r="F520" s="30"/>
      <c r="G520" s="56"/>
      <c r="H520" s="56"/>
      <c r="I520" s="56"/>
      <c r="J520" s="30"/>
    </row>
    <row r="521" spans="1:10" ht="15">
      <c r="A521" s="30"/>
      <c r="E521" s="30"/>
      <c r="F521" s="30"/>
      <c r="G521" s="56"/>
      <c r="H521" s="56"/>
      <c r="I521" s="56"/>
      <c r="J521" s="30"/>
    </row>
    <row r="522" spans="1:10" ht="15">
      <c r="A522" s="30"/>
      <c r="E522" s="30"/>
      <c r="F522" s="30"/>
      <c r="G522" s="56"/>
      <c r="H522" s="56"/>
      <c r="I522" s="56"/>
      <c r="J522" s="30"/>
    </row>
    <row r="523" spans="1:10" ht="15">
      <c r="A523" s="30"/>
      <c r="E523" s="30"/>
      <c r="F523" s="30"/>
      <c r="G523" s="56"/>
      <c r="H523" s="56"/>
      <c r="I523" s="56"/>
      <c r="J523" s="30"/>
    </row>
    <row r="524" spans="1:10" ht="15">
      <c r="A524" s="30"/>
      <c r="E524" s="30"/>
      <c r="F524" s="30"/>
      <c r="G524" s="56"/>
      <c r="H524" s="56"/>
      <c r="I524" s="56"/>
      <c r="J524" s="30"/>
    </row>
    <row r="525" spans="1:10" ht="15">
      <c r="A525" s="30"/>
      <c r="E525" s="30"/>
      <c r="F525" s="30"/>
      <c r="G525" s="56"/>
      <c r="H525" s="56"/>
      <c r="I525" s="56"/>
      <c r="J525" s="30"/>
    </row>
    <row r="526" spans="1:10" ht="15">
      <c r="A526" s="30"/>
      <c r="E526" s="30"/>
      <c r="F526" s="30"/>
      <c r="G526" s="56"/>
      <c r="H526" s="56"/>
      <c r="I526" s="56"/>
      <c r="J526" s="30"/>
    </row>
    <row r="527" spans="1:10" ht="15">
      <c r="A527" s="30"/>
      <c r="E527" s="30"/>
      <c r="F527" s="30"/>
      <c r="G527" s="56"/>
      <c r="H527" s="56"/>
      <c r="I527" s="56"/>
      <c r="J527" s="30"/>
    </row>
    <row r="528" spans="1:10" ht="15">
      <c r="A528" s="30"/>
      <c r="E528" s="30"/>
      <c r="F528" s="30"/>
      <c r="G528" s="56"/>
      <c r="H528" s="56"/>
      <c r="I528" s="56"/>
      <c r="J528" s="30"/>
    </row>
    <row r="529" spans="1:10" ht="15">
      <c r="A529" s="30"/>
      <c r="E529" s="30"/>
      <c r="F529" s="30"/>
      <c r="G529" s="56"/>
      <c r="H529" s="56"/>
      <c r="I529" s="56"/>
      <c r="J529" s="30"/>
    </row>
    <row r="530" spans="1:10" ht="15">
      <c r="A530" s="30"/>
      <c r="E530" s="30"/>
      <c r="F530" s="30"/>
      <c r="G530" s="56"/>
      <c r="H530" s="56"/>
      <c r="I530" s="56"/>
      <c r="J530" s="30"/>
    </row>
    <row r="531" spans="1:10" ht="15">
      <c r="A531" s="30"/>
      <c r="E531" s="30"/>
      <c r="F531" s="30"/>
      <c r="G531" s="56"/>
      <c r="H531" s="56"/>
      <c r="I531" s="56"/>
      <c r="J531" s="30"/>
    </row>
    <row r="532" spans="1:10" ht="15">
      <c r="A532" s="30"/>
      <c r="E532" s="30"/>
      <c r="F532" s="30"/>
      <c r="G532" s="56"/>
      <c r="H532" s="56"/>
      <c r="I532" s="56"/>
      <c r="J532" s="30"/>
    </row>
    <row r="533" spans="1:10" ht="15">
      <c r="A533" s="30"/>
      <c r="E533" s="30"/>
      <c r="F533" s="30"/>
      <c r="G533" s="56"/>
      <c r="H533" s="56"/>
      <c r="I533" s="56"/>
      <c r="J533" s="30"/>
    </row>
    <row r="534" spans="1:10" ht="15">
      <c r="A534" s="30"/>
      <c r="E534" s="30"/>
      <c r="F534" s="30"/>
      <c r="G534" s="56"/>
      <c r="H534" s="56"/>
      <c r="I534" s="56"/>
      <c r="J534" s="30"/>
    </row>
    <row r="535" spans="1:10" ht="15">
      <c r="A535" s="30"/>
      <c r="E535" s="30"/>
      <c r="F535" s="30"/>
      <c r="G535" s="56"/>
      <c r="H535" s="56"/>
      <c r="I535" s="56"/>
      <c r="J535" s="30"/>
    </row>
    <row r="536" spans="1:10" ht="15">
      <c r="A536" s="30"/>
      <c r="E536" s="30"/>
      <c r="F536" s="30"/>
      <c r="G536" s="56"/>
      <c r="H536" s="56"/>
      <c r="I536" s="56"/>
      <c r="J536" s="30"/>
    </row>
    <row r="537" spans="1:10" ht="15">
      <c r="A537" s="30"/>
      <c r="E537" s="30"/>
      <c r="F537" s="30"/>
      <c r="G537" s="56"/>
      <c r="H537" s="56"/>
      <c r="I537" s="56"/>
      <c r="J537" s="30"/>
    </row>
    <row r="538" spans="1:10" ht="15">
      <c r="A538" s="30"/>
      <c r="E538" s="30"/>
      <c r="F538" s="30"/>
      <c r="G538" s="56"/>
      <c r="H538" s="56"/>
      <c r="I538" s="56"/>
      <c r="J538" s="30"/>
    </row>
    <row r="539" spans="1:10" ht="15">
      <c r="A539" s="30"/>
      <c r="E539" s="30"/>
      <c r="F539" s="30"/>
      <c r="G539" s="56"/>
      <c r="H539" s="56"/>
      <c r="I539" s="56"/>
      <c r="J539" s="30"/>
    </row>
    <row r="540" spans="1:10" ht="15">
      <c r="A540" s="30"/>
      <c r="E540" s="30"/>
      <c r="F540" s="30"/>
      <c r="G540" s="56"/>
      <c r="H540" s="56"/>
      <c r="I540" s="56"/>
      <c r="J540" s="30"/>
    </row>
    <row r="541" spans="1:10" ht="15">
      <c r="A541" s="30"/>
      <c r="E541" s="30"/>
      <c r="F541" s="30"/>
      <c r="G541" s="56"/>
      <c r="H541" s="56"/>
      <c r="I541" s="56"/>
      <c r="J541" s="30"/>
    </row>
    <row r="542" spans="1:10" ht="15">
      <c r="A542" s="30"/>
      <c r="E542" s="30"/>
      <c r="F542" s="30"/>
      <c r="G542" s="56"/>
      <c r="H542" s="56"/>
      <c r="I542" s="56"/>
      <c r="J542" s="30"/>
    </row>
    <row r="543" spans="1:10" ht="15">
      <c r="A543" s="30"/>
      <c r="E543" s="30"/>
      <c r="F543" s="30"/>
      <c r="G543" s="56"/>
      <c r="H543" s="56"/>
      <c r="I543" s="56"/>
      <c r="J543" s="30"/>
    </row>
    <row r="544" spans="1:10" ht="15">
      <c r="A544" s="30"/>
      <c r="E544" s="30"/>
      <c r="F544" s="30"/>
      <c r="G544" s="56"/>
      <c r="H544" s="56"/>
      <c r="I544" s="56"/>
      <c r="J544" s="30"/>
    </row>
    <row r="545" spans="1:10" ht="15">
      <c r="A545" s="30"/>
      <c r="E545" s="30"/>
      <c r="F545" s="30"/>
      <c r="G545" s="56"/>
      <c r="H545" s="56"/>
      <c r="I545" s="56"/>
      <c r="J545" s="30"/>
    </row>
    <row r="546" spans="1:10" ht="15">
      <c r="A546" s="30"/>
      <c r="E546" s="30"/>
      <c r="F546" s="30"/>
      <c r="G546" s="56"/>
      <c r="H546" s="56"/>
      <c r="I546" s="56"/>
      <c r="J546" s="30"/>
    </row>
    <row r="547" spans="1:10" ht="15">
      <c r="A547" s="30"/>
      <c r="E547" s="30"/>
      <c r="F547" s="30"/>
      <c r="G547" s="56"/>
      <c r="H547" s="56"/>
      <c r="I547" s="56"/>
      <c r="J547" s="30"/>
    </row>
    <row r="548" spans="1:10" ht="15">
      <c r="A548" s="30"/>
      <c r="E548" s="30"/>
      <c r="F548" s="30"/>
      <c r="G548" s="56"/>
      <c r="H548" s="56"/>
      <c r="I548" s="56"/>
      <c r="J548" s="30"/>
    </row>
    <row r="549" spans="1:10" ht="15">
      <c r="A549" s="30"/>
      <c r="E549" s="30"/>
      <c r="F549" s="30"/>
      <c r="G549" s="56"/>
      <c r="H549" s="56"/>
      <c r="I549" s="56"/>
      <c r="J549" s="30"/>
    </row>
    <row r="550" spans="1:10" ht="15">
      <c r="A550" s="30"/>
      <c r="E550" s="30"/>
      <c r="F550" s="30"/>
      <c r="G550" s="56"/>
      <c r="H550" s="56"/>
      <c r="I550" s="56"/>
      <c r="J550" s="30"/>
    </row>
    <row r="551" spans="1:10" ht="15">
      <c r="A551" s="30"/>
      <c r="E551" s="30"/>
      <c r="F551" s="30"/>
      <c r="G551" s="56"/>
      <c r="H551" s="56"/>
      <c r="I551" s="56"/>
      <c r="J551" s="30"/>
    </row>
    <row r="552" spans="1:10" ht="15">
      <c r="A552" s="30"/>
      <c r="E552" s="30"/>
      <c r="F552" s="30"/>
      <c r="G552" s="56"/>
      <c r="H552" s="56"/>
      <c r="I552" s="56"/>
      <c r="J552" s="30"/>
    </row>
    <row r="553" spans="1:10" ht="15">
      <c r="A553" s="30"/>
      <c r="E553" s="30"/>
      <c r="F553" s="30"/>
      <c r="G553" s="56"/>
      <c r="H553" s="56"/>
      <c r="I553" s="56"/>
      <c r="J553" s="30"/>
    </row>
    <row r="554" spans="1:10" ht="15">
      <c r="A554" s="30"/>
      <c r="E554" s="30"/>
      <c r="F554" s="30"/>
      <c r="G554" s="56"/>
      <c r="H554" s="56"/>
      <c r="I554" s="56"/>
      <c r="J554" s="30"/>
    </row>
    <row r="555" spans="1:10" ht="15">
      <c r="A555" s="30"/>
      <c r="E555" s="30"/>
      <c r="F555" s="30"/>
      <c r="G555" s="56"/>
      <c r="H555" s="56"/>
      <c r="I555" s="56"/>
      <c r="J555" s="30"/>
    </row>
    <row r="556" spans="1:10" ht="15">
      <c r="A556" s="30"/>
      <c r="E556" s="30"/>
      <c r="F556" s="30"/>
      <c r="G556" s="56"/>
      <c r="H556" s="56"/>
      <c r="I556" s="56"/>
      <c r="J556" s="30"/>
    </row>
    <row r="557" spans="1:10" ht="15">
      <c r="A557" s="30"/>
      <c r="E557" s="30"/>
      <c r="F557" s="30"/>
      <c r="G557" s="56"/>
      <c r="H557" s="56"/>
      <c r="I557" s="56"/>
      <c r="J557" s="30"/>
    </row>
    <row r="558" spans="1:10" ht="15">
      <c r="A558" s="30"/>
      <c r="E558" s="30"/>
      <c r="F558" s="30"/>
      <c r="G558" s="56"/>
      <c r="H558" s="56"/>
      <c r="I558" s="56"/>
      <c r="J558" s="30"/>
    </row>
    <row r="559" spans="1:10" ht="15">
      <c r="A559" s="30"/>
      <c r="E559" s="30"/>
      <c r="F559" s="30"/>
      <c r="G559" s="56"/>
      <c r="H559" s="56"/>
      <c r="I559" s="56"/>
      <c r="J559" s="30"/>
    </row>
    <row r="560" spans="1:10" ht="15">
      <c r="A560" s="30"/>
      <c r="E560" s="30"/>
      <c r="F560" s="30"/>
      <c r="G560" s="56"/>
      <c r="H560" s="56"/>
      <c r="I560" s="56"/>
      <c r="J560" s="30"/>
    </row>
    <row r="561" spans="1:10" ht="15">
      <c r="A561" s="30"/>
      <c r="E561" s="30"/>
      <c r="F561" s="30"/>
      <c r="G561" s="56"/>
      <c r="H561" s="56"/>
      <c r="I561" s="56"/>
      <c r="J561" s="30"/>
    </row>
    <row r="562" spans="1:10" ht="15">
      <c r="A562" s="30"/>
      <c r="E562" s="30"/>
      <c r="F562" s="30"/>
      <c r="G562" s="56"/>
      <c r="H562" s="56"/>
      <c r="I562" s="56"/>
      <c r="J562" s="30"/>
    </row>
    <row r="563" spans="1:10" ht="15">
      <c r="A563" s="30"/>
      <c r="E563" s="30"/>
      <c r="F563" s="30"/>
      <c r="G563" s="56"/>
      <c r="H563" s="56"/>
      <c r="I563" s="56"/>
      <c r="J563" s="30"/>
    </row>
    <row r="564" spans="1:10" ht="15">
      <c r="A564" s="30"/>
      <c r="E564" s="30"/>
      <c r="F564" s="30"/>
      <c r="G564" s="56"/>
      <c r="H564" s="56"/>
      <c r="I564" s="56"/>
      <c r="J564" s="30"/>
    </row>
    <row r="565" spans="1:10" ht="15">
      <c r="A565" s="30"/>
      <c r="E565" s="30"/>
      <c r="F565" s="30"/>
      <c r="G565" s="56"/>
      <c r="H565" s="56"/>
      <c r="I565" s="56"/>
      <c r="J565" s="30"/>
    </row>
    <row r="566" spans="1:10" ht="15">
      <c r="A566" s="30"/>
      <c r="E566" s="30"/>
      <c r="F566" s="30"/>
      <c r="G566" s="56"/>
      <c r="H566" s="56"/>
      <c r="I566" s="56"/>
      <c r="J566" s="30"/>
    </row>
    <row r="567" spans="1:10" ht="15">
      <c r="A567" s="30"/>
      <c r="E567" s="30"/>
      <c r="F567" s="30"/>
      <c r="G567" s="56"/>
      <c r="H567" s="56"/>
      <c r="I567" s="56"/>
      <c r="J567" s="30"/>
    </row>
    <row r="568" spans="1:10" ht="15">
      <c r="A568" s="30"/>
      <c r="E568" s="30"/>
      <c r="F568" s="30"/>
      <c r="G568" s="56"/>
      <c r="H568" s="56"/>
      <c r="I568" s="56"/>
      <c r="J568" s="30"/>
    </row>
    <row r="569" spans="1:10" ht="15">
      <c r="A569" s="30"/>
      <c r="E569" s="30"/>
      <c r="F569" s="30"/>
      <c r="G569" s="56"/>
      <c r="H569" s="56"/>
      <c r="I569" s="56"/>
      <c r="J569" s="30"/>
    </row>
    <row r="570" spans="1:10" ht="15">
      <c r="A570" s="30"/>
      <c r="E570" s="30"/>
      <c r="F570" s="30"/>
      <c r="G570" s="56"/>
      <c r="H570" s="56"/>
      <c r="I570" s="56"/>
      <c r="J570" s="30"/>
    </row>
    <row r="571" spans="1:10" ht="15">
      <c r="A571" s="30"/>
      <c r="E571" s="30"/>
      <c r="F571" s="30"/>
      <c r="G571" s="56"/>
      <c r="H571" s="56"/>
      <c r="I571" s="56"/>
      <c r="J571" s="30"/>
    </row>
    <row r="572" spans="1:10" ht="15">
      <c r="A572" s="30"/>
      <c r="E572" s="30"/>
      <c r="F572" s="30"/>
      <c r="G572" s="56"/>
      <c r="H572" s="56"/>
      <c r="I572" s="56"/>
      <c r="J572" s="30"/>
    </row>
    <row r="573" spans="1:10" ht="15">
      <c r="A573" s="30"/>
      <c r="E573" s="30"/>
      <c r="F573" s="30"/>
      <c r="G573" s="56"/>
      <c r="H573" s="56"/>
      <c r="I573" s="56"/>
      <c r="J573" s="30"/>
    </row>
    <row r="574" spans="1:10" ht="15">
      <c r="A574" s="30"/>
      <c r="E574" s="30"/>
      <c r="F574" s="30"/>
      <c r="G574" s="56"/>
      <c r="H574" s="56"/>
      <c r="I574" s="56"/>
      <c r="J574" s="30"/>
    </row>
    <row r="575" spans="1:10" ht="15">
      <c r="A575" s="30"/>
      <c r="E575" s="30"/>
      <c r="F575" s="30"/>
      <c r="G575" s="56"/>
      <c r="H575" s="56"/>
      <c r="I575" s="56"/>
      <c r="J575" s="30"/>
    </row>
    <row r="576" spans="1:10" ht="15">
      <c r="A576" s="30"/>
      <c r="E576" s="30"/>
      <c r="F576" s="30"/>
      <c r="G576" s="56"/>
      <c r="H576" s="56"/>
      <c r="I576" s="56"/>
      <c r="J576" s="30"/>
    </row>
    <row r="577" spans="1:10" ht="15">
      <c r="A577" s="30"/>
      <c r="E577" s="30"/>
      <c r="F577" s="30"/>
      <c r="G577" s="56"/>
      <c r="H577" s="56"/>
      <c r="I577" s="56"/>
      <c r="J577" s="30"/>
    </row>
    <row r="578" spans="1:10" ht="15">
      <c r="A578" s="30"/>
      <c r="E578" s="30"/>
      <c r="F578" s="30"/>
      <c r="G578" s="56"/>
      <c r="H578" s="56"/>
      <c r="I578" s="56"/>
      <c r="J578" s="30"/>
    </row>
    <row r="579" spans="1:10" ht="15">
      <c r="A579" s="30"/>
      <c r="E579" s="30"/>
      <c r="F579" s="30"/>
      <c r="G579" s="56"/>
      <c r="H579" s="56"/>
      <c r="I579" s="56"/>
      <c r="J579" s="30"/>
    </row>
    <row r="580" spans="1:10" ht="15">
      <c r="A580" s="30"/>
      <c r="E580" s="30"/>
      <c r="F580" s="30"/>
      <c r="G580" s="56"/>
      <c r="H580" s="56"/>
      <c r="I580" s="56"/>
      <c r="J580" s="30"/>
    </row>
    <row r="581" spans="1:10" ht="15">
      <c r="A581" s="30"/>
      <c r="E581" s="30"/>
      <c r="F581" s="30"/>
      <c r="G581" s="56"/>
      <c r="H581" s="56"/>
      <c r="I581" s="56"/>
      <c r="J581" s="30"/>
    </row>
    <row r="582" spans="1:10" ht="15">
      <c r="A582" s="30"/>
      <c r="E582" s="30"/>
      <c r="F582" s="30"/>
      <c r="G582" s="56"/>
      <c r="H582" s="56"/>
      <c r="I582" s="56"/>
      <c r="J582" s="30"/>
    </row>
    <row r="583" spans="1:10" ht="15">
      <c r="A583" s="30"/>
      <c r="E583" s="30"/>
      <c r="F583" s="30"/>
      <c r="G583" s="56"/>
      <c r="H583" s="56"/>
      <c r="I583" s="56"/>
      <c r="J583" s="30"/>
    </row>
    <row r="584" spans="1:10" ht="15">
      <c r="A584" s="30"/>
      <c r="E584" s="30"/>
      <c r="F584" s="30"/>
      <c r="G584" s="56"/>
      <c r="H584" s="56"/>
      <c r="I584" s="56"/>
      <c r="J584" s="30"/>
    </row>
    <row r="585" spans="1:10" ht="15">
      <c r="A585" s="30"/>
      <c r="E585" s="30"/>
      <c r="F585" s="30"/>
      <c r="G585" s="56"/>
      <c r="H585" s="56"/>
      <c r="I585" s="56"/>
      <c r="J585" s="30"/>
    </row>
    <row r="586" spans="1:10" ht="15">
      <c r="A586" s="30"/>
      <c r="E586" s="30"/>
      <c r="F586" s="30"/>
      <c r="G586" s="56"/>
      <c r="H586" s="56"/>
      <c r="I586" s="56"/>
      <c r="J586" s="30"/>
    </row>
    <row r="587" spans="1:10" ht="15">
      <c r="A587" s="30"/>
      <c r="E587" s="30"/>
      <c r="F587" s="30"/>
      <c r="G587" s="56"/>
      <c r="H587" s="56"/>
      <c r="I587" s="56"/>
      <c r="J587" s="30"/>
    </row>
    <row r="588" spans="1:10" ht="15">
      <c r="A588" s="30"/>
      <c r="E588" s="30"/>
      <c r="F588" s="30"/>
      <c r="G588" s="56"/>
      <c r="H588" s="56"/>
      <c r="I588" s="56"/>
      <c r="J588" s="30"/>
    </row>
    <row r="589" spans="1:10" ht="15">
      <c r="A589" s="30"/>
      <c r="E589" s="30"/>
      <c r="F589" s="30"/>
      <c r="G589" s="56"/>
      <c r="H589" s="56"/>
      <c r="I589" s="56"/>
      <c r="J589" s="30"/>
    </row>
    <row r="590" spans="1:10" ht="15">
      <c r="A590" s="30"/>
      <c r="E590" s="30"/>
      <c r="F590" s="30"/>
      <c r="G590" s="56"/>
      <c r="H590" s="56"/>
      <c r="I590" s="56"/>
      <c r="J590" s="30"/>
    </row>
    <row r="591" spans="1:10" ht="15">
      <c r="A591" s="30"/>
      <c r="E591" s="30"/>
      <c r="F591" s="30"/>
      <c r="G591" s="56"/>
      <c r="H591" s="56"/>
      <c r="I591" s="56"/>
      <c r="J591" s="30"/>
    </row>
    <row r="592" spans="1:10" ht="15">
      <c r="A592" s="30"/>
      <c r="E592" s="30"/>
      <c r="F592" s="30"/>
      <c r="G592" s="56"/>
      <c r="H592" s="56"/>
      <c r="I592" s="56"/>
      <c r="J592" s="30"/>
    </row>
    <row r="593" spans="1:10" ht="15">
      <c r="A593" s="30"/>
      <c r="E593" s="30"/>
      <c r="F593" s="30"/>
      <c r="G593" s="56"/>
      <c r="H593" s="56"/>
      <c r="I593" s="56"/>
      <c r="J593" s="30"/>
    </row>
    <row r="594" spans="1:10" ht="15">
      <c r="A594" s="30"/>
      <c r="E594" s="30"/>
      <c r="F594" s="30"/>
      <c r="G594" s="56"/>
      <c r="H594" s="56"/>
      <c r="I594" s="56"/>
      <c r="J594" s="30"/>
    </row>
    <row r="595" spans="1:10" ht="15">
      <c r="A595" s="30"/>
      <c r="E595" s="30"/>
      <c r="F595" s="30"/>
      <c r="G595" s="56"/>
      <c r="H595" s="56"/>
      <c r="I595" s="56"/>
      <c r="J595" s="30"/>
    </row>
    <row r="596" spans="1:10" ht="15">
      <c r="A596" s="30"/>
      <c r="E596" s="30"/>
      <c r="F596" s="30"/>
      <c r="G596" s="56"/>
      <c r="H596" s="56"/>
      <c r="I596" s="56"/>
      <c r="J596" s="30"/>
    </row>
    <row r="597" spans="1:10" ht="15">
      <c r="A597" s="30"/>
      <c r="E597" s="30"/>
      <c r="F597" s="30"/>
      <c r="G597" s="56"/>
      <c r="H597" s="56"/>
      <c r="I597" s="56"/>
      <c r="J597" s="30"/>
    </row>
    <row r="598" spans="1:10" ht="15">
      <c r="A598" s="30"/>
      <c r="E598" s="30"/>
      <c r="F598" s="30"/>
      <c r="G598" s="56"/>
      <c r="H598" s="56"/>
      <c r="I598" s="56"/>
      <c r="J598" s="30"/>
    </row>
    <row r="599" spans="1:10" ht="15">
      <c r="A599" s="30"/>
      <c r="E599" s="30"/>
      <c r="F599" s="30"/>
      <c r="G599" s="56"/>
      <c r="H599" s="56"/>
      <c r="I599" s="56"/>
      <c r="J599" s="30"/>
    </row>
    <row r="600" spans="1:10" ht="15">
      <c r="A600" s="30"/>
      <c r="E600" s="30"/>
      <c r="F600" s="30"/>
      <c r="G600" s="56"/>
      <c r="H600" s="56"/>
      <c r="I600" s="56"/>
      <c r="J600" s="30"/>
    </row>
    <row r="601" spans="1:10" ht="15">
      <c r="A601" s="30"/>
      <c r="E601" s="30"/>
      <c r="F601" s="30"/>
      <c r="G601" s="56"/>
      <c r="H601" s="56"/>
      <c r="I601" s="56"/>
      <c r="J601" s="30"/>
    </row>
    <row r="602" spans="1:10" ht="15">
      <c r="A602" s="30"/>
      <c r="E602" s="30"/>
      <c r="F602" s="30"/>
      <c r="G602" s="56"/>
      <c r="H602" s="56"/>
      <c r="I602" s="56"/>
      <c r="J602" s="30"/>
    </row>
    <row r="603" spans="1:10" ht="15">
      <c r="A603" s="30"/>
      <c r="E603" s="30"/>
      <c r="F603" s="30"/>
      <c r="G603" s="56"/>
      <c r="H603" s="56"/>
      <c r="I603" s="56"/>
      <c r="J603" s="30"/>
    </row>
    <row r="604" spans="1:10" ht="15">
      <c r="A604" s="30"/>
      <c r="E604" s="30"/>
      <c r="F604" s="30"/>
      <c r="G604" s="56"/>
      <c r="H604" s="56"/>
      <c r="I604" s="56"/>
      <c r="J604" s="30"/>
    </row>
    <row r="605" spans="1:10" ht="15">
      <c r="A605" s="30"/>
      <c r="E605" s="30"/>
      <c r="F605" s="30"/>
      <c r="G605" s="56"/>
      <c r="H605" s="56"/>
      <c r="I605" s="56"/>
      <c r="J605" s="30"/>
    </row>
    <row r="606" spans="1:10" ht="15">
      <c r="A606" s="30"/>
      <c r="E606" s="30"/>
      <c r="F606" s="30"/>
      <c r="G606" s="56"/>
      <c r="H606" s="56"/>
      <c r="I606" s="56"/>
      <c r="J606" s="30"/>
    </row>
    <row r="607" spans="1:10" ht="15">
      <c r="A607" s="30"/>
      <c r="E607" s="30"/>
      <c r="F607" s="30"/>
      <c r="G607" s="56"/>
      <c r="H607" s="56"/>
      <c r="I607" s="56"/>
      <c r="J607" s="30"/>
    </row>
    <row r="608" spans="1:10" ht="15">
      <c r="A608" s="30"/>
      <c r="E608" s="30"/>
      <c r="F608" s="30"/>
      <c r="G608" s="56"/>
      <c r="H608" s="56"/>
      <c r="I608" s="56"/>
      <c r="J608" s="30"/>
    </row>
    <row r="609" spans="1:10" ht="15">
      <c r="A609" s="30"/>
      <c r="E609" s="30"/>
      <c r="F609" s="30"/>
      <c r="G609" s="56"/>
      <c r="H609" s="56"/>
      <c r="I609" s="56"/>
      <c r="J609" s="30"/>
    </row>
    <row r="610" spans="1:10" ht="15">
      <c r="A610" s="30"/>
      <c r="E610" s="30"/>
      <c r="F610" s="30"/>
      <c r="G610" s="56"/>
      <c r="H610" s="56"/>
      <c r="I610" s="56"/>
      <c r="J610" s="30"/>
    </row>
    <row r="611" spans="1:10" ht="15">
      <c r="A611" s="30"/>
      <c r="E611" s="30"/>
      <c r="F611" s="30"/>
      <c r="G611" s="56"/>
      <c r="H611" s="56"/>
      <c r="I611" s="56"/>
      <c r="J611" s="30"/>
    </row>
    <row r="612" spans="1:10" ht="15">
      <c r="A612" s="30"/>
      <c r="E612" s="30"/>
      <c r="F612" s="30"/>
      <c r="G612" s="56"/>
      <c r="H612" s="56"/>
      <c r="I612" s="56"/>
      <c r="J612" s="30"/>
    </row>
    <row r="613" spans="1:10" ht="15">
      <c r="A613" s="30"/>
      <c r="E613" s="30"/>
      <c r="F613" s="30"/>
      <c r="G613" s="56"/>
      <c r="H613" s="56"/>
      <c r="I613" s="56"/>
      <c r="J613" s="30"/>
    </row>
    <row r="614" spans="1:10" ht="15">
      <c r="A614" s="30"/>
      <c r="E614" s="30"/>
      <c r="F614" s="30"/>
      <c r="G614" s="56"/>
      <c r="H614" s="56"/>
      <c r="I614" s="56"/>
      <c r="J614" s="30"/>
    </row>
    <row r="615" spans="1:10" ht="15">
      <c r="A615" s="30"/>
      <c r="E615" s="30"/>
      <c r="F615" s="30"/>
      <c r="G615" s="56"/>
      <c r="H615" s="56"/>
      <c r="I615" s="56"/>
      <c r="J615" s="30"/>
    </row>
    <row r="616" spans="1:10" ht="15">
      <c r="A616" s="30"/>
      <c r="E616" s="30"/>
      <c r="F616" s="30"/>
      <c r="G616" s="56"/>
      <c r="H616" s="56"/>
      <c r="I616" s="56"/>
      <c r="J616" s="30"/>
    </row>
    <row r="617" spans="1:10" ht="15">
      <c r="A617" s="30"/>
      <c r="E617" s="30"/>
      <c r="F617" s="30"/>
      <c r="G617" s="56"/>
      <c r="H617" s="56"/>
      <c r="I617" s="56"/>
      <c r="J617" s="30"/>
    </row>
    <row r="618" spans="1:10" ht="15">
      <c r="A618" s="30"/>
      <c r="E618" s="30"/>
      <c r="F618" s="30"/>
      <c r="G618" s="56"/>
      <c r="H618" s="56"/>
      <c r="I618" s="56"/>
      <c r="J618" s="30"/>
    </row>
    <row r="619" spans="1:10" ht="15">
      <c r="A619" s="30"/>
      <c r="E619" s="30"/>
      <c r="F619" s="30"/>
      <c r="G619" s="56"/>
      <c r="H619" s="56"/>
      <c r="I619" s="56"/>
      <c r="J619" s="30"/>
    </row>
    <row r="620" spans="1:10" ht="15">
      <c r="A620" s="30"/>
      <c r="E620" s="30"/>
      <c r="F620" s="30"/>
      <c r="G620" s="56"/>
      <c r="H620" s="56"/>
      <c r="I620" s="56"/>
      <c r="J620" s="30"/>
    </row>
    <row r="621" spans="1:10" ht="15">
      <c r="A621" s="30"/>
      <c r="E621" s="30"/>
      <c r="F621" s="30"/>
      <c r="G621" s="56"/>
      <c r="H621" s="56"/>
      <c r="I621" s="56"/>
      <c r="J621" s="30"/>
    </row>
    <row r="622" spans="1:10" ht="15">
      <c r="A622" s="30"/>
      <c r="E622" s="30"/>
      <c r="F622" s="30"/>
      <c r="G622" s="56"/>
      <c r="H622" s="56"/>
      <c r="I622" s="56"/>
      <c r="J622" s="30"/>
    </row>
    <row r="623" spans="1:10" ht="15">
      <c r="A623" s="30"/>
      <c r="E623" s="30"/>
      <c r="F623" s="30"/>
      <c r="G623" s="56"/>
      <c r="H623" s="56"/>
      <c r="I623" s="56"/>
      <c r="J623" s="30"/>
    </row>
    <row r="624" spans="1:10" ht="15">
      <c r="A624" s="30"/>
      <c r="E624" s="30"/>
      <c r="F624" s="30"/>
      <c r="G624" s="56"/>
      <c r="H624" s="56"/>
      <c r="I624" s="56"/>
      <c r="J624" s="30"/>
    </row>
    <row r="625" spans="1:10" ht="15">
      <c r="A625" s="30"/>
      <c r="E625" s="30"/>
      <c r="F625" s="30"/>
      <c r="G625" s="56"/>
      <c r="H625" s="56"/>
      <c r="I625" s="56"/>
      <c r="J625" s="30"/>
    </row>
    <row r="626" spans="1:10" ht="15">
      <c r="A626" s="30"/>
      <c r="E626" s="30"/>
      <c r="F626" s="30"/>
      <c r="G626" s="56"/>
      <c r="H626" s="56"/>
      <c r="I626" s="56"/>
      <c r="J626" s="30"/>
    </row>
    <row r="627" spans="1:10" ht="15">
      <c r="A627" s="30"/>
      <c r="E627" s="30"/>
      <c r="F627" s="30"/>
      <c r="G627" s="56"/>
      <c r="H627" s="56"/>
      <c r="I627" s="56"/>
      <c r="J627" s="30"/>
    </row>
    <row r="628" spans="1:10" ht="15">
      <c r="A628" s="30"/>
      <c r="E628" s="30"/>
      <c r="F628" s="30"/>
      <c r="G628" s="56"/>
      <c r="H628" s="56"/>
      <c r="I628" s="56"/>
      <c r="J628" s="30"/>
    </row>
    <row r="629" spans="1:10" ht="15">
      <c r="A629" s="30"/>
      <c r="E629" s="30"/>
      <c r="F629" s="30"/>
      <c r="G629" s="56"/>
      <c r="H629" s="56"/>
      <c r="I629" s="56"/>
      <c r="J629" s="30"/>
    </row>
    <row r="630" spans="1:10" ht="15">
      <c r="A630" s="30"/>
      <c r="E630" s="30"/>
      <c r="F630" s="30"/>
      <c r="G630" s="56"/>
      <c r="H630" s="56"/>
      <c r="I630" s="56"/>
      <c r="J630" s="30"/>
    </row>
    <row r="631" spans="1:10" ht="15">
      <c r="A631" s="30"/>
      <c r="E631" s="30"/>
      <c r="F631" s="30"/>
      <c r="G631" s="56"/>
      <c r="H631" s="56"/>
      <c r="I631" s="56"/>
      <c r="J631" s="30"/>
    </row>
    <row r="632" spans="1:10" ht="15">
      <c r="A632" s="30"/>
      <c r="E632" s="30"/>
      <c r="F632" s="30"/>
      <c r="G632" s="56"/>
      <c r="H632" s="56"/>
      <c r="I632" s="56"/>
      <c r="J632" s="30"/>
    </row>
    <row r="633" spans="1:10" ht="15">
      <c r="A633" s="30"/>
      <c r="E633" s="30"/>
      <c r="F633" s="30"/>
      <c r="G633" s="56"/>
      <c r="H633" s="56"/>
      <c r="I633" s="56"/>
      <c r="J633" s="30"/>
    </row>
    <row r="634" spans="1:10" ht="15">
      <c r="A634" s="30"/>
      <c r="E634" s="30"/>
      <c r="F634" s="30"/>
      <c r="G634" s="56"/>
      <c r="H634" s="56"/>
      <c r="I634" s="56"/>
      <c r="J634" s="30"/>
    </row>
    <row r="635" spans="1:10" ht="15">
      <c r="A635" s="30"/>
      <c r="E635" s="30"/>
      <c r="F635" s="30"/>
      <c r="G635" s="56"/>
      <c r="H635" s="56"/>
      <c r="I635" s="56"/>
      <c r="J635" s="30"/>
    </row>
    <row r="636" spans="1:10" ht="15">
      <c r="A636" s="30"/>
      <c r="E636" s="30"/>
      <c r="F636" s="30"/>
      <c r="G636" s="56"/>
      <c r="H636" s="56"/>
      <c r="I636" s="56"/>
      <c r="J636" s="30"/>
    </row>
    <row r="637" spans="1:10" ht="15">
      <c r="A637" s="30"/>
      <c r="E637" s="30"/>
      <c r="F637" s="30"/>
      <c r="G637" s="56"/>
      <c r="H637" s="56"/>
      <c r="I637" s="56"/>
      <c r="J637" s="30"/>
    </row>
    <row r="638" spans="1:10" ht="15">
      <c r="A638" s="30"/>
      <c r="E638" s="30"/>
      <c r="F638" s="30"/>
      <c r="G638" s="56"/>
      <c r="H638" s="56"/>
      <c r="I638" s="56"/>
      <c r="J638" s="30"/>
    </row>
    <row r="639" spans="1:10" ht="15">
      <c r="A639" s="30"/>
      <c r="E639" s="30"/>
      <c r="F639" s="30"/>
      <c r="G639" s="56"/>
      <c r="H639" s="56"/>
      <c r="I639" s="56"/>
      <c r="J639" s="30"/>
    </row>
    <row r="640" spans="1:10" ht="15">
      <c r="A640" s="30"/>
      <c r="E640" s="30"/>
      <c r="F640" s="30"/>
      <c r="G640" s="56"/>
      <c r="H640" s="56"/>
      <c r="I640" s="56"/>
      <c r="J640" s="30"/>
    </row>
    <row r="641" spans="1:10" ht="15">
      <c r="A641" s="30"/>
      <c r="E641" s="30"/>
      <c r="F641" s="30"/>
      <c r="G641" s="56"/>
      <c r="H641" s="56"/>
      <c r="I641" s="56"/>
      <c r="J641" s="30"/>
    </row>
    <row r="642" spans="1:10" ht="15">
      <c r="A642" s="30"/>
      <c r="E642" s="30"/>
      <c r="F642" s="30"/>
      <c r="G642" s="56"/>
      <c r="H642" s="56"/>
      <c r="I642" s="56"/>
      <c r="J642" s="30"/>
    </row>
    <row r="643" spans="1:10" ht="15">
      <c r="A643" s="30"/>
      <c r="E643" s="30"/>
      <c r="F643" s="30"/>
      <c r="G643" s="56"/>
      <c r="H643" s="56"/>
      <c r="I643" s="56"/>
      <c r="J643" s="30"/>
    </row>
    <row r="644" spans="1:10" ht="15">
      <c r="A644" s="30"/>
      <c r="E644" s="30"/>
      <c r="F644" s="30"/>
      <c r="G644" s="56"/>
      <c r="H644" s="56"/>
      <c r="I644" s="56"/>
      <c r="J644" s="30"/>
    </row>
    <row r="645" spans="1:10" ht="15">
      <c r="A645" s="30"/>
      <c r="E645" s="30"/>
      <c r="F645" s="30"/>
      <c r="G645" s="56"/>
      <c r="H645" s="56"/>
      <c r="I645" s="56"/>
      <c r="J645" s="30"/>
    </row>
    <row r="646" spans="1:10" ht="15">
      <c r="A646" s="30"/>
      <c r="E646" s="30"/>
      <c r="F646" s="30"/>
      <c r="G646" s="56"/>
      <c r="H646" s="56"/>
      <c r="I646" s="56"/>
      <c r="J646" s="30"/>
    </row>
    <row r="647" spans="1:10" ht="15">
      <c r="A647" s="30"/>
      <c r="E647" s="30"/>
      <c r="F647" s="30"/>
      <c r="G647" s="56"/>
      <c r="H647" s="56"/>
      <c r="I647" s="56"/>
      <c r="J647" s="30"/>
    </row>
    <row r="648" spans="1:10" ht="15">
      <c r="A648" s="30"/>
      <c r="E648" s="30"/>
      <c r="F648" s="30"/>
      <c r="G648" s="56"/>
      <c r="H648" s="56"/>
      <c r="I648" s="56"/>
      <c r="J648" s="30"/>
    </row>
    <row r="649" spans="1:10" ht="15">
      <c r="A649" s="30"/>
      <c r="E649" s="30"/>
      <c r="F649" s="30"/>
      <c r="G649" s="56"/>
      <c r="H649" s="56"/>
      <c r="I649" s="56"/>
      <c r="J649" s="30"/>
    </row>
    <row r="650" spans="1:10" ht="15">
      <c r="A650" s="30"/>
      <c r="E650" s="30"/>
      <c r="F650" s="30"/>
      <c r="G650" s="56"/>
      <c r="H650" s="56"/>
      <c r="I650" s="56"/>
      <c r="J650" s="30"/>
    </row>
    <row r="651" spans="1:10" ht="15">
      <c r="A651" s="30"/>
      <c r="E651" s="30"/>
      <c r="F651" s="30"/>
      <c r="G651" s="56"/>
      <c r="H651" s="56"/>
      <c r="I651" s="56"/>
      <c r="J651" s="30"/>
    </row>
    <row r="652" spans="1:10" ht="15">
      <c r="A652" s="30"/>
      <c r="E652" s="30"/>
      <c r="F652" s="30"/>
      <c r="G652" s="56"/>
      <c r="H652" s="56"/>
      <c r="I652" s="56"/>
      <c r="J652" s="30"/>
    </row>
    <row r="653" spans="1:10" ht="15">
      <c r="A653" s="30"/>
      <c r="E653" s="30"/>
      <c r="F653" s="30"/>
      <c r="G653" s="56"/>
      <c r="H653" s="56"/>
      <c r="I653" s="56"/>
      <c r="J653" s="30"/>
    </row>
    <row r="654" spans="1:10" ht="15">
      <c r="A654" s="30"/>
      <c r="E654" s="30"/>
      <c r="F654" s="30"/>
      <c r="G654" s="56"/>
      <c r="H654" s="56"/>
      <c r="I654" s="56"/>
      <c r="J654" s="30"/>
    </row>
    <row r="655" spans="1:10" ht="15">
      <c r="A655" s="30"/>
      <c r="E655" s="30"/>
      <c r="F655" s="30"/>
      <c r="G655" s="56"/>
      <c r="H655" s="56"/>
      <c r="I655" s="56"/>
      <c r="J655" s="30"/>
    </row>
    <row r="656" spans="1:10" ht="15">
      <c r="A656" s="30"/>
      <c r="E656" s="30"/>
      <c r="F656" s="30"/>
      <c r="G656" s="56"/>
      <c r="H656" s="56"/>
      <c r="I656" s="56"/>
      <c r="J656" s="30"/>
    </row>
    <row r="657" spans="1:10" ht="15">
      <c r="A657" s="30"/>
      <c r="E657" s="30"/>
      <c r="F657" s="30"/>
      <c r="G657" s="56"/>
      <c r="H657" s="56"/>
      <c r="I657" s="56"/>
      <c r="J657" s="30"/>
    </row>
    <row r="658" spans="1:10" ht="15">
      <c r="A658" s="30"/>
      <c r="E658" s="30"/>
      <c r="F658" s="30"/>
      <c r="G658" s="56"/>
      <c r="H658" s="56"/>
      <c r="I658" s="56"/>
      <c r="J658" s="30"/>
    </row>
    <row r="659" spans="1:10" ht="15">
      <c r="A659" s="30"/>
      <c r="E659" s="30"/>
      <c r="F659" s="30"/>
      <c r="G659" s="56"/>
      <c r="H659" s="56"/>
      <c r="I659" s="56"/>
      <c r="J659" s="30"/>
    </row>
    <row r="660" spans="1:10" ht="15">
      <c r="A660" s="30"/>
      <c r="E660" s="30"/>
      <c r="F660" s="30"/>
      <c r="G660" s="56"/>
      <c r="H660" s="56"/>
      <c r="I660" s="56"/>
      <c r="J660" s="30"/>
    </row>
    <row r="661" spans="1:10" ht="15">
      <c r="A661" s="30"/>
      <c r="E661" s="30"/>
      <c r="F661" s="30"/>
      <c r="G661" s="56"/>
      <c r="H661" s="56"/>
      <c r="I661" s="56"/>
      <c r="J661" s="30"/>
    </row>
    <row r="662" spans="1:10" ht="15">
      <c r="A662" s="30"/>
      <c r="E662" s="30"/>
      <c r="F662" s="30"/>
      <c r="G662" s="56"/>
      <c r="H662" s="56"/>
      <c r="I662" s="56"/>
      <c r="J662" s="30"/>
    </row>
    <row r="663" spans="1:10" ht="15">
      <c r="A663" s="30"/>
      <c r="E663" s="30"/>
      <c r="F663" s="30"/>
      <c r="G663" s="56"/>
      <c r="H663" s="56"/>
      <c r="I663" s="56"/>
      <c r="J663" s="30"/>
    </row>
    <row r="664" spans="1:10" ht="15">
      <c r="A664" s="30"/>
      <c r="E664" s="30"/>
      <c r="F664" s="30"/>
      <c r="G664" s="56"/>
      <c r="H664" s="56"/>
      <c r="I664" s="56"/>
      <c r="J664" s="30"/>
    </row>
    <row r="665" spans="1:10" ht="15">
      <c r="A665" s="30"/>
      <c r="E665" s="30"/>
      <c r="F665" s="30"/>
      <c r="G665" s="56"/>
      <c r="H665" s="56"/>
      <c r="I665" s="56"/>
      <c r="J665" s="30"/>
    </row>
    <row r="666" spans="1:10" ht="15">
      <c r="A666" s="30"/>
      <c r="E666" s="30"/>
      <c r="F666" s="30"/>
      <c r="G666" s="56"/>
      <c r="H666" s="56"/>
      <c r="I666" s="56"/>
      <c r="J666" s="30"/>
    </row>
    <row r="667" spans="1:10" ht="15">
      <c r="A667" s="30"/>
      <c r="E667" s="30"/>
      <c r="F667" s="30"/>
      <c r="G667" s="56"/>
      <c r="H667" s="56"/>
      <c r="I667" s="56"/>
      <c r="J667" s="30"/>
    </row>
    <row r="668" spans="1:10" ht="15">
      <c r="A668" s="30"/>
      <c r="E668" s="30"/>
      <c r="F668" s="30"/>
      <c r="G668" s="56"/>
      <c r="H668" s="56"/>
      <c r="I668" s="56"/>
      <c r="J668" s="30"/>
    </row>
    <row r="669" spans="1:10" ht="15">
      <c r="A669" s="30"/>
      <c r="E669" s="30"/>
      <c r="F669" s="30"/>
      <c r="G669" s="56"/>
      <c r="H669" s="56"/>
      <c r="I669" s="56"/>
      <c r="J669" s="30"/>
    </row>
    <row r="670" spans="1:10" ht="15">
      <c r="A670" s="30"/>
      <c r="E670" s="30"/>
      <c r="F670" s="30"/>
      <c r="G670" s="56"/>
      <c r="H670" s="56"/>
      <c r="I670" s="56"/>
      <c r="J670" s="30"/>
    </row>
    <row r="671" spans="1:10" ht="15">
      <c r="A671" s="30"/>
      <c r="E671" s="30"/>
      <c r="F671" s="30"/>
      <c r="G671" s="56"/>
      <c r="H671" s="56"/>
      <c r="I671" s="56"/>
      <c r="J671" s="30"/>
    </row>
    <row r="672" spans="1:10" ht="15">
      <c r="A672" s="30"/>
      <c r="E672" s="30"/>
      <c r="F672" s="30"/>
      <c r="G672" s="56"/>
      <c r="H672" s="56"/>
      <c r="I672" s="56"/>
      <c r="J672" s="30"/>
    </row>
    <row r="673" spans="1:10" ht="15">
      <c r="A673" s="30"/>
      <c r="E673" s="30"/>
      <c r="F673" s="30"/>
      <c r="G673" s="56"/>
      <c r="H673" s="56"/>
      <c r="I673" s="56"/>
      <c r="J673" s="30"/>
    </row>
    <row r="674" spans="1:10" ht="15">
      <c r="A674" s="30"/>
      <c r="E674" s="30"/>
      <c r="F674" s="30"/>
      <c r="G674" s="56"/>
      <c r="H674" s="56"/>
      <c r="I674" s="56"/>
      <c r="J674" s="30"/>
    </row>
    <row r="675" spans="1:10" ht="15">
      <c r="A675" s="30"/>
      <c r="E675" s="30"/>
      <c r="F675" s="30"/>
      <c r="G675" s="56"/>
      <c r="H675" s="56"/>
      <c r="I675" s="56"/>
      <c r="J675" s="30"/>
    </row>
    <row r="676" spans="1:10" ht="15">
      <c r="A676" s="30"/>
      <c r="E676" s="30"/>
      <c r="F676" s="30"/>
      <c r="G676" s="56"/>
      <c r="H676" s="56"/>
      <c r="I676" s="56"/>
      <c r="J676" s="30"/>
    </row>
    <row r="677" spans="1:10" ht="15">
      <c r="A677" s="30"/>
      <c r="E677" s="30"/>
      <c r="F677" s="30"/>
      <c r="G677" s="56"/>
      <c r="H677" s="56"/>
      <c r="I677" s="56"/>
      <c r="J677" s="30"/>
    </row>
    <row r="678" spans="1:10" ht="15">
      <c r="A678" s="30"/>
      <c r="E678" s="30"/>
      <c r="F678" s="30"/>
      <c r="G678" s="56"/>
      <c r="H678" s="56"/>
      <c r="I678" s="56"/>
      <c r="J678" s="30"/>
    </row>
    <row r="679" spans="1:10" ht="15">
      <c r="A679" s="30"/>
      <c r="E679" s="30"/>
      <c r="F679" s="30"/>
      <c r="G679" s="56"/>
      <c r="H679" s="56"/>
      <c r="I679" s="56"/>
      <c r="J679" s="30"/>
    </row>
    <row r="680" spans="1:10" ht="15">
      <c r="A680" s="30"/>
      <c r="E680" s="30"/>
      <c r="F680" s="30"/>
      <c r="G680" s="56"/>
      <c r="H680" s="56"/>
      <c r="I680" s="56"/>
      <c r="J680" s="30"/>
    </row>
    <row r="681" spans="1:10" ht="15">
      <c r="A681" s="30"/>
      <c r="E681" s="30"/>
      <c r="F681" s="30"/>
      <c r="G681" s="56"/>
      <c r="H681" s="56"/>
      <c r="I681" s="56"/>
      <c r="J681" s="30"/>
    </row>
    <row r="682" spans="1:10" ht="15">
      <c r="A682" s="30"/>
      <c r="E682" s="30"/>
      <c r="F682" s="30"/>
      <c r="G682" s="56"/>
      <c r="H682" s="56"/>
      <c r="I682" s="56"/>
      <c r="J682" s="30"/>
    </row>
    <row r="683" spans="1:10" ht="15">
      <c r="A683" s="30"/>
      <c r="E683" s="30"/>
      <c r="F683" s="30"/>
      <c r="G683" s="56"/>
      <c r="H683" s="56"/>
      <c r="I683" s="56"/>
      <c r="J683" s="30"/>
    </row>
    <row r="684" spans="1:10" ht="15">
      <c r="A684" s="30"/>
      <c r="E684" s="30"/>
      <c r="F684" s="30"/>
      <c r="G684" s="56"/>
      <c r="H684" s="56"/>
      <c r="I684" s="56"/>
      <c r="J684" s="30"/>
    </row>
    <row r="685" spans="1:10" ht="15">
      <c r="A685" s="30"/>
      <c r="E685" s="30"/>
      <c r="F685" s="30"/>
      <c r="G685" s="56"/>
      <c r="H685" s="56"/>
      <c r="I685" s="56"/>
      <c r="J685" s="30"/>
    </row>
    <row r="686" spans="1:10" ht="15">
      <c r="A686" s="30"/>
      <c r="E686" s="30"/>
      <c r="F686" s="30"/>
      <c r="G686" s="56"/>
      <c r="H686" s="56"/>
      <c r="I686" s="56"/>
      <c r="J686" s="30"/>
    </row>
    <row r="687" spans="1:10" ht="15">
      <c r="A687" s="30"/>
      <c r="E687" s="30"/>
      <c r="F687" s="30"/>
      <c r="G687" s="56"/>
      <c r="H687" s="56"/>
      <c r="I687" s="56"/>
      <c r="J687" s="30"/>
    </row>
    <row r="688" spans="1:10" ht="15">
      <c r="A688" s="30"/>
      <c r="E688" s="30"/>
      <c r="F688" s="30"/>
      <c r="G688" s="56"/>
      <c r="H688" s="56"/>
      <c r="I688" s="56"/>
      <c r="J688" s="30"/>
    </row>
    <row r="689" spans="1:10" ht="15">
      <c r="A689" s="30"/>
      <c r="E689" s="30"/>
      <c r="F689" s="30"/>
      <c r="G689" s="56"/>
      <c r="H689" s="56"/>
      <c r="I689" s="56"/>
      <c r="J689" s="30"/>
    </row>
    <row r="690" spans="1:10" ht="15">
      <c r="A690" s="30"/>
      <c r="E690" s="30"/>
      <c r="F690" s="30"/>
      <c r="G690" s="56"/>
      <c r="H690" s="56"/>
      <c r="I690" s="56"/>
      <c r="J690" s="30"/>
    </row>
    <row r="691" spans="1:10" ht="15">
      <c r="A691" s="30"/>
      <c r="E691" s="30"/>
      <c r="F691" s="30"/>
      <c r="G691" s="56"/>
      <c r="H691" s="56"/>
      <c r="I691" s="56"/>
      <c r="J691" s="30"/>
    </row>
    <row r="692" spans="1:10" ht="15">
      <c r="A692" s="30"/>
      <c r="E692" s="30"/>
      <c r="F692" s="30"/>
      <c r="G692" s="56"/>
      <c r="H692" s="56"/>
      <c r="I692" s="56"/>
      <c r="J692" s="30"/>
    </row>
    <row r="693" spans="1:10" ht="15">
      <c r="A693" s="30"/>
      <c r="E693" s="30"/>
      <c r="F693" s="30"/>
      <c r="G693" s="56"/>
      <c r="H693" s="56"/>
      <c r="I693" s="56"/>
      <c r="J693" s="30"/>
    </row>
    <row r="694" spans="1:10" ht="15">
      <c r="A694" s="30"/>
      <c r="E694" s="30"/>
      <c r="F694" s="30"/>
      <c r="G694" s="56"/>
      <c r="H694" s="56"/>
      <c r="I694" s="56"/>
      <c r="J694" s="30"/>
    </row>
    <row r="695" spans="1:10" ht="15">
      <c r="A695" s="30"/>
      <c r="E695" s="30"/>
      <c r="F695" s="30"/>
      <c r="G695" s="56"/>
      <c r="H695" s="56"/>
      <c r="I695" s="56"/>
      <c r="J695" s="30"/>
    </row>
    <row r="696" spans="1:10" ht="15">
      <c r="A696" s="30"/>
      <c r="E696" s="30"/>
      <c r="F696" s="30"/>
      <c r="G696" s="56"/>
      <c r="H696" s="56"/>
      <c r="I696" s="56"/>
      <c r="J696" s="30"/>
    </row>
    <row r="697" spans="1:10" ht="15">
      <c r="A697" s="30"/>
      <c r="E697" s="30"/>
      <c r="F697" s="30"/>
      <c r="G697" s="56"/>
      <c r="H697" s="56"/>
      <c r="I697" s="56"/>
      <c r="J697" s="30"/>
    </row>
    <row r="698" spans="1:10" ht="15">
      <c r="A698" s="30"/>
      <c r="E698" s="30"/>
      <c r="F698" s="30"/>
      <c r="G698" s="56"/>
      <c r="H698" s="56"/>
      <c r="I698" s="56"/>
      <c r="J698" s="30"/>
    </row>
    <row r="699" spans="1:10" ht="15">
      <c r="A699" s="30"/>
      <c r="E699" s="30"/>
      <c r="F699" s="30"/>
      <c r="G699" s="56"/>
      <c r="H699" s="56"/>
      <c r="I699" s="56"/>
      <c r="J699" s="30"/>
    </row>
    <row r="700" spans="1:10" ht="15">
      <c r="A700" s="30"/>
      <c r="E700" s="30"/>
      <c r="F700" s="30"/>
      <c r="G700" s="56"/>
      <c r="H700" s="56"/>
      <c r="I700" s="56"/>
      <c r="J700" s="30"/>
    </row>
    <row r="701" spans="1:10" ht="15">
      <c r="A701" s="30"/>
      <c r="E701" s="30"/>
      <c r="F701" s="30"/>
      <c r="G701" s="56"/>
      <c r="H701" s="56"/>
      <c r="I701" s="56"/>
      <c r="J701" s="30"/>
    </row>
    <row r="702" spans="1:10" ht="15">
      <c r="A702" s="30"/>
      <c r="E702" s="30"/>
      <c r="F702" s="30"/>
      <c r="G702" s="56"/>
      <c r="H702" s="56"/>
      <c r="I702" s="56"/>
      <c r="J702" s="30"/>
    </row>
    <row r="703" spans="1:10" ht="15">
      <c r="A703" s="30"/>
      <c r="E703" s="30"/>
      <c r="F703" s="30"/>
      <c r="G703" s="56"/>
      <c r="H703" s="56"/>
      <c r="I703" s="56"/>
      <c r="J703" s="30"/>
    </row>
    <row r="704" spans="1:10" ht="15">
      <c r="A704" s="30"/>
      <c r="E704" s="30"/>
      <c r="F704" s="30"/>
      <c r="G704" s="56"/>
      <c r="H704" s="56"/>
      <c r="I704" s="56"/>
      <c r="J704" s="30"/>
    </row>
    <row r="705" spans="1:10" ht="15">
      <c r="A705" s="30"/>
      <c r="E705" s="30"/>
      <c r="F705" s="30"/>
      <c r="G705" s="56"/>
      <c r="H705" s="56"/>
      <c r="I705" s="56"/>
      <c r="J705" s="30"/>
    </row>
    <row r="706" spans="1:10" ht="15">
      <c r="A706" s="30"/>
      <c r="E706" s="30"/>
      <c r="F706" s="30"/>
      <c r="G706" s="56"/>
      <c r="H706" s="56"/>
      <c r="I706" s="56"/>
      <c r="J706" s="30"/>
    </row>
    <row r="707" spans="1:10" ht="15">
      <c r="A707" s="30"/>
      <c r="E707" s="30"/>
      <c r="F707" s="30"/>
      <c r="G707" s="56"/>
      <c r="H707" s="56"/>
      <c r="I707" s="56"/>
      <c r="J707" s="30"/>
    </row>
    <row r="708" spans="1:10" ht="15">
      <c r="A708" s="30"/>
      <c r="E708" s="30"/>
      <c r="F708" s="30"/>
      <c r="G708" s="56"/>
      <c r="H708" s="56"/>
      <c r="I708" s="56"/>
      <c r="J708" s="30"/>
    </row>
    <row r="709" spans="1:10" ht="15">
      <c r="A709" s="30"/>
      <c r="E709" s="30"/>
      <c r="F709" s="30"/>
      <c r="G709" s="56"/>
      <c r="H709" s="56"/>
      <c r="I709" s="56"/>
      <c r="J709" s="30"/>
    </row>
    <row r="710" spans="1:10" ht="15">
      <c r="A710" s="30"/>
      <c r="E710" s="30"/>
      <c r="F710" s="30"/>
      <c r="G710" s="56"/>
      <c r="H710" s="56"/>
      <c r="I710" s="56"/>
      <c r="J710" s="30"/>
    </row>
    <row r="711" spans="1:10" ht="15">
      <c r="A711" s="30"/>
      <c r="E711" s="30"/>
      <c r="F711" s="30"/>
      <c r="G711" s="56"/>
      <c r="H711" s="56"/>
      <c r="I711" s="56"/>
      <c r="J711" s="30"/>
    </row>
    <row r="712" spans="1:10" ht="15">
      <c r="A712" s="30"/>
      <c r="E712" s="30"/>
      <c r="F712" s="30"/>
      <c r="G712" s="56"/>
      <c r="H712" s="56"/>
      <c r="I712" s="56"/>
      <c r="J712" s="30"/>
    </row>
    <row r="713" spans="1:10" ht="15">
      <c r="A713" s="30"/>
      <c r="E713" s="30"/>
      <c r="F713" s="30"/>
      <c r="G713" s="56"/>
      <c r="H713" s="56"/>
      <c r="I713" s="56"/>
      <c r="J713" s="30"/>
    </row>
    <row r="714" spans="1:10" ht="15">
      <c r="A714" s="30"/>
      <c r="E714" s="30"/>
      <c r="F714" s="30"/>
      <c r="G714" s="56"/>
      <c r="H714" s="56"/>
      <c r="I714" s="56"/>
      <c r="J714" s="30"/>
    </row>
    <row r="715" spans="1:10" ht="15">
      <c r="A715" s="30"/>
      <c r="E715" s="30"/>
      <c r="F715" s="30"/>
      <c r="G715" s="56"/>
      <c r="H715" s="56"/>
      <c r="I715" s="56"/>
      <c r="J715" s="30"/>
    </row>
    <row r="716" spans="1:10" ht="15">
      <c r="A716" s="30"/>
      <c r="E716" s="30"/>
      <c r="F716" s="30"/>
      <c r="G716" s="56"/>
      <c r="H716" s="56"/>
      <c r="I716" s="56"/>
      <c r="J716" s="30"/>
    </row>
    <row r="717" spans="1:10" ht="15">
      <c r="A717" s="30"/>
      <c r="E717" s="30"/>
      <c r="F717" s="30"/>
      <c r="G717" s="56"/>
      <c r="H717" s="56"/>
      <c r="I717" s="56"/>
      <c r="J717" s="30"/>
    </row>
    <row r="718" spans="1:10" ht="15">
      <c r="A718" s="30"/>
      <c r="E718" s="30"/>
      <c r="F718" s="30"/>
      <c r="G718" s="56"/>
      <c r="H718" s="56"/>
      <c r="I718" s="56"/>
      <c r="J718" s="30"/>
    </row>
    <row r="719" spans="1:10" ht="15">
      <c r="A719" s="30"/>
      <c r="E719" s="30"/>
      <c r="F719" s="30"/>
      <c r="G719" s="56"/>
      <c r="H719" s="56"/>
      <c r="I719" s="56"/>
      <c r="J719" s="30"/>
    </row>
    <row r="720" spans="1:10" ht="15">
      <c r="A720" s="30"/>
      <c r="E720" s="30"/>
      <c r="F720" s="30"/>
      <c r="G720" s="56"/>
      <c r="H720" s="56"/>
      <c r="I720" s="56"/>
      <c r="J720" s="30"/>
    </row>
    <row r="721" spans="1:10" ht="15">
      <c r="A721" s="30"/>
      <c r="E721" s="30"/>
      <c r="F721" s="30"/>
      <c r="G721" s="56"/>
      <c r="H721" s="56"/>
      <c r="I721" s="56"/>
      <c r="J721" s="30"/>
    </row>
    <row r="722" spans="1:10" ht="15">
      <c r="A722" s="30"/>
      <c r="E722" s="30"/>
      <c r="F722" s="30"/>
      <c r="G722" s="56"/>
      <c r="H722" s="56"/>
      <c r="I722" s="56"/>
      <c r="J722" s="30"/>
    </row>
    <row r="723" spans="1:10" ht="15">
      <c r="A723" s="30"/>
      <c r="E723" s="30"/>
      <c r="F723" s="30"/>
      <c r="G723" s="56"/>
      <c r="H723" s="56"/>
      <c r="I723" s="56"/>
      <c r="J723" s="30"/>
    </row>
    <row r="724" spans="1:10" ht="15">
      <c r="A724" s="30"/>
      <c r="E724" s="30"/>
      <c r="F724" s="30"/>
      <c r="G724" s="56"/>
      <c r="H724" s="56"/>
      <c r="I724" s="56"/>
      <c r="J724" s="30"/>
    </row>
    <row r="725" spans="1:10" ht="15">
      <c r="A725" s="30"/>
      <c r="E725" s="30"/>
      <c r="F725" s="30"/>
      <c r="G725" s="56"/>
      <c r="H725" s="56"/>
      <c r="I725" s="56"/>
      <c r="J725" s="30"/>
    </row>
    <row r="726" spans="1:10" ht="15">
      <c r="A726" s="30"/>
      <c r="E726" s="30"/>
      <c r="F726" s="30"/>
      <c r="G726" s="56"/>
      <c r="H726" s="56"/>
      <c r="I726" s="56"/>
      <c r="J726" s="30"/>
    </row>
    <row r="727" spans="1:10" ht="15">
      <c r="A727" s="30"/>
      <c r="E727" s="30"/>
      <c r="F727" s="30"/>
      <c r="G727" s="56"/>
      <c r="H727" s="56"/>
      <c r="I727" s="56"/>
      <c r="J727" s="30"/>
    </row>
    <row r="728" spans="1:10" ht="15">
      <c r="A728" s="30"/>
      <c r="E728" s="30"/>
      <c r="F728" s="30"/>
      <c r="G728" s="56"/>
      <c r="H728" s="56"/>
      <c r="I728" s="56"/>
      <c r="J728" s="30"/>
    </row>
    <row r="729" spans="1:10" ht="15">
      <c r="A729" s="30"/>
      <c r="E729" s="30"/>
      <c r="F729" s="30"/>
      <c r="G729" s="56"/>
      <c r="H729" s="56"/>
      <c r="I729" s="56"/>
      <c r="J729" s="30"/>
    </row>
    <row r="730" spans="1:10" ht="15">
      <c r="A730" s="30"/>
      <c r="E730" s="30"/>
      <c r="F730" s="30"/>
      <c r="G730" s="56"/>
      <c r="H730" s="56"/>
      <c r="I730" s="56"/>
      <c r="J730" s="30"/>
    </row>
    <row r="731" spans="1:10" ht="15">
      <c r="A731" s="30"/>
      <c r="E731" s="30"/>
      <c r="F731" s="30"/>
      <c r="G731" s="56"/>
      <c r="H731" s="56"/>
      <c r="I731" s="56"/>
      <c r="J731" s="30"/>
    </row>
    <row r="732" spans="1:10" ht="15">
      <c r="A732" s="30"/>
      <c r="E732" s="30"/>
      <c r="F732" s="30"/>
      <c r="G732" s="56"/>
      <c r="H732" s="56"/>
      <c r="I732" s="56"/>
      <c r="J732" s="30"/>
    </row>
    <row r="733" spans="1:10" ht="15">
      <c r="A733" s="30"/>
      <c r="E733" s="30"/>
      <c r="F733" s="30"/>
      <c r="G733" s="56"/>
      <c r="H733" s="56"/>
      <c r="I733" s="56"/>
      <c r="J733" s="30"/>
    </row>
    <row r="734" spans="1:10" ht="15">
      <c r="A734" s="30"/>
      <c r="E734" s="30"/>
      <c r="F734" s="30"/>
      <c r="G734" s="56"/>
      <c r="H734" s="56"/>
      <c r="I734" s="56"/>
      <c r="J734" s="30"/>
    </row>
    <row r="735" spans="1:10" ht="15">
      <c r="A735" s="30"/>
      <c r="E735" s="30"/>
      <c r="F735" s="30"/>
      <c r="G735" s="56"/>
      <c r="H735" s="56"/>
      <c r="I735" s="56"/>
      <c r="J735" s="30"/>
    </row>
    <row r="736" spans="1:10" ht="15">
      <c r="A736" s="30"/>
      <c r="E736" s="30"/>
      <c r="F736" s="30"/>
      <c r="G736" s="56"/>
      <c r="H736" s="56"/>
      <c r="I736" s="56"/>
      <c r="J736" s="30"/>
    </row>
    <row r="737" spans="1:10" ht="15">
      <c r="A737" s="30"/>
      <c r="E737" s="30"/>
      <c r="F737" s="30"/>
      <c r="G737" s="56"/>
      <c r="H737" s="56"/>
      <c r="I737" s="56"/>
      <c r="J737" s="30"/>
    </row>
    <row r="738" spans="1:10" ht="15">
      <c r="A738" s="30"/>
      <c r="E738" s="30"/>
      <c r="F738" s="30"/>
      <c r="G738" s="56"/>
      <c r="H738" s="56"/>
      <c r="I738" s="56"/>
      <c r="J738" s="30"/>
    </row>
    <row r="739" spans="1:10" ht="15">
      <c r="A739" s="30"/>
      <c r="E739" s="30"/>
      <c r="F739" s="30"/>
      <c r="G739" s="56"/>
      <c r="H739" s="56"/>
      <c r="I739" s="56"/>
      <c r="J739" s="30"/>
    </row>
    <row r="740" spans="1:10" ht="15">
      <c r="A740" s="30"/>
      <c r="E740" s="30"/>
      <c r="F740" s="30"/>
      <c r="G740" s="56"/>
      <c r="H740" s="56"/>
      <c r="I740" s="56"/>
      <c r="J740" s="30"/>
    </row>
    <row r="741" spans="1:10" ht="15">
      <c r="A741" s="30"/>
      <c r="E741" s="30"/>
      <c r="F741" s="30"/>
      <c r="G741" s="56"/>
      <c r="H741" s="56"/>
      <c r="I741" s="56"/>
      <c r="J741" s="30"/>
    </row>
    <row r="742" spans="1:10" ht="15">
      <c r="A742" s="30"/>
      <c r="E742" s="30"/>
      <c r="F742" s="30"/>
      <c r="G742" s="56"/>
      <c r="H742" s="56"/>
      <c r="I742" s="56"/>
      <c r="J742" s="30"/>
    </row>
    <row r="743" spans="1:10" ht="15">
      <c r="A743" s="30"/>
      <c r="E743" s="30"/>
      <c r="F743" s="30"/>
      <c r="G743" s="56"/>
      <c r="H743" s="56"/>
      <c r="I743" s="56"/>
      <c r="J743" s="30"/>
    </row>
    <row r="744" spans="1:10" ht="15">
      <c r="A744" s="30"/>
      <c r="E744" s="30"/>
      <c r="F744" s="30"/>
      <c r="G744" s="56"/>
      <c r="H744" s="56"/>
      <c r="I744" s="56"/>
      <c r="J744" s="30"/>
    </row>
    <row r="745" spans="1:10" ht="15">
      <c r="A745" s="30"/>
      <c r="E745" s="30"/>
      <c r="F745" s="30"/>
      <c r="G745" s="56"/>
      <c r="H745" s="56"/>
      <c r="I745" s="56"/>
      <c r="J745" s="30"/>
    </row>
    <row r="746" spans="1:10" ht="15">
      <c r="A746" s="30"/>
      <c r="E746" s="30"/>
      <c r="F746" s="30"/>
      <c r="G746" s="56"/>
      <c r="H746" s="56"/>
      <c r="I746" s="56"/>
      <c r="J746" s="30"/>
    </row>
    <row r="747" spans="1:10" ht="15">
      <c r="A747" s="30"/>
      <c r="E747" s="30"/>
      <c r="F747" s="30"/>
      <c r="G747" s="56"/>
      <c r="H747" s="56"/>
      <c r="I747" s="56"/>
      <c r="J747" s="30"/>
    </row>
    <row r="748" spans="1:10" ht="15">
      <c r="A748" s="30"/>
      <c r="E748" s="30"/>
      <c r="F748" s="30"/>
      <c r="G748" s="56"/>
      <c r="H748" s="56"/>
      <c r="I748" s="56"/>
      <c r="J748" s="30"/>
    </row>
    <row r="749" spans="1:10" ht="15">
      <c r="A749" s="30"/>
      <c r="E749" s="30"/>
      <c r="F749" s="30"/>
      <c r="G749" s="56"/>
      <c r="H749" s="56"/>
      <c r="I749" s="56"/>
      <c r="J749" s="30"/>
    </row>
    <row r="750" spans="1:10" ht="15">
      <c r="A750" s="30"/>
      <c r="E750" s="30"/>
      <c r="F750" s="30"/>
      <c r="G750" s="56"/>
      <c r="H750" s="56"/>
      <c r="I750" s="56"/>
      <c r="J750" s="30"/>
    </row>
    <row r="751" spans="1:10" ht="15">
      <c r="A751" s="30"/>
      <c r="E751" s="30"/>
      <c r="F751" s="30"/>
      <c r="G751" s="56"/>
      <c r="H751" s="56"/>
      <c r="I751" s="56"/>
      <c r="J751" s="30"/>
    </row>
    <row r="752" spans="1:10" ht="15">
      <c r="A752" s="30"/>
      <c r="E752" s="30"/>
      <c r="F752" s="30"/>
      <c r="G752" s="56"/>
      <c r="H752" s="56"/>
      <c r="I752" s="56"/>
      <c r="J752" s="30"/>
    </row>
    <row r="753" spans="1:10" ht="15">
      <c r="A753" s="30"/>
      <c r="E753" s="30"/>
      <c r="F753" s="30"/>
      <c r="G753" s="56"/>
      <c r="H753" s="56"/>
      <c r="I753" s="56"/>
      <c r="J753" s="30"/>
    </row>
    <row r="754" spans="1:10" ht="15">
      <c r="A754" s="30"/>
      <c r="E754" s="30"/>
      <c r="F754" s="30"/>
      <c r="G754" s="56"/>
      <c r="H754" s="56"/>
      <c r="I754" s="56"/>
      <c r="J754" s="30"/>
    </row>
    <row r="755" spans="1:10" ht="15">
      <c r="A755" s="30"/>
      <c r="E755" s="30"/>
      <c r="F755" s="30"/>
      <c r="G755" s="56"/>
      <c r="H755" s="56"/>
      <c r="I755" s="56"/>
      <c r="J755" s="30"/>
    </row>
    <row r="756" spans="1:10" ht="15">
      <c r="A756" s="30"/>
      <c r="E756" s="30"/>
      <c r="F756" s="30"/>
      <c r="G756" s="56"/>
      <c r="H756" s="56"/>
      <c r="I756" s="56"/>
      <c r="J756" s="30"/>
    </row>
    <row r="757" spans="1:10" ht="15">
      <c r="A757" s="30"/>
      <c r="E757" s="30"/>
      <c r="F757" s="30"/>
      <c r="G757" s="56"/>
      <c r="H757" s="56"/>
      <c r="I757" s="56"/>
      <c r="J757" s="30"/>
    </row>
    <row r="758" spans="1:10" ht="15">
      <c r="A758" s="30"/>
      <c r="E758" s="30"/>
      <c r="F758" s="30"/>
      <c r="G758" s="56"/>
      <c r="H758" s="56"/>
      <c r="I758" s="56"/>
      <c r="J758" s="30"/>
    </row>
    <row r="759" spans="1:10" ht="15">
      <c r="A759" s="30"/>
      <c r="E759" s="30"/>
      <c r="F759" s="30"/>
      <c r="G759" s="56"/>
      <c r="H759" s="56"/>
      <c r="I759" s="56"/>
      <c r="J759" s="30"/>
    </row>
    <row r="760" spans="1:10" ht="15">
      <c r="A760" s="30"/>
      <c r="E760" s="30"/>
      <c r="F760" s="30"/>
      <c r="G760" s="56"/>
      <c r="H760" s="56"/>
      <c r="I760" s="56"/>
      <c r="J760" s="30"/>
    </row>
    <row r="761" spans="1:10" ht="15">
      <c r="A761" s="30"/>
      <c r="E761" s="30"/>
      <c r="F761" s="30"/>
      <c r="G761" s="56"/>
      <c r="H761" s="56"/>
      <c r="I761" s="56"/>
      <c r="J761" s="30"/>
    </row>
    <row r="762" spans="1:10" ht="15">
      <c r="A762" s="30"/>
      <c r="E762" s="30"/>
      <c r="F762" s="30"/>
      <c r="G762" s="56"/>
      <c r="H762" s="56"/>
      <c r="I762" s="56"/>
      <c r="J762" s="30"/>
    </row>
    <row r="763" spans="1:10" ht="15">
      <c r="A763" s="30"/>
      <c r="E763" s="30"/>
      <c r="F763" s="30"/>
      <c r="G763" s="56"/>
      <c r="H763" s="56"/>
      <c r="I763" s="56"/>
      <c r="J763" s="30"/>
    </row>
    <row r="764" spans="1:10" ht="15">
      <c r="A764" s="30"/>
      <c r="E764" s="30"/>
      <c r="F764" s="30"/>
      <c r="G764" s="56"/>
      <c r="H764" s="56"/>
      <c r="I764" s="56"/>
      <c r="J764" s="30"/>
    </row>
    <row r="765" spans="1:10" ht="15">
      <c r="A765" s="30"/>
      <c r="E765" s="30"/>
      <c r="F765" s="30"/>
      <c r="G765" s="56"/>
      <c r="H765" s="56"/>
      <c r="I765" s="56"/>
      <c r="J765" s="30"/>
    </row>
    <row r="766" spans="1:10" ht="15">
      <c r="A766" s="30"/>
      <c r="E766" s="30"/>
      <c r="F766" s="30"/>
      <c r="G766" s="56"/>
      <c r="H766" s="56"/>
      <c r="I766" s="56"/>
      <c r="J766" s="30"/>
    </row>
    <row r="767" spans="1:10" ht="15">
      <c r="A767" s="30"/>
      <c r="E767" s="30"/>
      <c r="F767" s="30"/>
      <c r="G767" s="56"/>
      <c r="H767" s="56"/>
      <c r="I767" s="56"/>
      <c r="J767" s="30"/>
    </row>
    <row r="768" spans="1:10" ht="15">
      <c r="A768" s="30"/>
      <c r="E768" s="30"/>
      <c r="F768" s="30"/>
      <c r="G768" s="56"/>
      <c r="H768" s="56"/>
      <c r="I768" s="56"/>
      <c r="J768" s="30"/>
    </row>
    <row r="769" spans="1:10" ht="15">
      <c r="A769" s="30"/>
      <c r="E769" s="30"/>
      <c r="F769" s="30"/>
      <c r="G769" s="56"/>
      <c r="H769" s="56"/>
      <c r="I769" s="56"/>
      <c r="J769" s="30"/>
    </row>
    <row r="770" spans="1:10" ht="15">
      <c r="A770" s="30"/>
      <c r="E770" s="30"/>
      <c r="F770" s="30"/>
      <c r="G770" s="56"/>
      <c r="H770" s="56"/>
      <c r="I770" s="56"/>
      <c r="J770" s="30"/>
    </row>
    <row r="771" spans="1:10" ht="15">
      <c r="A771" s="30"/>
      <c r="E771" s="30"/>
      <c r="F771" s="30"/>
      <c r="G771" s="56"/>
      <c r="H771" s="56"/>
      <c r="I771" s="56"/>
      <c r="J771" s="30"/>
    </row>
    <row r="772" spans="1:10" ht="15">
      <c r="A772" s="30"/>
      <c r="E772" s="30"/>
      <c r="F772" s="30"/>
      <c r="G772" s="56"/>
      <c r="H772" s="56"/>
      <c r="I772" s="56"/>
      <c r="J772" s="30"/>
    </row>
    <row r="773" spans="1:10" ht="15">
      <c r="A773" s="30"/>
      <c r="E773" s="30"/>
      <c r="F773" s="30"/>
      <c r="G773" s="56"/>
      <c r="H773" s="56"/>
      <c r="I773" s="56"/>
      <c r="J773" s="30"/>
    </row>
    <row r="774" spans="1:10" ht="15">
      <c r="A774" s="30"/>
      <c r="E774" s="30"/>
      <c r="F774" s="30"/>
      <c r="G774" s="56"/>
      <c r="H774" s="56"/>
      <c r="I774" s="56"/>
      <c r="J774" s="30"/>
    </row>
    <row r="775" spans="1:10" ht="15">
      <c r="A775" s="30"/>
      <c r="E775" s="30"/>
      <c r="F775" s="30"/>
      <c r="G775" s="56"/>
      <c r="H775" s="56"/>
      <c r="I775" s="56"/>
      <c r="J775" s="30"/>
    </row>
    <row r="776" spans="1:10" ht="15">
      <c r="A776" s="30"/>
      <c r="E776" s="30"/>
      <c r="F776" s="30"/>
      <c r="G776" s="56"/>
      <c r="H776" s="56"/>
      <c r="I776" s="56"/>
      <c r="J776" s="30"/>
    </row>
    <row r="777" spans="1:10" ht="15">
      <c r="A777" s="30"/>
      <c r="E777" s="30"/>
      <c r="F777" s="30"/>
      <c r="G777" s="56"/>
      <c r="H777" s="56"/>
      <c r="I777" s="56"/>
      <c r="J777" s="30"/>
    </row>
    <row r="778" spans="1:10" ht="15">
      <c r="A778" s="30"/>
      <c r="E778" s="30"/>
      <c r="F778" s="30"/>
      <c r="G778" s="56"/>
      <c r="H778" s="56"/>
      <c r="I778" s="56"/>
      <c r="J778" s="30"/>
    </row>
    <row r="779" spans="1:10" ht="15">
      <c r="A779" s="30"/>
      <c r="E779" s="30"/>
      <c r="F779" s="30"/>
      <c r="G779" s="56"/>
      <c r="H779" s="56"/>
      <c r="I779" s="56"/>
      <c r="J779" s="30"/>
    </row>
    <row r="780" spans="1:10" ht="15">
      <c r="A780" s="30"/>
      <c r="E780" s="30"/>
      <c r="F780" s="30"/>
      <c r="G780" s="56"/>
      <c r="H780" s="56"/>
      <c r="I780" s="56"/>
      <c r="J780" s="30"/>
    </row>
    <row r="781" spans="1:10" ht="15">
      <c r="A781" s="30"/>
      <c r="E781" s="30"/>
      <c r="F781" s="30"/>
      <c r="G781" s="56"/>
      <c r="H781" s="56"/>
      <c r="I781" s="56"/>
      <c r="J781" s="30"/>
    </row>
    <row r="782" spans="1:10" ht="15">
      <c r="A782" s="30"/>
      <c r="E782" s="30"/>
      <c r="F782" s="30"/>
      <c r="G782" s="56"/>
      <c r="H782" s="56"/>
      <c r="I782" s="56"/>
      <c r="J782" s="30"/>
    </row>
    <row r="783" spans="1:10" ht="15">
      <c r="A783" s="30"/>
      <c r="E783" s="30"/>
      <c r="F783" s="30"/>
      <c r="G783" s="56"/>
      <c r="H783" s="56"/>
      <c r="I783" s="56"/>
      <c r="J783" s="30"/>
    </row>
    <row r="784" spans="1:10" ht="15">
      <c r="A784" s="30"/>
      <c r="E784" s="30"/>
      <c r="F784" s="30"/>
      <c r="G784" s="56"/>
      <c r="H784" s="56"/>
      <c r="I784" s="56"/>
      <c r="J784" s="30"/>
    </row>
    <row r="785" spans="1:10" ht="15">
      <c r="A785" s="30"/>
      <c r="E785" s="30"/>
      <c r="F785" s="30"/>
      <c r="G785" s="56"/>
      <c r="H785" s="56"/>
      <c r="I785" s="56"/>
      <c r="J785" s="30"/>
    </row>
    <row r="786" spans="1:10" ht="15">
      <c r="A786" s="30"/>
      <c r="E786" s="30"/>
      <c r="F786" s="30"/>
      <c r="G786" s="56"/>
      <c r="H786" s="56"/>
      <c r="I786" s="56"/>
      <c r="J786" s="30"/>
    </row>
    <row r="787" spans="1:10" ht="15">
      <c r="A787" s="30"/>
      <c r="E787" s="30"/>
      <c r="F787" s="30"/>
      <c r="G787" s="56"/>
      <c r="H787" s="56"/>
      <c r="I787" s="56"/>
      <c r="J787" s="30"/>
    </row>
    <row r="788" spans="1:10" ht="15">
      <c r="A788" s="30"/>
      <c r="E788" s="30"/>
      <c r="F788" s="30"/>
      <c r="G788" s="56"/>
      <c r="H788" s="56"/>
      <c r="I788" s="56"/>
      <c r="J788" s="30"/>
    </row>
    <row r="789" spans="1:10" ht="15">
      <c r="A789" s="30"/>
      <c r="E789" s="30"/>
      <c r="F789" s="30"/>
      <c r="G789" s="56"/>
      <c r="H789" s="56"/>
      <c r="I789" s="56"/>
      <c r="J789" s="30"/>
    </row>
    <row r="790" spans="1:10" ht="15">
      <c r="A790" s="30"/>
      <c r="E790" s="30"/>
      <c r="F790" s="30"/>
      <c r="G790" s="56"/>
      <c r="H790" s="56"/>
      <c r="I790" s="56"/>
      <c r="J790" s="30"/>
    </row>
    <row r="791" spans="1:10" ht="15">
      <c r="A791" s="30"/>
      <c r="E791" s="30"/>
      <c r="F791" s="30"/>
      <c r="G791" s="56"/>
      <c r="H791" s="56"/>
      <c r="I791" s="56"/>
      <c r="J791" s="30"/>
    </row>
    <row r="792" spans="1:10" ht="15">
      <c r="A792" s="30"/>
      <c r="E792" s="30"/>
      <c r="F792" s="30"/>
      <c r="G792" s="56"/>
      <c r="H792" s="56"/>
      <c r="I792" s="56"/>
      <c r="J792" s="30"/>
    </row>
    <row r="793" spans="1:10" ht="15">
      <c r="A793" s="30"/>
      <c r="E793" s="30"/>
      <c r="F793" s="30"/>
      <c r="G793" s="56"/>
      <c r="H793" s="56"/>
      <c r="I793" s="56"/>
      <c r="J793" s="30"/>
    </row>
    <row r="794" spans="1:10" ht="15">
      <c r="A794" s="30"/>
      <c r="E794" s="30"/>
      <c r="F794" s="30"/>
      <c r="G794" s="56"/>
      <c r="H794" s="56"/>
      <c r="I794" s="56"/>
      <c r="J794" s="30"/>
    </row>
    <row r="795" spans="1:10" ht="15">
      <c r="A795" s="30"/>
      <c r="E795" s="30"/>
      <c r="F795" s="30"/>
      <c r="G795" s="56"/>
      <c r="H795" s="56"/>
      <c r="I795" s="56"/>
      <c r="J795" s="30"/>
    </row>
    <row r="796" spans="1:10" ht="15">
      <c r="A796" s="30"/>
      <c r="E796" s="30"/>
      <c r="F796" s="30"/>
      <c r="G796" s="56"/>
      <c r="H796" s="56"/>
      <c r="I796" s="56"/>
      <c r="J796" s="30"/>
    </row>
    <row r="797" spans="1:10" ht="15">
      <c r="A797" s="30"/>
      <c r="E797" s="30"/>
      <c r="F797" s="30"/>
      <c r="G797" s="56"/>
      <c r="H797" s="56"/>
      <c r="I797" s="56"/>
      <c r="J797" s="30"/>
    </row>
    <row r="798" spans="1:10" ht="15">
      <c r="A798" s="30"/>
      <c r="E798" s="30"/>
      <c r="F798" s="30"/>
      <c r="G798" s="56"/>
      <c r="H798" s="56"/>
      <c r="I798" s="56"/>
      <c r="J798" s="30"/>
    </row>
    <row r="799" spans="1:10" ht="15">
      <c r="A799" s="30"/>
      <c r="E799" s="30"/>
      <c r="F799" s="30"/>
      <c r="G799" s="56"/>
      <c r="H799" s="56"/>
      <c r="I799" s="56"/>
      <c r="J799" s="30"/>
    </row>
    <row r="800" spans="1:10" ht="15">
      <c r="A800" s="30"/>
      <c r="E800" s="30"/>
      <c r="F800" s="30"/>
      <c r="G800" s="56"/>
      <c r="H800" s="56"/>
      <c r="I800" s="56"/>
      <c r="J800" s="30"/>
    </row>
    <row r="801" spans="1:10" ht="15">
      <c r="A801" s="30"/>
      <c r="E801" s="30"/>
      <c r="F801" s="30"/>
      <c r="G801" s="56"/>
      <c r="H801" s="56"/>
      <c r="I801" s="56"/>
      <c r="J801" s="30"/>
    </row>
    <row r="802" spans="1:10" ht="15">
      <c r="A802" s="30"/>
      <c r="E802" s="30"/>
      <c r="F802" s="30"/>
      <c r="G802" s="56"/>
      <c r="H802" s="56"/>
      <c r="I802" s="56"/>
      <c r="J802" s="30"/>
    </row>
    <row r="803" spans="1:10" ht="15">
      <c r="A803" s="30"/>
      <c r="E803" s="30"/>
      <c r="F803" s="30"/>
      <c r="G803" s="56"/>
      <c r="H803" s="56"/>
      <c r="I803" s="56"/>
      <c r="J803" s="30"/>
    </row>
    <row r="804" spans="1:10" ht="15">
      <c r="A804" s="30"/>
      <c r="E804" s="30"/>
      <c r="F804" s="30"/>
      <c r="G804" s="56"/>
      <c r="H804" s="56"/>
      <c r="I804" s="56"/>
      <c r="J804" s="30"/>
    </row>
    <row r="805" spans="1:10" ht="15">
      <c r="A805" s="30"/>
      <c r="E805" s="30"/>
      <c r="F805" s="30"/>
      <c r="G805" s="56"/>
      <c r="H805" s="56"/>
      <c r="I805" s="56"/>
      <c r="J805" s="30"/>
    </row>
    <row r="806" spans="1:10" ht="15">
      <c r="A806" s="30"/>
      <c r="E806" s="30"/>
      <c r="F806" s="30"/>
      <c r="G806" s="56"/>
      <c r="H806" s="56"/>
      <c r="I806" s="56"/>
      <c r="J806" s="30"/>
    </row>
    <row r="807" spans="1:10" ht="15">
      <c r="A807" s="30"/>
      <c r="E807" s="30"/>
      <c r="F807" s="30"/>
      <c r="G807" s="56"/>
      <c r="H807" s="56"/>
      <c r="I807" s="56"/>
      <c r="J807" s="30"/>
    </row>
    <row r="808" spans="1:10" ht="15">
      <c r="A808" s="30"/>
      <c r="E808" s="30"/>
      <c r="F808" s="30"/>
      <c r="G808" s="56"/>
      <c r="H808" s="56"/>
      <c r="I808" s="56"/>
      <c r="J808" s="30"/>
    </row>
    <row r="809" spans="1:10" ht="15">
      <c r="A809" s="30"/>
      <c r="E809" s="30"/>
      <c r="F809" s="30"/>
      <c r="G809" s="56"/>
      <c r="H809" s="56"/>
      <c r="I809" s="56"/>
      <c r="J809" s="30"/>
    </row>
    <row r="810" spans="1:10" ht="15">
      <c r="A810" s="30"/>
      <c r="E810" s="30"/>
      <c r="F810" s="30"/>
      <c r="G810" s="56"/>
      <c r="H810" s="56"/>
      <c r="I810" s="56"/>
      <c r="J810" s="30"/>
    </row>
    <row r="811" spans="1:10" ht="15">
      <c r="A811" s="30"/>
      <c r="E811" s="30"/>
      <c r="F811" s="30"/>
      <c r="G811" s="56"/>
      <c r="H811" s="56"/>
      <c r="I811" s="56"/>
      <c r="J811" s="30"/>
    </row>
    <row r="812" spans="1:10" ht="15">
      <c r="A812" s="30"/>
      <c r="E812" s="30"/>
      <c r="F812" s="30"/>
      <c r="G812" s="56"/>
      <c r="H812" s="56"/>
      <c r="I812" s="56"/>
      <c r="J812" s="30"/>
    </row>
    <row r="813" spans="1:10" ht="15">
      <c r="A813" s="30"/>
      <c r="E813" s="30"/>
      <c r="F813" s="30"/>
      <c r="G813" s="56"/>
      <c r="H813" s="56"/>
      <c r="I813" s="56"/>
      <c r="J813" s="30"/>
    </row>
    <row r="814" spans="1:10" ht="15">
      <c r="A814" s="30"/>
      <c r="E814" s="30"/>
      <c r="F814" s="30"/>
      <c r="G814" s="56"/>
      <c r="H814" s="56"/>
      <c r="I814" s="56"/>
      <c r="J814" s="30"/>
    </row>
    <row r="815" spans="1:10" ht="15">
      <c r="A815" s="30"/>
      <c r="E815" s="30"/>
      <c r="F815" s="30"/>
      <c r="G815" s="56"/>
      <c r="H815" s="56"/>
      <c r="I815" s="56"/>
      <c r="J815" s="30"/>
    </row>
    <row r="816" spans="1:10" ht="15">
      <c r="A816" s="30"/>
      <c r="E816" s="30"/>
      <c r="F816" s="30"/>
      <c r="G816" s="56"/>
      <c r="H816" s="56"/>
      <c r="I816" s="56"/>
      <c r="J816" s="30"/>
    </row>
    <row r="817" spans="1:10" ht="15">
      <c r="A817" s="30"/>
      <c r="E817" s="30"/>
      <c r="F817" s="30"/>
      <c r="G817" s="56"/>
      <c r="H817" s="56"/>
      <c r="I817" s="56"/>
      <c r="J817" s="30"/>
    </row>
    <row r="818" spans="1:10" ht="15">
      <c r="A818" s="30"/>
      <c r="E818" s="30"/>
      <c r="F818" s="30"/>
      <c r="G818" s="56"/>
      <c r="H818" s="56"/>
      <c r="I818" s="56"/>
      <c r="J818" s="30"/>
    </row>
    <row r="819" spans="1:10" ht="15">
      <c r="A819" s="30"/>
      <c r="E819" s="30"/>
      <c r="F819" s="30"/>
      <c r="G819" s="56"/>
      <c r="H819" s="56"/>
      <c r="I819" s="56"/>
      <c r="J819" s="30"/>
    </row>
    <row r="820" spans="1:10" ht="15">
      <c r="A820" s="30"/>
      <c r="E820" s="30"/>
      <c r="F820" s="30"/>
      <c r="G820" s="56"/>
      <c r="H820" s="56"/>
      <c r="I820" s="56"/>
      <c r="J820" s="30"/>
    </row>
    <row r="821" spans="1:10" ht="15">
      <c r="A821" s="30"/>
      <c r="E821" s="30"/>
      <c r="F821" s="30"/>
      <c r="G821" s="56"/>
      <c r="H821" s="56"/>
      <c r="I821" s="56"/>
      <c r="J821" s="30"/>
    </row>
    <row r="822" spans="1:10" ht="15">
      <c r="A822" s="30"/>
      <c r="E822" s="30"/>
      <c r="F822" s="30"/>
      <c r="G822" s="56"/>
      <c r="H822" s="56"/>
      <c r="I822" s="56"/>
      <c r="J822" s="30"/>
    </row>
    <row r="823" spans="1:10" ht="15">
      <c r="A823" s="30"/>
      <c r="E823" s="30"/>
      <c r="F823" s="30"/>
      <c r="G823" s="56"/>
      <c r="H823" s="56"/>
      <c r="I823" s="56"/>
      <c r="J823" s="30"/>
    </row>
    <row r="824" spans="1:10" ht="15">
      <c r="A824" s="30"/>
      <c r="E824" s="30"/>
      <c r="F824" s="30"/>
      <c r="G824" s="56"/>
      <c r="H824" s="56"/>
      <c r="I824" s="56"/>
      <c r="J824" s="30"/>
    </row>
    <row r="825" spans="1:10" ht="15">
      <c r="A825" s="30"/>
      <c r="E825" s="30"/>
      <c r="F825" s="30"/>
      <c r="G825" s="56"/>
      <c r="H825" s="56"/>
      <c r="I825" s="56"/>
      <c r="J825" s="30"/>
    </row>
    <row r="826" spans="1:10" ht="15">
      <c r="A826" s="30"/>
      <c r="E826" s="30"/>
      <c r="F826" s="30"/>
      <c r="G826" s="56"/>
      <c r="H826" s="56"/>
      <c r="I826" s="56"/>
      <c r="J826" s="30"/>
    </row>
    <row r="827" spans="1:10" ht="15">
      <c r="A827" s="30"/>
      <c r="E827" s="30"/>
      <c r="F827" s="30"/>
      <c r="G827" s="56"/>
      <c r="H827" s="56"/>
      <c r="I827" s="56"/>
      <c r="J827" s="30"/>
    </row>
    <row r="828" spans="1:10" ht="15">
      <c r="A828" s="30"/>
      <c r="E828" s="30"/>
      <c r="F828" s="30"/>
      <c r="G828" s="56"/>
      <c r="H828" s="56"/>
      <c r="I828" s="56"/>
      <c r="J828" s="30"/>
    </row>
    <row r="829" spans="1:10" ht="15">
      <c r="A829" s="30"/>
      <c r="E829" s="30"/>
      <c r="F829" s="30"/>
      <c r="G829" s="56"/>
      <c r="H829" s="56"/>
      <c r="I829" s="56"/>
      <c r="J829" s="30"/>
    </row>
    <row r="830" spans="1:10" ht="15">
      <c r="A830" s="30"/>
      <c r="E830" s="30"/>
      <c r="F830" s="30"/>
      <c r="G830" s="56"/>
      <c r="H830" s="56"/>
      <c r="I830" s="56"/>
      <c r="J830" s="30"/>
    </row>
    <row r="831" spans="1:10" ht="15">
      <c r="A831" s="30"/>
      <c r="E831" s="30"/>
      <c r="F831" s="30"/>
      <c r="G831" s="56"/>
      <c r="H831" s="56"/>
      <c r="I831" s="56"/>
      <c r="J831" s="30"/>
    </row>
    <row r="832" spans="1:10" ht="15">
      <c r="A832" s="30"/>
      <c r="E832" s="30"/>
      <c r="F832" s="30"/>
      <c r="G832" s="56"/>
      <c r="H832" s="56"/>
      <c r="I832" s="56"/>
      <c r="J832" s="30"/>
    </row>
    <row r="833" spans="1:10" ht="15">
      <c r="A833" s="30"/>
      <c r="E833" s="30"/>
      <c r="F833" s="30"/>
      <c r="G833" s="56"/>
      <c r="H833" s="56"/>
      <c r="I833" s="56"/>
      <c r="J833" s="30"/>
    </row>
    <row r="834" spans="1:10" ht="15">
      <c r="A834" s="30"/>
      <c r="E834" s="30"/>
      <c r="F834" s="30"/>
      <c r="G834" s="56"/>
      <c r="H834" s="56"/>
      <c r="I834" s="56"/>
      <c r="J834" s="30"/>
    </row>
    <row r="835" spans="1:10" ht="15">
      <c r="A835" s="30"/>
      <c r="E835" s="30"/>
      <c r="F835" s="30"/>
      <c r="G835" s="56"/>
      <c r="H835" s="56"/>
      <c r="I835" s="56"/>
      <c r="J835" s="30"/>
    </row>
    <row r="836" spans="1:10" ht="15">
      <c r="A836" s="30"/>
      <c r="E836" s="30"/>
      <c r="F836" s="30"/>
      <c r="G836" s="56"/>
      <c r="H836" s="56"/>
      <c r="I836" s="56"/>
      <c r="J836" s="30"/>
    </row>
    <row r="837" spans="1:10" ht="15">
      <c r="A837" s="30"/>
      <c r="E837" s="30"/>
      <c r="F837" s="30"/>
      <c r="G837" s="56"/>
      <c r="H837" s="56"/>
      <c r="I837" s="56"/>
      <c r="J837" s="30"/>
    </row>
    <row r="838" spans="1:10" ht="15">
      <c r="A838" s="30"/>
      <c r="E838" s="30"/>
      <c r="F838" s="30"/>
      <c r="G838" s="56"/>
      <c r="H838" s="56"/>
      <c r="I838" s="56"/>
      <c r="J838" s="30"/>
    </row>
    <row r="839" spans="1:10" ht="15">
      <c r="A839" s="30"/>
      <c r="E839" s="30"/>
      <c r="F839" s="30"/>
      <c r="G839" s="56"/>
      <c r="H839" s="56"/>
      <c r="I839" s="56"/>
      <c r="J839" s="30"/>
    </row>
    <row r="840" spans="1:10" ht="15">
      <c r="A840" s="30"/>
      <c r="E840" s="30"/>
      <c r="F840" s="30"/>
      <c r="G840" s="56"/>
      <c r="H840" s="56"/>
      <c r="I840" s="56"/>
      <c r="J840" s="30"/>
    </row>
    <row r="841" spans="1:10" ht="15">
      <c r="A841" s="30"/>
      <c r="E841" s="30"/>
      <c r="F841" s="30"/>
      <c r="G841" s="56"/>
      <c r="H841" s="56"/>
      <c r="I841" s="56"/>
      <c r="J841" s="30"/>
    </row>
    <row r="842" spans="1:10" ht="15">
      <c r="A842" s="30"/>
      <c r="E842" s="30"/>
      <c r="F842" s="30"/>
      <c r="G842" s="56"/>
      <c r="H842" s="56"/>
      <c r="I842" s="56"/>
      <c r="J842" s="30"/>
    </row>
    <row r="843" spans="1:10" ht="15">
      <c r="A843" s="30"/>
      <c r="E843" s="30"/>
      <c r="F843" s="30"/>
      <c r="G843" s="56"/>
      <c r="H843" s="56"/>
      <c r="I843" s="56"/>
      <c r="J843" s="30"/>
    </row>
    <row r="844" spans="1:10" ht="15">
      <c r="A844" s="30"/>
      <c r="E844" s="30"/>
      <c r="F844" s="30"/>
      <c r="G844" s="56"/>
      <c r="H844" s="56"/>
      <c r="I844" s="56"/>
      <c r="J844" s="30"/>
    </row>
    <row r="845" spans="1:10" ht="15">
      <c r="A845" s="30"/>
      <c r="E845" s="30"/>
      <c r="F845" s="30"/>
      <c r="G845" s="56"/>
      <c r="H845" s="56"/>
      <c r="I845" s="56"/>
      <c r="J845" s="30"/>
    </row>
    <row r="846" spans="1:10" ht="15">
      <c r="A846" s="30"/>
      <c r="E846" s="30"/>
      <c r="F846" s="30"/>
      <c r="G846" s="56"/>
      <c r="H846" s="56"/>
      <c r="I846" s="56"/>
      <c r="J846" s="30"/>
    </row>
    <row r="847" spans="1:10" ht="15">
      <c r="A847" s="30"/>
      <c r="E847" s="30"/>
      <c r="F847" s="30"/>
      <c r="G847" s="56"/>
      <c r="H847" s="56"/>
      <c r="I847" s="56"/>
      <c r="J847" s="30"/>
    </row>
    <row r="848" spans="1:10" ht="15">
      <c r="A848" s="30"/>
      <c r="E848" s="30"/>
      <c r="F848" s="30"/>
      <c r="G848" s="56"/>
      <c r="H848" s="56"/>
      <c r="I848" s="56"/>
      <c r="J848" s="30"/>
    </row>
    <row r="849" spans="1:10" ht="15">
      <c r="A849" s="30"/>
      <c r="E849" s="30"/>
      <c r="F849" s="30"/>
      <c r="G849" s="56"/>
      <c r="H849" s="56"/>
      <c r="I849" s="56"/>
      <c r="J849" s="30"/>
    </row>
    <row r="850" spans="1:10" ht="15">
      <c r="A850" s="30"/>
      <c r="E850" s="30"/>
      <c r="F850" s="30"/>
      <c r="G850" s="56"/>
      <c r="H850" s="56"/>
      <c r="I850" s="56"/>
      <c r="J850" s="30"/>
    </row>
    <row r="851" spans="1:10" ht="15">
      <c r="A851" s="30"/>
      <c r="E851" s="30"/>
      <c r="F851" s="30"/>
      <c r="G851" s="56"/>
      <c r="H851" s="56"/>
      <c r="I851" s="56"/>
      <c r="J851" s="30"/>
    </row>
    <row r="852" spans="1:10" ht="15">
      <c r="A852" s="30"/>
      <c r="E852" s="30"/>
      <c r="F852" s="30"/>
      <c r="G852" s="56"/>
      <c r="H852" s="56"/>
      <c r="I852" s="56"/>
      <c r="J852" s="30"/>
    </row>
    <row r="853" spans="1:10" ht="15">
      <c r="A853" s="30"/>
      <c r="E853" s="30"/>
      <c r="F853" s="30"/>
      <c r="G853" s="56"/>
      <c r="H853" s="56"/>
      <c r="I853" s="56"/>
      <c r="J853" s="30"/>
    </row>
    <row r="854" spans="1:10" ht="15">
      <c r="A854" s="30"/>
      <c r="E854" s="30"/>
      <c r="F854" s="30"/>
      <c r="G854" s="56"/>
      <c r="H854" s="56"/>
      <c r="I854" s="56"/>
      <c r="J854" s="30"/>
    </row>
    <row r="855" spans="1:10" ht="15">
      <c r="A855" s="30"/>
      <c r="E855" s="30"/>
      <c r="F855" s="30"/>
      <c r="G855" s="56"/>
      <c r="H855" s="56"/>
      <c r="I855" s="56"/>
      <c r="J855" s="30"/>
    </row>
    <row r="856" spans="1:10" ht="15">
      <c r="A856" s="30"/>
      <c r="E856" s="30"/>
      <c r="F856" s="30"/>
      <c r="G856" s="56"/>
      <c r="H856" s="56"/>
      <c r="I856" s="56"/>
      <c r="J856" s="30"/>
    </row>
    <row r="857" spans="1:10" ht="15">
      <c r="A857" s="30"/>
      <c r="E857" s="30"/>
      <c r="F857" s="30"/>
      <c r="G857" s="56"/>
      <c r="H857" s="56"/>
      <c r="I857" s="56"/>
      <c r="J857" s="30"/>
    </row>
    <row r="858" spans="1:10" ht="15">
      <c r="A858" s="30"/>
      <c r="E858" s="30"/>
      <c r="F858" s="30"/>
      <c r="G858" s="56"/>
      <c r="H858" s="56"/>
      <c r="I858" s="56"/>
      <c r="J858" s="30"/>
    </row>
    <row r="859" spans="1:10" ht="15">
      <c r="A859" s="30"/>
      <c r="E859" s="30"/>
      <c r="F859" s="30"/>
      <c r="G859" s="56"/>
      <c r="H859" s="56"/>
      <c r="I859" s="56"/>
      <c r="J859" s="30"/>
    </row>
    <row r="860" spans="1:10" ht="15">
      <c r="A860" s="30"/>
      <c r="E860" s="30"/>
      <c r="F860" s="30"/>
      <c r="G860" s="56"/>
      <c r="H860" s="56"/>
      <c r="I860" s="56"/>
      <c r="J860" s="30"/>
    </row>
    <row r="861" spans="1:10" ht="15">
      <c r="A861" s="30"/>
      <c r="E861" s="30"/>
      <c r="F861" s="30"/>
      <c r="G861" s="56"/>
      <c r="H861" s="56"/>
      <c r="I861" s="56"/>
      <c r="J861" s="30"/>
    </row>
    <row r="862" spans="1:10" ht="15">
      <c r="A862" s="30"/>
      <c r="E862" s="30"/>
      <c r="F862" s="30"/>
      <c r="G862" s="56"/>
      <c r="H862" s="56"/>
      <c r="I862" s="56"/>
      <c r="J862" s="30"/>
    </row>
    <row r="863" spans="1:10" ht="15">
      <c r="A863" s="30"/>
      <c r="E863" s="30"/>
      <c r="F863" s="30"/>
      <c r="G863" s="56"/>
      <c r="H863" s="56"/>
      <c r="I863" s="56"/>
      <c r="J863" s="30"/>
    </row>
    <row r="864" spans="1:10" ht="15">
      <c r="A864" s="30"/>
      <c r="E864" s="30"/>
      <c r="F864" s="30"/>
      <c r="G864" s="56"/>
      <c r="H864" s="56"/>
      <c r="I864" s="56"/>
      <c r="J864" s="30"/>
    </row>
    <row r="865" spans="1:10" ht="15">
      <c r="A865" s="30"/>
      <c r="E865" s="30"/>
      <c r="F865" s="30"/>
      <c r="G865" s="56"/>
      <c r="H865" s="56"/>
      <c r="I865" s="56"/>
      <c r="J865" s="30"/>
    </row>
    <row r="866" spans="1:10" ht="15">
      <c r="A866" s="30"/>
      <c r="E866" s="30"/>
      <c r="F866" s="30"/>
      <c r="G866" s="56"/>
      <c r="H866" s="56"/>
      <c r="I866" s="56"/>
      <c r="J866" s="30"/>
    </row>
    <row r="867" spans="1:10" ht="15">
      <c r="A867" s="30"/>
      <c r="E867" s="30"/>
      <c r="F867" s="30"/>
      <c r="G867" s="56"/>
      <c r="H867" s="56"/>
      <c r="I867" s="56"/>
      <c r="J867" s="30"/>
    </row>
    <row r="868" spans="1:10" ht="15">
      <c r="A868" s="30"/>
      <c r="E868" s="30"/>
      <c r="F868" s="30"/>
      <c r="G868" s="56"/>
      <c r="H868" s="56"/>
      <c r="I868" s="56"/>
      <c r="J868" s="30"/>
    </row>
    <row r="869" spans="1:10" ht="15">
      <c r="A869" s="30"/>
      <c r="E869" s="30"/>
      <c r="F869" s="30"/>
      <c r="G869" s="56"/>
      <c r="H869" s="56"/>
      <c r="I869" s="56"/>
      <c r="J869" s="30"/>
    </row>
    <row r="870" spans="1:10" ht="15">
      <c r="A870" s="30"/>
      <c r="E870" s="30"/>
      <c r="F870" s="30"/>
      <c r="G870" s="56"/>
      <c r="H870" s="56"/>
      <c r="I870" s="56"/>
      <c r="J870" s="30"/>
    </row>
    <row r="871" spans="1:10" ht="15">
      <c r="A871" s="30"/>
      <c r="E871" s="30"/>
      <c r="F871" s="30"/>
      <c r="G871" s="56"/>
      <c r="H871" s="56"/>
      <c r="I871" s="56"/>
      <c r="J871" s="30"/>
    </row>
    <row r="872" spans="1:10" ht="15">
      <c r="A872" s="30"/>
      <c r="E872" s="30"/>
      <c r="F872" s="30"/>
      <c r="G872" s="56"/>
      <c r="H872" s="56"/>
      <c r="I872" s="56"/>
      <c r="J872" s="30"/>
    </row>
    <row r="873" spans="1:10" ht="15">
      <c r="A873" s="30"/>
      <c r="E873" s="30"/>
      <c r="F873" s="30"/>
      <c r="G873" s="56"/>
      <c r="H873" s="56"/>
      <c r="I873" s="56"/>
      <c r="J873" s="30"/>
    </row>
    <row r="874" spans="1:10" ht="15">
      <c r="A874" s="30"/>
      <c r="E874" s="30"/>
      <c r="F874" s="30"/>
      <c r="G874" s="56"/>
      <c r="H874" s="56"/>
      <c r="I874" s="56"/>
      <c r="J874" s="30"/>
    </row>
    <row r="875" spans="1:10" ht="15">
      <c r="A875" s="30"/>
      <c r="E875" s="30"/>
      <c r="F875" s="30"/>
      <c r="G875" s="56"/>
      <c r="H875" s="56"/>
      <c r="I875" s="56"/>
      <c r="J875" s="30"/>
    </row>
    <row r="876" spans="1:10" ht="15">
      <c r="A876" s="30"/>
      <c r="E876" s="30"/>
      <c r="F876" s="30"/>
      <c r="G876" s="56"/>
      <c r="H876" s="56"/>
      <c r="I876" s="56"/>
      <c r="J876" s="30"/>
    </row>
    <row r="877" spans="1:10" ht="15">
      <c r="A877" s="30"/>
      <c r="E877" s="30"/>
      <c r="F877" s="30"/>
      <c r="G877" s="56"/>
      <c r="H877" s="56"/>
      <c r="I877" s="56"/>
      <c r="J877" s="30"/>
    </row>
    <row r="878" spans="1:10" ht="15">
      <c r="A878" s="30"/>
      <c r="E878" s="30"/>
      <c r="F878" s="30"/>
      <c r="G878" s="56"/>
      <c r="H878" s="56"/>
      <c r="I878" s="56"/>
      <c r="J878" s="30"/>
    </row>
    <row r="879" spans="1:10" ht="15">
      <c r="A879" s="30"/>
      <c r="E879" s="30"/>
      <c r="F879" s="30"/>
      <c r="G879" s="56"/>
      <c r="H879" s="56"/>
      <c r="I879" s="56"/>
      <c r="J879" s="30"/>
    </row>
    <row r="880" spans="1:10" ht="15">
      <c r="A880" s="30"/>
      <c r="E880" s="30"/>
      <c r="F880" s="30"/>
      <c r="G880" s="56"/>
      <c r="H880" s="56"/>
      <c r="I880" s="56"/>
      <c r="J880" s="30"/>
    </row>
    <row r="881" spans="1:10" ht="15">
      <c r="A881" s="30"/>
      <c r="E881" s="30"/>
      <c r="F881" s="30"/>
      <c r="G881" s="56"/>
      <c r="H881" s="56"/>
      <c r="I881" s="56"/>
      <c r="J881" s="30"/>
    </row>
    <row r="882" spans="1:10" ht="15">
      <c r="A882" s="30"/>
      <c r="E882" s="30"/>
      <c r="F882" s="30"/>
      <c r="G882" s="56"/>
      <c r="H882" s="56"/>
      <c r="I882" s="56"/>
      <c r="J882" s="30"/>
    </row>
    <row r="883" spans="1:10" ht="15">
      <c r="A883" s="30"/>
      <c r="E883" s="30"/>
      <c r="F883" s="30"/>
      <c r="G883" s="56"/>
      <c r="H883" s="56"/>
      <c r="I883" s="56"/>
      <c r="J883" s="30"/>
    </row>
    <row r="884" spans="1:10" ht="15">
      <c r="A884" s="30"/>
      <c r="E884" s="30"/>
      <c r="F884" s="30"/>
      <c r="G884" s="56"/>
      <c r="H884" s="56"/>
      <c r="I884" s="56"/>
      <c r="J884" s="30"/>
    </row>
    <row r="885" spans="1:10" ht="15">
      <c r="A885" s="30"/>
      <c r="E885" s="30"/>
      <c r="F885" s="30"/>
      <c r="G885" s="56"/>
      <c r="H885" s="56"/>
      <c r="I885" s="56"/>
      <c r="J885" s="30"/>
    </row>
    <row r="886" spans="1:10" ht="15">
      <c r="A886" s="30"/>
      <c r="E886" s="30"/>
      <c r="F886" s="30"/>
      <c r="G886" s="56"/>
      <c r="H886" s="56"/>
      <c r="I886" s="56"/>
      <c r="J886" s="30"/>
    </row>
    <row r="887" spans="1:10" ht="15">
      <c r="A887" s="30"/>
      <c r="E887" s="30"/>
      <c r="F887" s="30"/>
      <c r="G887" s="56"/>
      <c r="H887" s="56"/>
      <c r="I887" s="56"/>
      <c r="J887" s="30"/>
    </row>
    <row r="888" spans="1:10" ht="15">
      <c r="A888" s="30"/>
      <c r="E888" s="30"/>
      <c r="F888" s="30"/>
      <c r="G888" s="56"/>
      <c r="H888" s="56"/>
      <c r="I888" s="56"/>
      <c r="J888" s="30"/>
    </row>
    <row r="889" spans="1:10" ht="15">
      <c r="A889" s="30"/>
      <c r="E889" s="30"/>
      <c r="F889" s="30"/>
      <c r="G889" s="56"/>
      <c r="H889" s="56"/>
      <c r="I889" s="56"/>
      <c r="J889" s="30"/>
    </row>
    <row r="890" spans="1:10" ht="15">
      <c r="A890" s="30"/>
      <c r="E890" s="30"/>
      <c r="F890" s="30"/>
      <c r="G890" s="56"/>
      <c r="H890" s="56"/>
      <c r="I890" s="56"/>
      <c r="J890" s="30"/>
    </row>
    <row r="891" spans="1:10" ht="15">
      <c r="A891" s="30"/>
      <c r="E891" s="30"/>
      <c r="F891" s="30"/>
      <c r="G891" s="56"/>
      <c r="H891" s="56"/>
      <c r="I891" s="56"/>
      <c r="J891" s="30"/>
    </row>
    <row r="892" spans="1:10" ht="15">
      <c r="A892" s="30"/>
      <c r="E892" s="30"/>
      <c r="F892" s="30"/>
      <c r="G892" s="56"/>
      <c r="H892" s="56"/>
      <c r="I892" s="56"/>
      <c r="J892" s="30"/>
    </row>
    <row r="893" spans="1:10" ht="15">
      <c r="A893" s="30"/>
      <c r="E893" s="30"/>
      <c r="F893" s="30"/>
      <c r="G893" s="56"/>
      <c r="H893" s="56"/>
      <c r="I893" s="56"/>
      <c r="J893" s="30"/>
    </row>
    <row r="894" spans="1:10" ht="15">
      <c r="A894" s="30"/>
      <c r="E894" s="30"/>
      <c r="F894" s="30"/>
      <c r="G894" s="56"/>
      <c r="H894" s="56"/>
      <c r="I894" s="56"/>
      <c r="J894" s="30"/>
    </row>
    <row r="895" spans="1:10" ht="15">
      <c r="A895" s="30"/>
      <c r="E895" s="30"/>
      <c r="F895" s="30"/>
      <c r="G895" s="56"/>
      <c r="H895" s="56"/>
      <c r="I895" s="56"/>
      <c r="J895" s="30"/>
    </row>
    <row r="896" spans="1:10" ht="15">
      <c r="A896" s="30"/>
      <c r="E896" s="30"/>
      <c r="F896" s="30"/>
      <c r="G896" s="56"/>
      <c r="H896" s="56"/>
      <c r="I896" s="56"/>
      <c r="J896" s="30"/>
    </row>
    <row r="897" spans="1:10" ht="15">
      <c r="A897" s="30"/>
      <c r="E897" s="30"/>
      <c r="F897" s="30"/>
      <c r="G897" s="56"/>
      <c r="H897" s="56"/>
      <c r="I897" s="56"/>
      <c r="J897" s="30"/>
    </row>
    <row r="898" spans="1:10" ht="15">
      <c r="A898" s="30"/>
      <c r="E898" s="30"/>
      <c r="F898" s="30"/>
      <c r="G898" s="56"/>
      <c r="H898" s="56"/>
      <c r="I898" s="56"/>
      <c r="J898" s="30"/>
    </row>
    <row r="899" spans="1:10" ht="15">
      <c r="A899" s="30"/>
      <c r="E899" s="30"/>
      <c r="F899" s="30"/>
      <c r="G899" s="56"/>
      <c r="H899" s="56"/>
      <c r="I899" s="56"/>
      <c r="J899" s="30"/>
    </row>
    <row r="900" spans="1:10" ht="15">
      <c r="A900" s="30"/>
      <c r="E900" s="30"/>
      <c r="F900" s="30"/>
      <c r="G900" s="56"/>
      <c r="H900" s="56"/>
      <c r="I900" s="56"/>
      <c r="J900" s="30"/>
    </row>
    <row r="901" spans="1:10" ht="15">
      <c r="A901" s="30"/>
      <c r="E901" s="30"/>
      <c r="F901" s="30"/>
      <c r="G901" s="56"/>
      <c r="H901" s="56"/>
      <c r="I901" s="56"/>
      <c r="J901" s="30"/>
    </row>
    <row r="902" spans="1:10" ht="15">
      <c r="A902" s="30"/>
      <c r="E902" s="30"/>
      <c r="F902" s="30"/>
      <c r="G902" s="56"/>
      <c r="H902" s="56"/>
      <c r="I902" s="56"/>
      <c r="J902" s="30"/>
    </row>
    <row r="903" spans="1:10" ht="15">
      <c r="A903" s="30"/>
      <c r="E903" s="30"/>
      <c r="F903" s="30"/>
      <c r="G903" s="56"/>
      <c r="H903" s="56"/>
      <c r="I903" s="56"/>
      <c r="J903" s="30"/>
    </row>
    <row r="904" spans="1:10" ht="15">
      <c r="A904" s="30"/>
      <c r="E904" s="30"/>
      <c r="F904" s="30"/>
      <c r="G904" s="56"/>
      <c r="H904" s="56"/>
      <c r="I904" s="56"/>
      <c r="J904" s="30"/>
    </row>
    <row r="905" spans="1:10" ht="15">
      <c r="A905" s="30"/>
      <c r="E905" s="30"/>
      <c r="F905" s="30"/>
      <c r="G905" s="56"/>
      <c r="H905" s="56"/>
      <c r="I905" s="56"/>
      <c r="J905" s="30"/>
    </row>
    <row r="906" spans="1:10" ht="15">
      <c r="A906" s="30"/>
      <c r="E906" s="30"/>
      <c r="F906" s="30"/>
      <c r="G906" s="56"/>
      <c r="H906" s="56"/>
      <c r="I906" s="56"/>
      <c r="J906" s="30"/>
    </row>
    <row r="907" spans="1:10" ht="15">
      <c r="A907" s="30"/>
      <c r="E907" s="30"/>
      <c r="F907" s="30"/>
      <c r="G907" s="56"/>
      <c r="H907" s="56"/>
      <c r="I907" s="56"/>
      <c r="J907" s="30"/>
    </row>
    <row r="908" spans="1:10" ht="15">
      <c r="A908" s="30"/>
      <c r="E908" s="30"/>
      <c r="F908" s="30"/>
      <c r="G908" s="56"/>
      <c r="H908" s="56"/>
      <c r="I908" s="56"/>
      <c r="J908" s="30"/>
    </row>
    <row r="909" spans="1:10" ht="15">
      <c r="A909" s="30"/>
      <c r="E909" s="30"/>
      <c r="F909" s="30"/>
      <c r="G909" s="56"/>
      <c r="H909" s="56"/>
      <c r="I909" s="56"/>
      <c r="J909" s="30"/>
    </row>
    <row r="910" spans="1:10" ht="15">
      <c r="A910" s="30"/>
      <c r="E910" s="30"/>
      <c r="F910" s="30"/>
      <c r="G910" s="56"/>
      <c r="H910" s="56"/>
      <c r="I910" s="56"/>
      <c r="J910" s="30"/>
    </row>
    <row r="911" spans="1:10" ht="15">
      <c r="A911" s="30"/>
      <c r="E911" s="30"/>
      <c r="F911" s="30"/>
      <c r="G911" s="56"/>
      <c r="H911" s="56"/>
      <c r="I911" s="56"/>
      <c r="J911" s="30"/>
    </row>
    <row r="912" spans="1:10" ht="15">
      <c r="A912" s="30"/>
      <c r="E912" s="30"/>
      <c r="F912" s="30"/>
      <c r="G912" s="56"/>
      <c r="H912" s="56"/>
      <c r="I912" s="56"/>
      <c r="J912" s="30"/>
    </row>
    <row r="913" spans="1:10" ht="15">
      <c r="A913" s="30"/>
      <c r="E913" s="30"/>
      <c r="F913" s="30"/>
      <c r="G913" s="56"/>
      <c r="H913" s="56"/>
      <c r="I913" s="56"/>
      <c r="J913" s="30"/>
    </row>
    <row r="914" spans="1:10" ht="15">
      <c r="A914" s="30"/>
      <c r="E914" s="30"/>
      <c r="F914" s="30"/>
      <c r="G914" s="56"/>
      <c r="H914" s="56"/>
      <c r="I914" s="56"/>
      <c r="J914" s="30"/>
    </row>
    <row r="915" spans="1:10" ht="15">
      <c r="A915" s="30"/>
      <c r="E915" s="30"/>
      <c r="F915" s="30"/>
      <c r="G915" s="56"/>
      <c r="H915" s="56"/>
      <c r="I915" s="56"/>
      <c r="J915" s="30"/>
    </row>
    <row r="916" spans="1:10" ht="15">
      <c r="A916" s="30"/>
      <c r="E916" s="30"/>
      <c r="F916" s="30"/>
      <c r="G916" s="56"/>
      <c r="H916" s="56"/>
      <c r="I916" s="56"/>
      <c r="J916" s="30"/>
    </row>
    <row r="917" spans="1:10" ht="15">
      <c r="A917" s="30"/>
      <c r="E917" s="30"/>
      <c r="F917" s="30"/>
      <c r="G917" s="56"/>
      <c r="H917" s="56"/>
      <c r="I917" s="56"/>
      <c r="J917" s="30"/>
    </row>
    <row r="918" spans="1:10" ht="15">
      <c r="A918" s="30"/>
      <c r="E918" s="30"/>
      <c r="F918" s="30"/>
      <c r="G918" s="56"/>
      <c r="H918" s="56"/>
      <c r="I918" s="56"/>
      <c r="J918" s="30"/>
    </row>
    <row r="919" spans="1:10" ht="15">
      <c r="A919" s="30"/>
      <c r="E919" s="30"/>
      <c r="F919" s="30"/>
      <c r="G919" s="56"/>
      <c r="H919" s="56"/>
      <c r="I919" s="56"/>
      <c r="J919" s="30"/>
    </row>
    <row r="920" spans="1:10" ht="15">
      <c r="A920" s="30"/>
      <c r="E920" s="30"/>
      <c r="F920" s="30"/>
      <c r="G920" s="56"/>
      <c r="H920" s="56"/>
      <c r="I920" s="56"/>
      <c r="J920" s="30"/>
    </row>
    <row r="921" spans="1:10" ht="15">
      <c r="A921" s="30"/>
      <c r="E921" s="30"/>
      <c r="F921" s="30"/>
      <c r="G921" s="56"/>
      <c r="H921" s="56"/>
      <c r="I921" s="56"/>
      <c r="J921" s="30"/>
    </row>
    <row r="922" spans="1:10" ht="15">
      <c r="A922" s="30"/>
      <c r="E922" s="30"/>
      <c r="F922" s="30"/>
      <c r="G922" s="56"/>
      <c r="H922" s="56"/>
      <c r="I922" s="56"/>
      <c r="J922" s="30"/>
    </row>
    <row r="923" spans="1:10" ht="15">
      <c r="A923" s="30"/>
      <c r="E923" s="30"/>
      <c r="F923" s="30"/>
      <c r="G923" s="56"/>
      <c r="H923" s="56"/>
      <c r="I923" s="56"/>
      <c r="J923" s="30"/>
    </row>
    <row r="924" spans="1:10" ht="15">
      <c r="A924" s="30"/>
      <c r="E924" s="30"/>
      <c r="F924" s="30"/>
      <c r="G924" s="56"/>
      <c r="H924" s="56"/>
      <c r="I924" s="56"/>
      <c r="J924" s="30"/>
    </row>
    <row r="925" spans="1:10" ht="15">
      <c r="A925" s="30"/>
      <c r="E925" s="30"/>
      <c r="F925" s="30"/>
      <c r="G925" s="56"/>
      <c r="H925" s="56"/>
      <c r="I925" s="56"/>
      <c r="J925" s="30"/>
    </row>
    <row r="926" spans="1:10" ht="15">
      <c r="A926" s="30"/>
      <c r="E926" s="30"/>
      <c r="F926" s="30"/>
      <c r="G926" s="56"/>
      <c r="H926" s="56"/>
      <c r="I926" s="56"/>
      <c r="J926" s="30"/>
    </row>
    <row r="927" spans="1:10" ht="15">
      <c r="A927" s="30"/>
      <c r="E927" s="30"/>
      <c r="F927" s="30"/>
      <c r="G927" s="56"/>
      <c r="H927" s="56"/>
      <c r="I927" s="56"/>
      <c r="J927" s="30"/>
    </row>
    <row r="928" spans="1:10" ht="15">
      <c r="A928" s="30"/>
      <c r="E928" s="30"/>
      <c r="F928" s="30"/>
      <c r="G928" s="56"/>
      <c r="H928" s="56"/>
      <c r="I928" s="56"/>
      <c r="J928" s="30"/>
    </row>
    <row r="929" spans="1:10" ht="15">
      <c r="A929" s="30"/>
      <c r="E929" s="30"/>
      <c r="F929" s="30"/>
      <c r="G929" s="56"/>
      <c r="H929" s="56"/>
      <c r="I929" s="56"/>
      <c r="J929" s="30"/>
    </row>
    <row r="930" spans="1:10" ht="15">
      <c r="A930" s="30"/>
      <c r="E930" s="30"/>
      <c r="F930" s="30"/>
      <c r="G930" s="56"/>
      <c r="H930" s="56"/>
      <c r="I930" s="56"/>
      <c r="J930" s="30"/>
    </row>
    <row r="931" spans="1:10" ht="15">
      <c r="A931" s="30"/>
      <c r="E931" s="30"/>
      <c r="F931" s="30"/>
      <c r="G931" s="56"/>
      <c r="H931" s="56"/>
      <c r="I931" s="56"/>
      <c r="J931" s="30"/>
    </row>
    <row r="932" spans="1:10" ht="15">
      <c r="A932" s="30"/>
      <c r="E932" s="30"/>
      <c r="F932" s="30"/>
      <c r="G932" s="56"/>
      <c r="H932" s="56"/>
      <c r="I932" s="56"/>
      <c r="J932" s="30"/>
    </row>
    <row r="933" spans="1:10" ht="15">
      <c r="A933" s="30"/>
      <c r="E933" s="30"/>
      <c r="F933" s="30"/>
      <c r="G933" s="56"/>
      <c r="H933" s="56"/>
      <c r="I933" s="56"/>
      <c r="J933" s="30"/>
    </row>
    <row r="934" spans="1:10" ht="15">
      <c r="A934" s="30"/>
      <c r="E934" s="30"/>
      <c r="F934" s="30"/>
      <c r="G934" s="56"/>
      <c r="H934" s="56"/>
      <c r="I934" s="56"/>
      <c r="J934" s="30"/>
    </row>
    <row r="935" spans="1:10" ht="15">
      <c r="A935" s="30"/>
      <c r="E935" s="30"/>
      <c r="F935" s="30"/>
      <c r="G935" s="56"/>
      <c r="H935" s="56"/>
      <c r="I935" s="56"/>
      <c r="J935" s="30"/>
    </row>
    <row r="936" spans="1:10" ht="15">
      <c r="A936" s="30"/>
      <c r="E936" s="30"/>
      <c r="F936" s="30"/>
      <c r="G936" s="56"/>
      <c r="H936" s="56"/>
      <c r="I936" s="56"/>
      <c r="J936" s="30"/>
    </row>
    <row r="937" spans="1:10" ht="15">
      <c r="A937" s="30"/>
      <c r="E937" s="30"/>
      <c r="F937" s="30"/>
      <c r="G937" s="56"/>
      <c r="H937" s="56"/>
      <c r="I937" s="56"/>
      <c r="J937" s="30"/>
    </row>
    <row r="938" spans="1:10" ht="15">
      <c r="A938" s="30"/>
      <c r="E938" s="30"/>
      <c r="F938" s="30"/>
      <c r="G938" s="56"/>
      <c r="H938" s="56"/>
      <c r="I938" s="56"/>
      <c r="J938" s="30"/>
    </row>
    <row r="939" spans="1:10" ht="15">
      <c r="A939" s="30"/>
      <c r="E939" s="30"/>
      <c r="F939" s="30"/>
      <c r="G939" s="56"/>
      <c r="H939" s="56"/>
      <c r="I939" s="56"/>
      <c r="J939" s="30"/>
    </row>
    <row r="940" spans="1:10" ht="15">
      <c r="A940" s="30"/>
      <c r="E940" s="30"/>
      <c r="F940" s="30"/>
      <c r="G940" s="56"/>
      <c r="H940" s="56"/>
      <c r="I940" s="56"/>
      <c r="J940" s="30"/>
    </row>
    <row r="941" spans="1:10" ht="15">
      <c r="A941" s="30"/>
      <c r="E941" s="30"/>
      <c r="F941" s="30"/>
      <c r="G941" s="56"/>
      <c r="H941" s="56"/>
      <c r="I941" s="56"/>
      <c r="J941" s="30"/>
    </row>
    <row r="942" spans="1:10" ht="15">
      <c r="A942" s="30"/>
      <c r="E942" s="30"/>
      <c r="F942" s="30"/>
      <c r="G942" s="56"/>
      <c r="H942" s="56"/>
      <c r="I942" s="56"/>
      <c r="J942" s="30"/>
    </row>
    <row r="943" spans="1:10" ht="15">
      <c r="A943" s="30"/>
      <c r="E943" s="30"/>
      <c r="F943" s="30"/>
      <c r="G943" s="56"/>
      <c r="H943" s="56"/>
      <c r="I943" s="56"/>
      <c r="J943" s="30"/>
    </row>
    <row r="944" spans="1:10" ht="15">
      <c r="A944" s="30"/>
      <c r="E944" s="30"/>
      <c r="F944" s="30"/>
      <c r="G944" s="56"/>
      <c r="H944" s="56"/>
      <c r="I944" s="56"/>
      <c r="J944" s="30"/>
    </row>
    <row r="945" spans="1:10" ht="15">
      <c r="A945" s="30"/>
      <c r="E945" s="30"/>
      <c r="F945" s="30"/>
      <c r="G945" s="56"/>
      <c r="H945" s="56"/>
      <c r="I945" s="56"/>
      <c r="J945" s="30"/>
    </row>
    <row r="946" spans="1:10" ht="15">
      <c r="A946" s="30"/>
      <c r="E946" s="30"/>
      <c r="F946" s="30"/>
      <c r="G946" s="56"/>
      <c r="H946" s="56"/>
      <c r="I946" s="56"/>
      <c r="J946" s="30"/>
    </row>
    <row r="947" spans="1:10" ht="15">
      <c r="A947" s="30"/>
      <c r="E947" s="30"/>
      <c r="F947" s="30"/>
      <c r="G947" s="56"/>
      <c r="H947" s="56"/>
      <c r="I947" s="56"/>
      <c r="J947" s="30"/>
    </row>
    <row r="948" spans="1:10" ht="15">
      <c r="A948" s="30"/>
      <c r="E948" s="30"/>
      <c r="F948" s="30"/>
      <c r="G948" s="56"/>
      <c r="H948" s="56"/>
      <c r="I948" s="56"/>
      <c r="J948" s="30"/>
    </row>
    <row r="949" spans="1:10" ht="15">
      <c r="A949" s="30"/>
      <c r="E949" s="30"/>
      <c r="F949" s="30"/>
      <c r="G949" s="56"/>
      <c r="H949" s="56"/>
      <c r="I949" s="56"/>
      <c r="J949" s="30"/>
    </row>
    <row r="950" spans="1:10" ht="15">
      <c r="A950" s="30"/>
      <c r="E950" s="30"/>
      <c r="F950" s="30"/>
      <c r="G950" s="56"/>
      <c r="H950" s="56"/>
      <c r="I950" s="56"/>
      <c r="J950" s="30"/>
    </row>
    <row r="951" spans="1:10" ht="15">
      <c r="A951" s="30"/>
      <c r="E951" s="30"/>
      <c r="F951" s="30"/>
      <c r="G951" s="56"/>
      <c r="H951" s="56"/>
      <c r="I951" s="56"/>
      <c r="J951" s="30"/>
    </row>
    <row r="952" spans="1:10" ht="15">
      <c r="A952" s="30"/>
      <c r="E952" s="30"/>
      <c r="F952" s="30"/>
      <c r="G952" s="56"/>
      <c r="H952" s="56"/>
      <c r="I952" s="56"/>
      <c r="J952" s="30"/>
    </row>
    <row r="953" spans="1:10" ht="15">
      <c r="A953" s="30"/>
      <c r="E953" s="30"/>
      <c r="F953" s="30"/>
      <c r="G953" s="56"/>
      <c r="H953" s="56"/>
      <c r="I953" s="56"/>
      <c r="J953" s="30"/>
    </row>
    <row r="954" spans="1:10" ht="15">
      <c r="A954" s="30"/>
      <c r="E954" s="30"/>
      <c r="F954" s="30"/>
      <c r="G954" s="56"/>
      <c r="H954" s="56"/>
      <c r="I954" s="56"/>
      <c r="J954" s="30"/>
    </row>
    <row r="955" spans="1:10" ht="15">
      <c r="A955" s="30"/>
      <c r="E955" s="30"/>
      <c r="F955" s="30"/>
      <c r="G955" s="56"/>
      <c r="H955" s="56"/>
      <c r="I955" s="56"/>
      <c r="J955" s="30"/>
    </row>
    <row r="956" spans="1:10" ht="15">
      <c r="A956" s="30"/>
      <c r="E956" s="30"/>
      <c r="F956" s="30"/>
      <c r="G956" s="56"/>
      <c r="H956" s="56"/>
      <c r="I956" s="56"/>
      <c r="J956" s="30"/>
    </row>
    <row r="957" spans="1:10" ht="15">
      <c r="A957" s="30"/>
      <c r="E957" s="30"/>
      <c r="F957" s="30"/>
      <c r="G957" s="56"/>
      <c r="H957" s="56"/>
      <c r="I957" s="56"/>
      <c r="J957" s="30"/>
    </row>
    <row r="958" spans="1:10" ht="15">
      <c r="A958" s="30"/>
      <c r="E958" s="30"/>
      <c r="F958" s="30"/>
      <c r="G958" s="56"/>
      <c r="H958" s="56"/>
      <c r="I958" s="56"/>
      <c r="J958" s="30"/>
    </row>
    <row r="959" spans="1:10" ht="15">
      <c r="A959" s="30"/>
      <c r="E959" s="30"/>
      <c r="F959" s="30"/>
      <c r="G959" s="56"/>
      <c r="H959" s="56"/>
      <c r="I959" s="56"/>
      <c r="J959" s="30"/>
    </row>
    <row r="960" spans="1:10" ht="15">
      <c r="A960" s="30"/>
      <c r="E960" s="30"/>
      <c r="F960" s="30"/>
      <c r="G960" s="56"/>
      <c r="H960" s="56"/>
      <c r="I960" s="56"/>
      <c r="J960" s="30"/>
    </row>
    <row r="961" spans="1:10" ht="15">
      <c r="A961" s="30"/>
      <c r="E961" s="30"/>
      <c r="F961" s="30"/>
      <c r="G961" s="56"/>
      <c r="H961" s="56"/>
      <c r="I961" s="56"/>
      <c r="J961" s="30"/>
    </row>
    <row r="962" spans="1:10" ht="15">
      <c r="A962" s="30"/>
      <c r="E962" s="30"/>
      <c r="F962" s="30"/>
      <c r="G962" s="56"/>
      <c r="H962" s="56"/>
      <c r="I962" s="56"/>
      <c r="J962" s="30"/>
    </row>
    <row r="963" spans="1:10" ht="15">
      <c r="A963" s="30"/>
      <c r="E963" s="30"/>
      <c r="F963" s="30"/>
      <c r="G963" s="56"/>
      <c r="H963" s="56"/>
      <c r="I963" s="56"/>
      <c r="J963" s="30"/>
    </row>
    <row r="964" spans="1:10" ht="15">
      <c r="A964" s="30"/>
      <c r="E964" s="30"/>
      <c r="F964" s="30"/>
      <c r="G964" s="56"/>
      <c r="H964" s="56"/>
      <c r="I964" s="56"/>
      <c r="J964" s="30"/>
    </row>
    <row r="965" spans="1:10" ht="15">
      <c r="A965" s="30"/>
      <c r="E965" s="30"/>
      <c r="F965" s="30"/>
      <c r="G965" s="56"/>
      <c r="H965" s="56"/>
      <c r="I965" s="56"/>
      <c r="J965" s="30"/>
    </row>
    <row r="966" spans="1:10" ht="15">
      <c r="A966" s="30"/>
      <c r="E966" s="30"/>
      <c r="F966" s="30"/>
      <c r="G966" s="56"/>
      <c r="H966" s="56"/>
      <c r="I966" s="56"/>
      <c r="J966" s="30"/>
    </row>
    <row r="967" spans="1:10" ht="15">
      <c r="A967" s="30"/>
      <c r="E967" s="30"/>
      <c r="F967" s="30"/>
      <c r="G967" s="56"/>
      <c r="H967" s="56"/>
      <c r="I967" s="56"/>
      <c r="J967" s="30"/>
    </row>
    <row r="968" spans="1:10" ht="15">
      <c r="A968" s="30"/>
      <c r="E968" s="30"/>
      <c r="F968" s="30"/>
      <c r="G968" s="56"/>
      <c r="H968" s="56"/>
      <c r="I968" s="56"/>
      <c r="J968" s="30"/>
    </row>
    <row r="969" spans="1:10" ht="15">
      <c r="A969" s="30"/>
      <c r="E969" s="30"/>
      <c r="F969" s="30"/>
      <c r="G969" s="56"/>
      <c r="H969" s="56"/>
      <c r="I969" s="56"/>
      <c r="J969" s="30"/>
    </row>
    <row r="970" spans="1:10" ht="15">
      <c r="A970" s="30"/>
      <c r="E970" s="30"/>
      <c r="F970" s="30"/>
      <c r="G970" s="56"/>
      <c r="H970" s="56"/>
      <c r="I970" s="56"/>
      <c r="J970" s="30"/>
    </row>
    <row r="971" spans="1:10" ht="15">
      <c r="A971" s="30"/>
      <c r="E971" s="30"/>
      <c r="F971" s="30"/>
      <c r="G971" s="56"/>
      <c r="H971" s="56"/>
      <c r="I971" s="56"/>
      <c r="J971" s="30"/>
    </row>
    <row r="972" spans="1:10" ht="15">
      <c r="A972" s="30"/>
      <c r="E972" s="30"/>
      <c r="F972" s="30"/>
      <c r="G972" s="56"/>
      <c r="H972" s="56"/>
      <c r="I972" s="56"/>
      <c r="J972" s="30"/>
    </row>
    <row r="973" spans="1:10" ht="15">
      <c r="A973" s="30"/>
      <c r="E973" s="30"/>
      <c r="F973" s="30"/>
      <c r="G973" s="56"/>
      <c r="H973" s="56"/>
      <c r="I973" s="56"/>
      <c r="J973" s="30"/>
    </row>
    <row r="974" spans="1:10" ht="15">
      <c r="A974" s="30"/>
      <c r="E974" s="30"/>
      <c r="F974" s="30"/>
      <c r="G974" s="56"/>
      <c r="H974" s="56"/>
      <c r="I974" s="56"/>
      <c r="J974" s="30"/>
    </row>
    <row r="975" spans="1:10" ht="15">
      <c r="A975" s="30"/>
      <c r="E975" s="30"/>
      <c r="F975" s="30"/>
      <c r="G975" s="56"/>
      <c r="H975" s="56"/>
      <c r="I975" s="56"/>
      <c r="J975" s="30"/>
    </row>
    <row r="976" spans="1:10" ht="15">
      <c r="A976" s="30"/>
      <c r="E976" s="30"/>
      <c r="F976" s="30"/>
      <c r="G976" s="56"/>
      <c r="H976" s="56"/>
      <c r="I976" s="56"/>
      <c r="J976" s="30"/>
    </row>
    <row r="977" spans="1:10" ht="15">
      <c r="A977" s="30"/>
      <c r="E977" s="30"/>
      <c r="F977" s="30"/>
      <c r="G977" s="56"/>
      <c r="H977" s="56"/>
      <c r="I977" s="56"/>
      <c r="J977" s="30"/>
    </row>
    <row r="978" spans="1:10" ht="15">
      <c r="A978" s="30"/>
      <c r="E978" s="30"/>
      <c r="F978" s="30"/>
      <c r="G978" s="56"/>
      <c r="H978" s="56"/>
      <c r="I978" s="56"/>
      <c r="J978" s="30"/>
    </row>
    <row r="979" spans="1:10" ht="15">
      <c r="A979" s="30"/>
      <c r="E979" s="30"/>
      <c r="F979" s="30"/>
      <c r="G979" s="56"/>
      <c r="H979" s="56"/>
      <c r="I979" s="56"/>
      <c r="J979" s="30"/>
    </row>
    <row r="980" spans="1:10" ht="15">
      <c r="A980" s="30"/>
      <c r="E980" s="30"/>
      <c r="F980" s="30"/>
      <c r="G980" s="56"/>
      <c r="H980" s="56"/>
      <c r="I980" s="56"/>
      <c r="J980" s="30"/>
    </row>
    <row r="981" spans="1:10" ht="15">
      <c r="A981" s="30"/>
      <c r="E981" s="30"/>
      <c r="F981" s="30"/>
      <c r="G981" s="56"/>
      <c r="H981" s="56"/>
      <c r="I981" s="56"/>
      <c r="J981" s="30"/>
    </row>
    <row r="982" spans="1:10" ht="15">
      <c r="A982" s="30"/>
      <c r="E982" s="30"/>
      <c r="F982" s="30"/>
      <c r="G982" s="56"/>
      <c r="H982" s="56"/>
      <c r="I982" s="56"/>
      <c r="J982" s="30"/>
    </row>
    <row r="983" spans="1:10" ht="15">
      <c r="A983" s="30"/>
      <c r="E983" s="30"/>
      <c r="F983" s="30"/>
      <c r="G983" s="56"/>
      <c r="H983" s="56"/>
      <c r="I983" s="56"/>
      <c r="J983" s="30"/>
    </row>
  </sheetData>
  <mergeCells count="1">
    <mergeCell ref="T1:X1"/>
  </mergeCells>
  <pageMargins left="0.7" right="0.7" top="0.75" bottom="0.75" header="0.3" footer="0.3"/>
  <drawing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65"/>
  <sheetViews>
    <sheetView workbookViewId="0">
      <pane xSplit="1" ySplit="2" topLeftCell="B24" activePane="bottomRight" state="frozen"/>
      <selection pane="topRight" activeCell="B1" sqref="B1"/>
      <selection pane="bottomLeft" activeCell="A2" sqref="A2"/>
      <selection pane="bottomRight" activeCell="P65" sqref="P65"/>
    </sheetView>
  </sheetViews>
  <sheetFormatPr defaultColWidth="14.42578125" defaultRowHeight="15.75" customHeight="1"/>
  <cols>
    <col min="1" max="1" width="44.5703125" bestFit="1" customWidth="1"/>
    <col min="4" max="4" width="8.85546875" customWidth="1"/>
    <col min="7" max="7" width="14.42578125" style="40"/>
    <col min="8" max="8" width="22.5703125" style="40" customWidth="1"/>
    <col min="9" max="9" width="22.140625" style="40" customWidth="1"/>
    <col min="10" max="10" width="17.5703125" customWidth="1"/>
    <col min="11" max="11" width="14.42578125" style="67"/>
    <col min="12" max="12" width="14.42578125" style="60"/>
    <col min="13" max="13" width="18.5703125" style="62" customWidth="1"/>
    <col min="14" max="14" width="14.42578125" style="62"/>
    <col min="15" max="15" width="14.42578125" style="60"/>
    <col min="16" max="18" width="14.42578125" style="62"/>
  </cols>
  <sheetData>
    <row r="1" spans="1:24" s="58" customFormat="1" ht="15.75" customHeight="1">
      <c r="A1" s="162" t="s">
        <v>334</v>
      </c>
      <c r="B1" s="162"/>
      <c r="C1" s="162"/>
      <c r="D1" s="162"/>
      <c r="G1" s="40"/>
      <c r="H1" s="40"/>
      <c r="I1" s="40"/>
      <c r="K1" s="67"/>
      <c r="L1" s="60"/>
      <c r="M1" s="62"/>
      <c r="N1" s="62"/>
      <c r="O1" s="60"/>
      <c r="P1" s="62"/>
      <c r="Q1" s="62"/>
      <c r="R1" s="62"/>
      <c r="T1" s="209" t="s">
        <v>345</v>
      </c>
      <c r="U1" s="209"/>
      <c r="V1" s="209"/>
      <c r="W1" s="209"/>
      <c r="X1" s="209"/>
    </row>
    <row r="2" spans="1:24" ht="62.25" customHeight="1">
      <c r="A2" s="2" t="s">
        <v>45</v>
      </c>
      <c r="C2" s="2" t="s">
        <v>3</v>
      </c>
      <c r="E2" s="7" t="s">
        <v>46</v>
      </c>
      <c r="F2" s="7" t="s">
        <v>5</v>
      </c>
      <c r="G2" s="43" t="s">
        <v>95</v>
      </c>
      <c r="H2" s="45" t="s">
        <v>47</v>
      </c>
      <c r="I2" s="43" t="s">
        <v>96</v>
      </c>
      <c r="J2" s="7" t="s">
        <v>58</v>
      </c>
      <c r="K2" s="66" t="s">
        <v>300</v>
      </c>
      <c r="L2" s="59" t="s">
        <v>299</v>
      </c>
      <c r="M2" s="61" t="s">
        <v>301</v>
      </c>
      <c r="N2" s="61" t="s">
        <v>302</v>
      </c>
      <c r="O2" s="59" t="s">
        <v>303</v>
      </c>
      <c r="P2" s="61" t="s">
        <v>304</v>
      </c>
      <c r="Q2" s="61"/>
      <c r="R2" s="92" t="s">
        <v>316</v>
      </c>
      <c r="S2" s="92" t="s">
        <v>317</v>
      </c>
      <c r="T2" s="92" t="s">
        <v>311</v>
      </c>
      <c r="U2" s="92" t="s">
        <v>312</v>
      </c>
      <c r="V2" s="92" t="s">
        <v>310</v>
      </c>
      <c r="W2" s="92" t="s">
        <v>313</v>
      </c>
    </row>
    <row r="3" spans="1:24" ht="15">
      <c r="A3" s="30" t="s">
        <v>237</v>
      </c>
      <c r="C3" s="3" t="s">
        <v>14</v>
      </c>
      <c r="E3" s="31">
        <v>5</v>
      </c>
      <c r="F3" s="31">
        <v>440</v>
      </c>
      <c r="G3" s="32">
        <v>180000000</v>
      </c>
      <c r="H3" s="32">
        <v>5275000</v>
      </c>
      <c r="I3" s="32">
        <v>500000</v>
      </c>
      <c r="J3" s="31">
        <v>6</v>
      </c>
      <c r="K3" s="67">
        <f>H3/F3</f>
        <v>11988.636363636364</v>
      </c>
      <c r="L3" s="60">
        <f>F3/E3</f>
        <v>88</v>
      </c>
      <c r="M3" s="62">
        <f>H3/G3</f>
        <v>2.9305555555555557E-2</v>
      </c>
      <c r="N3" s="62">
        <f>E3/F3</f>
        <v>1.1363636363636364E-2</v>
      </c>
      <c r="O3" s="60">
        <f>F3/J3</f>
        <v>73.333333333333329</v>
      </c>
      <c r="P3" s="62">
        <f>I3/G3</f>
        <v>2.7777777777777779E-3</v>
      </c>
      <c r="R3" s="108">
        <f>G3/F3</f>
        <v>409090.90909090912</v>
      </c>
      <c r="S3" s="108">
        <f>H3/E3</f>
        <v>1055000</v>
      </c>
      <c r="T3" s="58" t="b">
        <f>IF(H3&gt;0.1*G3,"Flag,""")</f>
        <v>0</v>
      </c>
      <c r="U3" s="58" t="b">
        <f>IF(I3&gt;H3,"Flag,""")</f>
        <v>0</v>
      </c>
      <c r="V3" s="58" t="b">
        <f>IF(E3&gt;0.1*F3,"Flag,""")</f>
        <v>0</v>
      </c>
      <c r="W3" s="58" t="str">
        <f>IF(K3&gt;0.001*H3,"Flag,""")</f>
        <v>Flag,"</v>
      </c>
    </row>
    <row r="4" spans="1:24" ht="15">
      <c r="A4" s="30" t="s">
        <v>148</v>
      </c>
      <c r="C4" s="3" t="s">
        <v>14</v>
      </c>
      <c r="E4" s="31">
        <v>190</v>
      </c>
      <c r="F4" s="31">
        <v>3045</v>
      </c>
      <c r="G4" s="32">
        <v>382000000</v>
      </c>
      <c r="H4" s="32">
        <v>36230839</v>
      </c>
      <c r="I4" s="32">
        <v>9536716</v>
      </c>
      <c r="J4" s="30"/>
      <c r="K4" s="67">
        <f t="shared" ref="K4:K40" si="0">H4/F4</f>
        <v>11898.469293924467</v>
      </c>
      <c r="L4" s="60">
        <f t="shared" ref="L4:L45" si="1">F4/E4</f>
        <v>16.026315789473685</v>
      </c>
      <c r="M4" s="62">
        <f t="shared" ref="M4:M37" si="2">H4/G4</f>
        <v>9.4845128272251306E-2</v>
      </c>
      <c r="N4" s="62">
        <f t="shared" ref="N4:N45" si="3">E4/F4</f>
        <v>6.2397372742200329E-2</v>
      </c>
      <c r="P4" s="62">
        <f t="shared" ref="P4:P38" si="4">I4/G4</f>
        <v>2.4965225130890053E-2</v>
      </c>
      <c r="R4" s="108">
        <f t="shared" ref="R4:R45" si="5">G4/F4</f>
        <v>125451.55993431856</v>
      </c>
      <c r="S4" s="108">
        <f t="shared" ref="S4:S40" si="6">H4/E4</f>
        <v>190688.62631578947</v>
      </c>
      <c r="T4" s="58" t="b">
        <f t="shared" ref="T4:T45" si="7">IF(H4&gt;0.1*G4,"Flag,""")</f>
        <v>0</v>
      </c>
      <c r="U4" s="58" t="b">
        <f t="shared" ref="U4:U45" si="8">IF(I4&gt;H4,"Flag,""")</f>
        <v>0</v>
      </c>
      <c r="V4" s="58" t="b">
        <f t="shared" ref="V4:V45" si="9">IF(E4&gt;0.1*F4,"Flag,""")</f>
        <v>0</v>
      </c>
      <c r="W4" s="58" t="b">
        <f t="shared" ref="W4:W45" si="10">IF(K4&gt;0.001*H4,"Flag,""")</f>
        <v>0</v>
      </c>
    </row>
    <row r="5" spans="1:24" ht="15">
      <c r="A5" s="30" t="s">
        <v>25</v>
      </c>
      <c r="C5" s="3" t="s">
        <v>14</v>
      </c>
      <c r="E5" s="31">
        <v>15</v>
      </c>
      <c r="F5" s="31">
        <v>250</v>
      </c>
      <c r="G5" s="32">
        <v>380000000</v>
      </c>
      <c r="H5" s="32">
        <v>1900000</v>
      </c>
      <c r="I5" s="32">
        <v>20000</v>
      </c>
      <c r="J5" s="31">
        <v>2</v>
      </c>
      <c r="K5" s="67">
        <f t="shared" si="0"/>
        <v>7600</v>
      </c>
      <c r="L5" s="60">
        <f t="shared" si="1"/>
        <v>16.666666666666668</v>
      </c>
      <c r="M5" s="62">
        <f t="shared" si="2"/>
        <v>5.0000000000000001E-3</v>
      </c>
      <c r="N5" s="62">
        <f t="shared" si="3"/>
        <v>0.06</v>
      </c>
      <c r="O5" s="60">
        <f t="shared" ref="O5:O45" si="11">F5/J5</f>
        <v>125</v>
      </c>
      <c r="P5" s="62">
        <f t="shared" si="4"/>
        <v>5.2631578947368424E-5</v>
      </c>
      <c r="R5" s="108">
        <f t="shared" si="5"/>
        <v>1520000</v>
      </c>
      <c r="S5" s="108">
        <f t="shared" si="6"/>
        <v>126666.66666666667</v>
      </c>
      <c r="T5" s="58" t="b">
        <f t="shared" si="7"/>
        <v>0</v>
      </c>
      <c r="U5" s="58" t="b">
        <f t="shared" si="8"/>
        <v>0</v>
      </c>
      <c r="V5" s="58" t="b">
        <f t="shared" si="9"/>
        <v>0</v>
      </c>
      <c r="W5" s="58" t="str">
        <f t="shared" si="10"/>
        <v>Flag,"</v>
      </c>
    </row>
    <row r="6" spans="1:24" ht="15">
      <c r="A6" s="30" t="s">
        <v>238</v>
      </c>
      <c r="C6" s="3" t="s">
        <v>14</v>
      </c>
      <c r="E6" s="31">
        <v>18</v>
      </c>
      <c r="F6" s="31">
        <v>343</v>
      </c>
      <c r="G6" s="32">
        <v>123000000</v>
      </c>
      <c r="H6" s="32">
        <v>4563000</v>
      </c>
      <c r="I6" s="32">
        <v>1157000</v>
      </c>
      <c r="J6" s="31">
        <v>6</v>
      </c>
      <c r="K6" s="67">
        <f t="shared" si="0"/>
        <v>13303.206997084548</v>
      </c>
      <c r="L6" s="60">
        <f t="shared" si="1"/>
        <v>19.055555555555557</v>
      </c>
      <c r="M6" s="62">
        <f t="shared" si="2"/>
        <v>3.7097560975609754E-2</v>
      </c>
      <c r="N6" s="62">
        <f t="shared" si="3"/>
        <v>5.2478134110787174E-2</v>
      </c>
      <c r="O6" s="60">
        <f t="shared" si="11"/>
        <v>57.166666666666664</v>
      </c>
      <c r="P6" s="62">
        <f t="shared" si="4"/>
        <v>9.4065040650406512E-3</v>
      </c>
      <c r="R6" s="108">
        <f t="shared" si="5"/>
        <v>358600.58309037902</v>
      </c>
      <c r="S6" s="108">
        <f t="shared" si="6"/>
        <v>253500</v>
      </c>
      <c r="T6" s="58" t="b">
        <f t="shared" si="7"/>
        <v>0</v>
      </c>
      <c r="U6" s="58" t="b">
        <f t="shared" si="8"/>
        <v>0</v>
      </c>
      <c r="V6" s="58" t="b">
        <f t="shared" si="9"/>
        <v>0</v>
      </c>
      <c r="W6" s="58" t="str">
        <f t="shared" si="10"/>
        <v>Flag,"</v>
      </c>
    </row>
    <row r="7" spans="1:24" ht="15">
      <c r="A7" s="30" t="s">
        <v>158</v>
      </c>
      <c r="C7" s="3" t="s">
        <v>14</v>
      </c>
      <c r="E7" s="31">
        <v>30</v>
      </c>
      <c r="F7" s="31">
        <v>600</v>
      </c>
      <c r="G7" s="32">
        <v>350000000</v>
      </c>
      <c r="H7" s="32">
        <v>8000000</v>
      </c>
      <c r="I7" s="32">
        <v>500000</v>
      </c>
      <c r="J7" s="31">
        <v>6</v>
      </c>
      <c r="K7" s="67">
        <f t="shared" si="0"/>
        <v>13333.333333333334</v>
      </c>
      <c r="L7" s="60">
        <f t="shared" si="1"/>
        <v>20</v>
      </c>
      <c r="M7" s="62">
        <f t="shared" si="2"/>
        <v>2.2857142857142857E-2</v>
      </c>
      <c r="N7" s="62">
        <f t="shared" si="3"/>
        <v>0.05</v>
      </c>
      <c r="O7" s="60">
        <f t="shared" si="11"/>
        <v>100</v>
      </c>
      <c r="P7" s="62">
        <f t="shared" si="4"/>
        <v>1.4285714285714286E-3</v>
      </c>
      <c r="R7" s="108">
        <f t="shared" si="5"/>
        <v>583333.33333333337</v>
      </c>
      <c r="S7" s="108">
        <f t="shared" si="6"/>
        <v>266666.66666666669</v>
      </c>
      <c r="T7" s="58" t="b">
        <f t="shared" si="7"/>
        <v>0</v>
      </c>
      <c r="U7" s="58" t="b">
        <f t="shared" si="8"/>
        <v>0</v>
      </c>
      <c r="V7" s="58" t="b">
        <f t="shared" si="9"/>
        <v>0</v>
      </c>
      <c r="W7" s="58" t="str">
        <f t="shared" si="10"/>
        <v>Flag,"</v>
      </c>
    </row>
    <row r="8" spans="1:24" ht="15">
      <c r="A8" s="30" t="s">
        <v>73</v>
      </c>
      <c r="C8" s="3" t="s">
        <v>14</v>
      </c>
      <c r="E8" s="31">
        <v>18</v>
      </c>
      <c r="F8" s="90">
        <v>2500</v>
      </c>
      <c r="G8" s="32">
        <v>170000000</v>
      </c>
      <c r="H8" s="91">
        <v>5158968</v>
      </c>
      <c r="I8" s="91">
        <v>250000</v>
      </c>
      <c r="J8" s="31">
        <v>4</v>
      </c>
      <c r="K8" s="67">
        <f t="shared" si="0"/>
        <v>2063.5871999999999</v>
      </c>
      <c r="L8" s="60">
        <f t="shared" si="1"/>
        <v>138.88888888888889</v>
      </c>
      <c r="M8" s="62">
        <f t="shared" si="2"/>
        <v>3.0346870588235295E-2</v>
      </c>
      <c r="N8" s="62">
        <f t="shared" si="3"/>
        <v>7.1999999999999998E-3</v>
      </c>
      <c r="O8" s="60">
        <f t="shared" si="11"/>
        <v>625</v>
      </c>
      <c r="P8" s="62">
        <f t="shared" si="4"/>
        <v>1.4705882352941176E-3</v>
      </c>
      <c r="R8" s="108">
        <f t="shared" si="5"/>
        <v>68000</v>
      </c>
      <c r="S8" s="108">
        <f t="shared" si="6"/>
        <v>286609.33333333331</v>
      </c>
      <c r="T8" s="58" t="b">
        <f t="shared" si="7"/>
        <v>0</v>
      </c>
      <c r="U8" s="58" t="b">
        <f t="shared" si="8"/>
        <v>0</v>
      </c>
      <c r="V8" s="58" t="b">
        <f t="shared" si="9"/>
        <v>0</v>
      </c>
      <c r="W8" s="58" t="b">
        <f t="shared" si="10"/>
        <v>0</v>
      </c>
    </row>
    <row r="9" spans="1:24" ht="15">
      <c r="A9" s="30" t="s">
        <v>217</v>
      </c>
      <c r="C9" s="3" t="s">
        <v>14</v>
      </c>
      <c r="E9" s="31">
        <v>72</v>
      </c>
      <c r="F9" s="31"/>
      <c r="G9" s="32">
        <v>650000000</v>
      </c>
      <c r="H9" s="83">
        <v>11800000</v>
      </c>
      <c r="I9" s="32"/>
      <c r="J9" s="31">
        <v>15</v>
      </c>
      <c r="M9" s="62">
        <f t="shared" si="2"/>
        <v>1.8153846153846152E-2</v>
      </c>
      <c r="P9" s="62">
        <f t="shared" si="4"/>
        <v>0</v>
      </c>
      <c r="R9" s="108"/>
      <c r="S9" s="108">
        <f t="shared" si="6"/>
        <v>163888.88888888888</v>
      </c>
      <c r="T9" s="58" t="b">
        <f t="shared" si="7"/>
        <v>0</v>
      </c>
      <c r="U9" s="58" t="b">
        <f t="shared" si="8"/>
        <v>0</v>
      </c>
      <c r="V9" s="58" t="str">
        <f t="shared" si="9"/>
        <v>Flag,"</v>
      </c>
      <c r="W9" s="58" t="b">
        <f t="shared" si="10"/>
        <v>0</v>
      </c>
    </row>
    <row r="10" spans="1:24" ht="15">
      <c r="A10" s="30" t="s">
        <v>151</v>
      </c>
      <c r="C10" s="3" t="s">
        <v>14</v>
      </c>
      <c r="E10" s="31">
        <v>21</v>
      </c>
      <c r="F10" s="31">
        <v>996</v>
      </c>
      <c r="G10" s="32">
        <v>164757000</v>
      </c>
      <c r="H10" s="32">
        <v>4186015</v>
      </c>
      <c r="I10" s="32">
        <v>636000</v>
      </c>
      <c r="J10" s="31">
        <v>7</v>
      </c>
      <c r="K10" s="67">
        <f t="shared" si="0"/>
        <v>4202.8263052208831</v>
      </c>
      <c r="L10" s="60">
        <f t="shared" si="1"/>
        <v>47.428571428571431</v>
      </c>
      <c r="M10" s="62">
        <f t="shared" si="2"/>
        <v>2.5407205763639786E-2</v>
      </c>
      <c r="N10" s="62">
        <f t="shared" si="3"/>
        <v>2.1084337349397589E-2</v>
      </c>
      <c r="O10" s="60">
        <f t="shared" si="11"/>
        <v>142.28571428571428</v>
      </c>
      <c r="P10" s="62">
        <f t="shared" si="4"/>
        <v>3.8602305213132067E-3</v>
      </c>
      <c r="R10" s="108">
        <f t="shared" si="5"/>
        <v>165418.67469879519</v>
      </c>
      <c r="S10" s="108">
        <f t="shared" si="6"/>
        <v>199334.04761904763</v>
      </c>
      <c r="T10" s="58" t="b">
        <f t="shared" si="7"/>
        <v>0</v>
      </c>
      <c r="U10" s="58" t="b">
        <f t="shared" si="8"/>
        <v>0</v>
      </c>
      <c r="V10" s="58" t="b">
        <f t="shared" si="9"/>
        <v>0</v>
      </c>
      <c r="W10" s="58" t="str">
        <f t="shared" si="10"/>
        <v>Flag,"</v>
      </c>
    </row>
    <row r="11" spans="1:24" ht="15">
      <c r="A11" s="30" t="s">
        <v>220</v>
      </c>
      <c r="C11" s="3" t="s">
        <v>14</v>
      </c>
      <c r="E11" s="31">
        <v>4</v>
      </c>
      <c r="F11" s="31">
        <v>3000</v>
      </c>
      <c r="G11" s="32">
        <v>160000000</v>
      </c>
      <c r="H11" s="32">
        <v>1300000</v>
      </c>
      <c r="I11" s="32">
        <v>100000</v>
      </c>
      <c r="J11" s="31">
        <v>1</v>
      </c>
      <c r="K11" s="67">
        <f t="shared" si="0"/>
        <v>433.33333333333331</v>
      </c>
      <c r="L11" s="60">
        <f t="shared" si="1"/>
        <v>750</v>
      </c>
      <c r="M11" s="62">
        <f t="shared" si="2"/>
        <v>8.1250000000000003E-3</v>
      </c>
      <c r="N11" s="62">
        <f t="shared" si="3"/>
        <v>1.3333333333333333E-3</v>
      </c>
      <c r="O11" s="60">
        <f>F11/J11</f>
        <v>3000</v>
      </c>
      <c r="P11" s="62">
        <f t="shared" si="4"/>
        <v>6.2500000000000001E-4</v>
      </c>
      <c r="R11" s="108">
        <f t="shared" si="5"/>
        <v>53333.333333333336</v>
      </c>
      <c r="S11" s="108">
        <f t="shared" si="6"/>
        <v>325000</v>
      </c>
      <c r="T11" s="58" t="b">
        <f t="shared" si="7"/>
        <v>0</v>
      </c>
      <c r="U11" s="58" t="b">
        <f t="shared" si="8"/>
        <v>0</v>
      </c>
      <c r="V11" s="58" t="b">
        <f t="shared" si="9"/>
        <v>0</v>
      </c>
      <c r="W11" s="58" t="b">
        <f t="shared" si="10"/>
        <v>0</v>
      </c>
    </row>
    <row r="12" spans="1:24" ht="15">
      <c r="A12" s="30" t="s">
        <v>215</v>
      </c>
      <c r="C12" s="3" t="s">
        <v>14</v>
      </c>
      <c r="E12" s="31">
        <v>80</v>
      </c>
      <c r="F12" s="31">
        <v>600</v>
      </c>
      <c r="G12" s="32">
        <v>120000000</v>
      </c>
      <c r="H12" s="32">
        <v>14000000</v>
      </c>
      <c r="I12" s="32">
        <v>4000000</v>
      </c>
      <c r="J12" s="31">
        <v>4</v>
      </c>
      <c r="K12" s="67">
        <f t="shared" si="0"/>
        <v>23333.333333333332</v>
      </c>
      <c r="L12" s="60">
        <f t="shared" si="1"/>
        <v>7.5</v>
      </c>
      <c r="M12" s="62">
        <f t="shared" si="2"/>
        <v>0.11666666666666667</v>
      </c>
      <c r="N12" s="62">
        <f t="shared" si="3"/>
        <v>0.13333333333333333</v>
      </c>
      <c r="O12" s="60">
        <f t="shared" si="11"/>
        <v>150</v>
      </c>
      <c r="P12" s="62">
        <f t="shared" si="4"/>
        <v>3.3333333333333333E-2</v>
      </c>
      <c r="R12" s="108">
        <f t="shared" si="5"/>
        <v>200000</v>
      </c>
      <c r="S12" s="108">
        <f t="shared" si="6"/>
        <v>175000</v>
      </c>
      <c r="T12" s="58" t="str">
        <f t="shared" si="7"/>
        <v>Flag,"</v>
      </c>
      <c r="U12" s="58" t="b">
        <f t="shared" si="8"/>
        <v>0</v>
      </c>
      <c r="V12" s="58" t="str">
        <f t="shared" si="9"/>
        <v>Flag,"</v>
      </c>
      <c r="W12" s="58" t="str">
        <f t="shared" si="10"/>
        <v>Flag,"</v>
      </c>
    </row>
    <row r="13" spans="1:24" ht="15">
      <c r="A13" s="30" t="s">
        <v>239</v>
      </c>
      <c r="C13" s="3" t="s">
        <v>14</v>
      </c>
      <c r="E13" s="31">
        <v>9</v>
      </c>
      <c r="F13" s="31">
        <v>315</v>
      </c>
      <c r="G13" s="32">
        <v>102304242</v>
      </c>
      <c r="H13" s="32">
        <v>1653989</v>
      </c>
      <c r="I13" s="32">
        <v>1627104</v>
      </c>
      <c r="J13" s="31">
        <v>5</v>
      </c>
      <c r="K13" s="67">
        <f t="shared" si="0"/>
        <v>5250.75873015873</v>
      </c>
      <c r="L13" s="60">
        <f t="shared" si="1"/>
        <v>35</v>
      </c>
      <c r="M13" s="62">
        <f t="shared" si="2"/>
        <v>1.6167355015445011E-2</v>
      </c>
      <c r="N13" s="62">
        <f t="shared" si="3"/>
        <v>2.8571428571428571E-2</v>
      </c>
      <c r="O13" s="60">
        <f t="shared" si="11"/>
        <v>63</v>
      </c>
      <c r="P13" s="62">
        <f t="shared" si="4"/>
        <v>1.5904560438461585E-2</v>
      </c>
      <c r="R13" s="108">
        <f t="shared" si="5"/>
        <v>324775.37142857141</v>
      </c>
      <c r="S13" s="108">
        <f t="shared" si="6"/>
        <v>183776.55555555556</v>
      </c>
      <c r="T13" s="58" t="b">
        <f t="shared" si="7"/>
        <v>0</v>
      </c>
      <c r="U13" s="58" t="b">
        <f t="shared" si="8"/>
        <v>0</v>
      </c>
      <c r="V13" s="58" t="b">
        <f t="shared" si="9"/>
        <v>0</v>
      </c>
      <c r="W13" s="58" t="str">
        <f t="shared" si="10"/>
        <v>Flag,"</v>
      </c>
    </row>
    <row r="14" spans="1:24" ht="15">
      <c r="A14" s="30" t="s">
        <v>152</v>
      </c>
      <c r="C14" s="3" t="s">
        <v>14</v>
      </c>
      <c r="E14" s="31">
        <v>50</v>
      </c>
      <c r="F14" s="31">
        <v>50</v>
      </c>
      <c r="G14" s="32">
        <v>277000000</v>
      </c>
      <c r="H14" s="32">
        <v>10845000</v>
      </c>
      <c r="I14" s="32">
        <v>983498</v>
      </c>
      <c r="J14" s="31">
        <v>5</v>
      </c>
      <c r="K14" s="67">
        <f t="shared" si="0"/>
        <v>216900</v>
      </c>
      <c r="L14" s="60">
        <f t="shared" si="1"/>
        <v>1</v>
      </c>
      <c r="M14" s="62">
        <f t="shared" si="2"/>
        <v>3.9151624548736462E-2</v>
      </c>
      <c r="N14" s="62">
        <f t="shared" si="3"/>
        <v>1</v>
      </c>
      <c r="O14" s="60">
        <f t="shared" si="11"/>
        <v>10</v>
      </c>
      <c r="P14" s="62">
        <f t="shared" si="4"/>
        <v>3.5505342960288808E-3</v>
      </c>
      <c r="R14" s="108">
        <f t="shared" si="5"/>
        <v>5540000</v>
      </c>
      <c r="S14" s="108">
        <f t="shared" si="6"/>
        <v>216900</v>
      </c>
      <c r="T14" s="58" t="b">
        <f t="shared" si="7"/>
        <v>0</v>
      </c>
      <c r="U14" s="58" t="b">
        <f t="shared" si="8"/>
        <v>0</v>
      </c>
      <c r="V14" s="58" t="str">
        <f t="shared" si="9"/>
        <v>Flag,"</v>
      </c>
      <c r="W14" s="58" t="str">
        <f t="shared" si="10"/>
        <v>Flag,"</v>
      </c>
    </row>
    <row r="15" spans="1:24" ht="15">
      <c r="A15" s="30" t="s">
        <v>214</v>
      </c>
      <c r="C15" s="3" t="s">
        <v>14</v>
      </c>
      <c r="E15" s="31">
        <v>8</v>
      </c>
      <c r="F15" s="31">
        <v>2500</v>
      </c>
      <c r="G15" s="32">
        <v>176566171</v>
      </c>
      <c r="H15" s="32">
        <v>1779777</v>
      </c>
      <c r="I15" s="32">
        <v>512000</v>
      </c>
      <c r="J15" s="31">
        <v>3</v>
      </c>
      <c r="K15" s="67">
        <f t="shared" si="0"/>
        <v>711.91079999999999</v>
      </c>
      <c r="L15" s="60">
        <f t="shared" si="1"/>
        <v>312.5</v>
      </c>
      <c r="M15" s="62">
        <f t="shared" si="2"/>
        <v>1.0079943343167362E-2</v>
      </c>
      <c r="N15" s="62">
        <f t="shared" si="3"/>
        <v>3.2000000000000002E-3</v>
      </c>
      <c r="O15" s="60">
        <f t="shared" si="11"/>
        <v>833.33333333333337</v>
      </c>
      <c r="P15" s="62">
        <f t="shared" si="4"/>
        <v>2.8997627184201668E-3</v>
      </c>
      <c r="R15" s="108">
        <f t="shared" si="5"/>
        <v>70626.468399999998</v>
      </c>
      <c r="S15" s="108">
        <f t="shared" si="6"/>
        <v>222472.125</v>
      </c>
      <c r="T15" s="58" t="b">
        <f t="shared" si="7"/>
        <v>0</v>
      </c>
      <c r="U15" s="58" t="b">
        <f t="shared" si="8"/>
        <v>0</v>
      </c>
      <c r="V15" s="58" t="b">
        <f t="shared" si="9"/>
        <v>0</v>
      </c>
      <c r="W15" s="58" t="b">
        <f t="shared" si="10"/>
        <v>0</v>
      </c>
    </row>
    <row r="16" spans="1:24" ht="15">
      <c r="A16" s="30" t="s">
        <v>151</v>
      </c>
      <c r="C16" s="3" t="s">
        <v>14</v>
      </c>
      <c r="E16" s="31">
        <v>21</v>
      </c>
      <c r="F16" s="31">
        <v>996</v>
      </c>
      <c r="G16" s="32">
        <v>164757000</v>
      </c>
      <c r="H16" s="83">
        <v>4186015</v>
      </c>
      <c r="I16" s="83">
        <v>636000</v>
      </c>
      <c r="J16" s="31">
        <v>7</v>
      </c>
      <c r="K16" s="67">
        <f t="shared" si="0"/>
        <v>4202.8263052208831</v>
      </c>
      <c r="L16" s="60">
        <f t="shared" si="1"/>
        <v>47.428571428571431</v>
      </c>
      <c r="M16" s="62">
        <f t="shared" si="2"/>
        <v>2.5407205763639786E-2</v>
      </c>
      <c r="N16" s="62">
        <f t="shared" si="3"/>
        <v>2.1084337349397589E-2</v>
      </c>
      <c r="O16" s="60">
        <f t="shared" si="11"/>
        <v>142.28571428571428</v>
      </c>
      <c r="P16" s="62">
        <f t="shared" si="4"/>
        <v>3.8602305213132067E-3</v>
      </c>
      <c r="R16" s="108">
        <f t="shared" si="5"/>
        <v>165418.67469879519</v>
      </c>
      <c r="S16" s="108">
        <f t="shared" si="6"/>
        <v>199334.04761904763</v>
      </c>
      <c r="T16" s="58" t="b">
        <f t="shared" si="7"/>
        <v>0</v>
      </c>
      <c r="U16" s="58" t="b">
        <f t="shared" si="8"/>
        <v>0</v>
      </c>
      <c r="V16" s="58" t="b">
        <f t="shared" si="9"/>
        <v>0</v>
      </c>
      <c r="W16" s="58" t="str">
        <f t="shared" si="10"/>
        <v>Flag,"</v>
      </c>
    </row>
    <row r="17" spans="1:23" ht="15">
      <c r="A17" s="30" t="s">
        <v>240</v>
      </c>
      <c r="C17" s="3" t="s">
        <v>14</v>
      </c>
      <c r="E17" s="31">
        <v>17</v>
      </c>
      <c r="F17" s="31">
        <v>875</v>
      </c>
      <c r="G17" s="32">
        <v>125000000</v>
      </c>
      <c r="H17" s="32">
        <v>4300000</v>
      </c>
      <c r="I17" s="32">
        <v>1500000</v>
      </c>
      <c r="J17" s="31">
        <v>1</v>
      </c>
      <c r="K17" s="67">
        <f t="shared" si="0"/>
        <v>4914.2857142857147</v>
      </c>
      <c r="L17" s="60">
        <f t="shared" si="1"/>
        <v>51.470588235294116</v>
      </c>
      <c r="M17" s="62">
        <f t="shared" si="2"/>
        <v>3.44E-2</v>
      </c>
      <c r="N17" s="62">
        <f t="shared" si="3"/>
        <v>1.9428571428571427E-2</v>
      </c>
      <c r="O17" s="60">
        <f t="shared" si="11"/>
        <v>875</v>
      </c>
      <c r="P17" s="62">
        <f t="shared" si="4"/>
        <v>1.2E-2</v>
      </c>
      <c r="R17" s="108">
        <f t="shared" si="5"/>
        <v>142857.14285714287</v>
      </c>
      <c r="S17" s="108">
        <f t="shared" si="6"/>
        <v>252941.17647058822</v>
      </c>
      <c r="T17" s="58" t="b">
        <f t="shared" si="7"/>
        <v>0</v>
      </c>
      <c r="U17" s="58" t="b">
        <f t="shared" si="8"/>
        <v>0</v>
      </c>
      <c r="V17" s="58" t="b">
        <f t="shared" si="9"/>
        <v>0</v>
      </c>
      <c r="W17" s="58" t="str">
        <f t="shared" si="10"/>
        <v>Flag,"</v>
      </c>
    </row>
    <row r="18" spans="1:23" ht="15">
      <c r="A18" s="30" t="s">
        <v>182</v>
      </c>
      <c r="C18" s="3" t="s">
        <v>14</v>
      </c>
      <c r="E18" s="31">
        <v>31</v>
      </c>
      <c r="F18" s="31">
        <v>650</v>
      </c>
      <c r="G18" s="32">
        <v>119280535</v>
      </c>
      <c r="H18" s="32">
        <v>4179684</v>
      </c>
      <c r="I18" s="32">
        <v>1359236</v>
      </c>
      <c r="J18" s="31">
        <v>6</v>
      </c>
      <c r="K18" s="67">
        <f t="shared" si="0"/>
        <v>6430.2830769230768</v>
      </c>
      <c r="L18" s="60">
        <f t="shared" si="1"/>
        <v>20.967741935483872</v>
      </c>
      <c r="M18" s="62">
        <f t="shared" si="2"/>
        <v>3.5040788507529751E-2</v>
      </c>
      <c r="N18" s="62">
        <f t="shared" si="3"/>
        <v>4.7692307692307694E-2</v>
      </c>
      <c r="O18" s="60">
        <f t="shared" si="11"/>
        <v>108.33333333333333</v>
      </c>
      <c r="P18" s="62">
        <f t="shared" si="4"/>
        <v>1.1395287588205402E-2</v>
      </c>
      <c r="R18" s="108">
        <f t="shared" si="5"/>
        <v>183508.5153846154</v>
      </c>
      <c r="S18" s="108">
        <f t="shared" si="6"/>
        <v>134828.51612903227</v>
      </c>
      <c r="T18" s="58" t="b">
        <f t="shared" si="7"/>
        <v>0</v>
      </c>
      <c r="U18" s="58" t="b">
        <f t="shared" si="8"/>
        <v>0</v>
      </c>
      <c r="V18" s="58" t="b">
        <f t="shared" si="9"/>
        <v>0</v>
      </c>
      <c r="W18" s="58" t="str">
        <f t="shared" si="10"/>
        <v>Flag,"</v>
      </c>
    </row>
    <row r="19" spans="1:23" ht="15">
      <c r="A19" s="30" t="s">
        <v>221</v>
      </c>
      <c r="C19" s="3" t="s">
        <v>14</v>
      </c>
      <c r="E19" s="31">
        <v>37</v>
      </c>
      <c r="F19" s="31">
        <v>525</v>
      </c>
      <c r="G19" s="32">
        <v>103500000</v>
      </c>
      <c r="H19" s="32">
        <v>10225000</v>
      </c>
      <c r="I19" s="32">
        <v>3065000</v>
      </c>
      <c r="J19" s="31"/>
      <c r="K19" s="67">
        <f t="shared" si="0"/>
        <v>19476.190476190477</v>
      </c>
      <c r="L19" s="60">
        <f t="shared" si="1"/>
        <v>14.189189189189189</v>
      </c>
      <c r="M19" s="62">
        <f t="shared" si="2"/>
        <v>9.8792270531400966E-2</v>
      </c>
      <c r="N19" s="62">
        <f t="shared" si="3"/>
        <v>7.047619047619047E-2</v>
      </c>
      <c r="P19" s="62">
        <f t="shared" si="4"/>
        <v>2.9613526570048308E-2</v>
      </c>
      <c r="R19" s="108">
        <f t="shared" si="5"/>
        <v>197142.85714285713</v>
      </c>
      <c r="S19" s="108">
        <f t="shared" si="6"/>
        <v>276351.35135135136</v>
      </c>
      <c r="T19" s="58" t="b">
        <f t="shared" si="7"/>
        <v>0</v>
      </c>
      <c r="U19" s="58" t="b">
        <f t="shared" si="8"/>
        <v>0</v>
      </c>
      <c r="V19" s="58" t="b">
        <f t="shared" si="9"/>
        <v>0</v>
      </c>
      <c r="W19" s="58" t="str">
        <f t="shared" si="10"/>
        <v>Flag,"</v>
      </c>
    </row>
    <row r="20" spans="1:23" ht="15">
      <c r="A20" s="30" t="s">
        <v>42</v>
      </c>
      <c r="C20" s="3" t="s">
        <v>14</v>
      </c>
      <c r="E20" s="31">
        <v>15</v>
      </c>
      <c r="F20" s="31"/>
      <c r="G20" s="32">
        <v>100000000</v>
      </c>
      <c r="H20" s="32">
        <v>3500000</v>
      </c>
      <c r="I20" s="32">
        <v>350000</v>
      </c>
      <c r="J20" s="31">
        <v>4</v>
      </c>
      <c r="L20" s="60">
        <f t="shared" si="1"/>
        <v>0</v>
      </c>
      <c r="M20" s="62">
        <f t="shared" si="2"/>
        <v>3.5000000000000003E-2</v>
      </c>
      <c r="P20" s="62">
        <f t="shared" si="4"/>
        <v>3.5000000000000001E-3</v>
      </c>
      <c r="R20" s="108"/>
      <c r="S20" s="108">
        <f t="shared" si="6"/>
        <v>233333.33333333334</v>
      </c>
      <c r="T20" s="58" t="b">
        <f t="shared" si="7"/>
        <v>0</v>
      </c>
      <c r="U20" s="58" t="b">
        <f t="shared" si="8"/>
        <v>0</v>
      </c>
      <c r="V20" s="58" t="str">
        <f t="shared" si="9"/>
        <v>Flag,"</v>
      </c>
      <c r="W20" s="58" t="b">
        <f t="shared" si="10"/>
        <v>0</v>
      </c>
    </row>
    <row r="21" spans="1:23" ht="15">
      <c r="A21" s="30" t="s">
        <v>222</v>
      </c>
      <c r="C21" s="3" t="s">
        <v>34</v>
      </c>
      <c r="E21" s="31">
        <v>8</v>
      </c>
      <c r="F21" s="31">
        <v>90</v>
      </c>
      <c r="G21" s="32">
        <v>27000000</v>
      </c>
      <c r="H21" s="32">
        <v>1640000</v>
      </c>
      <c r="I21" s="32"/>
      <c r="J21" s="31">
        <v>1</v>
      </c>
      <c r="K21" s="67">
        <f t="shared" si="0"/>
        <v>18222.222222222223</v>
      </c>
      <c r="L21" s="60">
        <f t="shared" si="1"/>
        <v>11.25</v>
      </c>
      <c r="M21" s="62">
        <f t="shared" si="2"/>
        <v>6.0740740740740741E-2</v>
      </c>
      <c r="N21" s="62">
        <f t="shared" si="3"/>
        <v>8.8888888888888892E-2</v>
      </c>
      <c r="O21" s="60">
        <f t="shared" si="11"/>
        <v>90</v>
      </c>
      <c r="P21" s="62">
        <f t="shared" si="4"/>
        <v>0</v>
      </c>
      <c r="R21" s="108">
        <f t="shared" si="5"/>
        <v>300000</v>
      </c>
      <c r="S21" s="108">
        <f t="shared" si="6"/>
        <v>205000</v>
      </c>
      <c r="T21" s="58" t="b">
        <f t="shared" si="7"/>
        <v>0</v>
      </c>
      <c r="U21" s="58" t="b">
        <f t="shared" si="8"/>
        <v>0</v>
      </c>
      <c r="V21" s="58" t="b">
        <f t="shared" si="9"/>
        <v>0</v>
      </c>
      <c r="W21" s="58" t="str">
        <f t="shared" si="10"/>
        <v>Flag,"</v>
      </c>
    </row>
    <row r="22" spans="1:23" ht="15">
      <c r="A22" s="30" t="s">
        <v>241</v>
      </c>
      <c r="C22" s="3" t="s">
        <v>34</v>
      </c>
      <c r="E22" s="31">
        <v>6</v>
      </c>
      <c r="F22" s="31">
        <v>115</v>
      </c>
      <c r="G22" s="32">
        <v>20049500</v>
      </c>
      <c r="H22" s="32">
        <v>424000</v>
      </c>
      <c r="I22" s="32">
        <v>59000</v>
      </c>
      <c r="J22" s="31">
        <v>2</v>
      </c>
      <c r="K22" s="67">
        <f t="shared" si="0"/>
        <v>3686.9565217391305</v>
      </c>
      <c r="L22" s="60">
        <f t="shared" si="1"/>
        <v>19.166666666666668</v>
      </c>
      <c r="M22" s="62">
        <f t="shared" si="2"/>
        <v>2.1147659542631987E-2</v>
      </c>
      <c r="N22" s="62">
        <f t="shared" si="3"/>
        <v>5.2173913043478258E-2</v>
      </c>
      <c r="O22" s="60">
        <f t="shared" si="11"/>
        <v>57.5</v>
      </c>
      <c r="P22" s="62">
        <f t="shared" si="4"/>
        <v>2.942716775979451E-3</v>
      </c>
      <c r="R22" s="108">
        <f t="shared" si="5"/>
        <v>174343.47826086957</v>
      </c>
      <c r="S22" s="108">
        <f t="shared" si="6"/>
        <v>70666.666666666672</v>
      </c>
      <c r="T22" s="58" t="b">
        <f t="shared" si="7"/>
        <v>0</v>
      </c>
      <c r="U22" s="58" t="b">
        <f t="shared" si="8"/>
        <v>0</v>
      </c>
      <c r="V22" s="58" t="b">
        <f t="shared" si="9"/>
        <v>0</v>
      </c>
      <c r="W22" s="58" t="str">
        <f t="shared" si="10"/>
        <v>Flag,"</v>
      </c>
    </row>
    <row r="23" spans="1:23" ht="15">
      <c r="A23" s="30" t="s">
        <v>172</v>
      </c>
      <c r="C23" s="3" t="s">
        <v>34</v>
      </c>
      <c r="E23" s="31">
        <v>11</v>
      </c>
      <c r="F23" s="31">
        <v>450</v>
      </c>
      <c r="G23" s="32">
        <v>55140000</v>
      </c>
      <c r="H23" s="32">
        <v>1862000</v>
      </c>
      <c r="I23" s="32">
        <v>125000</v>
      </c>
      <c r="J23" s="31">
        <v>5</v>
      </c>
      <c r="K23" s="67">
        <f t="shared" si="0"/>
        <v>4137.7777777777774</v>
      </c>
      <c r="L23" s="60">
        <f t="shared" si="1"/>
        <v>40.909090909090907</v>
      </c>
      <c r="M23" s="62">
        <f t="shared" si="2"/>
        <v>3.3768589046064564E-2</v>
      </c>
      <c r="N23" s="62">
        <f t="shared" si="3"/>
        <v>2.4444444444444446E-2</v>
      </c>
      <c r="O23" s="60">
        <f t="shared" si="11"/>
        <v>90</v>
      </c>
      <c r="P23" s="62">
        <f t="shared" si="4"/>
        <v>2.2669568371418208E-3</v>
      </c>
      <c r="R23" s="108">
        <f t="shared" si="5"/>
        <v>122533.33333333333</v>
      </c>
      <c r="S23" s="108">
        <f t="shared" si="6"/>
        <v>169272.72727272726</v>
      </c>
      <c r="T23" s="58" t="b">
        <f t="shared" si="7"/>
        <v>0</v>
      </c>
      <c r="U23" s="58" t="b">
        <f t="shared" si="8"/>
        <v>0</v>
      </c>
      <c r="V23" s="58" t="b">
        <f t="shared" si="9"/>
        <v>0</v>
      </c>
      <c r="W23" s="58" t="str">
        <f t="shared" si="10"/>
        <v>Flag,"</v>
      </c>
    </row>
    <row r="24" spans="1:23" ht="15">
      <c r="A24" s="30" t="s">
        <v>242</v>
      </c>
      <c r="C24" s="3" t="s">
        <v>34</v>
      </c>
      <c r="E24" s="31">
        <v>4</v>
      </c>
      <c r="F24" s="31">
        <v>125</v>
      </c>
      <c r="G24" s="32">
        <v>33000000</v>
      </c>
      <c r="H24" s="32">
        <v>705000</v>
      </c>
      <c r="I24" s="32">
        <v>50000</v>
      </c>
      <c r="J24" s="31">
        <v>1</v>
      </c>
      <c r="K24" s="67">
        <f t="shared" si="0"/>
        <v>5640</v>
      </c>
      <c r="L24" s="60">
        <f t="shared" si="1"/>
        <v>31.25</v>
      </c>
      <c r="M24" s="62">
        <f t="shared" si="2"/>
        <v>2.1363636363636362E-2</v>
      </c>
      <c r="N24" s="62">
        <f t="shared" si="3"/>
        <v>3.2000000000000001E-2</v>
      </c>
      <c r="O24" s="60">
        <f t="shared" si="11"/>
        <v>125</v>
      </c>
      <c r="P24" s="62">
        <f t="shared" si="4"/>
        <v>1.5151515151515152E-3</v>
      </c>
      <c r="R24" s="108">
        <f t="shared" si="5"/>
        <v>264000</v>
      </c>
      <c r="S24" s="108">
        <f t="shared" si="6"/>
        <v>176250</v>
      </c>
      <c r="T24" s="58" t="b">
        <f t="shared" si="7"/>
        <v>0</v>
      </c>
      <c r="U24" s="58" t="b">
        <f t="shared" si="8"/>
        <v>0</v>
      </c>
      <c r="V24" s="58" t="b">
        <f t="shared" si="9"/>
        <v>0</v>
      </c>
      <c r="W24" s="58" t="str">
        <f t="shared" si="10"/>
        <v>Flag,"</v>
      </c>
    </row>
    <row r="25" spans="1:23" ht="15">
      <c r="A25" s="30" t="s">
        <v>230</v>
      </c>
      <c r="C25" s="3" t="s">
        <v>34</v>
      </c>
      <c r="E25" s="31">
        <v>27</v>
      </c>
      <c r="F25" s="31">
        <v>756</v>
      </c>
      <c r="G25" s="32">
        <v>80659532</v>
      </c>
      <c r="H25" s="32">
        <v>5297054</v>
      </c>
      <c r="I25" s="32">
        <v>1161560</v>
      </c>
      <c r="J25" s="31">
        <v>5</v>
      </c>
      <c r="K25" s="67">
        <f t="shared" si="0"/>
        <v>7006.6851851851852</v>
      </c>
      <c r="L25" s="60">
        <f t="shared" si="1"/>
        <v>28</v>
      </c>
      <c r="M25" s="62">
        <f t="shared" si="2"/>
        <v>6.5671767101252207E-2</v>
      </c>
      <c r="N25" s="62">
        <f t="shared" si="3"/>
        <v>3.5714285714285712E-2</v>
      </c>
      <c r="O25" s="60">
        <f t="shared" si="11"/>
        <v>151.19999999999999</v>
      </c>
      <c r="P25" s="62">
        <f t="shared" si="4"/>
        <v>1.4400777827473633E-2</v>
      </c>
      <c r="R25" s="108">
        <f t="shared" si="5"/>
        <v>106692.50264550265</v>
      </c>
      <c r="S25" s="108">
        <f t="shared" si="6"/>
        <v>196187.1851851852</v>
      </c>
      <c r="T25" s="58" t="b">
        <f t="shared" si="7"/>
        <v>0</v>
      </c>
      <c r="U25" s="58" t="b">
        <f t="shared" si="8"/>
        <v>0</v>
      </c>
      <c r="V25" s="58" t="b">
        <f t="shared" si="9"/>
        <v>0</v>
      </c>
      <c r="W25" s="58" t="str">
        <f t="shared" si="10"/>
        <v>Flag,"</v>
      </c>
    </row>
    <row r="26" spans="1:23" ht="15">
      <c r="A26" s="30" t="s">
        <v>243</v>
      </c>
      <c r="C26" s="3" t="s">
        <v>34</v>
      </c>
      <c r="E26" s="31">
        <v>3</v>
      </c>
      <c r="F26" s="31">
        <v>400</v>
      </c>
      <c r="G26" s="32">
        <v>80000000</v>
      </c>
      <c r="H26" s="32">
        <v>1265000</v>
      </c>
      <c r="I26" s="56"/>
      <c r="J26" s="31">
        <v>2</v>
      </c>
      <c r="K26" s="67">
        <f t="shared" si="0"/>
        <v>3162.5</v>
      </c>
      <c r="L26" s="60">
        <f t="shared" si="1"/>
        <v>133.33333333333334</v>
      </c>
      <c r="M26" s="62">
        <f t="shared" si="2"/>
        <v>1.58125E-2</v>
      </c>
      <c r="N26" s="62">
        <f t="shared" si="3"/>
        <v>7.4999999999999997E-3</v>
      </c>
      <c r="O26" s="60">
        <f t="shared" si="11"/>
        <v>200</v>
      </c>
      <c r="P26" s="62">
        <f t="shared" si="4"/>
        <v>0</v>
      </c>
      <c r="R26" s="108">
        <f t="shared" si="5"/>
        <v>200000</v>
      </c>
      <c r="S26" s="108">
        <f t="shared" si="6"/>
        <v>421666.66666666669</v>
      </c>
      <c r="T26" s="58" t="b">
        <f t="shared" si="7"/>
        <v>0</v>
      </c>
      <c r="U26" s="58" t="b">
        <f t="shared" si="8"/>
        <v>0</v>
      </c>
      <c r="V26" s="58" t="b">
        <f t="shared" si="9"/>
        <v>0</v>
      </c>
      <c r="W26" s="58" t="str">
        <f t="shared" si="10"/>
        <v>Flag,"</v>
      </c>
    </row>
    <row r="27" spans="1:23" ht="15">
      <c r="A27" s="30" t="s">
        <v>198</v>
      </c>
      <c r="C27" s="3" t="s">
        <v>34</v>
      </c>
      <c r="E27" s="31">
        <v>25</v>
      </c>
      <c r="F27" s="31">
        <v>300</v>
      </c>
      <c r="G27" s="32">
        <v>51000000</v>
      </c>
      <c r="H27" s="32">
        <v>4156500</v>
      </c>
      <c r="I27" s="32">
        <v>1079500</v>
      </c>
      <c r="J27" s="31">
        <v>4</v>
      </c>
      <c r="K27" s="67">
        <f t="shared" si="0"/>
        <v>13855</v>
      </c>
      <c r="L27" s="60">
        <f t="shared" si="1"/>
        <v>12</v>
      </c>
      <c r="M27" s="62">
        <f t="shared" si="2"/>
        <v>8.1500000000000003E-2</v>
      </c>
      <c r="N27" s="62">
        <f t="shared" si="3"/>
        <v>8.3333333333333329E-2</v>
      </c>
      <c r="O27" s="60">
        <f t="shared" si="11"/>
        <v>75</v>
      </c>
      <c r="P27" s="62">
        <f t="shared" si="4"/>
        <v>2.1166666666666667E-2</v>
      </c>
      <c r="R27" s="108">
        <f t="shared" si="5"/>
        <v>170000</v>
      </c>
      <c r="S27" s="108">
        <f t="shared" si="6"/>
        <v>166260</v>
      </c>
      <c r="T27" s="58" t="b">
        <f t="shared" si="7"/>
        <v>0</v>
      </c>
      <c r="U27" s="58" t="b">
        <f t="shared" si="8"/>
        <v>0</v>
      </c>
      <c r="V27" s="58" t="b">
        <f t="shared" si="9"/>
        <v>0</v>
      </c>
      <c r="W27" s="58" t="str">
        <f t="shared" si="10"/>
        <v>Flag,"</v>
      </c>
    </row>
    <row r="28" spans="1:23" ht="15">
      <c r="A28" s="30" t="s">
        <v>200</v>
      </c>
      <c r="C28" s="3" t="s">
        <v>34</v>
      </c>
      <c r="E28" s="31">
        <v>10</v>
      </c>
      <c r="F28" s="31">
        <v>250</v>
      </c>
      <c r="G28" s="32">
        <v>49969000</v>
      </c>
      <c r="H28" s="32">
        <v>1466000</v>
      </c>
      <c r="I28" s="32">
        <v>488000</v>
      </c>
      <c r="J28" s="31">
        <v>2</v>
      </c>
      <c r="K28" s="67">
        <f t="shared" si="0"/>
        <v>5864</v>
      </c>
      <c r="L28" s="60">
        <f t="shared" si="1"/>
        <v>25</v>
      </c>
      <c r="M28" s="62">
        <f t="shared" si="2"/>
        <v>2.9338189677600112E-2</v>
      </c>
      <c r="N28" s="62">
        <f t="shared" si="3"/>
        <v>0.04</v>
      </c>
      <c r="O28" s="60">
        <f t="shared" si="11"/>
        <v>125</v>
      </c>
      <c r="P28" s="62">
        <f t="shared" si="4"/>
        <v>9.7660549540715246E-3</v>
      </c>
      <c r="R28" s="108">
        <f t="shared" si="5"/>
        <v>199876</v>
      </c>
      <c r="S28" s="108">
        <f t="shared" si="6"/>
        <v>146600</v>
      </c>
      <c r="T28" s="58" t="b">
        <f t="shared" si="7"/>
        <v>0</v>
      </c>
      <c r="U28" s="58" t="b">
        <f t="shared" si="8"/>
        <v>0</v>
      </c>
      <c r="V28" s="58" t="b">
        <f t="shared" si="9"/>
        <v>0</v>
      </c>
      <c r="W28" s="58" t="str">
        <f t="shared" si="10"/>
        <v>Flag,"</v>
      </c>
    </row>
    <row r="29" spans="1:23" ht="15">
      <c r="A29" s="30" t="s">
        <v>199</v>
      </c>
      <c r="C29" s="3" t="s">
        <v>34</v>
      </c>
      <c r="E29" s="31">
        <v>13</v>
      </c>
      <c r="F29" s="31">
        <v>250</v>
      </c>
      <c r="G29" s="32">
        <v>42000000</v>
      </c>
      <c r="H29" s="32">
        <v>2190000</v>
      </c>
      <c r="I29" s="32">
        <v>80000</v>
      </c>
      <c r="J29" s="31">
        <v>3</v>
      </c>
      <c r="K29" s="67">
        <f t="shared" si="0"/>
        <v>8760</v>
      </c>
      <c r="L29" s="60">
        <f t="shared" si="1"/>
        <v>19.23076923076923</v>
      </c>
      <c r="M29" s="62">
        <f t="shared" si="2"/>
        <v>5.2142857142857144E-2</v>
      </c>
      <c r="N29" s="62">
        <f t="shared" si="3"/>
        <v>5.1999999999999998E-2</v>
      </c>
      <c r="O29" s="60">
        <f t="shared" si="11"/>
        <v>83.333333333333329</v>
      </c>
      <c r="P29" s="62">
        <f t="shared" si="4"/>
        <v>1.9047619047619048E-3</v>
      </c>
      <c r="R29" s="108">
        <f t="shared" si="5"/>
        <v>168000</v>
      </c>
      <c r="S29" s="108">
        <f t="shared" si="6"/>
        <v>168461.53846153847</v>
      </c>
      <c r="T29" s="58" t="b">
        <f t="shared" si="7"/>
        <v>0</v>
      </c>
      <c r="U29" s="58" t="b">
        <f t="shared" si="8"/>
        <v>0</v>
      </c>
      <c r="V29" s="58" t="b">
        <f t="shared" si="9"/>
        <v>0</v>
      </c>
      <c r="W29" s="58" t="str">
        <f t="shared" si="10"/>
        <v>Flag,"</v>
      </c>
    </row>
    <row r="30" spans="1:23" ht="15">
      <c r="A30" s="30" t="s">
        <v>244</v>
      </c>
      <c r="C30" s="3" t="s">
        <v>34</v>
      </c>
      <c r="E30" s="31">
        <v>1</v>
      </c>
      <c r="F30" s="31">
        <v>113</v>
      </c>
      <c r="G30" s="32">
        <v>26000000</v>
      </c>
      <c r="H30" s="32">
        <v>628000</v>
      </c>
      <c r="I30" s="32"/>
      <c r="J30" s="31">
        <v>1</v>
      </c>
      <c r="K30" s="67">
        <f t="shared" si="0"/>
        <v>5557.5221238938057</v>
      </c>
      <c r="L30" s="60">
        <f t="shared" si="1"/>
        <v>113</v>
      </c>
      <c r="M30" s="62">
        <f t="shared" si="2"/>
        <v>2.4153846153846154E-2</v>
      </c>
      <c r="N30" s="62">
        <f t="shared" si="3"/>
        <v>8.8495575221238937E-3</v>
      </c>
      <c r="O30" s="60">
        <f t="shared" si="11"/>
        <v>113</v>
      </c>
      <c r="P30" s="62">
        <f t="shared" si="4"/>
        <v>0</v>
      </c>
      <c r="R30" s="108">
        <f t="shared" si="5"/>
        <v>230088.49557522123</v>
      </c>
      <c r="S30" s="108">
        <f t="shared" si="6"/>
        <v>628000</v>
      </c>
      <c r="T30" s="58" t="b">
        <f t="shared" si="7"/>
        <v>0</v>
      </c>
      <c r="U30" s="58" t="b">
        <f t="shared" si="8"/>
        <v>0</v>
      </c>
      <c r="V30" s="58" t="b">
        <f t="shared" si="9"/>
        <v>0</v>
      </c>
      <c r="W30" s="58" t="str">
        <f t="shared" si="10"/>
        <v>Flag,"</v>
      </c>
    </row>
    <row r="31" spans="1:23" ht="15">
      <c r="A31" s="30" t="s">
        <v>223</v>
      </c>
      <c r="C31" s="3" t="s">
        <v>34</v>
      </c>
      <c r="E31" s="31">
        <v>12</v>
      </c>
      <c r="F31" s="31">
        <v>100</v>
      </c>
      <c r="G31" s="32">
        <v>50000000</v>
      </c>
      <c r="H31" s="32">
        <v>2350474</v>
      </c>
      <c r="I31" s="32">
        <v>92000</v>
      </c>
      <c r="J31" s="31">
        <v>1</v>
      </c>
      <c r="K31" s="67">
        <f t="shared" si="0"/>
        <v>23504.74</v>
      </c>
      <c r="L31" s="60">
        <f t="shared" si="1"/>
        <v>8.3333333333333339</v>
      </c>
      <c r="M31" s="62">
        <f t="shared" si="2"/>
        <v>4.7009479999999999E-2</v>
      </c>
      <c r="N31" s="62">
        <f t="shared" si="3"/>
        <v>0.12</v>
      </c>
      <c r="O31" s="60">
        <f t="shared" si="11"/>
        <v>100</v>
      </c>
      <c r="P31" s="62">
        <f t="shared" si="4"/>
        <v>1.8400000000000001E-3</v>
      </c>
      <c r="R31" s="108">
        <f t="shared" si="5"/>
        <v>500000</v>
      </c>
      <c r="S31" s="108">
        <f t="shared" si="6"/>
        <v>195872.83333333334</v>
      </c>
      <c r="T31" s="58" t="b">
        <f t="shared" si="7"/>
        <v>0</v>
      </c>
      <c r="U31" s="58" t="b">
        <f t="shared" si="8"/>
        <v>0</v>
      </c>
      <c r="V31" s="58" t="str">
        <f t="shared" si="9"/>
        <v>Flag,"</v>
      </c>
      <c r="W31" s="58" t="str">
        <f t="shared" si="10"/>
        <v>Flag,"</v>
      </c>
    </row>
    <row r="32" spans="1:23" ht="15">
      <c r="A32" s="30" t="s">
        <v>245</v>
      </c>
      <c r="C32" s="3" t="s">
        <v>34</v>
      </c>
      <c r="E32" s="31">
        <v>16</v>
      </c>
      <c r="F32" s="31">
        <v>240</v>
      </c>
      <c r="G32" s="32">
        <v>82000000</v>
      </c>
      <c r="H32" s="32">
        <v>3770000</v>
      </c>
      <c r="I32" s="32">
        <v>1000000</v>
      </c>
      <c r="J32" s="31">
        <v>3</v>
      </c>
      <c r="K32" s="67">
        <f t="shared" si="0"/>
        <v>15708.333333333334</v>
      </c>
      <c r="L32" s="60">
        <f t="shared" si="1"/>
        <v>15</v>
      </c>
      <c r="M32" s="62">
        <f t="shared" si="2"/>
        <v>4.597560975609756E-2</v>
      </c>
      <c r="N32" s="62">
        <f t="shared" si="3"/>
        <v>6.6666666666666666E-2</v>
      </c>
      <c r="O32" s="60">
        <f t="shared" si="11"/>
        <v>80</v>
      </c>
      <c r="P32" s="62">
        <f t="shared" si="4"/>
        <v>1.2195121951219513E-2</v>
      </c>
      <c r="R32" s="108">
        <f t="shared" si="5"/>
        <v>341666.66666666669</v>
      </c>
      <c r="S32" s="108">
        <f t="shared" si="6"/>
        <v>235625</v>
      </c>
      <c r="T32" s="58" t="b">
        <f t="shared" si="7"/>
        <v>0</v>
      </c>
      <c r="U32" s="58" t="b">
        <f t="shared" si="8"/>
        <v>0</v>
      </c>
      <c r="V32" s="58" t="b">
        <f t="shared" si="9"/>
        <v>0</v>
      </c>
      <c r="W32" s="58" t="str">
        <f t="shared" si="10"/>
        <v>Flag,"</v>
      </c>
    </row>
    <row r="33" spans="1:23" ht="15">
      <c r="A33" s="30" t="s">
        <v>242</v>
      </c>
      <c r="C33" s="3" t="s">
        <v>34</v>
      </c>
      <c r="E33" s="31">
        <v>4</v>
      </c>
      <c r="F33" s="31">
        <v>125</v>
      </c>
      <c r="G33" s="32">
        <v>33000000</v>
      </c>
      <c r="H33" s="83">
        <v>705000</v>
      </c>
      <c r="I33" s="83">
        <v>50000</v>
      </c>
      <c r="J33" s="31">
        <v>1</v>
      </c>
      <c r="K33" s="67">
        <f t="shared" si="0"/>
        <v>5640</v>
      </c>
      <c r="L33" s="60">
        <f t="shared" si="1"/>
        <v>31.25</v>
      </c>
      <c r="M33" s="62">
        <f t="shared" si="2"/>
        <v>2.1363636363636362E-2</v>
      </c>
      <c r="N33" s="62">
        <f t="shared" si="3"/>
        <v>3.2000000000000001E-2</v>
      </c>
      <c r="O33" s="60">
        <f t="shared" si="11"/>
        <v>125</v>
      </c>
      <c r="P33" s="62">
        <f t="shared" si="4"/>
        <v>1.5151515151515152E-3</v>
      </c>
      <c r="R33" s="108">
        <f t="shared" si="5"/>
        <v>264000</v>
      </c>
      <c r="S33" s="108">
        <f t="shared" si="6"/>
        <v>176250</v>
      </c>
      <c r="T33" s="58" t="b">
        <f t="shared" si="7"/>
        <v>0</v>
      </c>
      <c r="U33" s="58" t="b">
        <f t="shared" si="8"/>
        <v>0</v>
      </c>
      <c r="V33" s="58" t="b">
        <f t="shared" si="9"/>
        <v>0</v>
      </c>
      <c r="W33" s="58" t="str">
        <f t="shared" si="10"/>
        <v>Flag,"</v>
      </c>
    </row>
    <row r="34" spans="1:23" ht="15">
      <c r="A34" s="30" t="s">
        <v>229</v>
      </c>
      <c r="C34" s="3" t="s">
        <v>34</v>
      </c>
      <c r="E34" s="31">
        <v>16</v>
      </c>
      <c r="F34" s="31">
        <v>650</v>
      </c>
      <c r="G34" s="32">
        <v>55000000</v>
      </c>
      <c r="H34" s="32">
        <v>3400000</v>
      </c>
      <c r="I34" s="32"/>
      <c r="J34" s="31">
        <v>6</v>
      </c>
      <c r="K34" s="67">
        <f t="shared" si="0"/>
        <v>5230.7692307692305</v>
      </c>
      <c r="L34" s="60">
        <f t="shared" si="1"/>
        <v>40.625</v>
      </c>
      <c r="M34" s="62">
        <f t="shared" si="2"/>
        <v>6.1818181818181821E-2</v>
      </c>
      <c r="N34" s="62">
        <f t="shared" si="3"/>
        <v>2.4615384615384615E-2</v>
      </c>
      <c r="O34" s="60">
        <f t="shared" si="11"/>
        <v>108.33333333333333</v>
      </c>
      <c r="P34" s="62">
        <f t="shared" si="4"/>
        <v>0</v>
      </c>
      <c r="R34" s="108">
        <f t="shared" si="5"/>
        <v>84615.38461538461</v>
      </c>
      <c r="S34" s="108">
        <f t="shared" si="6"/>
        <v>212500</v>
      </c>
      <c r="T34" s="58" t="b">
        <f t="shared" si="7"/>
        <v>0</v>
      </c>
      <c r="U34" s="58" t="b">
        <f t="shared" si="8"/>
        <v>0</v>
      </c>
      <c r="V34" s="58" t="b">
        <f t="shared" si="9"/>
        <v>0</v>
      </c>
      <c r="W34" s="58" t="str">
        <f t="shared" si="10"/>
        <v>Flag,"</v>
      </c>
    </row>
    <row r="35" spans="1:23" ht="15">
      <c r="A35" s="30" t="s">
        <v>246</v>
      </c>
      <c r="C35" s="3" t="s">
        <v>40</v>
      </c>
      <c r="E35" s="31">
        <v>15</v>
      </c>
      <c r="F35" s="82"/>
      <c r="G35" s="32">
        <v>1600000</v>
      </c>
      <c r="H35" s="32">
        <v>1591000</v>
      </c>
      <c r="I35" s="32">
        <v>250000</v>
      </c>
      <c r="J35" s="31">
        <v>4</v>
      </c>
      <c r="P35" s="62">
        <f t="shared" si="4"/>
        <v>0.15625</v>
      </c>
      <c r="R35" s="108"/>
      <c r="S35" s="108">
        <f t="shared" si="6"/>
        <v>106066.66666666667</v>
      </c>
      <c r="T35" s="58" t="str">
        <f t="shared" si="7"/>
        <v>Flag,"</v>
      </c>
      <c r="U35" s="58" t="b">
        <f t="shared" si="8"/>
        <v>0</v>
      </c>
      <c r="V35" s="58" t="str">
        <f t="shared" si="9"/>
        <v>Flag,"</v>
      </c>
      <c r="W35" s="58" t="b">
        <f t="shared" si="10"/>
        <v>0</v>
      </c>
    </row>
    <row r="36" spans="1:23" ht="15">
      <c r="A36" s="30" t="s">
        <v>247</v>
      </c>
      <c r="C36" s="3" t="s">
        <v>40</v>
      </c>
      <c r="E36" s="31">
        <v>12</v>
      </c>
      <c r="F36" s="31">
        <v>330</v>
      </c>
      <c r="G36" s="32">
        <v>13000000</v>
      </c>
      <c r="H36" s="32">
        <v>1630000</v>
      </c>
      <c r="I36" s="32">
        <v>100000</v>
      </c>
      <c r="J36" s="31">
        <v>2</v>
      </c>
      <c r="K36" s="67">
        <f t="shared" si="0"/>
        <v>4939.393939393939</v>
      </c>
      <c r="L36" s="60">
        <f t="shared" si="1"/>
        <v>27.5</v>
      </c>
      <c r="N36" s="62">
        <f t="shared" si="3"/>
        <v>3.6363636363636362E-2</v>
      </c>
      <c r="O36" s="60">
        <f t="shared" si="11"/>
        <v>165</v>
      </c>
      <c r="P36" s="62">
        <f t="shared" si="4"/>
        <v>7.6923076923076927E-3</v>
      </c>
      <c r="R36" s="108">
        <f t="shared" si="5"/>
        <v>39393.939393939392</v>
      </c>
      <c r="S36" s="108">
        <f t="shared" si="6"/>
        <v>135833.33333333334</v>
      </c>
      <c r="T36" s="58" t="str">
        <f t="shared" si="7"/>
        <v>Flag,"</v>
      </c>
      <c r="U36" s="58" t="b">
        <f t="shared" si="8"/>
        <v>0</v>
      </c>
      <c r="V36" s="58" t="b">
        <f t="shared" si="9"/>
        <v>0</v>
      </c>
      <c r="W36" s="58" t="str">
        <f t="shared" si="10"/>
        <v>Flag,"</v>
      </c>
    </row>
    <row r="37" spans="1:23" ht="15">
      <c r="A37" s="30" t="s">
        <v>248</v>
      </c>
      <c r="C37" s="3" t="s">
        <v>40</v>
      </c>
      <c r="E37" s="31">
        <v>4</v>
      </c>
      <c r="F37" s="31">
        <v>130</v>
      </c>
      <c r="G37" s="32">
        <v>18300000</v>
      </c>
      <c r="H37" s="32">
        <v>581000</v>
      </c>
      <c r="I37" s="32">
        <v>279000</v>
      </c>
      <c r="J37" s="31">
        <v>1</v>
      </c>
      <c r="K37" s="67">
        <f t="shared" si="0"/>
        <v>4469.2307692307695</v>
      </c>
      <c r="L37" s="60">
        <f t="shared" si="1"/>
        <v>32.5</v>
      </c>
      <c r="M37" s="62">
        <f t="shared" si="2"/>
        <v>3.174863387978142E-2</v>
      </c>
      <c r="N37" s="62">
        <f t="shared" si="3"/>
        <v>3.0769230769230771E-2</v>
      </c>
      <c r="O37" s="60">
        <f t="shared" si="11"/>
        <v>130</v>
      </c>
      <c r="P37" s="62">
        <f t="shared" si="4"/>
        <v>1.5245901639344262E-2</v>
      </c>
      <c r="R37" s="108">
        <f t="shared" si="5"/>
        <v>140769.23076923078</v>
      </c>
      <c r="S37" s="108">
        <f t="shared" si="6"/>
        <v>145250</v>
      </c>
      <c r="T37" s="58" t="b">
        <f t="shared" si="7"/>
        <v>0</v>
      </c>
      <c r="U37" s="58" t="b">
        <f t="shared" si="8"/>
        <v>0</v>
      </c>
      <c r="V37" s="58" t="b">
        <f t="shared" si="9"/>
        <v>0</v>
      </c>
      <c r="W37" s="58" t="str">
        <f t="shared" si="10"/>
        <v>Flag,"</v>
      </c>
    </row>
    <row r="38" spans="1:23" ht="15">
      <c r="A38" s="30" t="s">
        <v>202</v>
      </c>
      <c r="C38" s="3" t="s">
        <v>40</v>
      </c>
      <c r="E38" s="31">
        <v>23</v>
      </c>
      <c r="F38" s="31">
        <v>1200</v>
      </c>
      <c r="G38" s="32">
        <v>50</v>
      </c>
      <c r="H38" s="56"/>
      <c r="I38" s="56"/>
      <c r="J38" s="31">
        <v>5</v>
      </c>
      <c r="L38" s="60">
        <f t="shared" si="1"/>
        <v>52.173913043478258</v>
      </c>
      <c r="N38" s="62">
        <f t="shared" si="3"/>
        <v>1.9166666666666665E-2</v>
      </c>
      <c r="O38" s="60">
        <f t="shared" si="11"/>
        <v>240</v>
      </c>
      <c r="P38" s="62">
        <f t="shared" si="4"/>
        <v>0</v>
      </c>
      <c r="R38" s="108"/>
      <c r="S38" s="108"/>
      <c r="T38" s="58" t="b">
        <f t="shared" si="7"/>
        <v>0</v>
      </c>
      <c r="U38" s="58" t="b">
        <f t="shared" si="8"/>
        <v>0</v>
      </c>
      <c r="V38" s="58" t="b">
        <f t="shared" si="9"/>
        <v>0</v>
      </c>
      <c r="W38" s="58" t="b">
        <f t="shared" si="10"/>
        <v>0</v>
      </c>
    </row>
    <row r="39" spans="1:23" ht="15">
      <c r="A39" s="34" t="s">
        <v>75</v>
      </c>
      <c r="E39" s="31"/>
      <c r="F39" s="31">
        <v>7</v>
      </c>
      <c r="G39" s="56"/>
      <c r="H39" s="32">
        <v>25937</v>
      </c>
      <c r="I39" s="32">
        <v>6269</v>
      </c>
      <c r="J39" s="31"/>
      <c r="K39" s="67">
        <f t="shared" si="0"/>
        <v>3705.2857142857142</v>
      </c>
      <c r="R39" s="108"/>
      <c r="S39" s="108"/>
      <c r="T39" s="58" t="str">
        <f t="shared" si="7"/>
        <v>Flag,"</v>
      </c>
      <c r="U39" s="58" t="b">
        <f t="shared" si="8"/>
        <v>0</v>
      </c>
      <c r="V39" s="58" t="b">
        <f t="shared" si="9"/>
        <v>0</v>
      </c>
      <c r="W39" s="58" t="str">
        <f t="shared" si="10"/>
        <v>Flag,"</v>
      </c>
    </row>
    <row r="40" spans="1:23" ht="15">
      <c r="A40" s="30" t="s">
        <v>210</v>
      </c>
      <c r="C40" s="26" t="s">
        <v>314</v>
      </c>
      <c r="E40" s="31">
        <v>4</v>
      </c>
      <c r="F40" s="31">
        <v>170</v>
      </c>
      <c r="G40" s="103">
        <v>16832932</v>
      </c>
      <c r="H40" s="32">
        <v>650000</v>
      </c>
      <c r="I40" s="32">
        <v>70000</v>
      </c>
      <c r="J40" s="31">
        <v>1</v>
      </c>
      <c r="K40" s="67">
        <f t="shared" si="0"/>
        <v>3823.5294117647059</v>
      </c>
      <c r="L40" s="60">
        <f t="shared" si="1"/>
        <v>42.5</v>
      </c>
      <c r="N40" s="62">
        <f t="shared" si="3"/>
        <v>2.3529411764705882E-2</v>
      </c>
      <c r="O40" s="60">
        <f t="shared" si="11"/>
        <v>170</v>
      </c>
      <c r="R40" s="108">
        <f t="shared" si="5"/>
        <v>99017.24705882353</v>
      </c>
      <c r="S40" s="108">
        <f t="shared" si="6"/>
        <v>162500</v>
      </c>
      <c r="T40" s="58" t="b">
        <f t="shared" si="7"/>
        <v>0</v>
      </c>
      <c r="U40" s="58" t="b">
        <f t="shared" si="8"/>
        <v>0</v>
      </c>
      <c r="V40" s="58" t="b">
        <f t="shared" si="9"/>
        <v>0</v>
      </c>
      <c r="W40" s="58" t="str">
        <f t="shared" si="10"/>
        <v>Flag,"</v>
      </c>
    </row>
    <row r="41" spans="1:23" ht="15">
      <c r="A41" s="30" t="s">
        <v>249</v>
      </c>
      <c r="C41" s="26" t="s">
        <v>14</v>
      </c>
      <c r="E41" s="31"/>
      <c r="F41" s="31">
        <v>6</v>
      </c>
      <c r="G41" s="103">
        <v>33524021</v>
      </c>
      <c r="H41" s="56"/>
      <c r="I41" s="56"/>
      <c r="J41" s="31"/>
      <c r="R41" s="108">
        <f t="shared" si="5"/>
        <v>5587336.833333333</v>
      </c>
      <c r="S41" s="108"/>
      <c r="T41" s="58" t="b">
        <f t="shared" si="7"/>
        <v>0</v>
      </c>
      <c r="U41" s="58" t="b">
        <f t="shared" si="8"/>
        <v>0</v>
      </c>
      <c r="V41" s="58" t="b">
        <f t="shared" si="9"/>
        <v>0</v>
      </c>
      <c r="W41" s="58" t="b">
        <f t="shared" si="10"/>
        <v>0</v>
      </c>
    </row>
    <row r="42" spans="1:23" ht="15">
      <c r="A42" s="30" t="s">
        <v>192</v>
      </c>
      <c r="C42" s="26" t="s">
        <v>14</v>
      </c>
      <c r="E42" s="31">
        <v>21</v>
      </c>
      <c r="F42" s="31">
        <v>350</v>
      </c>
      <c r="G42" s="56">
        <v>108202888</v>
      </c>
      <c r="H42" s="56"/>
      <c r="I42" s="56"/>
      <c r="J42" s="31">
        <v>2</v>
      </c>
      <c r="L42" s="60">
        <f t="shared" si="1"/>
        <v>16.666666666666668</v>
      </c>
      <c r="N42" s="62">
        <f t="shared" si="3"/>
        <v>0.06</v>
      </c>
      <c r="O42" s="60">
        <f t="shared" si="11"/>
        <v>175</v>
      </c>
      <c r="R42" s="108">
        <f t="shared" si="5"/>
        <v>309151.10857142857</v>
      </c>
      <c r="S42" s="108"/>
      <c r="T42" s="58" t="b">
        <f t="shared" si="7"/>
        <v>0</v>
      </c>
      <c r="U42" s="58" t="b">
        <f t="shared" si="8"/>
        <v>0</v>
      </c>
      <c r="V42" s="58" t="b">
        <f t="shared" si="9"/>
        <v>0</v>
      </c>
      <c r="W42" s="58" t="b">
        <f t="shared" si="10"/>
        <v>0</v>
      </c>
    </row>
    <row r="43" spans="1:23" ht="15">
      <c r="A43" s="30" t="s">
        <v>250</v>
      </c>
      <c r="C43" s="26" t="s">
        <v>314</v>
      </c>
      <c r="E43" s="31"/>
      <c r="F43" s="31">
        <v>5</v>
      </c>
      <c r="G43" s="56">
        <v>59288</v>
      </c>
      <c r="H43" s="56"/>
      <c r="I43" s="56"/>
      <c r="J43" s="31"/>
      <c r="R43" s="108">
        <f t="shared" si="5"/>
        <v>11857.6</v>
      </c>
      <c r="S43" s="108"/>
      <c r="T43" s="58" t="b">
        <f t="shared" si="7"/>
        <v>0</v>
      </c>
      <c r="U43" s="58" t="b">
        <f t="shared" si="8"/>
        <v>0</v>
      </c>
      <c r="V43" s="58" t="b">
        <f t="shared" si="9"/>
        <v>0</v>
      </c>
      <c r="W43" s="58" t="b">
        <f t="shared" si="10"/>
        <v>0</v>
      </c>
    </row>
    <row r="44" spans="1:23" ht="15">
      <c r="A44" s="30" t="s">
        <v>251</v>
      </c>
      <c r="E44" s="31">
        <v>1</v>
      </c>
      <c r="F44" s="31">
        <v>350</v>
      </c>
      <c r="G44" s="56"/>
      <c r="H44" s="56"/>
      <c r="I44" s="56"/>
      <c r="J44" s="31">
        <v>1</v>
      </c>
      <c r="L44" s="60">
        <f t="shared" si="1"/>
        <v>350</v>
      </c>
      <c r="N44" s="62">
        <f t="shared" si="3"/>
        <v>2.8571428571428571E-3</v>
      </c>
      <c r="O44" s="60">
        <f t="shared" si="11"/>
        <v>350</v>
      </c>
      <c r="R44" s="108"/>
      <c r="S44" s="108"/>
      <c r="T44" s="58" t="b">
        <f t="shared" si="7"/>
        <v>0</v>
      </c>
      <c r="U44" s="58" t="b">
        <f t="shared" si="8"/>
        <v>0</v>
      </c>
      <c r="V44" s="58" t="b">
        <f t="shared" si="9"/>
        <v>0</v>
      </c>
      <c r="W44" s="58" t="b">
        <f t="shared" si="10"/>
        <v>0</v>
      </c>
    </row>
    <row r="45" spans="1:23" ht="15">
      <c r="A45" s="30" t="s">
        <v>252</v>
      </c>
      <c r="C45" s="26" t="s">
        <v>40</v>
      </c>
      <c r="E45" s="31">
        <v>9</v>
      </c>
      <c r="F45" s="31">
        <v>70</v>
      </c>
      <c r="G45" s="103">
        <v>14790814</v>
      </c>
      <c r="H45" s="56"/>
      <c r="I45" s="56"/>
      <c r="J45" s="31">
        <v>1</v>
      </c>
      <c r="L45" s="60">
        <f t="shared" si="1"/>
        <v>7.7777777777777777</v>
      </c>
      <c r="N45" s="62">
        <f t="shared" si="3"/>
        <v>0.12857142857142856</v>
      </c>
      <c r="O45" s="60">
        <f t="shared" si="11"/>
        <v>70</v>
      </c>
      <c r="R45" s="108">
        <f t="shared" si="5"/>
        <v>211297.34285714285</v>
      </c>
      <c r="S45" s="108"/>
      <c r="T45" s="58" t="b">
        <f t="shared" si="7"/>
        <v>0</v>
      </c>
      <c r="U45" s="58" t="b">
        <f t="shared" si="8"/>
        <v>0</v>
      </c>
      <c r="V45" s="58" t="str">
        <f t="shared" si="9"/>
        <v>Flag,"</v>
      </c>
      <c r="W45" s="58" t="b">
        <f t="shared" si="10"/>
        <v>0</v>
      </c>
    </row>
    <row r="47" spans="1:23" s="58" customFormat="1" ht="15.75" customHeight="1">
      <c r="G47" s="40"/>
      <c r="H47" s="40"/>
      <c r="I47" s="40"/>
      <c r="K47" s="67"/>
      <c r="L47" s="60"/>
      <c r="M47" s="62"/>
      <c r="N47" s="62"/>
      <c r="O47" s="60"/>
      <c r="P47" s="62"/>
      <c r="Q47" s="62"/>
      <c r="R47" s="62"/>
    </row>
    <row r="48" spans="1:23" s="58" customFormat="1" ht="15.75" customHeight="1">
      <c r="G48" s="40"/>
      <c r="H48" s="40"/>
      <c r="I48" s="40"/>
      <c r="K48" s="67"/>
      <c r="L48" s="60"/>
      <c r="M48" s="62"/>
      <c r="N48" s="62"/>
      <c r="O48" s="60"/>
      <c r="P48" s="62"/>
      <c r="Q48" s="62"/>
      <c r="R48" s="62"/>
    </row>
    <row r="49" spans="3:18" s="58" customFormat="1" ht="15.75" customHeight="1">
      <c r="G49" s="40"/>
      <c r="H49" s="40"/>
      <c r="I49" s="40"/>
      <c r="K49" s="67"/>
      <c r="L49" s="60"/>
      <c r="M49" s="62"/>
      <c r="N49" s="62"/>
      <c r="O49" s="60"/>
      <c r="P49" s="62"/>
      <c r="Q49" s="62"/>
      <c r="R49" s="62"/>
    </row>
    <row r="50" spans="3:18" s="58" customFormat="1" ht="15.75" customHeight="1">
      <c r="G50" s="40"/>
      <c r="H50" s="40"/>
      <c r="I50" s="40"/>
      <c r="K50" s="67"/>
      <c r="L50" s="60"/>
      <c r="M50" s="62"/>
      <c r="N50" s="62"/>
      <c r="O50" s="60"/>
      <c r="P50" s="62"/>
      <c r="Q50" s="62"/>
      <c r="R50" s="62"/>
    </row>
    <row r="51" spans="3:18" s="58" customFormat="1" ht="15.75" customHeight="1">
      <c r="G51" s="40"/>
      <c r="H51" s="40"/>
      <c r="I51" s="40"/>
      <c r="K51" s="67"/>
      <c r="L51" s="60"/>
      <c r="M51" s="62"/>
      <c r="N51" s="62"/>
      <c r="O51" s="60"/>
      <c r="P51" s="62"/>
      <c r="Q51" s="62"/>
      <c r="R51" s="62"/>
    </row>
    <row r="52" spans="3:18" s="58" customFormat="1" ht="15.75" customHeight="1">
      <c r="G52" s="40"/>
      <c r="H52" s="40"/>
      <c r="I52" s="40"/>
      <c r="K52" s="67"/>
      <c r="L52" s="60"/>
      <c r="M52" s="62"/>
      <c r="N52" s="62"/>
      <c r="O52" s="60"/>
      <c r="P52" s="62"/>
      <c r="Q52" s="62"/>
      <c r="R52" s="62"/>
    </row>
    <row r="53" spans="3:18" s="58" customFormat="1" ht="15.75" customHeight="1">
      <c r="G53" s="40"/>
      <c r="H53" s="40"/>
      <c r="I53" s="40"/>
      <c r="K53" s="67"/>
      <c r="L53" s="60"/>
      <c r="M53" s="62"/>
      <c r="N53" s="62"/>
      <c r="O53" s="60"/>
      <c r="P53" s="62"/>
      <c r="Q53" s="62"/>
      <c r="R53" s="62"/>
    </row>
    <row r="54" spans="3:18" s="58" customFormat="1" ht="15.75" customHeight="1">
      <c r="G54" s="40"/>
      <c r="H54" s="40"/>
      <c r="I54" s="40"/>
      <c r="K54" s="67"/>
      <c r="L54" s="60"/>
      <c r="M54" s="62"/>
      <c r="N54" s="62"/>
      <c r="O54" s="60"/>
      <c r="P54" s="62"/>
      <c r="Q54" s="62"/>
      <c r="R54" s="62"/>
    </row>
    <row r="55" spans="3:18" s="58" customFormat="1" ht="15.75" customHeight="1">
      <c r="G55" s="40"/>
      <c r="H55" s="40"/>
      <c r="I55" s="40"/>
      <c r="K55" s="67"/>
      <c r="L55" s="60"/>
      <c r="M55" s="62"/>
      <c r="N55" s="62"/>
      <c r="O55" s="60"/>
      <c r="P55" s="62"/>
      <c r="Q55" s="62"/>
      <c r="R55" s="62"/>
    </row>
    <row r="56" spans="3:18" s="58" customFormat="1" ht="15.75" customHeight="1">
      <c r="G56" s="40"/>
      <c r="H56" s="40"/>
      <c r="I56" s="40"/>
      <c r="K56" s="67"/>
      <c r="L56" s="60"/>
      <c r="M56" s="62"/>
      <c r="N56" s="62"/>
      <c r="O56" s="60"/>
      <c r="P56" s="62"/>
      <c r="Q56" s="62"/>
      <c r="R56" s="62"/>
    </row>
    <row r="57" spans="3:18" s="58" customFormat="1" ht="15.75" customHeight="1">
      <c r="G57" s="40"/>
      <c r="H57" s="40"/>
      <c r="I57" s="40"/>
      <c r="K57" s="67"/>
      <c r="L57" s="60"/>
      <c r="M57" s="62"/>
      <c r="N57" s="62"/>
      <c r="O57" s="60"/>
      <c r="P57" s="62"/>
      <c r="Q57" s="62"/>
      <c r="R57" s="62"/>
    </row>
    <row r="58" spans="3:18" ht="15.75" customHeight="1">
      <c r="C58" s="39" t="s">
        <v>353</v>
      </c>
    </row>
    <row r="59" spans="3:18" ht="15.75" customHeight="1" thickBot="1"/>
    <row r="60" spans="3:18" ht="52.5" customHeight="1">
      <c r="C60" s="120"/>
      <c r="D60" s="121" t="s">
        <v>305</v>
      </c>
      <c r="E60" s="122" t="s">
        <v>4</v>
      </c>
      <c r="F60" s="122" t="s">
        <v>5</v>
      </c>
      <c r="G60" s="123" t="s">
        <v>6</v>
      </c>
      <c r="H60" s="123" t="s">
        <v>7</v>
      </c>
      <c r="I60" s="123" t="s">
        <v>8</v>
      </c>
      <c r="J60" s="122" t="s">
        <v>9</v>
      </c>
      <c r="K60" s="124" t="s">
        <v>300</v>
      </c>
      <c r="L60" s="125" t="s">
        <v>299</v>
      </c>
      <c r="M60" s="126" t="s">
        <v>301</v>
      </c>
      <c r="N60" s="126" t="s">
        <v>302</v>
      </c>
      <c r="O60" s="125" t="s">
        <v>303</v>
      </c>
      <c r="P60" s="127" t="s">
        <v>304</v>
      </c>
      <c r="Q60" s="61"/>
      <c r="R60" s="61"/>
    </row>
    <row r="61" spans="3:18" ht="15.75" customHeight="1">
      <c r="C61" s="128" t="s">
        <v>35</v>
      </c>
      <c r="D61" s="129"/>
      <c r="E61" s="130"/>
      <c r="F61" s="130"/>
      <c r="G61" s="131"/>
      <c r="H61" s="131"/>
      <c r="I61" s="131"/>
      <c r="J61" s="130"/>
      <c r="K61" s="131"/>
      <c r="L61" s="130"/>
      <c r="M61" s="132"/>
      <c r="N61" s="132"/>
      <c r="O61" s="130"/>
      <c r="P61" s="133"/>
    </row>
    <row r="62" spans="3:18" ht="15.75" customHeight="1">
      <c r="C62" s="134" t="s">
        <v>14</v>
      </c>
      <c r="D62" s="129">
        <f>COUNTIF($C$3:$C$45,$C62)</f>
        <v>20</v>
      </c>
      <c r="E62" s="130">
        <f t="shared" ref="E62:P64" si="12">AVERAGEIF($C$3:$C$45,$C62,E$3:E$45)</f>
        <v>34.842105263157897</v>
      </c>
      <c r="F62" s="130">
        <f t="shared" si="12"/>
        <v>1002.2777777777778</v>
      </c>
      <c r="G62" s="131">
        <f t="shared" si="12"/>
        <v>199494592.84999999</v>
      </c>
      <c r="H62" s="131">
        <f t="shared" si="12"/>
        <v>7393515.944444444</v>
      </c>
      <c r="I62" s="131">
        <f t="shared" si="12"/>
        <v>1572503.1764705882</v>
      </c>
      <c r="J62" s="130">
        <f t="shared" si="12"/>
        <v>4.9411764705882355</v>
      </c>
      <c r="K62" s="131">
        <f t="shared" si="12"/>
        <v>21627.686328915323</v>
      </c>
      <c r="L62" s="130">
        <f t="shared" si="12"/>
        <v>89.043819765797863</v>
      </c>
      <c r="M62" s="132">
        <f t="shared" si="12"/>
        <v>3.7880231363492597E-2</v>
      </c>
      <c r="N62" s="132">
        <f t="shared" si="12"/>
        <v>9.7037822514740246E-2</v>
      </c>
      <c r="O62" s="130">
        <f t="shared" si="12"/>
        <v>431.98253968253965</v>
      </c>
      <c r="P62" s="133">
        <f t="shared" si="12"/>
        <v>8.9246535668691934E-3</v>
      </c>
    </row>
    <row r="63" spans="3:18" ht="15.75" customHeight="1">
      <c r="C63" s="134" t="s">
        <v>34</v>
      </c>
      <c r="D63" s="129">
        <f>COUNTIF($C$3:$C$45,$C63)</f>
        <v>14</v>
      </c>
      <c r="E63" s="130">
        <f t="shared" si="12"/>
        <v>11.142857142857142</v>
      </c>
      <c r="F63" s="130">
        <f t="shared" si="12"/>
        <v>283.14285714285717</v>
      </c>
      <c r="G63" s="131">
        <f t="shared" si="12"/>
        <v>48915573.714285716</v>
      </c>
      <c r="H63" s="131">
        <f t="shared" si="12"/>
        <v>2132787.7142857141</v>
      </c>
      <c r="I63" s="131">
        <f t="shared" si="12"/>
        <v>418506</v>
      </c>
      <c r="J63" s="130">
        <f t="shared" si="12"/>
        <v>2.6428571428571428</v>
      </c>
      <c r="K63" s="131">
        <f t="shared" si="12"/>
        <v>8998.3218853514791</v>
      </c>
      <c r="L63" s="130">
        <f t="shared" si="12"/>
        <v>37.73915667665667</v>
      </c>
      <c r="M63" s="132">
        <f t="shared" si="12"/>
        <v>4.1557620979038923E-2</v>
      </c>
      <c r="N63" s="132">
        <f t="shared" si="12"/>
        <v>4.7727605302043272E-2</v>
      </c>
      <c r="O63" s="130">
        <f t="shared" si="12"/>
        <v>108.81190476190476</v>
      </c>
      <c r="P63" s="133">
        <f t="shared" si="12"/>
        <v>4.9652399962583959E-3</v>
      </c>
    </row>
    <row r="64" spans="3:18" ht="15.75" customHeight="1">
      <c r="C64" s="141" t="s">
        <v>40</v>
      </c>
      <c r="D64" s="142">
        <f>COUNTIF($C$3:$C$45,$C64)</f>
        <v>7</v>
      </c>
      <c r="E64" s="143">
        <f t="shared" si="12"/>
        <v>11.166666666666666</v>
      </c>
      <c r="F64" s="143">
        <f t="shared" si="12"/>
        <v>317.5</v>
      </c>
      <c r="G64" s="144">
        <f t="shared" si="12"/>
        <v>9226154.8571428563</v>
      </c>
      <c r="H64" s="144">
        <f t="shared" si="12"/>
        <v>1113000</v>
      </c>
      <c r="I64" s="144">
        <f t="shared" si="12"/>
        <v>174750</v>
      </c>
      <c r="J64" s="143">
        <f t="shared" si="12"/>
        <v>2.3333333333333335</v>
      </c>
      <c r="K64" s="144">
        <f t="shared" si="12"/>
        <v>4410.7180401298056</v>
      </c>
      <c r="L64" s="143">
        <f t="shared" si="12"/>
        <v>32.490338164251206</v>
      </c>
      <c r="M64" s="145">
        <f t="shared" si="12"/>
        <v>3.174863387978142E-2</v>
      </c>
      <c r="N64" s="145">
        <f t="shared" si="12"/>
        <v>4.7680074827133642E-2</v>
      </c>
      <c r="O64" s="143">
        <f t="shared" si="12"/>
        <v>155</v>
      </c>
      <c r="P64" s="146">
        <f t="shared" si="12"/>
        <v>4.4797052332912986E-2</v>
      </c>
    </row>
    <row r="65" spans="3:16" ht="15.75" customHeight="1" thickBot="1">
      <c r="C65" s="135" t="s">
        <v>315</v>
      </c>
      <c r="D65" s="136">
        <f>SUM(D61:D64)</f>
        <v>41</v>
      </c>
      <c r="E65" s="137">
        <f>AVERAGE(E61:E64)</f>
        <v>19.050543024227235</v>
      </c>
      <c r="F65" s="137">
        <f t="shared" ref="F65:P65" si="13">AVERAGE(F61:F64)</f>
        <v>534.30687830687827</v>
      </c>
      <c r="G65" s="138">
        <f t="shared" si="13"/>
        <v>85878773.807142854</v>
      </c>
      <c r="H65" s="138">
        <f t="shared" si="13"/>
        <v>3546434.5529100527</v>
      </c>
      <c r="I65" s="138">
        <f t="shared" si="13"/>
        <v>721919.72549019603</v>
      </c>
      <c r="J65" s="137">
        <f t="shared" si="13"/>
        <v>3.3057889822595707</v>
      </c>
      <c r="K65" s="138">
        <f t="shared" si="13"/>
        <v>11678.908751465535</v>
      </c>
      <c r="L65" s="137">
        <f t="shared" si="13"/>
        <v>53.091104868901908</v>
      </c>
      <c r="M65" s="139">
        <f t="shared" si="13"/>
        <v>3.7062162074104316E-2</v>
      </c>
      <c r="N65" s="139">
        <f t="shared" si="13"/>
        <v>6.4148500881305734E-2</v>
      </c>
      <c r="O65" s="137">
        <f t="shared" si="13"/>
        <v>231.93148148148146</v>
      </c>
      <c r="P65" s="140">
        <f t="shared" si="13"/>
        <v>1.9562315298680192E-2</v>
      </c>
    </row>
  </sheetData>
  <mergeCells count="1">
    <mergeCell ref="T1:X1"/>
  </mergeCells>
  <pageMargins left="0.7" right="0.7" top="0.75" bottom="0.75" header="0.3" footer="0.3"/>
  <drawing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65"/>
  <sheetViews>
    <sheetView workbookViewId="0">
      <pane xSplit="1" ySplit="2" topLeftCell="B24" activePane="bottomRight" state="frozen"/>
      <selection pane="topRight" activeCell="B1" sqref="B1"/>
      <selection pane="bottomLeft" activeCell="A2" sqref="A2"/>
      <selection pane="bottomRight" activeCell="P60" sqref="P60"/>
    </sheetView>
  </sheetViews>
  <sheetFormatPr defaultColWidth="14.42578125" defaultRowHeight="15.75" customHeight="1"/>
  <cols>
    <col min="1" max="1" width="43.140625" bestFit="1" customWidth="1"/>
    <col min="4" max="4" width="12" customWidth="1"/>
    <col min="6" max="6" width="16" customWidth="1"/>
    <col min="7" max="7" width="14.85546875" bestFit="1" customWidth="1"/>
    <col min="8" max="8" width="23" customWidth="1"/>
    <col min="9" max="9" width="23.5703125" customWidth="1"/>
    <col min="10" max="10" width="15.7109375" customWidth="1"/>
    <col min="11" max="11" width="14.42578125" style="67"/>
    <col min="12" max="12" width="14.42578125" style="60"/>
    <col min="13" max="13" width="19" style="62" customWidth="1"/>
    <col min="14" max="14" width="14.42578125" style="62"/>
    <col min="15" max="15" width="14.42578125" style="60"/>
    <col min="16" max="18" width="14.42578125" style="62"/>
  </cols>
  <sheetData>
    <row r="1" spans="1:24" s="58" customFormat="1" ht="15.75" customHeight="1">
      <c r="A1" s="162" t="s">
        <v>334</v>
      </c>
      <c r="B1" s="162"/>
      <c r="C1" s="162"/>
      <c r="D1" s="162"/>
      <c r="K1" s="67"/>
      <c r="L1" s="60"/>
      <c r="M1" s="62"/>
      <c r="N1" s="62"/>
      <c r="O1" s="60"/>
      <c r="P1" s="62"/>
      <c r="Q1" s="62"/>
      <c r="R1" s="62"/>
      <c r="T1" s="209" t="s">
        <v>345</v>
      </c>
      <c r="U1" s="209"/>
      <c r="V1" s="209"/>
      <c r="W1" s="209"/>
      <c r="X1" s="209"/>
    </row>
    <row r="2" spans="1:24" ht="68.25" customHeight="1">
      <c r="A2" s="2" t="s">
        <v>45</v>
      </c>
      <c r="C2" s="2" t="s">
        <v>3</v>
      </c>
      <c r="E2" s="7" t="s">
        <v>46</v>
      </c>
      <c r="F2" s="7" t="s">
        <v>5</v>
      </c>
      <c r="G2" s="7" t="s">
        <v>95</v>
      </c>
      <c r="H2" s="8" t="s">
        <v>47</v>
      </c>
      <c r="I2" s="7" t="s">
        <v>96</v>
      </c>
      <c r="J2" s="7" t="s">
        <v>58</v>
      </c>
      <c r="K2" s="66" t="s">
        <v>300</v>
      </c>
      <c r="L2" s="59" t="s">
        <v>299</v>
      </c>
      <c r="M2" s="61" t="s">
        <v>301</v>
      </c>
      <c r="N2" s="61" t="s">
        <v>302</v>
      </c>
      <c r="O2" s="59" t="s">
        <v>303</v>
      </c>
      <c r="P2" s="61" t="s">
        <v>304</v>
      </c>
      <c r="Q2" s="61"/>
      <c r="R2" s="92" t="s">
        <v>316</v>
      </c>
      <c r="S2" s="92" t="s">
        <v>317</v>
      </c>
      <c r="T2" s="92" t="s">
        <v>311</v>
      </c>
      <c r="U2" s="92" t="s">
        <v>312</v>
      </c>
      <c r="V2" s="92" t="s">
        <v>310</v>
      </c>
      <c r="W2" s="92" t="s">
        <v>313</v>
      </c>
    </row>
    <row r="3" spans="1:24" ht="15">
      <c r="A3" s="3" t="s">
        <v>253</v>
      </c>
      <c r="C3" s="3" t="s">
        <v>35</v>
      </c>
      <c r="E3" s="31">
        <v>1</v>
      </c>
      <c r="F3" s="82"/>
      <c r="G3" s="32">
        <v>11000000000</v>
      </c>
      <c r="H3" s="32">
        <v>1095000</v>
      </c>
      <c r="I3" s="32">
        <v>30000</v>
      </c>
      <c r="J3" s="31"/>
      <c r="L3" s="72"/>
      <c r="P3" s="62">
        <f>I3/G3</f>
        <v>2.7272727272727272E-6</v>
      </c>
      <c r="R3" s="108"/>
      <c r="S3" s="108">
        <f>H3/E3</f>
        <v>1095000</v>
      </c>
      <c r="T3" s="58" t="b">
        <f>IF(H3&gt;0.1*G3,"Flag,""")</f>
        <v>0</v>
      </c>
      <c r="U3" s="58" t="b">
        <f>IF(I3&gt;H3,"Flag,""")</f>
        <v>0</v>
      </c>
      <c r="V3" s="58" t="str">
        <f>IF(E3&gt;0.1*F3,"Flag,""")</f>
        <v>Flag,"</v>
      </c>
      <c r="W3" s="58" t="b">
        <f>IF(K3&gt;0.001*H3,"Flag,""")</f>
        <v>0</v>
      </c>
    </row>
    <row r="4" spans="1:24" ht="15">
      <c r="A4" s="3" t="s">
        <v>254</v>
      </c>
      <c r="C4" s="3" t="s">
        <v>14</v>
      </c>
      <c r="E4" s="31">
        <v>32</v>
      </c>
      <c r="F4" s="31">
        <v>438</v>
      </c>
      <c r="G4" s="32">
        <v>211000000</v>
      </c>
      <c r="H4" s="32">
        <v>5041000</v>
      </c>
      <c r="I4" s="32">
        <v>1375000</v>
      </c>
      <c r="J4" s="31">
        <v>4</v>
      </c>
      <c r="K4" s="67">
        <f t="shared" ref="K4:K47" si="0">H4/F4</f>
        <v>11509.132420091324</v>
      </c>
      <c r="L4" s="72">
        <f t="shared" ref="L4:L56" si="1">F4/E4</f>
        <v>13.6875</v>
      </c>
      <c r="M4" s="62">
        <f t="shared" ref="M4:M47" si="2">H4/G4</f>
        <v>2.3890995260663506E-2</v>
      </c>
      <c r="N4" s="62">
        <f t="shared" ref="N4:N56" si="3">E4/F4</f>
        <v>7.3059360730593603E-2</v>
      </c>
      <c r="O4" s="60">
        <f t="shared" ref="O4:O56" si="4">F4/J4</f>
        <v>109.5</v>
      </c>
      <c r="P4" s="62">
        <f t="shared" ref="P4:P48" si="5">I4/G4</f>
        <v>6.5165876777251181E-3</v>
      </c>
      <c r="R4" s="108">
        <f t="shared" ref="R4:R56" si="6">G4/F4</f>
        <v>481735.15981735161</v>
      </c>
      <c r="S4" s="108">
        <f t="shared" ref="S4:S47" si="7">H4/E4</f>
        <v>157531.25</v>
      </c>
      <c r="T4" s="58" t="b">
        <f t="shared" ref="T4:T56" si="8">IF(H4&gt;0.1*G4,"Flag,""")</f>
        <v>0</v>
      </c>
      <c r="U4" s="58" t="b">
        <f t="shared" ref="U4:U56" si="9">IF(I4&gt;H4,"Flag,""")</f>
        <v>0</v>
      </c>
      <c r="V4" s="58" t="b">
        <f t="shared" ref="V4:V56" si="10">IF(E4&gt;0.1*F4,"Flag,""")</f>
        <v>0</v>
      </c>
      <c r="W4" s="58" t="str">
        <f t="shared" ref="W4:W56" si="11">IF(K4&gt;0.001*H4,"Flag,""")</f>
        <v>Flag,"</v>
      </c>
    </row>
    <row r="5" spans="1:24" ht="15">
      <c r="A5" s="3" t="s">
        <v>171</v>
      </c>
      <c r="C5" s="3" t="s">
        <v>14</v>
      </c>
      <c r="E5" s="31">
        <v>190</v>
      </c>
      <c r="F5" s="31">
        <v>3100</v>
      </c>
      <c r="G5" s="32">
        <v>605800000</v>
      </c>
      <c r="H5" s="32">
        <v>28678286</v>
      </c>
      <c r="I5" s="30"/>
      <c r="J5" s="31">
        <v>2</v>
      </c>
      <c r="K5" s="67">
        <f t="shared" si="0"/>
        <v>9251.06</v>
      </c>
      <c r="L5" s="72">
        <f t="shared" si="1"/>
        <v>16.315789473684209</v>
      </c>
      <c r="M5" s="62">
        <f t="shared" si="2"/>
        <v>4.7339527896995706E-2</v>
      </c>
      <c r="N5" s="62">
        <f t="shared" si="3"/>
        <v>6.1290322580645158E-2</v>
      </c>
      <c r="O5" s="60">
        <f t="shared" si="4"/>
        <v>1550</v>
      </c>
      <c r="P5" s="62">
        <f t="shared" si="5"/>
        <v>0</v>
      </c>
      <c r="R5" s="108">
        <f t="shared" si="6"/>
        <v>195419.35483870967</v>
      </c>
      <c r="S5" s="108">
        <f t="shared" si="7"/>
        <v>150938.34736842106</v>
      </c>
      <c r="T5" s="58" t="b">
        <f t="shared" si="8"/>
        <v>0</v>
      </c>
      <c r="U5" s="58" t="b">
        <f t="shared" si="9"/>
        <v>0</v>
      </c>
      <c r="V5" s="58" t="b">
        <f t="shared" si="10"/>
        <v>0</v>
      </c>
      <c r="W5" s="58" t="b">
        <f t="shared" si="11"/>
        <v>0</v>
      </c>
    </row>
    <row r="6" spans="1:24" ht="15">
      <c r="A6" s="3" t="s">
        <v>25</v>
      </c>
      <c r="C6" s="3" t="s">
        <v>14</v>
      </c>
      <c r="E6" s="31">
        <v>16</v>
      </c>
      <c r="F6" s="31">
        <v>250</v>
      </c>
      <c r="G6" s="32">
        <v>448000000</v>
      </c>
      <c r="H6" s="32">
        <v>1985000</v>
      </c>
      <c r="I6" s="31"/>
      <c r="J6" s="31">
        <v>2</v>
      </c>
      <c r="K6" s="67">
        <f t="shared" si="0"/>
        <v>7940</v>
      </c>
      <c r="L6" s="72">
        <f t="shared" si="1"/>
        <v>15.625</v>
      </c>
      <c r="M6" s="62">
        <f t="shared" si="2"/>
        <v>4.4308035714285716E-3</v>
      </c>
      <c r="N6" s="62">
        <f t="shared" si="3"/>
        <v>6.4000000000000001E-2</v>
      </c>
      <c r="O6" s="60">
        <f t="shared" si="4"/>
        <v>125</v>
      </c>
      <c r="P6" s="62">
        <f t="shared" si="5"/>
        <v>0</v>
      </c>
      <c r="R6" s="108">
        <f t="shared" si="6"/>
        <v>1792000</v>
      </c>
      <c r="S6" s="108">
        <f t="shared" si="7"/>
        <v>124062.5</v>
      </c>
      <c r="T6" s="58" t="b">
        <f t="shared" si="8"/>
        <v>0</v>
      </c>
      <c r="U6" s="58" t="b">
        <f t="shared" si="9"/>
        <v>0</v>
      </c>
      <c r="V6" s="58" t="b">
        <f t="shared" si="10"/>
        <v>0</v>
      </c>
      <c r="W6" s="58" t="str">
        <f t="shared" si="11"/>
        <v>Flag,"</v>
      </c>
    </row>
    <row r="7" spans="1:24" ht="15">
      <c r="A7" s="3" t="s">
        <v>255</v>
      </c>
      <c r="C7" s="3" t="s">
        <v>14</v>
      </c>
      <c r="E7" s="31">
        <v>12</v>
      </c>
      <c r="F7" s="31">
        <v>225</v>
      </c>
      <c r="G7" s="32">
        <v>370000000</v>
      </c>
      <c r="H7" s="32">
        <v>2334713</v>
      </c>
      <c r="I7" s="32">
        <v>1200000</v>
      </c>
      <c r="J7" s="31">
        <v>3</v>
      </c>
      <c r="K7" s="67">
        <f t="shared" si="0"/>
        <v>10376.502222222221</v>
      </c>
      <c r="L7" s="72">
        <f t="shared" si="1"/>
        <v>18.75</v>
      </c>
      <c r="M7" s="62">
        <f t="shared" si="2"/>
        <v>6.3100351351351351E-3</v>
      </c>
      <c r="N7" s="62">
        <f t="shared" si="3"/>
        <v>5.3333333333333337E-2</v>
      </c>
      <c r="O7" s="60">
        <f t="shared" si="4"/>
        <v>75</v>
      </c>
      <c r="P7" s="62">
        <f t="shared" si="5"/>
        <v>3.2432432432432431E-3</v>
      </c>
      <c r="R7" s="108">
        <f t="shared" si="6"/>
        <v>1644444.4444444445</v>
      </c>
      <c r="S7" s="108">
        <f t="shared" si="7"/>
        <v>194559.41666666666</v>
      </c>
      <c r="T7" s="58" t="b">
        <f t="shared" si="8"/>
        <v>0</v>
      </c>
      <c r="U7" s="58" t="b">
        <f t="shared" si="9"/>
        <v>0</v>
      </c>
      <c r="V7" s="58" t="b">
        <f t="shared" si="10"/>
        <v>0</v>
      </c>
      <c r="W7" s="58" t="str">
        <f t="shared" si="11"/>
        <v>Flag,"</v>
      </c>
    </row>
    <row r="8" spans="1:24" ht="15">
      <c r="A8" s="3" t="s">
        <v>11</v>
      </c>
      <c r="C8" s="3" t="s">
        <v>14</v>
      </c>
      <c r="E8" s="31">
        <v>48</v>
      </c>
      <c r="F8" s="31">
        <v>1371</v>
      </c>
      <c r="G8" s="32">
        <v>681714000</v>
      </c>
      <c r="H8" s="32">
        <v>8609992</v>
      </c>
      <c r="I8" s="30"/>
      <c r="J8" s="31">
        <v>2</v>
      </c>
      <c r="K8" s="67">
        <f>H8/F8</f>
        <v>6280.0816921954774</v>
      </c>
      <c r="L8" s="72">
        <f t="shared" si="1"/>
        <v>28.5625</v>
      </c>
      <c r="M8" s="62">
        <f t="shared" si="2"/>
        <v>1.2629918118155121E-2</v>
      </c>
      <c r="N8" s="62">
        <f t="shared" si="3"/>
        <v>3.5010940919037198E-2</v>
      </c>
      <c r="O8" s="60">
        <f t="shared" si="4"/>
        <v>685.5</v>
      </c>
      <c r="P8" s="62">
        <f t="shared" si="5"/>
        <v>0</v>
      </c>
      <c r="R8" s="108">
        <f t="shared" si="6"/>
        <v>497238.51203501096</v>
      </c>
      <c r="S8" s="108">
        <f t="shared" si="7"/>
        <v>179374.83333333334</v>
      </c>
      <c r="T8" s="58" t="b">
        <f t="shared" si="8"/>
        <v>0</v>
      </c>
      <c r="U8" s="58" t="b">
        <f t="shared" si="9"/>
        <v>0</v>
      </c>
      <c r="V8" s="58" t="b">
        <f t="shared" si="10"/>
        <v>0</v>
      </c>
      <c r="W8" s="58" t="b">
        <f t="shared" si="11"/>
        <v>0</v>
      </c>
    </row>
    <row r="9" spans="1:24" ht="15">
      <c r="A9" s="3" t="s">
        <v>256</v>
      </c>
      <c r="C9" s="3" t="s">
        <v>14</v>
      </c>
      <c r="E9" s="31">
        <v>35</v>
      </c>
      <c r="F9" s="31">
        <v>1500</v>
      </c>
      <c r="G9" s="32">
        <v>190000000</v>
      </c>
      <c r="H9" s="32">
        <v>9160000</v>
      </c>
      <c r="I9" s="32">
        <v>560000</v>
      </c>
      <c r="J9" s="31">
        <v>5</v>
      </c>
      <c r="K9" s="67">
        <f t="shared" si="0"/>
        <v>6106.666666666667</v>
      </c>
      <c r="L9" s="72">
        <f t="shared" si="1"/>
        <v>42.857142857142854</v>
      </c>
      <c r="M9" s="62">
        <f t="shared" si="2"/>
        <v>4.8210526315789475E-2</v>
      </c>
      <c r="N9" s="62">
        <f t="shared" si="3"/>
        <v>2.3333333333333334E-2</v>
      </c>
      <c r="O9" s="60">
        <f t="shared" si="4"/>
        <v>300</v>
      </c>
      <c r="P9" s="62">
        <f t="shared" si="5"/>
        <v>2.9473684210526317E-3</v>
      </c>
      <c r="R9" s="108">
        <f t="shared" si="6"/>
        <v>126666.66666666667</v>
      </c>
      <c r="S9" s="108">
        <f t="shared" si="7"/>
        <v>261714.28571428571</v>
      </c>
      <c r="T9" s="58" t="b">
        <f t="shared" si="8"/>
        <v>0</v>
      </c>
      <c r="U9" s="58" t="b">
        <f t="shared" si="9"/>
        <v>0</v>
      </c>
      <c r="V9" s="58" t="b">
        <f t="shared" si="10"/>
        <v>0</v>
      </c>
      <c r="W9" s="58" t="b">
        <f t="shared" si="11"/>
        <v>0</v>
      </c>
    </row>
    <row r="10" spans="1:24" ht="15">
      <c r="A10" s="3" t="s">
        <v>257</v>
      </c>
      <c r="C10" s="3" t="s">
        <v>14</v>
      </c>
      <c r="E10" s="31">
        <v>34</v>
      </c>
      <c r="F10" s="31">
        <v>600</v>
      </c>
      <c r="G10" s="32">
        <v>300000000</v>
      </c>
      <c r="H10" s="32">
        <v>11800000</v>
      </c>
      <c r="I10" s="32">
        <v>5000000</v>
      </c>
      <c r="J10" s="31">
        <v>7</v>
      </c>
      <c r="K10" s="67">
        <f t="shared" si="0"/>
        <v>19666.666666666668</v>
      </c>
      <c r="L10" s="72">
        <f t="shared" si="1"/>
        <v>17.647058823529413</v>
      </c>
      <c r="M10" s="62">
        <f t="shared" si="2"/>
        <v>3.9333333333333331E-2</v>
      </c>
      <c r="N10" s="62">
        <f t="shared" si="3"/>
        <v>5.6666666666666664E-2</v>
      </c>
      <c r="O10" s="60">
        <f t="shared" si="4"/>
        <v>85.714285714285708</v>
      </c>
      <c r="P10" s="62">
        <f t="shared" si="5"/>
        <v>1.6666666666666666E-2</v>
      </c>
      <c r="R10" s="108">
        <f t="shared" si="6"/>
        <v>500000</v>
      </c>
      <c r="S10" s="108">
        <f t="shared" si="7"/>
        <v>347058.82352941175</v>
      </c>
      <c r="T10" s="58" t="b">
        <f t="shared" si="8"/>
        <v>0</v>
      </c>
      <c r="U10" s="58" t="b">
        <f t="shared" si="9"/>
        <v>0</v>
      </c>
      <c r="V10" s="58" t="b">
        <f t="shared" si="10"/>
        <v>0</v>
      </c>
      <c r="W10" s="58" t="str">
        <f t="shared" si="11"/>
        <v>Flag,"</v>
      </c>
    </row>
    <row r="11" spans="1:24" ht="15">
      <c r="A11" s="3" t="s">
        <v>258</v>
      </c>
      <c r="C11" s="3" t="s">
        <v>14</v>
      </c>
      <c r="E11" s="31">
        <v>53</v>
      </c>
      <c r="F11" s="31">
        <v>1000</v>
      </c>
      <c r="G11" s="32">
        <v>260000000</v>
      </c>
      <c r="H11" s="32">
        <v>10216000</v>
      </c>
      <c r="I11" s="32">
        <v>1290000</v>
      </c>
      <c r="J11" s="31">
        <v>10</v>
      </c>
      <c r="K11" s="67">
        <f t="shared" si="0"/>
        <v>10216</v>
      </c>
      <c r="L11" s="72">
        <f t="shared" si="1"/>
        <v>18.867924528301888</v>
      </c>
      <c r="M11" s="62">
        <f t="shared" si="2"/>
        <v>3.9292307692307689E-2</v>
      </c>
      <c r="N11" s="62">
        <f t="shared" si="3"/>
        <v>5.2999999999999999E-2</v>
      </c>
      <c r="O11" s="60">
        <f t="shared" si="4"/>
        <v>100</v>
      </c>
      <c r="P11" s="62">
        <f t="shared" si="5"/>
        <v>4.9615384615384617E-3</v>
      </c>
      <c r="R11" s="108">
        <f t="shared" si="6"/>
        <v>260000</v>
      </c>
      <c r="S11" s="108">
        <f t="shared" si="7"/>
        <v>192754.71698113208</v>
      </c>
      <c r="T11" s="58" t="b">
        <f t="shared" si="8"/>
        <v>0</v>
      </c>
      <c r="U11" s="58" t="b">
        <f t="shared" si="9"/>
        <v>0</v>
      </c>
      <c r="V11" s="58" t="b">
        <f t="shared" si="10"/>
        <v>0</v>
      </c>
      <c r="W11" s="58" t="b">
        <f t="shared" si="11"/>
        <v>0</v>
      </c>
    </row>
    <row r="12" spans="1:24" ht="15">
      <c r="A12" s="3" t="s">
        <v>259</v>
      </c>
      <c r="C12" s="3" t="s">
        <v>14</v>
      </c>
      <c r="E12" s="31">
        <v>19</v>
      </c>
      <c r="F12" s="31">
        <v>550</v>
      </c>
      <c r="G12" s="32">
        <v>320000000</v>
      </c>
      <c r="H12" s="32">
        <v>6900000</v>
      </c>
      <c r="I12" s="32">
        <v>250000</v>
      </c>
      <c r="J12" s="31"/>
      <c r="K12" s="67">
        <f t="shared" si="0"/>
        <v>12545.454545454546</v>
      </c>
      <c r="L12" s="72">
        <f t="shared" si="1"/>
        <v>28.94736842105263</v>
      </c>
      <c r="M12" s="62">
        <f t="shared" si="2"/>
        <v>2.1562499999999998E-2</v>
      </c>
      <c r="N12" s="62">
        <f t="shared" si="3"/>
        <v>3.4545454545454546E-2</v>
      </c>
      <c r="P12" s="62">
        <f t="shared" si="5"/>
        <v>7.8125000000000004E-4</v>
      </c>
      <c r="R12" s="108">
        <f t="shared" si="6"/>
        <v>581818.18181818177</v>
      </c>
      <c r="S12" s="108">
        <f t="shared" si="7"/>
        <v>363157.89473684208</v>
      </c>
      <c r="T12" s="58" t="b">
        <f t="shared" si="8"/>
        <v>0</v>
      </c>
      <c r="U12" s="58" t="b">
        <f t="shared" si="9"/>
        <v>0</v>
      </c>
      <c r="V12" s="58" t="b">
        <f t="shared" si="10"/>
        <v>0</v>
      </c>
      <c r="W12" s="58" t="str">
        <f t="shared" si="11"/>
        <v>Flag,"</v>
      </c>
    </row>
    <row r="13" spans="1:24" ht="15">
      <c r="A13" s="3" t="s">
        <v>151</v>
      </c>
      <c r="C13" s="3" t="s">
        <v>14</v>
      </c>
      <c r="E13" s="31">
        <v>20</v>
      </c>
      <c r="F13" s="31">
        <v>340</v>
      </c>
      <c r="G13" s="32">
        <v>150000000</v>
      </c>
      <c r="H13" s="32">
        <v>4934418</v>
      </c>
      <c r="I13" s="32">
        <v>680000</v>
      </c>
      <c r="J13" s="31">
        <v>7</v>
      </c>
      <c r="K13" s="67">
        <f t="shared" si="0"/>
        <v>14512.994117647058</v>
      </c>
      <c r="L13" s="72">
        <f t="shared" si="1"/>
        <v>17</v>
      </c>
      <c r="M13" s="62">
        <f t="shared" si="2"/>
        <v>3.2896120000000001E-2</v>
      </c>
      <c r="N13" s="62">
        <f t="shared" si="3"/>
        <v>5.8823529411764705E-2</v>
      </c>
      <c r="O13" s="60">
        <f t="shared" si="4"/>
        <v>48.571428571428569</v>
      </c>
      <c r="P13" s="62">
        <f t="shared" si="5"/>
        <v>4.5333333333333337E-3</v>
      </c>
      <c r="R13" s="108">
        <f t="shared" si="6"/>
        <v>441176.4705882353</v>
      </c>
      <c r="S13" s="108">
        <f t="shared" si="7"/>
        <v>246720.9</v>
      </c>
      <c r="T13" s="58" t="b">
        <f t="shared" si="8"/>
        <v>0</v>
      </c>
      <c r="U13" s="58" t="b">
        <f t="shared" si="9"/>
        <v>0</v>
      </c>
      <c r="V13" s="58" t="b">
        <f t="shared" si="10"/>
        <v>0</v>
      </c>
      <c r="W13" s="58" t="str">
        <f t="shared" si="11"/>
        <v>Flag,"</v>
      </c>
    </row>
    <row r="14" spans="1:24" ht="15">
      <c r="A14" s="3" t="s">
        <v>182</v>
      </c>
      <c r="C14" s="3" t="s">
        <v>14</v>
      </c>
      <c r="E14" s="31">
        <v>32</v>
      </c>
      <c r="F14" s="31">
        <v>609</v>
      </c>
      <c r="G14" s="32">
        <v>130000000</v>
      </c>
      <c r="H14" s="32">
        <v>4354136</v>
      </c>
      <c r="I14" s="32">
        <v>895600</v>
      </c>
      <c r="J14" s="31">
        <v>6</v>
      </c>
      <c r="K14" s="67">
        <f t="shared" si="0"/>
        <v>7149.6486042692941</v>
      </c>
      <c r="L14" s="72">
        <f t="shared" si="1"/>
        <v>19.03125</v>
      </c>
      <c r="M14" s="62">
        <f t="shared" si="2"/>
        <v>3.3493353846153845E-2</v>
      </c>
      <c r="N14" s="62">
        <f t="shared" si="3"/>
        <v>5.2545155993431854E-2</v>
      </c>
      <c r="O14" s="60">
        <f t="shared" si="4"/>
        <v>101.5</v>
      </c>
      <c r="P14" s="62">
        <f t="shared" si="5"/>
        <v>6.889230769230769E-3</v>
      </c>
      <c r="R14" s="108">
        <f t="shared" si="6"/>
        <v>213464.69622331692</v>
      </c>
      <c r="S14" s="108">
        <f t="shared" si="7"/>
        <v>136066.75</v>
      </c>
      <c r="T14" s="58" t="b">
        <f t="shared" si="8"/>
        <v>0</v>
      </c>
      <c r="U14" s="58" t="b">
        <f t="shared" si="9"/>
        <v>0</v>
      </c>
      <c r="V14" s="58" t="b">
        <f t="shared" si="10"/>
        <v>0</v>
      </c>
      <c r="W14" s="58" t="str">
        <f t="shared" si="11"/>
        <v>Flag,"</v>
      </c>
    </row>
    <row r="15" spans="1:24" ht="15">
      <c r="A15" s="3" t="s">
        <v>260</v>
      </c>
      <c r="C15" s="3" t="s">
        <v>14</v>
      </c>
      <c r="E15" s="31">
        <v>35</v>
      </c>
      <c r="F15" s="31">
        <v>402</v>
      </c>
      <c r="G15" s="32">
        <v>100000000</v>
      </c>
      <c r="H15" s="32">
        <v>7600000</v>
      </c>
      <c r="I15" s="32">
        <v>1300000</v>
      </c>
      <c r="J15" s="31">
        <v>5</v>
      </c>
      <c r="K15" s="67">
        <f t="shared" si="0"/>
        <v>18905.472636815921</v>
      </c>
      <c r="L15" s="72">
        <f t="shared" si="1"/>
        <v>11.485714285714286</v>
      </c>
      <c r="M15" s="62">
        <f t="shared" si="2"/>
        <v>7.5999999999999998E-2</v>
      </c>
      <c r="N15" s="62">
        <f t="shared" si="3"/>
        <v>8.7064676616915429E-2</v>
      </c>
      <c r="O15" s="60">
        <f t="shared" si="4"/>
        <v>80.400000000000006</v>
      </c>
      <c r="P15" s="62">
        <f t="shared" si="5"/>
        <v>1.2999999999999999E-2</v>
      </c>
      <c r="R15" s="108">
        <f t="shared" si="6"/>
        <v>248756.21890547263</v>
      </c>
      <c r="S15" s="108">
        <f t="shared" si="7"/>
        <v>217142.85714285713</v>
      </c>
      <c r="T15" s="58" t="b">
        <f t="shared" si="8"/>
        <v>0</v>
      </c>
      <c r="U15" s="58" t="b">
        <f t="shared" si="9"/>
        <v>0</v>
      </c>
      <c r="V15" s="58" t="b">
        <f t="shared" si="10"/>
        <v>0</v>
      </c>
      <c r="W15" s="58" t="str">
        <f t="shared" si="11"/>
        <v>Flag,"</v>
      </c>
    </row>
    <row r="16" spans="1:24" ht="15">
      <c r="A16" s="3" t="s">
        <v>261</v>
      </c>
      <c r="C16" s="3" t="s">
        <v>14</v>
      </c>
      <c r="E16" s="31">
        <v>38</v>
      </c>
      <c r="F16" s="31">
        <v>750</v>
      </c>
      <c r="G16" s="32">
        <v>152000000</v>
      </c>
      <c r="H16" s="32">
        <v>8500000</v>
      </c>
      <c r="I16" s="32">
        <v>925000</v>
      </c>
      <c r="J16" s="31">
        <v>6</v>
      </c>
      <c r="K16" s="67">
        <f t="shared" si="0"/>
        <v>11333.333333333334</v>
      </c>
      <c r="L16" s="72">
        <f t="shared" si="1"/>
        <v>19.736842105263158</v>
      </c>
      <c r="M16" s="62">
        <f t="shared" si="2"/>
        <v>5.5921052631578948E-2</v>
      </c>
      <c r="N16" s="62">
        <f t="shared" si="3"/>
        <v>5.0666666666666665E-2</v>
      </c>
      <c r="O16" s="60">
        <f t="shared" si="4"/>
        <v>125</v>
      </c>
      <c r="P16" s="62">
        <f t="shared" si="5"/>
        <v>6.0855263157894735E-3</v>
      </c>
      <c r="R16" s="108">
        <f t="shared" si="6"/>
        <v>202666.66666666666</v>
      </c>
      <c r="S16" s="108">
        <f t="shared" si="7"/>
        <v>223684.21052631579</v>
      </c>
      <c r="T16" s="58" t="b">
        <f t="shared" si="8"/>
        <v>0</v>
      </c>
      <c r="U16" s="58" t="b">
        <f t="shared" si="9"/>
        <v>0</v>
      </c>
      <c r="V16" s="58" t="b">
        <f t="shared" si="10"/>
        <v>0</v>
      </c>
      <c r="W16" s="58" t="str">
        <f t="shared" si="11"/>
        <v>Flag,"</v>
      </c>
    </row>
    <row r="17" spans="1:23" ht="15">
      <c r="A17" s="3" t="s">
        <v>262</v>
      </c>
      <c r="C17" s="3" t="s">
        <v>14</v>
      </c>
      <c r="E17" s="31">
        <v>15</v>
      </c>
      <c r="F17" s="31">
        <v>500</v>
      </c>
      <c r="G17" s="32">
        <v>103000000</v>
      </c>
      <c r="H17" s="32">
        <v>3500000</v>
      </c>
      <c r="I17" s="32">
        <v>400000</v>
      </c>
      <c r="J17" s="31">
        <v>4</v>
      </c>
      <c r="K17" s="67">
        <f t="shared" si="0"/>
        <v>7000</v>
      </c>
      <c r="L17" s="72">
        <f t="shared" si="1"/>
        <v>33.333333333333336</v>
      </c>
      <c r="M17" s="62">
        <f t="shared" si="2"/>
        <v>3.3980582524271843E-2</v>
      </c>
      <c r="N17" s="62">
        <f t="shared" si="3"/>
        <v>0.03</v>
      </c>
      <c r="O17" s="60">
        <f t="shared" si="4"/>
        <v>125</v>
      </c>
      <c r="P17" s="62">
        <f t="shared" si="5"/>
        <v>3.8834951456310678E-3</v>
      </c>
      <c r="R17" s="108">
        <f t="shared" si="6"/>
        <v>206000</v>
      </c>
      <c r="S17" s="108">
        <f t="shared" si="7"/>
        <v>233333.33333333334</v>
      </c>
      <c r="T17" s="58" t="b">
        <f t="shared" si="8"/>
        <v>0</v>
      </c>
      <c r="U17" s="58" t="b">
        <f t="shared" si="9"/>
        <v>0</v>
      </c>
      <c r="V17" s="58" t="b">
        <f t="shared" si="10"/>
        <v>0</v>
      </c>
      <c r="W17" s="58" t="str">
        <f t="shared" si="11"/>
        <v>Flag,"</v>
      </c>
    </row>
    <row r="18" spans="1:23" ht="15">
      <c r="A18" s="3" t="s">
        <v>263</v>
      </c>
      <c r="C18" s="3" t="s">
        <v>14</v>
      </c>
      <c r="E18" s="31">
        <v>10</v>
      </c>
      <c r="F18" s="31">
        <v>370</v>
      </c>
      <c r="G18" s="32">
        <v>135000000</v>
      </c>
      <c r="H18" s="32">
        <v>2850000</v>
      </c>
      <c r="I18" s="32">
        <v>240000</v>
      </c>
      <c r="J18" s="31">
        <v>4</v>
      </c>
      <c r="K18" s="67">
        <f t="shared" si="0"/>
        <v>7702.7027027027025</v>
      </c>
      <c r="L18" s="72">
        <f t="shared" si="1"/>
        <v>37</v>
      </c>
      <c r="M18" s="62">
        <f t="shared" si="2"/>
        <v>2.1111111111111112E-2</v>
      </c>
      <c r="N18" s="62">
        <f t="shared" si="3"/>
        <v>2.7027027027027029E-2</v>
      </c>
      <c r="O18" s="60">
        <f t="shared" si="4"/>
        <v>92.5</v>
      </c>
      <c r="P18" s="62">
        <f t="shared" si="5"/>
        <v>1.7777777777777779E-3</v>
      </c>
      <c r="R18" s="108">
        <f t="shared" si="6"/>
        <v>364864.86486486485</v>
      </c>
      <c r="S18" s="108">
        <f t="shared" si="7"/>
        <v>285000</v>
      </c>
      <c r="T18" s="58" t="b">
        <f t="shared" si="8"/>
        <v>0</v>
      </c>
      <c r="U18" s="58" t="b">
        <f t="shared" si="9"/>
        <v>0</v>
      </c>
      <c r="V18" s="58" t="b">
        <f t="shared" si="10"/>
        <v>0</v>
      </c>
      <c r="W18" s="58" t="str">
        <f t="shared" si="11"/>
        <v>Flag,"</v>
      </c>
    </row>
    <row r="19" spans="1:23" ht="15">
      <c r="A19" s="3" t="s">
        <v>217</v>
      </c>
      <c r="C19" s="3" t="s">
        <v>14</v>
      </c>
      <c r="E19" s="31">
        <v>60</v>
      </c>
      <c r="F19" s="31">
        <v>4300</v>
      </c>
      <c r="G19" s="32">
        <v>600000000</v>
      </c>
      <c r="H19" s="32">
        <v>11000000</v>
      </c>
      <c r="I19" s="31"/>
      <c r="J19" s="31">
        <v>12</v>
      </c>
      <c r="K19" s="67">
        <f t="shared" si="0"/>
        <v>2558.1395348837209</v>
      </c>
      <c r="L19" s="72">
        <f t="shared" si="1"/>
        <v>71.666666666666671</v>
      </c>
      <c r="M19" s="62">
        <f t="shared" si="2"/>
        <v>1.8333333333333333E-2</v>
      </c>
      <c r="N19" s="62">
        <f t="shared" si="3"/>
        <v>1.3953488372093023E-2</v>
      </c>
      <c r="O19" s="60">
        <f t="shared" si="4"/>
        <v>358.33333333333331</v>
      </c>
      <c r="P19" s="62">
        <f t="shared" si="5"/>
        <v>0</v>
      </c>
      <c r="R19" s="108">
        <f t="shared" si="6"/>
        <v>139534.88372093023</v>
      </c>
      <c r="S19" s="108">
        <f t="shared" si="7"/>
        <v>183333.33333333334</v>
      </c>
      <c r="T19" s="58" t="b">
        <f t="shared" si="8"/>
        <v>0</v>
      </c>
      <c r="U19" s="58" t="b">
        <f t="shared" si="9"/>
        <v>0</v>
      </c>
      <c r="V19" s="58" t="b">
        <f t="shared" si="10"/>
        <v>0</v>
      </c>
      <c r="W19" s="58" t="b">
        <f t="shared" si="11"/>
        <v>0</v>
      </c>
    </row>
    <row r="20" spans="1:23" ht="15">
      <c r="A20" s="3" t="s">
        <v>219</v>
      </c>
      <c r="C20" s="3" t="s">
        <v>14</v>
      </c>
      <c r="E20" s="31">
        <v>18</v>
      </c>
      <c r="F20" s="31">
        <v>4200</v>
      </c>
      <c r="G20" s="32">
        <v>148000000</v>
      </c>
      <c r="H20" s="32">
        <v>3246000</v>
      </c>
      <c r="I20" s="32">
        <v>450000</v>
      </c>
      <c r="J20" s="31">
        <v>2</v>
      </c>
      <c r="K20" s="67">
        <f t="shared" si="0"/>
        <v>772.85714285714289</v>
      </c>
      <c r="L20" s="72">
        <f t="shared" si="1"/>
        <v>233.33333333333334</v>
      </c>
      <c r="M20" s="62">
        <f t="shared" si="2"/>
        <v>2.1932432432432432E-2</v>
      </c>
      <c r="N20" s="62">
        <f t="shared" si="3"/>
        <v>4.2857142857142859E-3</v>
      </c>
      <c r="O20" s="60">
        <f t="shared" si="4"/>
        <v>2100</v>
      </c>
      <c r="P20" s="62">
        <f t="shared" si="5"/>
        <v>3.0405405405405407E-3</v>
      </c>
      <c r="R20" s="108">
        <f t="shared" si="6"/>
        <v>35238.095238095237</v>
      </c>
      <c r="S20" s="108">
        <f t="shared" si="7"/>
        <v>180333.33333333334</v>
      </c>
      <c r="T20" s="58" t="b">
        <f t="shared" si="8"/>
        <v>0</v>
      </c>
      <c r="U20" s="58" t="b">
        <f t="shared" si="9"/>
        <v>0</v>
      </c>
      <c r="V20" s="58" t="b">
        <f t="shared" si="10"/>
        <v>0</v>
      </c>
      <c r="W20" s="58" t="b">
        <f t="shared" si="11"/>
        <v>0</v>
      </c>
    </row>
    <row r="21" spans="1:23" ht="15">
      <c r="A21" s="3" t="s">
        <v>221</v>
      </c>
      <c r="C21" s="3" t="s">
        <v>14</v>
      </c>
      <c r="E21" s="31">
        <v>36</v>
      </c>
      <c r="F21" s="31">
        <v>540</v>
      </c>
      <c r="G21" s="32">
        <v>165325000</v>
      </c>
      <c r="H21" s="32">
        <v>12024000</v>
      </c>
      <c r="I21" s="32">
        <v>3452000</v>
      </c>
      <c r="J21" s="31">
        <v>0</v>
      </c>
      <c r="K21" s="67">
        <f t="shared" si="0"/>
        <v>22266.666666666668</v>
      </c>
      <c r="L21" s="72">
        <f t="shared" si="1"/>
        <v>15</v>
      </c>
      <c r="M21" s="62">
        <f t="shared" si="2"/>
        <v>7.2729472251625585E-2</v>
      </c>
      <c r="N21" s="62">
        <f t="shared" si="3"/>
        <v>6.6666666666666666E-2</v>
      </c>
      <c r="P21" s="62">
        <f t="shared" si="5"/>
        <v>2.0880084681687585E-2</v>
      </c>
      <c r="R21" s="108">
        <f t="shared" si="6"/>
        <v>306157.40740740742</v>
      </c>
      <c r="S21" s="108">
        <f t="shared" si="7"/>
        <v>334000</v>
      </c>
      <c r="T21" s="58" t="b">
        <f t="shared" si="8"/>
        <v>0</v>
      </c>
      <c r="U21" s="58" t="b">
        <f t="shared" si="9"/>
        <v>0</v>
      </c>
      <c r="V21" s="58" t="b">
        <f t="shared" si="10"/>
        <v>0</v>
      </c>
      <c r="W21" s="58" t="str">
        <f t="shared" si="11"/>
        <v>Flag,"</v>
      </c>
    </row>
    <row r="22" spans="1:23" ht="15">
      <c r="A22" s="3" t="s">
        <v>172</v>
      </c>
      <c r="C22" s="3" t="s">
        <v>34</v>
      </c>
      <c r="E22" s="31">
        <v>12</v>
      </c>
      <c r="F22" s="31">
        <v>450</v>
      </c>
      <c r="G22" s="32">
        <v>55462000</v>
      </c>
      <c r="H22" s="32">
        <v>1725187</v>
      </c>
      <c r="I22" s="32">
        <v>265000</v>
      </c>
      <c r="J22" s="31">
        <v>5</v>
      </c>
      <c r="K22" s="67">
        <f t="shared" si="0"/>
        <v>3833.7488888888888</v>
      </c>
      <c r="L22" s="72">
        <f t="shared" si="1"/>
        <v>37.5</v>
      </c>
      <c r="M22" s="62">
        <f t="shared" si="2"/>
        <v>3.1105748079766328E-2</v>
      </c>
      <c r="N22" s="62">
        <f t="shared" si="3"/>
        <v>2.6666666666666668E-2</v>
      </c>
      <c r="O22" s="60">
        <f t="shared" si="4"/>
        <v>90</v>
      </c>
      <c r="P22" s="62">
        <f t="shared" si="5"/>
        <v>4.7780462298510689E-3</v>
      </c>
      <c r="R22" s="108">
        <f t="shared" si="6"/>
        <v>123248.88888888889</v>
      </c>
      <c r="S22" s="108">
        <f t="shared" si="7"/>
        <v>143765.58333333334</v>
      </c>
      <c r="T22" s="58" t="b">
        <f t="shared" si="8"/>
        <v>0</v>
      </c>
      <c r="U22" s="58" t="b">
        <f t="shared" si="9"/>
        <v>0</v>
      </c>
      <c r="V22" s="58" t="b">
        <f t="shared" si="10"/>
        <v>0</v>
      </c>
      <c r="W22" s="58" t="str">
        <f t="shared" si="11"/>
        <v>Flag,"</v>
      </c>
    </row>
    <row r="23" spans="1:23" ht="15">
      <c r="A23" s="3" t="s">
        <v>223</v>
      </c>
      <c r="C23" s="3" t="s">
        <v>34</v>
      </c>
      <c r="E23" s="31">
        <v>5</v>
      </c>
      <c r="F23" s="31">
        <v>80</v>
      </c>
      <c r="G23" s="32">
        <v>25000000</v>
      </c>
      <c r="H23" s="30"/>
      <c r="I23" s="32">
        <v>48000</v>
      </c>
      <c r="J23" s="31">
        <v>1</v>
      </c>
      <c r="L23" s="72">
        <f t="shared" si="1"/>
        <v>16</v>
      </c>
      <c r="N23" s="62">
        <f t="shared" si="3"/>
        <v>6.25E-2</v>
      </c>
      <c r="O23" s="60">
        <f t="shared" si="4"/>
        <v>80</v>
      </c>
      <c r="P23" s="62">
        <f t="shared" si="5"/>
        <v>1.92E-3</v>
      </c>
      <c r="R23" s="108">
        <f t="shared" si="6"/>
        <v>312500</v>
      </c>
      <c r="S23" s="108"/>
      <c r="T23" s="58" t="b">
        <f t="shared" si="8"/>
        <v>0</v>
      </c>
      <c r="U23" s="58" t="str">
        <f t="shared" si="9"/>
        <v>Flag,"</v>
      </c>
      <c r="V23" s="58" t="b">
        <f t="shared" si="10"/>
        <v>0</v>
      </c>
      <c r="W23" s="58" t="b">
        <f t="shared" si="11"/>
        <v>0</v>
      </c>
    </row>
    <row r="24" spans="1:23" ht="15">
      <c r="A24" s="3" t="s">
        <v>200</v>
      </c>
      <c r="C24" s="3" t="s">
        <v>34</v>
      </c>
      <c r="E24" s="31">
        <v>8</v>
      </c>
      <c r="F24" s="31">
        <v>250</v>
      </c>
      <c r="G24" s="32">
        <v>48000000</v>
      </c>
      <c r="H24" s="32">
        <v>1545000</v>
      </c>
      <c r="I24" s="32">
        <v>400000</v>
      </c>
      <c r="J24" s="31">
        <v>2</v>
      </c>
      <c r="K24" s="67">
        <f t="shared" si="0"/>
        <v>6180</v>
      </c>
      <c r="L24" s="72">
        <f t="shared" si="1"/>
        <v>31.25</v>
      </c>
      <c r="M24" s="62">
        <f t="shared" si="2"/>
        <v>3.2187500000000001E-2</v>
      </c>
      <c r="N24" s="62">
        <f t="shared" si="3"/>
        <v>3.2000000000000001E-2</v>
      </c>
      <c r="O24" s="60">
        <f t="shared" si="4"/>
        <v>125</v>
      </c>
      <c r="P24" s="62">
        <f t="shared" si="5"/>
        <v>8.3333333333333332E-3</v>
      </c>
      <c r="R24" s="108">
        <f t="shared" si="6"/>
        <v>192000</v>
      </c>
      <c r="S24" s="108">
        <f t="shared" si="7"/>
        <v>193125</v>
      </c>
      <c r="T24" s="58" t="b">
        <f t="shared" si="8"/>
        <v>0</v>
      </c>
      <c r="U24" s="58" t="b">
        <f t="shared" si="9"/>
        <v>0</v>
      </c>
      <c r="V24" s="58" t="b">
        <f t="shared" si="10"/>
        <v>0</v>
      </c>
      <c r="W24" s="58" t="str">
        <f t="shared" si="11"/>
        <v>Flag,"</v>
      </c>
    </row>
    <row r="25" spans="1:23" ht="15">
      <c r="A25" s="3" t="s">
        <v>264</v>
      </c>
      <c r="C25" s="3" t="s">
        <v>34</v>
      </c>
      <c r="E25" s="31">
        <v>6</v>
      </c>
      <c r="F25" s="31">
        <v>65</v>
      </c>
      <c r="G25" s="33">
        <v>50000000</v>
      </c>
      <c r="H25" s="32">
        <v>704000</v>
      </c>
      <c r="I25" s="32">
        <v>70000</v>
      </c>
      <c r="J25" s="31">
        <v>1</v>
      </c>
      <c r="K25" s="67">
        <f t="shared" si="0"/>
        <v>10830.76923076923</v>
      </c>
      <c r="L25" s="72">
        <f t="shared" si="1"/>
        <v>10.833333333333334</v>
      </c>
      <c r="M25" s="62">
        <f t="shared" si="2"/>
        <v>1.4080000000000001E-2</v>
      </c>
      <c r="N25" s="62">
        <f t="shared" si="3"/>
        <v>9.2307692307692313E-2</v>
      </c>
      <c r="O25" s="60">
        <f t="shared" si="4"/>
        <v>65</v>
      </c>
      <c r="P25" s="62">
        <f t="shared" si="5"/>
        <v>1.4E-3</v>
      </c>
      <c r="R25" s="108">
        <f t="shared" si="6"/>
        <v>769230.76923076925</v>
      </c>
      <c r="S25" s="108">
        <f t="shared" si="7"/>
        <v>117333.33333333333</v>
      </c>
      <c r="T25" s="58" t="b">
        <f t="shared" si="8"/>
        <v>0</v>
      </c>
      <c r="U25" s="58" t="b">
        <f t="shared" si="9"/>
        <v>0</v>
      </c>
      <c r="V25" s="58" t="b">
        <f t="shared" si="10"/>
        <v>0</v>
      </c>
      <c r="W25" s="58" t="str">
        <f t="shared" si="11"/>
        <v>Flag,"</v>
      </c>
    </row>
    <row r="26" spans="1:23" ht="15">
      <c r="A26" s="3" t="s">
        <v>242</v>
      </c>
      <c r="C26" s="3" t="s">
        <v>34</v>
      </c>
      <c r="E26" s="31">
        <v>4</v>
      </c>
      <c r="F26" s="31">
        <v>130</v>
      </c>
      <c r="G26" s="32">
        <v>33000000</v>
      </c>
      <c r="H26" s="32">
        <v>918439</v>
      </c>
      <c r="I26" s="32">
        <v>402626</v>
      </c>
      <c r="J26" s="31">
        <v>2</v>
      </c>
      <c r="K26" s="67">
        <f t="shared" si="0"/>
        <v>7064.9153846153849</v>
      </c>
      <c r="L26" s="72">
        <f t="shared" si="1"/>
        <v>32.5</v>
      </c>
      <c r="M26" s="62">
        <f t="shared" si="2"/>
        <v>2.7831484848484848E-2</v>
      </c>
      <c r="N26" s="62">
        <f t="shared" si="3"/>
        <v>3.0769230769230771E-2</v>
      </c>
      <c r="O26" s="60">
        <f t="shared" si="4"/>
        <v>65</v>
      </c>
      <c r="P26" s="62">
        <f t="shared" si="5"/>
        <v>1.2200787878787879E-2</v>
      </c>
      <c r="R26" s="108">
        <f t="shared" si="6"/>
        <v>253846.15384615384</v>
      </c>
      <c r="S26" s="108">
        <f t="shared" si="7"/>
        <v>229609.75</v>
      </c>
      <c r="T26" s="58" t="b">
        <f t="shared" si="8"/>
        <v>0</v>
      </c>
      <c r="U26" s="58" t="b">
        <f t="shared" si="9"/>
        <v>0</v>
      </c>
      <c r="V26" s="58" t="b">
        <f t="shared" si="10"/>
        <v>0</v>
      </c>
      <c r="W26" s="58" t="str">
        <f t="shared" si="11"/>
        <v>Flag,"</v>
      </c>
    </row>
    <row r="27" spans="1:23" ht="15">
      <c r="A27" s="3" t="s">
        <v>265</v>
      </c>
      <c r="C27" s="3" t="s">
        <v>34</v>
      </c>
      <c r="E27" s="31">
        <v>11</v>
      </c>
      <c r="F27" s="31">
        <v>500</v>
      </c>
      <c r="G27" s="32">
        <v>80000000</v>
      </c>
      <c r="H27" s="30"/>
      <c r="I27" s="30"/>
      <c r="J27" s="31">
        <v>4</v>
      </c>
      <c r="L27" s="72">
        <f t="shared" si="1"/>
        <v>45.454545454545453</v>
      </c>
      <c r="N27" s="62">
        <f t="shared" si="3"/>
        <v>2.1999999999999999E-2</v>
      </c>
      <c r="O27" s="60">
        <f t="shared" si="4"/>
        <v>125</v>
      </c>
      <c r="P27" s="62">
        <f t="shared" si="5"/>
        <v>0</v>
      </c>
      <c r="R27" s="108">
        <f t="shared" si="6"/>
        <v>160000</v>
      </c>
      <c r="S27" s="108"/>
      <c r="T27" s="58" t="b">
        <f t="shared" si="8"/>
        <v>0</v>
      </c>
      <c r="U27" s="58" t="b">
        <f t="shared" si="9"/>
        <v>0</v>
      </c>
      <c r="V27" s="58" t="b">
        <f t="shared" si="10"/>
        <v>0</v>
      </c>
      <c r="W27" s="58" t="b">
        <f t="shared" si="11"/>
        <v>0</v>
      </c>
    </row>
    <row r="28" spans="1:23" ht="15">
      <c r="A28" s="3" t="s">
        <v>266</v>
      </c>
      <c r="C28" s="3" t="s">
        <v>34</v>
      </c>
      <c r="E28" s="31">
        <v>2</v>
      </c>
      <c r="F28" s="31">
        <v>670</v>
      </c>
      <c r="G28" s="32">
        <v>46000000</v>
      </c>
      <c r="H28" s="32">
        <v>465400</v>
      </c>
      <c r="I28" s="31"/>
      <c r="J28" s="31">
        <v>3</v>
      </c>
      <c r="K28" s="67">
        <f t="shared" si="0"/>
        <v>694.62686567164178</v>
      </c>
      <c r="L28" s="72">
        <f t="shared" si="1"/>
        <v>335</v>
      </c>
      <c r="M28" s="62">
        <f t="shared" si="2"/>
        <v>1.0117391304347826E-2</v>
      </c>
      <c r="N28" s="62">
        <f t="shared" si="3"/>
        <v>2.9850746268656717E-3</v>
      </c>
      <c r="O28" s="60">
        <f t="shared" si="4"/>
        <v>223.33333333333334</v>
      </c>
      <c r="P28" s="62">
        <f t="shared" si="5"/>
        <v>0</v>
      </c>
      <c r="R28" s="108">
        <f t="shared" si="6"/>
        <v>68656.716417910444</v>
      </c>
      <c r="S28" s="108">
        <f t="shared" si="7"/>
        <v>232700</v>
      </c>
      <c r="T28" s="58" t="b">
        <f t="shared" si="8"/>
        <v>0</v>
      </c>
      <c r="U28" s="58" t="b">
        <f t="shared" si="9"/>
        <v>0</v>
      </c>
      <c r="V28" s="58" t="b">
        <f t="shared" si="10"/>
        <v>0</v>
      </c>
      <c r="W28" s="58" t="str">
        <f t="shared" si="11"/>
        <v>Flag,"</v>
      </c>
    </row>
    <row r="29" spans="1:23" ht="15">
      <c r="A29" s="3" t="s">
        <v>28</v>
      </c>
      <c r="C29" s="3" t="s">
        <v>34</v>
      </c>
      <c r="E29" s="31">
        <v>18</v>
      </c>
      <c r="F29" s="31">
        <v>450</v>
      </c>
      <c r="G29" s="32">
        <v>95000000</v>
      </c>
      <c r="H29" s="32">
        <v>4524000</v>
      </c>
      <c r="I29" s="32">
        <v>30000</v>
      </c>
      <c r="J29" s="31">
        <v>4</v>
      </c>
      <c r="K29" s="67">
        <f t="shared" si="0"/>
        <v>10053.333333333334</v>
      </c>
      <c r="L29" s="72">
        <f t="shared" si="1"/>
        <v>25</v>
      </c>
      <c r="M29" s="62">
        <f t="shared" si="2"/>
        <v>4.7621052631578946E-2</v>
      </c>
      <c r="N29" s="62">
        <f t="shared" si="3"/>
        <v>0.04</v>
      </c>
      <c r="O29" s="60">
        <f t="shared" si="4"/>
        <v>112.5</v>
      </c>
      <c r="P29" s="62">
        <f t="shared" si="5"/>
        <v>3.1578947368421053E-4</v>
      </c>
      <c r="R29" s="108">
        <f t="shared" si="6"/>
        <v>211111.11111111112</v>
      </c>
      <c r="S29" s="108">
        <f t="shared" si="7"/>
        <v>251333.33333333334</v>
      </c>
      <c r="T29" s="58" t="b">
        <f t="shared" si="8"/>
        <v>0</v>
      </c>
      <c r="U29" s="58" t="b">
        <f t="shared" si="9"/>
        <v>0</v>
      </c>
      <c r="V29" s="58" t="b">
        <f t="shared" si="10"/>
        <v>0</v>
      </c>
      <c r="W29" s="58" t="str">
        <f t="shared" si="11"/>
        <v>Flag,"</v>
      </c>
    </row>
    <row r="30" spans="1:23" ht="15">
      <c r="A30" s="3" t="s">
        <v>267</v>
      </c>
      <c r="C30" s="3" t="s">
        <v>34</v>
      </c>
      <c r="E30" s="31">
        <v>3</v>
      </c>
      <c r="F30" s="30"/>
      <c r="G30" s="32">
        <v>54000000</v>
      </c>
      <c r="H30" s="32">
        <v>860000</v>
      </c>
      <c r="I30" s="32">
        <v>800000</v>
      </c>
      <c r="J30" s="30"/>
      <c r="L30" s="72"/>
      <c r="M30" s="62">
        <f t="shared" si="2"/>
        <v>1.5925925925925927E-2</v>
      </c>
      <c r="P30" s="62">
        <f t="shared" si="5"/>
        <v>1.4814814814814815E-2</v>
      </c>
      <c r="R30" s="108"/>
      <c r="S30" s="108">
        <f t="shared" si="7"/>
        <v>286666.66666666669</v>
      </c>
      <c r="T30" s="58" t="b">
        <f t="shared" si="8"/>
        <v>0</v>
      </c>
      <c r="U30" s="58" t="b">
        <f t="shared" si="9"/>
        <v>0</v>
      </c>
      <c r="V30" s="58" t="str">
        <f t="shared" si="10"/>
        <v>Flag,"</v>
      </c>
      <c r="W30" s="58" t="b">
        <f t="shared" si="11"/>
        <v>0</v>
      </c>
    </row>
    <row r="31" spans="1:23" ht="15">
      <c r="A31" s="3" t="s">
        <v>241</v>
      </c>
      <c r="C31" s="3" t="s">
        <v>34</v>
      </c>
      <c r="E31" s="31">
        <v>7</v>
      </c>
      <c r="F31" s="30"/>
      <c r="G31" s="32">
        <v>36681098</v>
      </c>
      <c r="H31" s="32">
        <v>468089</v>
      </c>
      <c r="I31" s="30"/>
      <c r="J31" s="31">
        <v>2</v>
      </c>
      <c r="L31" s="72"/>
      <c r="M31" s="62">
        <f t="shared" si="2"/>
        <v>1.2761041122596711E-2</v>
      </c>
      <c r="O31" s="60">
        <f t="shared" si="4"/>
        <v>0</v>
      </c>
      <c r="P31" s="62">
        <f t="shared" si="5"/>
        <v>0</v>
      </c>
      <c r="R31" s="108"/>
      <c r="S31" s="108">
        <f t="shared" si="7"/>
        <v>66869.857142857145</v>
      </c>
      <c r="T31" s="58" t="b">
        <f t="shared" si="8"/>
        <v>0</v>
      </c>
      <c r="U31" s="58" t="b">
        <f t="shared" si="9"/>
        <v>0</v>
      </c>
      <c r="V31" s="58" t="str">
        <f t="shared" si="10"/>
        <v>Flag,"</v>
      </c>
      <c r="W31" s="58" t="b">
        <f t="shared" si="11"/>
        <v>0</v>
      </c>
    </row>
    <row r="32" spans="1:23" ht="15">
      <c r="A32" s="3" t="s">
        <v>229</v>
      </c>
      <c r="C32" s="3" t="s">
        <v>34</v>
      </c>
      <c r="E32" s="31">
        <v>20</v>
      </c>
      <c r="F32" s="31">
        <v>800</v>
      </c>
      <c r="G32" s="32">
        <v>59000000</v>
      </c>
      <c r="H32" s="32">
        <v>2000000</v>
      </c>
      <c r="I32" s="32">
        <v>1000000</v>
      </c>
      <c r="J32" s="31">
        <v>8</v>
      </c>
      <c r="K32" s="67">
        <f t="shared" si="0"/>
        <v>2500</v>
      </c>
      <c r="L32" s="72">
        <f t="shared" si="1"/>
        <v>40</v>
      </c>
      <c r="M32" s="62">
        <f t="shared" si="2"/>
        <v>3.3898305084745763E-2</v>
      </c>
      <c r="N32" s="62">
        <f t="shared" si="3"/>
        <v>2.5000000000000001E-2</v>
      </c>
      <c r="O32" s="60">
        <f t="shared" si="4"/>
        <v>100</v>
      </c>
      <c r="P32" s="62">
        <f t="shared" si="5"/>
        <v>1.6949152542372881E-2</v>
      </c>
      <c r="R32" s="108">
        <f t="shared" si="6"/>
        <v>73750</v>
      </c>
      <c r="S32" s="108">
        <f t="shared" si="7"/>
        <v>100000</v>
      </c>
      <c r="T32" s="58" t="b">
        <f t="shared" si="8"/>
        <v>0</v>
      </c>
      <c r="U32" s="58" t="b">
        <f t="shared" si="9"/>
        <v>0</v>
      </c>
      <c r="V32" s="58" t="b">
        <f t="shared" si="10"/>
        <v>0</v>
      </c>
      <c r="W32" s="58" t="str">
        <f t="shared" si="11"/>
        <v>Flag,"</v>
      </c>
    </row>
    <row r="33" spans="1:23" ht="15">
      <c r="A33" s="3" t="s">
        <v>225</v>
      </c>
      <c r="C33" s="3" t="s">
        <v>34</v>
      </c>
      <c r="E33" s="30"/>
      <c r="F33" s="30"/>
      <c r="G33" s="32">
        <v>80000000</v>
      </c>
      <c r="H33" s="32">
        <v>2000000</v>
      </c>
      <c r="I33" s="84">
        <v>8000000</v>
      </c>
      <c r="J33" s="31">
        <v>4</v>
      </c>
      <c r="L33" s="72"/>
      <c r="M33" s="62">
        <f t="shared" si="2"/>
        <v>2.5000000000000001E-2</v>
      </c>
      <c r="O33" s="60">
        <f t="shared" si="4"/>
        <v>0</v>
      </c>
      <c r="P33" s="62">
        <f t="shared" si="5"/>
        <v>0.1</v>
      </c>
      <c r="R33" s="108"/>
      <c r="S33" s="108"/>
      <c r="T33" s="58" t="b">
        <f t="shared" si="8"/>
        <v>0</v>
      </c>
      <c r="U33" s="58" t="str">
        <f t="shared" si="9"/>
        <v>Flag,"</v>
      </c>
      <c r="V33" s="58" t="b">
        <f t="shared" si="10"/>
        <v>0</v>
      </c>
      <c r="W33" s="58" t="b">
        <f t="shared" si="11"/>
        <v>0</v>
      </c>
    </row>
    <row r="34" spans="1:23" ht="15">
      <c r="A34" s="3" t="s">
        <v>230</v>
      </c>
      <c r="C34" s="3" t="s">
        <v>34</v>
      </c>
      <c r="E34" s="31">
        <v>29</v>
      </c>
      <c r="F34" s="31">
        <v>705</v>
      </c>
      <c r="G34" s="32">
        <v>80790831</v>
      </c>
      <c r="H34" s="32">
        <v>5012784</v>
      </c>
      <c r="I34" s="32">
        <v>615837</v>
      </c>
      <c r="J34" s="31">
        <v>5</v>
      </c>
      <c r="K34" s="67">
        <f t="shared" si="0"/>
        <v>7110.3319148936171</v>
      </c>
      <c r="L34" s="72">
        <f t="shared" si="1"/>
        <v>24.310344827586206</v>
      </c>
      <c r="M34" s="62">
        <f t="shared" si="2"/>
        <v>6.2046446830086449E-2</v>
      </c>
      <c r="N34" s="62">
        <f t="shared" si="3"/>
        <v>4.1134751773049642E-2</v>
      </c>
      <c r="O34" s="60">
        <f t="shared" si="4"/>
        <v>141</v>
      </c>
      <c r="P34" s="62">
        <f t="shared" si="5"/>
        <v>7.6226100459345445E-3</v>
      </c>
      <c r="R34" s="108">
        <f t="shared" si="6"/>
        <v>114596.92340425531</v>
      </c>
      <c r="S34" s="108">
        <f t="shared" si="7"/>
        <v>172854.62068965516</v>
      </c>
      <c r="T34" s="58" t="b">
        <f t="shared" si="8"/>
        <v>0</v>
      </c>
      <c r="U34" s="58" t="b">
        <f t="shared" si="9"/>
        <v>0</v>
      </c>
      <c r="V34" s="58" t="b">
        <f t="shared" si="10"/>
        <v>0</v>
      </c>
      <c r="W34" s="58" t="str">
        <f t="shared" si="11"/>
        <v>Flag,"</v>
      </c>
    </row>
    <row r="35" spans="1:23" ht="15">
      <c r="A35" s="3" t="s">
        <v>268</v>
      </c>
      <c r="C35" s="3" t="s">
        <v>34</v>
      </c>
      <c r="E35" s="31">
        <v>13</v>
      </c>
      <c r="F35" s="31">
        <v>450</v>
      </c>
      <c r="G35" s="32">
        <v>44000000</v>
      </c>
      <c r="H35" s="32">
        <v>2117000</v>
      </c>
      <c r="I35" s="32">
        <v>140000</v>
      </c>
      <c r="J35" s="31">
        <v>4</v>
      </c>
      <c r="K35" s="67">
        <f t="shared" si="0"/>
        <v>4704.4444444444443</v>
      </c>
      <c r="L35" s="72">
        <f t="shared" si="1"/>
        <v>34.615384615384613</v>
      </c>
      <c r="M35" s="62">
        <f t="shared" si="2"/>
        <v>4.8113636363636365E-2</v>
      </c>
      <c r="N35" s="62">
        <f t="shared" si="3"/>
        <v>2.8888888888888888E-2</v>
      </c>
      <c r="O35" s="60">
        <f t="shared" si="4"/>
        <v>112.5</v>
      </c>
      <c r="P35" s="62">
        <f t="shared" si="5"/>
        <v>3.1818181818181819E-3</v>
      </c>
      <c r="R35" s="108">
        <f t="shared" si="6"/>
        <v>97777.777777777781</v>
      </c>
      <c r="S35" s="108">
        <f t="shared" si="7"/>
        <v>162846.15384615384</v>
      </c>
      <c r="T35" s="58" t="b">
        <f t="shared" si="8"/>
        <v>0</v>
      </c>
      <c r="U35" s="58" t="b">
        <f t="shared" si="9"/>
        <v>0</v>
      </c>
      <c r="V35" s="58" t="b">
        <f t="shared" si="10"/>
        <v>0</v>
      </c>
      <c r="W35" s="58" t="str">
        <f t="shared" si="11"/>
        <v>Flag,"</v>
      </c>
    </row>
    <row r="36" spans="1:23" ht="15">
      <c r="A36" s="3" t="s">
        <v>198</v>
      </c>
      <c r="C36" s="3" t="s">
        <v>34</v>
      </c>
      <c r="E36" s="31">
        <v>28</v>
      </c>
      <c r="F36" s="31">
        <v>306</v>
      </c>
      <c r="G36" s="32">
        <v>58034863</v>
      </c>
      <c r="H36" s="32">
        <v>5238341</v>
      </c>
      <c r="I36" s="32">
        <v>1015275</v>
      </c>
      <c r="J36" s="31">
        <v>5</v>
      </c>
      <c r="K36" s="67">
        <f t="shared" si="0"/>
        <v>17118.761437908495</v>
      </c>
      <c r="L36" s="72">
        <f t="shared" si="1"/>
        <v>10.928571428571429</v>
      </c>
      <c r="M36" s="62">
        <f t="shared" si="2"/>
        <v>9.026196891340986E-2</v>
      </c>
      <c r="N36" s="62">
        <f t="shared" si="3"/>
        <v>9.1503267973856203E-2</v>
      </c>
      <c r="O36" s="60">
        <f t="shared" si="4"/>
        <v>61.2</v>
      </c>
      <c r="P36" s="62">
        <f t="shared" si="5"/>
        <v>1.7494225841456712E-2</v>
      </c>
      <c r="R36" s="108">
        <f t="shared" si="6"/>
        <v>189656.41503267974</v>
      </c>
      <c r="S36" s="108">
        <f t="shared" si="7"/>
        <v>187083.60714285713</v>
      </c>
      <c r="T36" s="58" t="b">
        <f t="shared" si="8"/>
        <v>0</v>
      </c>
      <c r="U36" s="58" t="b">
        <f t="shared" si="9"/>
        <v>0</v>
      </c>
      <c r="V36" s="58" t="b">
        <f t="shared" si="10"/>
        <v>0</v>
      </c>
      <c r="W36" s="58" t="str">
        <f t="shared" si="11"/>
        <v>Flag,"</v>
      </c>
    </row>
    <row r="37" spans="1:23" ht="15">
      <c r="A37" s="3" t="s">
        <v>269</v>
      </c>
      <c r="C37" s="3" t="s">
        <v>34</v>
      </c>
      <c r="E37" s="31">
        <v>24</v>
      </c>
      <c r="F37" s="82"/>
      <c r="G37" s="32">
        <v>64000000</v>
      </c>
      <c r="H37" s="30"/>
      <c r="I37" s="30"/>
      <c r="J37" s="31">
        <v>3</v>
      </c>
      <c r="L37" s="72"/>
      <c r="P37" s="62">
        <f t="shared" si="5"/>
        <v>0</v>
      </c>
      <c r="R37" s="108"/>
      <c r="S37" s="108"/>
      <c r="T37" s="58" t="b">
        <f t="shared" si="8"/>
        <v>0</v>
      </c>
      <c r="U37" s="58" t="b">
        <f t="shared" si="9"/>
        <v>0</v>
      </c>
      <c r="V37" s="58" t="str">
        <f t="shared" si="10"/>
        <v>Flag,"</v>
      </c>
      <c r="W37" s="58" t="b">
        <f t="shared" si="11"/>
        <v>0</v>
      </c>
    </row>
    <row r="38" spans="1:23" ht="15">
      <c r="A38" s="3" t="s">
        <v>270</v>
      </c>
      <c r="C38" s="3" t="s">
        <v>34</v>
      </c>
      <c r="E38" s="31">
        <v>26</v>
      </c>
      <c r="F38" s="31">
        <v>480</v>
      </c>
      <c r="G38" s="32">
        <v>92544374</v>
      </c>
      <c r="H38" s="32">
        <v>4272259</v>
      </c>
      <c r="I38" s="32">
        <v>755158</v>
      </c>
      <c r="J38" s="31">
        <v>6</v>
      </c>
      <c r="K38" s="67">
        <f t="shared" si="0"/>
        <v>8900.5395833333332</v>
      </c>
      <c r="L38" s="72">
        <f t="shared" si="1"/>
        <v>18.46153846153846</v>
      </c>
      <c r="M38" s="62">
        <f t="shared" si="2"/>
        <v>4.6164437829575682E-2</v>
      </c>
      <c r="N38" s="62">
        <f t="shared" si="3"/>
        <v>5.4166666666666669E-2</v>
      </c>
      <c r="O38" s="60">
        <f t="shared" si="4"/>
        <v>80</v>
      </c>
      <c r="P38" s="62">
        <f t="shared" si="5"/>
        <v>8.1599557851026149E-3</v>
      </c>
      <c r="R38" s="108">
        <f t="shared" si="6"/>
        <v>192800.77916666667</v>
      </c>
      <c r="S38" s="108">
        <f t="shared" si="7"/>
        <v>164317.65384615384</v>
      </c>
      <c r="T38" s="58" t="b">
        <f t="shared" si="8"/>
        <v>0</v>
      </c>
      <c r="U38" s="58" t="b">
        <f t="shared" si="9"/>
        <v>0</v>
      </c>
      <c r="V38" s="58" t="b">
        <f t="shared" si="10"/>
        <v>0</v>
      </c>
      <c r="W38" s="58" t="str">
        <f t="shared" si="11"/>
        <v>Flag,"</v>
      </c>
    </row>
    <row r="39" spans="1:23" ht="15">
      <c r="A39" s="3" t="s">
        <v>271</v>
      </c>
      <c r="C39" s="3" t="s">
        <v>34</v>
      </c>
      <c r="E39" s="31">
        <v>31</v>
      </c>
      <c r="F39" s="31">
        <v>750</v>
      </c>
      <c r="G39" s="32">
        <v>84425014</v>
      </c>
      <c r="H39" s="32">
        <v>5167339</v>
      </c>
      <c r="I39" s="32">
        <v>704500</v>
      </c>
      <c r="J39" s="31">
        <v>5</v>
      </c>
      <c r="K39" s="67">
        <f t="shared" si="0"/>
        <v>6889.7853333333333</v>
      </c>
      <c r="L39" s="72">
        <f t="shared" si="1"/>
        <v>24.193548387096776</v>
      </c>
      <c r="M39" s="62">
        <f t="shared" si="2"/>
        <v>6.1206255766803899E-2</v>
      </c>
      <c r="N39" s="62">
        <f t="shared" si="3"/>
        <v>4.1333333333333333E-2</v>
      </c>
      <c r="O39" s="60">
        <f t="shared" si="4"/>
        <v>150</v>
      </c>
      <c r="P39" s="62">
        <f t="shared" si="5"/>
        <v>8.3446832475503052E-3</v>
      </c>
      <c r="R39" s="108">
        <f t="shared" si="6"/>
        <v>112566.68533333333</v>
      </c>
      <c r="S39" s="108">
        <f t="shared" si="7"/>
        <v>166688.35483870967</v>
      </c>
      <c r="T39" s="58" t="b">
        <f t="shared" si="8"/>
        <v>0</v>
      </c>
      <c r="U39" s="58" t="b">
        <f t="shared" si="9"/>
        <v>0</v>
      </c>
      <c r="V39" s="58" t="b">
        <f t="shared" si="10"/>
        <v>0</v>
      </c>
      <c r="W39" s="58" t="str">
        <f t="shared" si="11"/>
        <v>Flag,"</v>
      </c>
    </row>
    <row r="40" spans="1:23" ht="15">
      <c r="A40" s="3" t="s">
        <v>180</v>
      </c>
      <c r="C40" s="3" t="s">
        <v>40</v>
      </c>
      <c r="E40" s="31">
        <v>12</v>
      </c>
      <c r="F40" s="31">
        <v>77</v>
      </c>
      <c r="G40" s="85">
        <v>4286667</v>
      </c>
      <c r="H40" s="32">
        <v>1993000</v>
      </c>
      <c r="I40" s="32">
        <v>50000</v>
      </c>
      <c r="J40" s="31">
        <v>2</v>
      </c>
      <c r="K40" s="67">
        <f t="shared" si="0"/>
        <v>25883.116883116883</v>
      </c>
      <c r="L40" s="72">
        <f t="shared" si="1"/>
        <v>6.416666666666667</v>
      </c>
      <c r="M40" s="62">
        <f t="shared" si="2"/>
        <v>0.46492997939891295</v>
      </c>
      <c r="N40" s="62">
        <f t="shared" si="3"/>
        <v>0.15584415584415584</v>
      </c>
      <c r="O40" s="60">
        <f t="shared" si="4"/>
        <v>38.5</v>
      </c>
      <c r="P40" s="62">
        <f t="shared" si="5"/>
        <v>1.1664073743073581E-2</v>
      </c>
      <c r="R40" s="108">
        <f t="shared" si="6"/>
        <v>55671</v>
      </c>
      <c r="S40" s="108">
        <f t="shared" si="7"/>
        <v>166083.33333333334</v>
      </c>
      <c r="T40" s="58" t="str">
        <f t="shared" si="8"/>
        <v>Flag,"</v>
      </c>
      <c r="U40" s="58" t="b">
        <f t="shared" si="9"/>
        <v>0</v>
      </c>
      <c r="V40" s="58" t="str">
        <f t="shared" si="10"/>
        <v>Flag,"</v>
      </c>
      <c r="W40" s="58" t="str">
        <f t="shared" si="11"/>
        <v>Flag,"</v>
      </c>
    </row>
    <row r="41" spans="1:23" ht="15">
      <c r="A41" s="3" t="s">
        <v>272</v>
      </c>
      <c r="C41" s="3" t="s">
        <v>40</v>
      </c>
      <c r="E41" s="31">
        <v>6</v>
      </c>
      <c r="F41" s="31">
        <v>100</v>
      </c>
      <c r="G41" s="31">
        <v>1</v>
      </c>
      <c r="H41" s="31"/>
      <c r="I41" s="31"/>
      <c r="J41" s="31">
        <v>1</v>
      </c>
      <c r="L41" s="72">
        <f t="shared" si="1"/>
        <v>16.666666666666668</v>
      </c>
      <c r="N41" s="62">
        <f t="shared" si="3"/>
        <v>0.06</v>
      </c>
      <c r="O41" s="60">
        <f t="shared" si="4"/>
        <v>100</v>
      </c>
      <c r="P41" s="62">
        <f t="shared" si="5"/>
        <v>0</v>
      </c>
      <c r="R41" s="108"/>
      <c r="S41" s="108"/>
      <c r="T41" s="58" t="b">
        <f t="shared" si="8"/>
        <v>0</v>
      </c>
      <c r="U41" s="58" t="b">
        <f t="shared" si="9"/>
        <v>0</v>
      </c>
      <c r="V41" s="58" t="b">
        <f t="shared" si="10"/>
        <v>0</v>
      </c>
      <c r="W41" s="58" t="b">
        <f t="shared" si="11"/>
        <v>0</v>
      </c>
    </row>
    <row r="42" spans="1:23" ht="15">
      <c r="A42" s="3" t="s">
        <v>190</v>
      </c>
      <c r="C42" s="3" t="s">
        <v>40</v>
      </c>
      <c r="E42" s="31">
        <v>7</v>
      </c>
      <c r="F42" s="31">
        <v>1200</v>
      </c>
      <c r="G42" s="31">
        <v>1</v>
      </c>
      <c r="H42" s="31"/>
      <c r="I42" s="31"/>
      <c r="J42" s="31">
        <v>2</v>
      </c>
      <c r="L42" s="72">
        <f t="shared" si="1"/>
        <v>171.42857142857142</v>
      </c>
      <c r="N42" s="62">
        <f t="shared" si="3"/>
        <v>5.8333333333333336E-3</v>
      </c>
      <c r="O42" s="60">
        <f t="shared" si="4"/>
        <v>600</v>
      </c>
      <c r="P42" s="62">
        <f t="shared" si="5"/>
        <v>0</v>
      </c>
      <c r="R42" s="108"/>
      <c r="S42" s="108"/>
      <c r="T42" s="58" t="b">
        <f t="shared" si="8"/>
        <v>0</v>
      </c>
      <c r="U42" s="58" t="b">
        <f t="shared" si="9"/>
        <v>0</v>
      </c>
      <c r="V42" s="58" t="b">
        <f t="shared" si="10"/>
        <v>0</v>
      </c>
      <c r="W42" s="58" t="b">
        <f t="shared" si="11"/>
        <v>0</v>
      </c>
    </row>
    <row r="43" spans="1:23" ht="15">
      <c r="A43" s="3" t="s">
        <v>220</v>
      </c>
      <c r="C43" s="3" t="s">
        <v>40</v>
      </c>
      <c r="E43" s="31">
        <v>5</v>
      </c>
      <c r="F43" s="31">
        <v>125</v>
      </c>
      <c r="G43" s="104">
        <v>15560754</v>
      </c>
      <c r="H43" s="32">
        <v>1300000</v>
      </c>
      <c r="I43" s="32">
        <v>200000</v>
      </c>
      <c r="J43" s="31">
        <v>1</v>
      </c>
      <c r="K43" s="67">
        <f t="shared" si="0"/>
        <v>10400</v>
      </c>
      <c r="L43" s="72">
        <f t="shared" si="1"/>
        <v>25</v>
      </c>
      <c r="N43" s="62">
        <f t="shared" si="3"/>
        <v>0.04</v>
      </c>
      <c r="O43" s="60">
        <f t="shared" si="4"/>
        <v>125</v>
      </c>
      <c r="R43" s="108">
        <f t="shared" si="6"/>
        <v>124486.03200000001</v>
      </c>
      <c r="S43" s="108">
        <f t="shared" si="7"/>
        <v>260000</v>
      </c>
      <c r="T43" s="58" t="b">
        <f t="shared" si="8"/>
        <v>0</v>
      </c>
      <c r="U43" s="58" t="b">
        <f t="shared" si="9"/>
        <v>0</v>
      </c>
      <c r="V43" s="58" t="b">
        <f t="shared" si="10"/>
        <v>0</v>
      </c>
      <c r="W43" s="58" t="str">
        <f t="shared" si="11"/>
        <v>Flag,"</v>
      </c>
    </row>
    <row r="44" spans="1:23" ht="15">
      <c r="A44" s="3" t="s">
        <v>201</v>
      </c>
      <c r="C44" s="3" t="s">
        <v>40</v>
      </c>
      <c r="E44" s="31">
        <v>95</v>
      </c>
      <c r="F44" s="31">
        <v>95</v>
      </c>
      <c r="G44" s="33">
        <v>16000000</v>
      </c>
      <c r="H44" s="32">
        <v>839000</v>
      </c>
      <c r="I44" s="32">
        <v>169000</v>
      </c>
      <c r="J44" s="31">
        <v>1</v>
      </c>
      <c r="K44" s="67">
        <f t="shared" si="0"/>
        <v>8831.5789473684217</v>
      </c>
      <c r="L44" s="72">
        <f t="shared" si="1"/>
        <v>1</v>
      </c>
      <c r="M44" s="62">
        <f t="shared" si="2"/>
        <v>5.2437499999999998E-2</v>
      </c>
      <c r="N44" s="62">
        <f t="shared" si="3"/>
        <v>1</v>
      </c>
      <c r="O44" s="60">
        <f t="shared" si="4"/>
        <v>95</v>
      </c>
      <c r="P44" s="62">
        <f t="shared" si="5"/>
        <v>1.0562500000000001E-2</v>
      </c>
      <c r="R44" s="108">
        <f t="shared" si="6"/>
        <v>168421.05263157896</v>
      </c>
      <c r="S44" s="108">
        <f t="shared" si="7"/>
        <v>8831.5789473684217</v>
      </c>
      <c r="T44" s="58" t="b">
        <f t="shared" si="8"/>
        <v>0</v>
      </c>
      <c r="U44" s="58" t="b">
        <f t="shared" si="9"/>
        <v>0</v>
      </c>
      <c r="V44" s="58" t="str">
        <f t="shared" si="10"/>
        <v>Flag,"</v>
      </c>
      <c r="W44" s="58" t="str">
        <f t="shared" si="11"/>
        <v>Flag,"</v>
      </c>
    </row>
    <row r="45" spans="1:23" ht="15">
      <c r="A45" s="3" t="s">
        <v>245</v>
      </c>
      <c r="C45" s="3" t="s">
        <v>40</v>
      </c>
      <c r="E45" s="31">
        <v>20</v>
      </c>
      <c r="F45" s="31">
        <v>230</v>
      </c>
      <c r="G45" s="32">
        <v>50000000</v>
      </c>
      <c r="H45" s="32">
        <v>3820000</v>
      </c>
      <c r="I45" s="32">
        <v>800000</v>
      </c>
      <c r="J45" s="31">
        <v>2</v>
      </c>
      <c r="K45" s="67">
        <f t="shared" si="0"/>
        <v>16608.695652173912</v>
      </c>
      <c r="L45" s="72">
        <f t="shared" si="1"/>
        <v>11.5</v>
      </c>
      <c r="M45" s="62">
        <f t="shared" si="2"/>
        <v>7.6399999999999996E-2</v>
      </c>
      <c r="N45" s="62">
        <f t="shared" si="3"/>
        <v>8.6956521739130432E-2</v>
      </c>
      <c r="O45" s="60">
        <f t="shared" si="4"/>
        <v>115</v>
      </c>
      <c r="P45" s="62">
        <f t="shared" si="5"/>
        <v>1.6E-2</v>
      </c>
      <c r="R45" s="108">
        <f t="shared" si="6"/>
        <v>217391.30434782608</v>
      </c>
      <c r="S45" s="108">
        <f t="shared" si="7"/>
        <v>191000</v>
      </c>
      <c r="T45" s="58" t="b">
        <f t="shared" si="8"/>
        <v>0</v>
      </c>
      <c r="U45" s="58" t="b">
        <f t="shared" si="9"/>
        <v>0</v>
      </c>
      <c r="V45" s="58" t="b">
        <f t="shared" si="10"/>
        <v>0</v>
      </c>
      <c r="W45" s="58" t="str">
        <f t="shared" si="11"/>
        <v>Flag,"</v>
      </c>
    </row>
    <row r="46" spans="1:23" ht="15">
      <c r="A46" s="3" t="s">
        <v>277</v>
      </c>
      <c r="C46" s="3" t="s">
        <v>40</v>
      </c>
      <c r="E46" s="31">
        <v>10</v>
      </c>
      <c r="F46" s="31">
        <v>350</v>
      </c>
      <c r="G46" s="32">
        <v>25000000</v>
      </c>
      <c r="H46" s="30"/>
      <c r="I46" s="30"/>
      <c r="J46" s="31">
        <v>1</v>
      </c>
      <c r="L46" s="72">
        <f t="shared" si="1"/>
        <v>35</v>
      </c>
      <c r="N46" s="62">
        <f t="shared" si="3"/>
        <v>2.8571428571428571E-2</v>
      </c>
      <c r="O46" s="60">
        <f t="shared" si="4"/>
        <v>350</v>
      </c>
      <c r="P46" s="62">
        <f t="shared" si="5"/>
        <v>0</v>
      </c>
      <c r="R46" s="108">
        <f t="shared" si="6"/>
        <v>71428.571428571435</v>
      </c>
      <c r="S46" s="108"/>
      <c r="T46" s="58" t="b">
        <f t="shared" si="8"/>
        <v>0</v>
      </c>
      <c r="U46" s="58" t="b">
        <f t="shared" si="9"/>
        <v>0</v>
      </c>
      <c r="V46" s="58" t="b">
        <f t="shared" si="10"/>
        <v>0</v>
      </c>
      <c r="W46" s="58" t="b">
        <f t="shared" si="11"/>
        <v>0</v>
      </c>
    </row>
    <row r="47" spans="1:23" ht="15">
      <c r="A47" s="3" t="s">
        <v>278</v>
      </c>
      <c r="C47" s="3" t="s">
        <v>40</v>
      </c>
      <c r="E47" s="31">
        <v>10</v>
      </c>
      <c r="F47" s="31">
        <v>150</v>
      </c>
      <c r="G47" s="32">
        <v>5406255</v>
      </c>
      <c r="H47" s="32">
        <v>1080546</v>
      </c>
      <c r="I47" s="32">
        <v>120000</v>
      </c>
      <c r="J47" s="31">
        <v>2</v>
      </c>
      <c r="K47" s="67">
        <f t="shared" si="0"/>
        <v>7203.64</v>
      </c>
      <c r="L47" s="72">
        <f t="shared" si="1"/>
        <v>15</v>
      </c>
      <c r="M47" s="62">
        <f t="shared" si="2"/>
        <v>0.19986959549632785</v>
      </c>
      <c r="N47" s="62">
        <f t="shared" si="3"/>
        <v>6.6666666666666666E-2</v>
      </c>
      <c r="O47" s="60">
        <f t="shared" si="4"/>
        <v>75</v>
      </c>
      <c r="P47" s="62">
        <f t="shared" si="5"/>
        <v>2.2196511263342183E-2</v>
      </c>
      <c r="R47" s="108">
        <f t="shared" si="6"/>
        <v>36041.699999999997</v>
      </c>
      <c r="S47" s="108">
        <f t="shared" si="7"/>
        <v>108054.6</v>
      </c>
      <c r="T47" s="58" t="str">
        <f t="shared" si="8"/>
        <v>Flag,"</v>
      </c>
      <c r="U47" s="58" t="b">
        <f t="shared" si="9"/>
        <v>0</v>
      </c>
      <c r="V47" s="58" t="b">
        <f t="shared" si="10"/>
        <v>0</v>
      </c>
      <c r="W47" s="58" t="str">
        <f t="shared" si="11"/>
        <v>Flag,"</v>
      </c>
    </row>
    <row r="48" spans="1:23" ht="15">
      <c r="A48" s="3" t="s">
        <v>249</v>
      </c>
      <c r="C48" s="3" t="s">
        <v>14</v>
      </c>
      <c r="E48" s="31"/>
      <c r="F48" s="31">
        <v>5</v>
      </c>
      <c r="G48" s="105">
        <v>38997351</v>
      </c>
      <c r="H48" s="31"/>
      <c r="I48" s="31"/>
      <c r="J48" s="31">
        <v>0</v>
      </c>
      <c r="L48" s="72"/>
      <c r="P48" s="62">
        <f t="shared" si="5"/>
        <v>0</v>
      </c>
      <c r="R48" s="108">
        <f t="shared" si="6"/>
        <v>7799470.2000000002</v>
      </c>
      <c r="S48" s="108"/>
      <c r="T48" s="58" t="b">
        <f t="shared" si="8"/>
        <v>0</v>
      </c>
      <c r="U48" s="58" t="b">
        <f t="shared" si="9"/>
        <v>0</v>
      </c>
      <c r="V48" s="58" t="b">
        <f t="shared" si="10"/>
        <v>0</v>
      </c>
      <c r="W48" s="58" t="b">
        <f t="shared" si="11"/>
        <v>0</v>
      </c>
    </row>
    <row r="49" spans="1:23" ht="15">
      <c r="A49" s="3" t="s">
        <v>178</v>
      </c>
      <c r="E49" s="31"/>
      <c r="F49" s="31">
        <v>8</v>
      </c>
      <c r="G49" s="30"/>
      <c r="H49" s="30"/>
      <c r="I49" s="32">
        <v>2227</v>
      </c>
      <c r="J49" s="31">
        <v>0</v>
      </c>
      <c r="L49" s="72"/>
      <c r="R49" s="108"/>
      <c r="S49" s="108"/>
      <c r="T49" s="58" t="b">
        <f t="shared" si="8"/>
        <v>0</v>
      </c>
      <c r="U49" s="58" t="str">
        <f t="shared" si="9"/>
        <v>Flag,"</v>
      </c>
      <c r="V49" s="58" t="b">
        <f t="shared" si="10"/>
        <v>0</v>
      </c>
      <c r="W49" s="58" t="b">
        <f t="shared" si="11"/>
        <v>0</v>
      </c>
    </row>
    <row r="50" spans="1:23" ht="15">
      <c r="A50" s="3" t="s">
        <v>280</v>
      </c>
      <c r="C50" s="26" t="s">
        <v>14</v>
      </c>
      <c r="E50" s="31">
        <v>9</v>
      </c>
      <c r="F50" s="31">
        <v>2</v>
      </c>
      <c r="G50" s="106">
        <v>33711345</v>
      </c>
      <c r="H50" s="30"/>
      <c r="I50" s="30"/>
      <c r="J50" s="31">
        <v>3</v>
      </c>
      <c r="L50" s="72">
        <f t="shared" si="1"/>
        <v>0.22222222222222221</v>
      </c>
      <c r="N50" s="62">
        <f t="shared" si="3"/>
        <v>4.5</v>
      </c>
      <c r="O50" s="60">
        <f t="shared" si="4"/>
        <v>0.66666666666666663</v>
      </c>
      <c r="R50" s="108">
        <f t="shared" si="6"/>
        <v>16855672.5</v>
      </c>
      <c r="S50" s="108"/>
      <c r="T50" s="58" t="b">
        <f t="shared" si="8"/>
        <v>0</v>
      </c>
      <c r="U50" s="58" t="b">
        <f t="shared" si="9"/>
        <v>0</v>
      </c>
      <c r="V50" s="58" t="str">
        <f t="shared" si="10"/>
        <v>Flag,"</v>
      </c>
      <c r="W50" s="58" t="b">
        <f t="shared" si="11"/>
        <v>0</v>
      </c>
    </row>
    <row r="51" spans="1:23" ht="15">
      <c r="A51" s="3" t="s">
        <v>282</v>
      </c>
      <c r="C51" s="26" t="s">
        <v>40</v>
      </c>
      <c r="E51" s="31">
        <v>4</v>
      </c>
      <c r="F51" s="31">
        <v>40</v>
      </c>
      <c r="G51" s="107">
        <v>500726</v>
      </c>
      <c r="H51" s="32"/>
      <c r="I51" s="32">
        <v>300000</v>
      </c>
      <c r="J51" s="31">
        <v>1</v>
      </c>
      <c r="L51" s="72">
        <f t="shared" si="1"/>
        <v>10</v>
      </c>
      <c r="N51" s="62">
        <f t="shared" si="3"/>
        <v>0.1</v>
      </c>
      <c r="O51" s="60">
        <f t="shared" si="4"/>
        <v>40</v>
      </c>
      <c r="R51" s="108">
        <f t="shared" si="6"/>
        <v>12518.15</v>
      </c>
      <c r="S51" s="108"/>
      <c r="T51" s="58" t="b">
        <f t="shared" si="8"/>
        <v>0</v>
      </c>
      <c r="U51" s="58" t="str">
        <f t="shared" si="9"/>
        <v>Flag,"</v>
      </c>
      <c r="V51" s="58" t="b">
        <f t="shared" si="10"/>
        <v>0</v>
      </c>
      <c r="W51" s="58" t="b">
        <f t="shared" si="11"/>
        <v>0</v>
      </c>
    </row>
    <row r="52" spans="1:23" ht="15">
      <c r="A52" s="3" t="s">
        <v>283</v>
      </c>
      <c r="E52" s="31">
        <v>3</v>
      </c>
      <c r="F52" s="31">
        <v>84</v>
      </c>
      <c r="G52" s="30"/>
      <c r="H52" s="30"/>
      <c r="I52" s="30"/>
      <c r="J52" s="31">
        <v>2</v>
      </c>
      <c r="L52" s="72">
        <f t="shared" si="1"/>
        <v>28</v>
      </c>
      <c r="N52" s="62">
        <f t="shared" si="3"/>
        <v>3.5714285714285712E-2</v>
      </c>
      <c r="O52" s="60">
        <f t="shared" si="4"/>
        <v>42</v>
      </c>
      <c r="R52" s="108"/>
      <c r="S52" s="108"/>
      <c r="T52" s="58" t="b">
        <f t="shared" si="8"/>
        <v>0</v>
      </c>
      <c r="U52" s="58" t="b">
        <f t="shared" si="9"/>
        <v>0</v>
      </c>
      <c r="V52" s="58" t="b">
        <f t="shared" si="10"/>
        <v>0</v>
      </c>
      <c r="W52" s="58" t="b">
        <f t="shared" si="11"/>
        <v>0</v>
      </c>
    </row>
    <row r="53" spans="1:23" ht="15">
      <c r="A53" s="3" t="s">
        <v>284</v>
      </c>
      <c r="E53" s="31">
        <v>14</v>
      </c>
      <c r="F53" s="31">
        <v>450</v>
      </c>
      <c r="G53" s="30"/>
      <c r="H53" s="30"/>
      <c r="I53" s="30"/>
      <c r="J53" s="31">
        <v>2</v>
      </c>
      <c r="L53" s="72">
        <f t="shared" si="1"/>
        <v>32.142857142857146</v>
      </c>
      <c r="N53" s="62">
        <f t="shared" si="3"/>
        <v>3.111111111111111E-2</v>
      </c>
      <c r="O53" s="60">
        <f t="shared" si="4"/>
        <v>225</v>
      </c>
      <c r="R53" s="108"/>
      <c r="S53" s="108"/>
      <c r="T53" s="58" t="b">
        <f t="shared" si="8"/>
        <v>0</v>
      </c>
      <c r="U53" s="58" t="b">
        <f t="shared" si="9"/>
        <v>0</v>
      </c>
      <c r="V53" s="58" t="b">
        <f t="shared" si="10"/>
        <v>0</v>
      </c>
      <c r="W53" s="58" t="b">
        <f t="shared" si="11"/>
        <v>0</v>
      </c>
    </row>
    <row r="54" spans="1:23" ht="15">
      <c r="A54" s="3" t="s">
        <v>285</v>
      </c>
      <c r="E54" s="31">
        <v>1</v>
      </c>
      <c r="F54" s="31">
        <v>1</v>
      </c>
      <c r="G54" s="30"/>
      <c r="H54" s="30"/>
      <c r="I54" s="30"/>
      <c r="J54" s="31">
        <v>2</v>
      </c>
      <c r="L54" s="72">
        <f t="shared" si="1"/>
        <v>1</v>
      </c>
      <c r="N54" s="62">
        <f t="shared" si="3"/>
        <v>1</v>
      </c>
      <c r="O54" s="60">
        <f t="shared" si="4"/>
        <v>0.5</v>
      </c>
      <c r="R54" s="108"/>
      <c r="S54" s="108"/>
      <c r="T54" s="58" t="b">
        <f t="shared" si="8"/>
        <v>0</v>
      </c>
      <c r="U54" s="58" t="b">
        <f t="shared" si="9"/>
        <v>0</v>
      </c>
      <c r="V54" s="58" t="str">
        <f t="shared" si="10"/>
        <v>Flag,"</v>
      </c>
      <c r="W54" s="58" t="b">
        <f t="shared" si="11"/>
        <v>0</v>
      </c>
    </row>
    <row r="55" spans="1:23" ht="15">
      <c r="A55" s="3" t="s">
        <v>286</v>
      </c>
      <c r="C55" s="37" t="s">
        <v>14</v>
      </c>
      <c r="E55" s="31">
        <v>3</v>
      </c>
      <c r="F55" s="31">
        <v>220</v>
      </c>
      <c r="G55" s="106">
        <v>152171860</v>
      </c>
      <c r="H55" s="30"/>
      <c r="I55" s="30"/>
      <c r="J55" s="31">
        <v>3</v>
      </c>
      <c r="L55" s="72">
        <f t="shared" si="1"/>
        <v>73.333333333333329</v>
      </c>
      <c r="N55" s="62">
        <f t="shared" si="3"/>
        <v>1.3636363636363636E-2</v>
      </c>
      <c r="O55" s="60">
        <f t="shared" si="4"/>
        <v>73.333333333333329</v>
      </c>
      <c r="R55" s="108">
        <f t="shared" si="6"/>
        <v>691690.27272727271</v>
      </c>
      <c r="S55" s="108"/>
      <c r="T55" s="58" t="b">
        <f t="shared" si="8"/>
        <v>0</v>
      </c>
      <c r="U55" s="58" t="b">
        <f t="shared" si="9"/>
        <v>0</v>
      </c>
      <c r="V55" s="58" t="b">
        <f t="shared" si="10"/>
        <v>0</v>
      </c>
      <c r="W55" s="58" t="b">
        <f t="shared" si="11"/>
        <v>0</v>
      </c>
    </row>
    <row r="56" spans="1:23" ht="15">
      <c r="A56" s="3" t="s">
        <v>287</v>
      </c>
      <c r="C56" s="37" t="s">
        <v>34</v>
      </c>
      <c r="E56" s="31">
        <v>5</v>
      </c>
      <c r="F56" s="31">
        <v>1000</v>
      </c>
      <c r="G56" s="106">
        <v>39166162</v>
      </c>
      <c r="H56" s="30"/>
      <c r="I56" s="30"/>
      <c r="J56" s="31">
        <v>2</v>
      </c>
      <c r="L56" s="72">
        <f t="shared" si="1"/>
        <v>200</v>
      </c>
      <c r="N56" s="62">
        <f t="shared" si="3"/>
        <v>5.0000000000000001E-3</v>
      </c>
      <c r="O56" s="60">
        <f t="shared" si="4"/>
        <v>500</v>
      </c>
      <c r="R56" s="108">
        <f t="shared" si="6"/>
        <v>39166.161999999997</v>
      </c>
      <c r="S56" s="108"/>
      <c r="T56" s="58" t="b">
        <f t="shared" si="8"/>
        <v>0</v>
      </c>
      <c r="U56" s="58" t="b">
        <f t="shared" si="9"/>
        <v>0</v>
      </c>
      <c r="V56" s="58" t="b">
        <f t="shared" si="10"/>
        <v>0</v>
      </c>
      <c r="W56" s="58" t="b">
        <f t="shared" si="11"/>
        <v>0</v>
      </c>
    </row>
    <row r="58" spans="1:23" ht="15.75" customHeight="1">
      <c r="C58" s="39" t="s">
        <v>353</v>
      </c>
    </row>
    <row r="59" spans="1:23" s="58" customFormat="1" ht="15.75" customHeight="1" thickBot="1">
      <c r="K59" s="67"/>
      <c r="L59" s="60"/>
      <c r="M59" s="62"/>
      <c r="N59" s="62"/>
      <c r="O59" s="60"/>
      <c r="P59" s="62"/>
      <c r="Q59" s="62"/>
      <c r="R59" s="62"/>
    </row>
    <row r="60" spans="1:23" ht="54.75" customHeight="1">
      <c r="C60" s="120"/>
      <c r="D60" s="121" t="s">
        <v>305</v>
      </c>
      <c r="E60" s="122" t="s">
        <v>4</v>
      </c>
      <c r="F60" s="122" t="s">
        <v>5</v>
      </c>
      <c r="G60" s="123" t="s">
        <v>6</v>
      </c>
      <c r="H60" s="123" t="s">
        <v>7</v>
      </c>
      <c r="I60" s="123" t="s">
        <v>8</v>
      </c>
      <c r="J60" s="122" t="s">
        <v>9</v>
      </c>
      <c r="K60" s="124" t="s">
        <v>300</v>
      </c>
      <c r="L60" s="125" t="s">
        <v>299</v>
      </c>
      <c r="M60" s="126" t="s">
        <v>301</v>
      </c>
      <c r="N60" s="126" t="s">
        <v>302</v>
      </c>
      <c r="O60" s="125" t="s">
        <v>303</v>
      </c>
      <c r="P60" s="127" t="s">
        <v>304</v>
      </c>
      <c r="Q60" s="61"/>
      <c r="R60" s="61"/>
    </row>
    <row r="61" spans="1:23" ht="15.75" customHeight="1">
      <c r="C61" s="128" t="s">
        <v>35</v>
      </c>
      <c r="D61" s="129">
        <f>COUNTIF($C$3:$C$56,$C61)</f>
        <v>1</v>
      </c>
      <c r="E61" s="130">
        <f>AVERAGEIF($C$3:$C$56,$C61,E$3:E$56)</f>
        <v>1</v>
      </c>
      <c r="F61" s="130"/>
      <c r="G61" s="131">
        <f t="shared" ref="G61:P61" si="12">AVERAGEIF($C$3:$C$56,$C61,G$3:G$56)</f>
        <v>11000000000</v>
      </c>
      <c r="H61" s="131">
        <f t="shared" si="12"/>
        <v>1095000</v>
      </c>
      <c r="I61" s="131">
        <f t="shared" si="12"/>
        <v>30000</v>
      </c>
      <c r="J61" s="130"/>
      <c r="K61" s="131"/>
      <c r="L61" s="130"/>
      <c r="M61" s="132"/>
      <c r="N61" s="132"/>
      <c r="O61" s="130"/>
      <c r="P61" s="133">
        <f t="shared" si="12"/>
        <v>2.7272727272727272E-6</v>
      </c>
    </row>
    <row r="62" spans="1:23" ht="15.75" customHeight="1">
      <c r="C62" s="134" t="s">
        <v>14</v>
      </c>
      <c r="D62" s="129">
        <f t="shared" ref="D62:D64" si="13">COUNTIF($C$3:$C$56,$C62)</f>
        <v>21</v>
      </c>
      <c r="E62" s="130">
        <f t="shared" ref="E62:P64" si="14">AVERAGEIF($C$3:$C$56,$C62,E$3:E$56)</f>
        <v>35.75</v>
      </c>
      <c r="F62" s="130">
        <f t="shared" si="14"/>
        <v>1012.952380952381</v>
      </c>
      <c r="G62" s="131">
        <f t="shared" si="14"/>
        <v>252129502.66666666</v>
      </c>
      <c r="H62" s="131">
        <f t="shared" si="14"/>
        <v>7929641.388888889</v>
      </c>
      <c r="I62" s="131">
        <f t="shared" si="14"/>
        <v>1286971.4285714286</v>
      </c>
      <c r="J62" s="130">
        <f t="shared" si="14"/>
        <v>4.3499999999999996</v>
      </c>
      <c r="K62" s="131">
        <f t="shared" si="14"/>
        <v>10338.521052915152</v>
      </c>
      <c r="L62" s="130">
        <f t="shared" si="14"/>
        <v>36.620148969178864</v>
      </c>
      <c r="M62" s="132">
        <f t="shared" si="14"/>
        <v>3.385541141412865E-2</v>
      </c>
      <c r="N62" s="132">
        <f t="shared" si="14"/>
        <v>0.26794543503928536</v>
      </c>
      <c r="O62" s="130">
        <f t="shared" si="14"/>
        <v>340.8899470899471</v>
      </c>
      <c r="P62" s="133">
        <f t="shared" si="14"/>
        <v>5.0108759491692984E-3</v>
      </c>
    </row>
    <row r="63" spans="1:23" ht="15.75" customHeight="1">
      <c r="C63" s="134" t="s">
        <v>34</v>
      </c>
      <c r="D63" s="129">
        <f t="shared" si="13"/>
        <v>19</v>
      </c>
      <c r="E63" s="130">
        <f t="shared" si="14"/>
        <v>14</v>
      </c>
      <c r="F63" s="130">
        <f t="shared" si="14"/>
        <v>472.4</v>
      </c>
      <c r="G63" s="131">
        <f t="shared" si="14"/>
        <v>59216018</v>
      </c>
      <c r="H63" s="131">
        <f t="shared" si="14"/>
        <v>2467855.8666666667</v>
      </c>
      <c r="I63" s="131">
        <f t="shared" si="14"/>
        <v>1017599.7142857143</v>
      </c>
      <c r="J63" s="130">
        <f t="shared" si="14"/>
        <v>3.6666666666666665</v>
      </c>
      <c r="K63" s="131">
        <f t="shared" si="14"/>
        <v>7156.7713680993083</v>
      </c>
      <c r="L63" s="130">
        <f t="shared" si="14"/>
        <v>59.069817767203752</v>
      </c>
      <c r="M63" s="132">
        <f t="shared" si="14"/>
        <v>3.7221412980063907E-2</v>
      </c>
      <c r="N63" s="132">
        <f t="shared" si="14"/>
        <v>3.9750371533750016E-2</v>
      </c>
      <c r="O63" s="130">
        <f t="shared" si="14"/>
        <v>119.44313725490197</v>
      </c>
      <c r="P63" s="133">
        <f t="shared" si="14"/>
        <v>1.1417512076372587E-2</v>
      </c>
    </row>
    <row r="64" spans="1:23" ht="15.75" customHeight="1">
      <c r="C64" s="141" t="s">
        <v>40</v>
      </c>
      <c r="D64" s="142">
        <f t="shared" si="13"/>
        <v>9</v>
      </c>
      <c r="E64" s="143">
        <f t="shared" si="14"/>
        <v>18.777777777777779</v>
      </c>
      <c r="F64" s="143">
        <f t="shared" si="14"/>
        <v>263</v>
      </c>
      <c r="G64" s="144">
        <f t="shared" si="14"/>
        <v>12972711.555555556</v>
      </c>
      <c r="H64" s="144">
        <f t="shared" si="14"/>
        <v>1806509.2</v>
      </c>
      <c r="I64" s="144">
        <f t="shared" si="14"/>
        <v>273166.66666666669</v>
      </c>
      <c r="J64" s="143">
        <f t="shared" si="14"/>
        <v>1.4444444444444444</v>
      </c>
      <c r="K64" s="144">
        <f t="shared" si="14"/>
        <v>13785.406296531844</v>
      </c>
      <c r="L64" s="143">
        <f t="shared" si="14"/>
        <v>32.445767195767196</v>
      </c>
      <c r="M64" s="145"/>
      <c r="N64" s="145">
        <f t="shared" si="14"/>
        <v>0.17154134512830163</v>
      </c>
      <c r="O64" s="143">
        <f t="shared" si="14"/>
        <v>170.94444444444446</v>
      </c>
      <c r="P64" s="146"/>
    </row>
    <row r="65" spans="3:16" ht="15.75" customHeight="1" thickBot="1">
      <c r="C65" s="135" t="s">
        <v>315</v>
      </c>
      <c r="D65" s="136">
        <f>SUM(D61:D64)</f>
        <v>50</v>
      </c>
      <c r="E65" s="137">
        <f>AVERAGE(E61:E64)</f>
        <v>17.381944444444443</v>
      </c>
      <c r="F65" s="137">
        <f t="shared" ref="F65:P65" si="15">AVERAGE(F61:F64)</f>
        <v>582.78412698412694</v>
      </c>
      <c r="G65" s="138">
        <f t="shared" si="15"/>
        <v>2831079558.0555553</v>
      </c>
      <c r="H65" s="138">
        <f t="shared" si="15"/>
        <v>3324751.6138888886</v>
      </c>
      <c r="I65" s="138">
        <f t="shared" si="15"/>
        <v>651934.45238095231</v>
      </c>
      <c r="J65" s="137">
        <f t="shared" si="15"/>
        <v>3.1537037037037035</v>
      </c>
      <c r="K65" s="138">
        <f t="shared" si="15"/>
        <v>10426.899572515435</v>
      </c>
      <c r="L65" s="138">
        <f t="shared" si="15"/>
        <v>42.711911310716602</v>
      </c>
      <c r="M65" s="139">
        <f t="shared" si="15"/>
        <v>3.5538412197096275E-2</v>
      </c>
      <c r="N65" s="139">
        <f t="shared" si="15"/>
        <v>0.15974571723377898</v>
      </c>
      <c r="O65" s="137">
        <f t="shared" si="15"/>
        <v>210.42584292976449</v>
      </c>
      <c r="P65" s="140">
        <f t="shared" si="15"/>
        <v>5.4770384327563855E-3</v>
      </c>
    </row>
  </sheetData>
  <mergeCells count="1">
    <mergeCell ref="T1:X1"/>
  </mergeCells>
  <pageMargins left="0.7" right="0.7" top="0.75" bottom="0.75" header="0.3" footer="0.3"/>
  <pageSetup orientation="portrait" r:id="rId1"/>
  <drawing r:id="rId2"/>
  <legacy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65"/>
  <sheetViews>
    <sheetView workbookViewId="0">
      <pane xSplit="1" ySplit="2" topLeftCell="B21" activePane="bottomRight" state="frozen"/>
      <selection pane="topRight" activeCell="B1" sqref="B1"/>
      <selection pane="bottomLeft" activeCell="A2" sqref="A2"/>
      <selection pane="bottomRight" activeCell="E65" sqref="E65"/>
    </sheetView>
  </sheetViews>
  <sheetFormatPr defaultColWidth="14.42578125" defaultRowHeight="15.75" customHeight="1"/>
  <cols>
    <col min="1" max="1" width="34.7109375" bestFit="1" customWidth="1"/>
    <col min="4" max="4" width="6.28515625" bestFit="1" customWidth="1"/>
    <col min="7" max="7" width="14.42578125" style="40"/>
    <col min="8" max="8" width="23.42578125" style="40" customWidth="1"/>
    <col min="9" max="9" width="20.7109375" style="40" customWidth="1"/>
    <col min="11" max="11" width="14.42578125" style="67"/>
    <col min="12" max="12" width="14.42578125" style="60"/>
    <col min="13" max="14" width="14.42578125" style="62"/>
    <col min="15" max="15" width="14.42578125" style="60"/>
    <col min="16" max="18" width="14.42578125" style="62"/>
    <col min="19" max="19" width="14.42578125" style="62" customWidth="1"/>
    <col min="20" max="20" width="14.42578125" style="62"/>
  </cols>
  <sheetData>
    <row r="1" spans="1:26" s="58" customFormat="1" ht="15.75" customHeight="1">
      <c r="A1" s="162" t="s">
        <v>334</v>
      </c>
      <c r="B1" s="162"/>
      <c r="C1" s="162"/>
      <c r="D1" s="162"/>
      <c r="E1" s="162"/>
      <c r="G1" s="40"/>
      <c r="H1" s="40"/>
      <c r="I1" s="40"/>
      <c r="K1" s="221" t="s">
        <v>537</v>
      </c>
      <c r="L1" s="222"/>
      <c r="M1" s="223"/>
      <c r="N1" s="223"/>
      <c r="O1" s="60"/>
      <c r="P1" s="62"/>
      <c r="Q1" s="62"/>
      <c r="R1" s="62"/>
      <c r="S1" s="62"/>
      <c r="T1" s="62"/>
      <c r="V1" s="209" t="s">
        <v>345</v>
      </c>
      <c r="W1" s="209"/>
      <c r="X1" s="209"/>
      <c r="Y1" s="209"/>
      <c r="Z1" s="209"/>
    </row>
    <row r="2" spans="1:26" ht="71.25" customHeight="1">
      <c r="A2" s="25" t="s">
        <v>45</v>
      </c>
      <c r="C2" s="25" t="s">
        <v>3</v>
      </c>
      <c r="E2" s="7" t="s">
        <v>46</v>
      </c>
      <c r="F2" s="7" t="s">
        <v>5</v>
      </c>
      <c r="G2" s="43" t="s">
        <v>95</v>
      </c>
      <c r="H2" s="43" t="s">
        <v>47</v>
      </c>
      <c r="I2" s="43" t="s">
        <v>96</v>
      </c>
      <c r="J2" s="7" t="s">
        <v>58</v>
      </c>
      <c r="K2" s="66" t="s">
        <v>300</v>
      </c>
      <c r="L2" s="59" t="s">
        <v>299</v>
      </c>
      <c r="M2" s="61" t="s">
        <v>301</v>
      </c>
      <c r="N2" s="61" t="s">
        <v>302</v>
      </c>
      <c r="O2" s="59" t="s">
        <v>303</v>
      </c>
      <c r="P2" s="61" t="s">
        <v>304</v>
      </c>
      <c r="Q2" s="220" t="s">
        <v>339</v>
      </c>
      <c r="R2" s="220" t="s">
        <v>538</v>
      </c>
      <c r="S2" s="61"/>
      <c r="T2" s="92" t="s">
        <v>316</v>
      </c>
      <c r="U2" s="92" t="s">
        <v>317</v>
      </c>
      <c r="V2" s="92" t="s">
        <v>311</v>
      </c>
      <c r="W2" s="92" t="s">
        <v>312</v>
      </c>
      <c r="X2" s="92" t="s">
        <v>310</v>
      </c>
      <c r="Y2" s="92" t="s">
        <v>313</v>
      </c>
    </row>
    <row r="3" spans="1:26" ht="15.75" customHeight="1">
      <c r="A3" t="s">
        <v>268</v>
      </c>
      <c r="C3" s="26" t="s">
        <v>14</v>
      </c>
      <c r="E3">
        <v>1</v>
      </c>
      <c r="F3">
        <v>78</v>
      </c>
      <c r="G3" s="17">
        <v>437000000</v>
      </c>
      <c r="H3" s="17">
        <v>987300</v>
      </c>
      <c r="I3" s="17">
        <v>36000</v>
      </c>
      <c r="J3">
        <v>1</v>
      </c>
      <c r="K3" s="67">
        <f>H3/F3</f>
        <v>12657.692307692309</v>
      </c>
      <c r="L3" s="60">
        <f>F3/E3</f>
        <v>78</v>
      </c>
      <c r="M3" s="62">
        <f>H3/G3</f>
        <v>2.2592677345537756E-3</v>
      </c>
      <c r="N3" s="62">
        <f>E3/F3</f>
        <v>1.282051282051282E-2</v>
      </c>
      <c r="O3" s="60">
        <f>F3/J3</f>
        <v>78</v>
      </c>
      <c r="P3" s="73">
        <f>I3/G3</f>
        <v>8.2379862700228832E-5</v>
      </c>
      <c r="Q3" s="73">
        <f>I3/H3</f>
        <v>3.6463081130355512E-2</v>
      </c>
      <c r="R3" s="225">
        <f>H3/E3</f>
        <v>987300</v>
      </c>
      <c r="S3" s="73"/>
      <c r="T3" s="108">
        <f>G3/F3</f>
        <v>5602564.102564103</v>
      </c>
      <c r="U3" s="108">
        <f>H3/E3</f>
        <v>987300</v>
      </c>
      <c r="V3" s="58" t="b">
        <f>IF(H3&gt;0.1*G3,"Flag,""")</f>
        <v>0</v>
      </c>
      <c r="W3" s="58" t="b">
        <f>IF(I3&gt;H3,"Flag,""")</f>
        <v>0</v>
      </c>
      <c r="X3" s="58" t="b">
        <f>IF(E3&gt;0.1*F3,"Flag,""")</f>
        <v>0</v>
      </c>
      <c r="Y3" s="58" t="str">
        <f>IF(K3&gt;0.001*H3,"Flag,""")</f>
        <v>Flag,"</v>
      </c>
    </row>
    <row r="4" spans="1:26" ht="15.75" customHeight="1">
      <c r="A4" t="s">
        <v>273</v>
      </c>
      <c r="C4" s="26" t="s">
        <v>14</v>
      </c>
      <c r="E4">
        <v>26</v>
      </c>
      <c r="F4">
        <v>580</v>
      </c>
      <c r="G4" s="17">
        <v>400000000</v>
      </c>
      <c r="H4" s="17">
        <v>2828000</v>
      </c>
      <c r="I4" s="17">
        <v>175000</v>
      </c>
      <c r="J4">
        <v>3</v>
      </c>
      <c r="K4" s="67">
        <f t="shared" ref="K4:K34" si="0">H4/F4</f>
        <v>4875.8620689655172</v>
      </c>
      <c r="L4" s="60">
        <f>F4/E4</f>
        <v>22.307692307692307</v>
      </c>
      <c r="M4" s="62">
        <f t="shared" ref="M4:M31" si="1">H4/G4</f>
        <v>7.0699999999999999E-3</v>
      </c>
      <c r="N4" s="62">
        <f t="shared" ref="N4:N33" si="2">E4/F4</f>
        <v>4.4827586206896551E-2</v>
      </c>
      <c r="O4" s="60">
        <f t="shared" ref="O4:O34" si="3">F4/J4</f>
        <v>193.33333333333334</v>
      </c>
      <c r="P4" s="73">
        <f t="shared" ref="P4:P30" si="4">I4/G4</f>
        <v>4.3750000000000001E-4</v>
      </c>
      <c r="Q4" s="73">
        <f t="shared" ref="Q4:Q34" si="5">I4/H4</f>
        <v>6.1881188118811881E-2</v>
      </c>
      <c r="R4" s="225">
        <f t="shared" ref="R4:R34" si="6">H4/E4</f>
        <v>108769.23076923077</v>
      </c>
      <c r="S4" s="73"/>
      <c r="T4" s="108">
        <f t="shared" ref="T4:T33" si="7">G4/F4</f>
        <v>689655.17241379316</v>
      </c>
      <c r="U4" s="108">
        <f t="shared" ref="U4:U33" si="8">H4/E4</f>
        <v>108769.23076923077</v>
      </c>
      <c r="V4" s="58" t="b">
        <f t="shared" ref="V4:V34" si="9">IF(H4&gt;0.1*G4,"Flag,""")</f>
        <v>0</v>
      </c>
      <c r="W4" s="58" t="b">
        <f t="shared" ref="W4:W34" si="10">IF(I4&gt;H4,"Flag,""")</f>
        <v>0</v>
      </c>
      <c r="X4" s="58" t="b">
        <f t="shared" ref="X4:X34" si="11">IF(E4&gt;0.1*F4,"Flag,""")</f>
        <v>0</v>
      </c>
      <c r="Y4" s="58" t="str">
        <f t="shared" ref="Y4:Y34" si="12">IF(K4&gt;0.001*H4,"Flag,""")</f>
        <v>Flag,"</v>
      </c>
    </row>
    <row r="5" spans="1:26" ht="15.75" customHeight="1">
      <c r="A5" t="s">
        <v>190</v>
      </c>
      <c r="C5" s="26" t="s">
        <v>14</v>
      </c>
      <c r="E5">
        <v>15</v>
      </c>
      <c r="F5">
        <v>594</v>
      </c>
      <c r="G5" s="17">
        <v>114113661</v>
      </c>
      <c r="H5" s="17">
        <v>4081875</v>
      </c>
      <c r="I5" s="17">
        <v>635000</v>
      </c>
      <c r="J5">
        <v>4</v>
      </c>
      <c r="K5" s="67">
        <f t="shared" si="0"/>
        <v>6871.8434343434346</v>
      </c>
      <c r="L5" s="60">
        <f t="shared" ref="L5:L33" si="13">F5/E5</f>
        <v>39.6</v>
      </c>
      <c r="M5" s="62">
        <f t="shared" si="1"/>
        <v>3.5770257164915602E-2</v>
      </c>
      <c r="N5" s="62">
        <f t="shared" si="2"/>
        <v>2.5252525252525252E-2</v>
      </c>
      <c r="O5" s="60">
        <f t="shared" si="3"/>
        <v>148.5</v>
      </c>
      <c r="P5" s="73">
        <f t="shared" si="4"/>
        <v>5.5646273586823225E-3</v>
      </c>
      <c r="Q5" s="73">
        <f t="shared" si="5"/>
        <v>0.15556576328280508</v>
      </c>
      <c r="R5" s="225">
        <f t="shared" si="6"/>
        <v>272125</v>
      </c>
      <c r="S5" s="73"/>
      <c r="T5" s="108">
        <f t="shared" si="7"/>
        <v>192110.5404040404</v>
      </c>
      <c r="U5" s="108">
        <f t="shared" si="8"/>
        <v>272125</v>
      </c>
      <c r="V5" s="58" t="b">
        <f t="shared" si="9"/>
        <v>0</v>
      </c>
      <c r="W5" s="58" t="b">
        <f t="shared" si="10"/>
        <v>0</v>
      </c>
      <c r="X5" s="58" t="b">
        <f t="shared" si="11"/>
        <v>0</v>
      </c>
      <c r="Y5" s="58" t="str">
        <f t="shared" si="12"/>
        <v>Flag,"</v>
      </c>
    </row>
    <row r="6" spans="1:26" ht="15.75" customHeight="1">
      <c r="A6" t="s">
        <v>274</v>
      </c>
      <c r="C6" s="26" t="s">
        <v>14</v>
      </c>
      <c r="E6">
        <v>17</v>
      </c>
      <c r="F6">
        <v>600</v>
      </c>
      <c r="G6" s="17">
        <v>177000000</v>
      </c>
      <c r="H6" s="17">
        <v>5179771</v>
      </c>
      <c r="I6" s="17">
        <v>1001000</v>
      </c>
      <c r="J6">
        <v>9</v>
      </c>
      <c r="K6" s="67">
        <f t="shared" si="0"/>
        <v>8632.9516666666659</v>
      </c>
      <c r="L6" s="60">
        <f t="shared" si="13"/>
        <v>35.294117647058826</v>
      </c>
      <c r="M6" s="62">
        <f t="shared" si="1"/>
        <v>2.9264242937853107E-2</v>
      </c>
      <c r="N6" s="62">
        <f t="shared" si="2"/>
        <v>2.8333333333333332E-2</v>
      </c>
      <c r="O6" s="60">
        <f t="shared" si="3"/>
        <v>66.666666666666671</v>
      </c>
      <c r="P6" s="73">
        <f t="shared" si="4"/>
        <v>5.6553672316384182E-3</v>
      </c>
      <c r="Q6" s="73">
        <f t="shared" si="5"/>
        <v>0.19325178661373255</v>
      </c>
      <c r="R6" s="225">
        <f t="shared" si="6"/>
        <v>304692.4117647059</v>
      </c>
      <c r="S6" s="73"/>
      <c r="T6" s="108">
        <f t="shared" si="7"/>
        <v>295000</v>
      </c>
      <c r="U6" s="108">
        <f t="shared" si="8"/>
        <v>304692.4117647059</v>
      </c>
      <c r="V6" s="58" t="b">
        <f t="shared" si="9"/>
        <v>0</v>
      </c>
      <c r="W6" s="58" t="b">
        <f t="shared" si="10"/>
        <v>0</v>
      </c>
      <c r="X6" s="58" t="b">
        <f t="shared" si="11"/>
        <v>0</v>
      </c>
      <c r="Y6" s="58" t="str">
        <f t="shared" si="12"/>
        <v>Flag,"</v>
      </c>
    </row>
    <row r="7" spans="1:26" ht="15.75" customHeight="1">
      <c r="A7" t="s">
        <v>275</v>
      </c>
      <c r="C7" s="26" t="s">
        <v>14</v>
      </c>
      <c r="E7">
        <v>67</v>
      </c>
      <c r="F7">
        <v>220</v>
      </c>
      <c r="G7" s="17">
        <v>151000000</v>
      </c>
      <c r="H7" s="17">
        <v>3700000</v>
      </c>
      <c r="I7" s="17">
        <v>150000</v>
      </c>
      <c r="J7">
        <v>2</v>
      </c>
      <c r="K7" s="67">
        <f t="shared" si="0"/>
        <v>16818.18181818182</v>
      </c>
      <c r="L7" s="60">
        <f t="shared" si="13"/>
        <v>3.283582089552239</v>
      </c>
      <c r="M7" s="62">
        <f t="shared" si="1"/>
        <v>2.4503311258278145E-2</v>
      </c>
      <c r="N7" s="62">
        <f t="shared" si="2"/>
        <v>0.30454545454545456</v>
      </c>
      <c r="O7" s="60">
        <f t="shared" si="3"/>
        <v>110</v>
      </c>
      <c r="P7" s="73">
        <f t="shared" si="4"/>
        <v>9.9337748344370861E-4</v>
      </c>
      <c r="Q7" s="73">
        <f t="shared" si="5"/>
        <v>4.0540540540540543E-2</v>
      </c>
      <c r="R7" s="225">
        <f t="shared" si="6"/>
        <v>55223.880597014926</v>
      </c>
      <c r="S7" s="73"/>
      <c r="T7" s="108">
        <f t="shared" si="7"/>
        <v>686363.63636363635</v>
      </c>
      <c r="U7" s="108">
        <f t="shared" si="8"/>
        <v>55223.880597014926</v>
      </c>
      <c r="V7" s="58" t="b">
        <f t="shared" si="9"/>
        <v>0</v>
      </c>
      <c r="W7" s="58" t="b">
        <f t="shared" si="10"/>
        <v>0</v>
      </c>
      <c r="X7" s="58" t="str">
        <f t="shared" si="11"/>
        <v>Flag,"</v>
      </c>
      <c r="Y7" s="58" t="str">
        <f t="shared" si="12"/>
        <v>Flag,"</v>
      </c>
    </row>
    <row r="8" spans="1:26" ht="15.75" customHeight="1">
      <c r="A8" t="s">
        <v>276</v>
      </c>
      <c r="C8" s="26" t="s">
        <v>14</v>
      </c>
      <c r="E8">
        <v>10</v>
      </c>
      <c r="F8">
        <v>800</v>
      </c>
      <c r="G8" s="17">
        <v>104000000</v>
      </c>
      <c r="H8" s="17">
        <v>13014000</v>
      </c>
      <c r="I8" s="17">
        <v>500000</v>
      </c>
      <c r="J8">
        <v>5</v>
      </c>
      <c r="K8" s="67">
        <f t="shared" si="0"/>
        <v>16267.5</v>
      </c>
      <c r="L8" s="60">
        <f t="shared" si="13"/>
        <v>80</v>
      </c>
      <c r="M8" s="62">
        <f t="shared" si="1"/>
        <v>0.12513461538461537</v>
      </c>
      <c r="N8" s="62">
        <f t="shared" si="2"/>
        <v>1.2500000000000001E-2</v>
      </c>
      <c r="O8" s="60">
        <f t="shared" si="3"/>
        <v>160</v>
      </c>
      <c r="P8" s="73">
        <f t="shared" si="4"/>
        <v>4.807692307692308E-3</v>
      </c>
      <c r="Q8" s="73">
        <f t="shared" si="5"/>
        <v>3.8420162901490702E-2</v>
      </c>
      <c r="R8" s="225">
        <f t="shared" si="6"/>
        <v>1301400</v>
      </c>
      <c r="S8" s="73"/>
      <c r="T8" s="108">
        <f t="shared" si="7"/>
        <v>130000</v>
      </c>
      <c r="U8" s="108">
        <f t="shared" si="8"/>
        <v>1301400</v>
      </c>
      <c r="V8" s="58" t="str">
        <f t="shared" si="9"/>
        <v>Flag,"</v>
      </c>
      <c r="W8" s="58" t="b">
        <f t="shared" si="10"/>
        <v>0</v>
      </c>
      <c r="X8" s="58" t="b">
        <f t="shared" si="11"/>
        <v>0</v>
      </c>
      <c r="Y8" s="58" t="str">
        <f t="shared" si="12"/>
        <v>Flag,"</v>
      </c>
    </row>
    <row r="9" spans="1:26" ht="15.75" customHeight="1">
      <c r="A9" t="s">
        <v>219</v>
      </c>
      <c r="C9" s="26" t="s">
        <v>14</v>
      </c>
      <c r="E9">
        <v>8</v>
      </c>
      <c r="F9">
        <v>800</v>
      </c>
      <c r="G9" s="17">
        <v>212000000</v>
      </c>
      <c r="I9" s="17">
        <v>760000</v>
      </c>
      <c r="J9">
        <v>2</v>
      </c>
      <c r="K9" s="67">
        <f t="shared" si="0"/>
        <v>0</v>
      </c>
      <c r="L9" s="60">
        <f t="shared" si="13"/>
        <v>100</v>
      </c>
      <c r="N9" s="62">
        <f t="shared" si="2"/>
        <v>0.01</v>
      </c>
      <c r="O9" s="60">
        <f t="shared" si="3"/>
        <v>400</v>
      </c>
      <c r="P9" s="73">
        <f t="shared" si="4"/>
        <v>3.5849056603773585E-3</v>
      </c>
      <c r="Q9" s="73"/>
      <c r="R9" s="225"/>
      <c r="S9" s="73"/>
      <c r="T9" s="108">
        <f t="shared" si="7"/>
        <v>265000</v>
      </c>
      <c r="U9" s="108"/>
      <c r="V9" s="58" t="b">
        <f t="shared" si="9"/>
        <v>0</v>
      </c>
      <c r="W9" s="58" t="str">
        <f t="shared" si="10"/>
        <v>Flag,"</v>
      </c>
      <c r="X9" s="58" t="b">
        <f t="shared" si="11"/>
        <v>0</v>
      </c>
      <c r="Y9" s="58" t="b">
        <f t="shared" si="12"/>
        <v>0</v>
      </c>
    </row>
    <row r="10" spans="1:26" ht="15.75" customHeight="1">
      <c r="A10" t="s">
        <v>279</v>
      </c>
      <c r="C10" s="26" t="s">
        <v>14</v>
      </c>
      <c r="E10">
        <v>63</v>
      </c>
      <c r="F10">
        <v>1100</v>
      </c>
      <c r="G10" s="17">
        <v>147620858</v>
      </c>
      <c r="H10" s="17">
        <v>4250000</v>
      </c>
      <c r="I10" s="17">
        <v>100000</v>
      </c>
      <c r="J10">
        <v>8</v>
      </c>
      <c r="K10" s="67">
        <f t="shared" si="0"/>
        <v>3863.6363636363635</v>
      </c>
      <c r="L10" s="60">
        <f t="shared" si="13"/>
        <v>17.460317460317459</v>
      </c>
      <c r="M10" s="62">
        <f t="shared" si="1"/>
        <v>2.8789969504173996E-2</v>
      </c>
      <c r="N10" s="62">
        <f t="shared" si="2"/>
        <v>5.7272727272727274E-2</v>
      </c>
      <c r="O10" s="60">
        <f t="shared" si="3"/>
        <v>137.5</v>
      </c>
      <c r="P10" s="73">
        <f t="shared" si="4"/>
        <v>6.7741104715703527E-4</v>
      </c>
      <c r="Q10" s="73">
        <f t="shared" si="5"/>
        <v>2.3529411764705882E-2</v>
      </c>
      <c r="R10" s="225">
        <f t="shared" si="6"/>
        <v>67460.317460317456</v>
      </c>
      <c r="S10" s="73"/>
      <c r="T10" s="108">
        <f t="shared" si="7"/>
        <v>134200.78</v>
      </c>
      <c r="U10" s="108">
        <f t="shared" si="8"/>
        <v>67460.317460317456</v>
      </c>
      <c r="V10" s="58" t="b">
        <f t="shared" si="9"/>
        <v>0</v>
      </c>
      <c r="W10" s="58" t="b">
        <f t="shared" si="10"/>
        <v>0</v>
      </c>
      <c r="X10" s="58" t="b">
        <f t="shared" si="11"/>
        <v>0</v>
      </c>
      <c r="Y10" s="58" t="b">
        <f t="shared" si="12"/>
        <v>0</v>
      </c>
    </row>
    <row r="11" spans="1:26" ht="15.75" customHeight="1">
      <c r="A11" t="s">
        <v>244</v>
      </c>
      <c r="C11" s="26" t="s">
        <v>14</v>
      </c>
      <c r="E11">
        <v>23</v>
      </c>
      <c r="F11">
        <v>4000</v>
      </c>
      <c r="G11" s="17">
        <v>642000000</v>
      </c>
      <c r="H11" s="17">
        <v>4579379</v>
      </c>
      <c r="J11">
        <v>1</v>
      </c>
      <c r="K11" s="67">
        <f t="shared" si="0"/>
        <v>1144.84475</v>
      </c>
      <c r="L11" s="60">
        <f t="shared" si="13"/>
        <v>173.91304347826087</v>
      </c>
      <c r="M11" s="62">
        <f t="shared" si="1"/>
        <v>7.1329890965732088E-3</v>
      </c>
      <c r="N11" s="62">
        <f t="shared" si="2"/>
        <v>5.7499999999999999E-3</v>
      </c>
      <c r="O11" s="60">
        <f t="shared" si="3"/>
        <v>4000</v>
      </c>
      <c r="P11" s="73">
        <f t="shared" si="4"/>
        <v>0</v>
      </c>
      <c r="Q11" s="73">
        <f t="shared" si="5"/>
        <v>0</v>
      </c>
      <c r="R11" s="225">
        <f t="shared" si="6"/>
        <v>199103.4347826087</v>
      </c>
      <c r="S11" s="73"/>
      <c r="T11" s="108">
        <f t="shared" si="7"/>
        <v>160500</v>
      </c>
      <c r="U11" s="108">
        <f t="shared" si="8"/>
        <v>199103.4347826087</v>
      </c>
      <c r="V11" s="58" t="b">
        <f t="shared" si="9"/>
        <v>0</v>
      </c>
      <c r="W11" s="58" t="b">
        <f t="shared" si="10"/>
        <v>0</v>
      </c>
      <c r="X11" s="58" t="b">
        <f t="shared" si="11"/>
        <v>0</v>
      </c>
      <c r="Y11" s="58" t="b">
        <f t="shared" si="12"/>
        <v>0</v>
      </c>
    </row>
    <row r="12" spans="1:26" ht="15.75" customHeight="1">
      <c r="A12" t="s">
        <v>42</v>
      </c>
      <c r="C12" s="26" t="s">
        <v>14</v>
      </c>
      <c r="E12">
        <v>30</v>
      </c>
      <c r="F12">
        <v>4600</v>
      </c>
      <c r="G12" s="17">
        <v>204000000</v>
      </c>
      <c r="H12" s="17">
        <v>12780000</v>
      </c>
      <c r="I12" s="17">
        <v>100000</v>
      </c>
      <c r="J12">
        <v>14</v>
      </c>
      <c r="K12" s="67">
        <f t="shared" si="0"/>
        <v>2778.2608695652175</v>
      </c>
      <c r="L12" s="60">
        <f t="shared" si="13"/>
        <v>153.33333333333334</v>
      </c>
      <c r="M12" s="62">
        <f t="shared" si="1"/>
        <v>6.2647058823529417E-2</v>
      </c>
      <c r="N12" s="62">
        <f t="shared" si="2"/>
        <v>6.5217391304347823E-3</v>
      </c>
      <c r="O12" s="60">
        <f t="shared" si="3"/>
        <v>328.57142857142856</v>
      </c>
      <c r="P12" s="73">
        <f t="shared" si="4"/>
        <v>4.9019607843137254E-4</v>
      </c>
      <c r="Q12" s="73">
        <f t="shared" si="5"/>
        <v>7.8247261345852897E-3</v>
      </c>
      <c r="R12" s="225">
        <f t="shared" si="6"/>
        <v>426000</v>
      </c>
      <c r="S12" s="73"/>
      <c r="T12" s="108">
        <f t="shared" si="7"/>
        <v>44347.82608695652</v>
      </c>
      <c r="U12" s="108">
        <f t="shared" si="8"/>
        <v>426000</v>
      </c>
      <c r="V12" s="58" t="b">
        <f t="shared" si="9"/>
        <v>0</v>
      </c>
      <c r="W12" s="58" t="b">
        <f t="shared" si="10"/>
        <v>0</v>
      </c>
      <c r="X12" s="58" t="b">
        <f t="shared" si="11"/>
        <v>0</v>
      </c>
      <c r="Y12" s="58" t="b">
        <f t="shared" si="12"/>
        <v>0</v>
      </c>
    </row>
    <row r="13" spans="1:26" ht="15.75" customHeight="1">
      <c r="A13" t="s">
        <v>281</v>
      </c>
      <c r="C13" s="26" t="s">
        <v>14</v>
      </c>
      <c r="E13">
        <v>1</v>
      </c>
      <c r="F13">
        <v>2610</v>
      </c>
      <c r="G13" s="17">
        <v>217000000</v>
      </c>
      <c r="H13" s="17">
        <v>1202000</v>
      </c>
      <c r="J13">
        <v>2.5</v>
      </c>
      <c r="K13" s="67">
        <f t="shared" si="0"/>
        <v>460.53639846743295</v>
      </c>
      <c r="L13" s="60">
        <f t="shared" si="13"/>
        <v>2610</v>
      </c>
      <c r="M13" s="62">
        <f t="shared" si="1"/>
        <v>5.5391705069124421E-3</v>
      </c>
      <c r="O13" s="60">
        <f t="shared" si="3"/>
        <v>1044</v>
      </c>
      <c r="P13" s="73">
        <f t="shared" si="4"/>
        <v>0</v>
      </c>
      <c r="Q13" s="73">
        <f t="shared" si="5"/>
        <v>0</v>
      </c>
      <c r="R13" s="225">
        <f t="shared" si="6"/>
        <v>1202000</v>
      </c>
      <c r="S13" s="73"/>
      <c r="T13" s="108">
        <f t="shared" si="7"/>
        <v>83141.762452107287</v>
      </c>
      <c r="U13" s="108">
        <f t="shared" si="8"/>
        <v>1202000</v>
      </c>
      <c r="V13" s="58" t="b">
        <f t="shared" si="9"/>
        <v>0</v>
      </c>
      <c r="W13" s="58" t="b">
        <f t="shared" si="10"/>
        <v>0</v>
      </c>
      <c r="X13" s="58" t="b">
        <f t="shared" si="11"/>
        <v>0</v>
      </c>
      <c r="Y13" s="58" t="b">
        <f t="shared" si="12"/>
        <v>0</v>
      </c>
    </row>
    <row r="14" spans="1:26" ht="15.75" customHeight="1">
      <c r="A14" t="s">
        <v>180</v>
      </c>
      <c r="C14" s="26" t="s">
        <v>14</v>
      </c>
      <c r="E14">
        <v>12</v>
      </c>
      <c r="F14">
        <v>194</v>
      </c>
      <c r="G14" s="17">
        <v>110000000</v>
      </c>
      <c r="H14" s="93">
        <v>2069416</v>
      </c>
      <c r="I14" s="17">
        <v>300000</v>
      </c>
      <c r="K14" s="67">
        <f t="shared" si="0"/>
        <v>10667.092783505155</v>
      </c>
      <c r="L14" s="60">
        <f t="shared" si="13"/>
        <v>16.166666666666668</v>
      </c>
      <c r="M14" s="62">
        <f t="shared" si="1"/>
        <v>1.8812872727272726E-2</v>
      </c>
      <c r="N14" s="62">
        <f t="shared" si="2"/>
        <v>6.1855670103092786E-2</v>
      </c>
      <c r="P14" s="73">
        <f t="shared" si="4"/>
        <v>2.7272727272727275E-3</v>
      </c>
      <c r="Q14" s="73">
        <f t="shared" si="5"/>
        <v>0.14496843553930192</v>
      </c>
      <c r="R14" s="225">
        <f t="shared" si="6"/>
        <v>172451.33333333334</v>
      </c>
      <c r="S14" s="73"/>
      <c r="T14" s="108">
        <f t="shared" si="7"/>
        <v>567010.30927835056</v>
      </c>
      <c r="U14" s="108">
        <f t="shared" si="8"/>
        <v>172451.33333333334</v>
      </c>
      <c r="V14" s="58" t="b">
        <f t="shared" si="9"/>
        <v>0</v>
      </c>
      <c r="W14" s="58" t="b">
        <f t="shared" si="10"/>
        <v>0</v>
      </c>
      <c r="X14" s="58" t="b">
        <f t="shared" si="11"/>
        <v>0</v>
      </c>
      <c r="Y14" s="58" t="str">
        <f t="shared" si="12"/>
        <v>Flag,"</v>
      </c>
    </row>
    <row r="15" spans="1:26" ht="15.75" customHeight="1">
      <c r="A15" t="s">
        <v>172</v>
      </c>
      <c r="C15" s="26" t="s">
        <v>14</v>
      </c>
      <c r="E15">
        <v>4</v>
      </c>
      <c r="F15">
        <v>70</v>
      </c>
      <c r="G15" s="17">
        <v>150000000</v>
      </c>
      <c r="H15" s="17">
        <v>641000</v>
      </c>
      <c r="I15" s="17">
        <v>300000</v>
      </c>
      <c r="J15">
        <v>1</v>
      </c>
      <c r="K15" s="67">
        <f t="shared" si="0"/>
        <v>9157.1428571428569</v>
      </c>
      <c r="L15" s="60">
        <f t="shared" si="13"/>
        <v>17.5</v>
      </c>
      <c r="M15" s="62">
        <f t="shared" si="1"/>
        <v>4.273333333333333E-3</v>
      </c>
      <c r="N15" s="62">
        <f t="shared" si="2"/>
        <v>5.7142857142857141E-2</v>
      </c>
      <c r="O15" s="60">
        <f t="shared" si="3"/>
        <v>70</v>
      </c>
      <c r="P15" s="73">
        <f t="shared" si="4"/>
        <v>2E-3</v>
      </c>
      <c r="Q15" s="73">
        <f t="shared" si="5"/>
        <v>0.46801872074882994</v>
      </c>
      <c r="R15" s="225">
        <f t="shared" si="6"/>
        <v>160250</v>
      </c>
      <c r="S15" s="73"/>
      <c r="T15" s="108">
        <f t="shared" si="7"/>
        <v>2142857.1428571427</v>
      </c>
      <c r="U15" s="108">
        <f t="shared" si="8"/>
        <v>160250</v>
      </c>
      <c r="V15" s="58" t="b">
        <f t="shared" si="9"/>
        <v>0</v>
      </c>
      <c r="W15" s="58" t="b">
        <f t="shared" si="10"/>
        <v>0</v>
      </c>
      <c r="X15" s="58" t="b">
        <f t="shared" si="11"/>
        <v>0</v>
      </c>
      <c r="Y15" s="58" t="str">
        <f t="shared" si="12"/>
        <v>Flag,"</v>
      </c>
    </row>
    <row r="16" spans="1:26" ht="15.75" customHeight="1">
      <c r="A16" s="3" t="s">
        <v>171</v>
      </c>
      <c r="C16" s="26" t="s">
        <v>14</v>
      </c>
      <c r="E16">
        <v>11</v>
      </c>
      <c r="F16">
        <v>680</v>
      </c>
      <c r="G16" s="17">
        <v>803950000</v>
      </c>
      <c r="H16" s="17">
        <v>886380</v>
      </c>
      <c r="I16" s="17">
        <v>1682741.74</v>
      </c>
      <c r="J16">
        <v>1</v>
      </c>
      <c r="K16" s="67">
        <f t="shared" si="0"/>
        <v>1303.5</v>
      </c>
      <c r="L16" s="60">
        <f t="shared" si="13"/>
        <v>61.81818181818182</v>
      </c>
      <c r="M16" s="62">
        <f t="shared" si="1"/>
        <v>1.1025312519435289E-3</v>
      </c>
      <c r="N16" s="62">
        <f t="shared" si="2"/>
        <v>1.6176470588235296E-2</v>
      </c>
      <c r="O16" s="60">
        <f t="shared" si="3"/>
        <v>680</v>
      </c>
      <c r="P16" s="73">
        <f t="shared" si="4"/>
        <v>2.0930925306300143E-3</v>
      </c>
      <c r="Q16" s="73">
        <f t="shared" si="5"/>
        <v>1.8984428123378234</v>
      </c>
      <c r="R16" s="225">
        <f t="shared" si="6"/>
        <v>80580</v>
      </c>
      <c r="S16" s="73"/>
      <c r="T16" s="108">
        <f t="shared" si="7"/>
        <v>1182279.4117647058</v>
      </c>
      <c r="U16" s="108">
        <f t="shared" si="8"/>
        <v>80580</v>
      </c>
      <c r="V16" s="58" t="b">
        <f t="shared" si="9"/>
        <v>0</v>
      </c>
      <c r="W16" s="58" t="str">
        <f t="shared" si="10"/>
        <v>Flag,"</v>
      </c>
      <c r="X16" s="58" t="b">
        <f t="shared" si="11"/>
        <v>0</v>
      </c>
      <c r="Y16" s="58" t="str">
        <f t="shared" si="12"/>
        <v>Flag,"</v>
      </c>
    </row>
    <row r="17" spans="1:25" ht="15.75" customHeight="1">
      <c r="A17" s="3" t="s">
        <v>178</v>
      </c>
      <c r="C17" s="26" t="s">
        <v>14</v>
      </c>
      <c r="F17">
        <v>400</v>
      </c>
      <c r="G17" s="17">
        <v>127753000</v>
      </c>
      <c r="H17" s="17">
        <v>1818544</v>
      </c>
      <c r="I17" s="17">
        <v>2200000</v>
      </c>
      <c r="J17">
        <v>5</v>
      </c>
      <c r="K17" s="67">
        <f t="shared" si="0"/>
        <v>4546.3599999999997</v>
      </c>
      <c r="M17" s="62">
        <f t="shared" si="1"/>
        <v>1.4234843800145593E-2</v>
      </c>
      <c r="O17" s="60">
        <f t="shared" si="3"/>
        <v>80</v>
      </c>
      <c r="P17" s="73">
        <f t="shared" si="4"/>
        <v>1.7220730628634943E-2</v>
      </c>
      <c r="Q17" s="73">
        <f t="shared" si="5"/>
        <v>1.2097590160040119</v>
      </c>
      <c r="R17" s="225"/>
      <c r="S17" s="73"/>
      <c r="T17" s="108">
        <f t="shared" si="7"/>
        <v>319382.5</v>
      </c>
      <c r="U17" s="108"/>
      <c r="V17" s="58" t="b">
        <f t="shared" si="9"/>
        <v>0</v>
      </c>
      <c r="W17" s="58" t="str">
        <f t="shared" si="10"/>
        <v>Flag,"</v>
      </c>
      <c r="X17" s="58" t="b">
        <f t="shared" si="11"/>
        <v>0</v>
      </c>
      <c r="Y17" s="58" t="str">
        <f t="shared" si="12"/>
        <v>Flag,"</v>
      </c>
    </row>
    <row r="18" spans="1:25" ht="15.75" customHeight="1">
      <c r="A18" t="s">
        <v>288</v>
      </c>
      <c r="C18" s="3" t="s">
        <v>14</v>
      </c>
      <c r="E18">
        <v>56</v>
      </c>
      <c r="F18">
        <v>1250</v>
      </c>
      <c r="G18" s="17">
        <v>696300000</v>
      </c>
      <c r="H18" s="17">
        <v>1576650</v>
      </c>
      <c r="J18">
        <v>2</v>
      </c>
      <c r="K18" s="67">
        <f t="shared" si="0"/>
        <v>1261.32</v>
      </c>
      <c r="L18" s="60">
        <f t="shared" si="13"/>
        <v>22.321428571428573</v>
      </c>
      <c r="M18" s="62">
        <f t="shared" si="1"/>
        <v>2.2643257216716931E-3</v>
      </c>
      <c r="N18" s="62">
        <f t="shared" si="2"/>
        <v>4.48E-2</v>
      </c>
      <c r="O18" s="60">
        <f t="shared" si="3"/>
        <v>625</v>
      </c>
      <c r="P18" s="73">
        <f t="shared" si="4"/>
        <v>0</v>
      </c>
      <c r="Q18" s="73"/>
      <c r="R18" s="225">
        <f t="shared" si="6"/>
        <v>28154.464285714286</v>
      </c>
      <c r="S18" s="73"/>
      <c r="T18" s="108">
        <f t="shared" si="7"/>
        <v>557040</v>
      </c>
      <c r="U18" s="108">
        <f t="shared" si="8"/>
        <v>28154.464285714286</v>
      </c>
      <c r="V18" s="58" t="b">
        <f t="shared" si="9"/>
        <v>0</v>
      </c>
      <c r="W18" s="58" t="b">
        <f t="shared" si="10"/>
        <v>0</v>
      </c>
      <c r="X18" s="58" t="b">
        <f t="shared" si="11"/>
        <v>0</v>
      </c>
      <c r="Y18" s="58" t="b">
        <f t="shared" si="12"/>
        <v>0</v>
      </c>
    </row>
    <row r="19" spans="1:25" ht="15.75" customHeight="1">
      <c r="A19" t="s">
        <v>289</v>
      </c>
      <c r="C19" s="26" t="s">
        <v>34</v>
      </c>
      <c r="E19">
        <v>37</v>
      </c>
      <c r="F19">
        <v>4800</v>
      </c>
      <c r="G19" s="17">
        <v>92000000</v>
      </c>
      <c r="H19" s="17">
        <v>3973000</v>
      </c>
      <c r="J19">
        <v>22</v>
      </c>
      <c r="K19" s="67">
        <f t="shared" si="0"/>
        <v>827.70833333333337</v>
      </c>
      <c r="L19" s="60">
        <f t="shared" si="13"/>
        <v>129.72972972972974</v>
      </c>
      <c r="M19" s="62">
        <f t="shared" si="1"/>
        <v>4.3184782608695654E-2</v>
      </c>
      <c r="N19" s="62">
        <f t="shared" si="2"/>
        <v>7.7083333333333335E-3</v>
      </c>
      <c r="O19" s="60">
        <f t="shared" si="3"/>
        <v>218.18181818181819</v>
      </c>
      <c r="P19" s="73">
        <f t="shared" si="4"/>
        <v>0</v>
      </c>
      <c r="Q19" s="73"/>
      <c r="R19" s="225">
        <f t="shared" si="6"/>
        <v>107378.37837837837</v>
      </c>
      <c r="S19" s="73"/>
      <c r="T19" s="108">
        <f t="shared" si="7"/>
        <v>19166.666666666668</v>
      </c>
      <c r="U19" s="108">
        <f t="shared" si="8"/>
        <v>107378.37837837837</v>
      </c>
      <c r="V19" s="58" t="b">
        <f t="shared" si="9"/>
        <v>0</v>
      </c>
      <c r="W19" s="58" t="b">
        <f t="shared" si="10"/>
        <v>0</v>
      </c>
      <c r="X19" s="58" t="b">
        <f t="shared" si="11"/>
        <v>0</v>
      </c>
      <c r="Y19" s="58" t="b">
        <f t="shared" si="12"/>
        <v>0</v>
      </c>
    </row>
    <row r="20" spans="1:25" ht="15.75" customHeight="1">
      <c r="A20" s="3" t="s">
        <v>153</v>
      </c>
      <c r="C20" s="26" t="s">
        <v>34</v>
      </c>
      <c r="E20">
        <v>14</v>
      </c>
      <c r="F20">
        <v>75</v>
      </c>
      <c r="G20" s="17">
        <v>92000000</v>
      </c>
      <c r="H20" s="17">
        <v>415000</v>
      </c>
      <c r="I20" s="17">
        <v>750000</v>
      </c>
      <c r="J20">
        <v>1</v>
      </c>
      <c r="K20" s="67">
        <f t="shared" si="0"/>
        <v>5533.333333333333</v>
      </c>
      <c r="L20" s="60">
        <f t="shared" si="13"/>
        <v>5.3571428571428568</v>
      </c>
      <c r="M20" s="62">
        <f t="shared" si="1"/>
        <v>4.5108695652173909E-3</v>
      </c>
      <c r="N20" s="62">
        <f t="shared" si="2"/>
        <v>0.18666666666666668</v>
      </c>
      <c r="O20" s="60">
        <f t="shared" si="3"/>
        <v>75</v>
      </c>
      <c r="P20" s="73">
        <f t="shared" si="4"/>
        <v>8.152173913043478E-3</v>
      </c>
      <c r="Q20" s="73">
        <f t="shared" si="5"/>
        <v>1.8072289156626506</v>
      </c>
      <c r="R20" s="225">
        <f t="shared" si="6"/>
        <v>29642.857142857141</v>
      </c>
      <c r="S20" s="73"/>
      <c r="T20" s="108">
        <f t="shared" si="7"/>
        <v>1226666.6666666667</v>
      </c>
      <c r="U20" s="108">
        <f t="shared" si="8"/>
        <v>29642.857142857141</v>
      </c>
      <c r="V20" s="58" t="b">
        <f t="shared" si="9"/>
        <v>0</v>
      </c>
      <c r="W20" s="58" t="str">
        <f t="shared" si="10"/>
        <v>Flag,"</v>
      </c>
      <c r="X20" s="58" t="str">
        <f t="shared" si="11"/>
        <v>Flag,"</v>
      </c>
      <c r="Y20" s="58" t="str">
        <f t="shared" si="12"/>
        <v>Flag,"</v>
      </c>
    </row>
    <row r="21" spans="1:25" ht="15.75" customHeight="1">
      <c r="A21" t="s">
        <v>182</v>
      </c>
      <c r="C21" s="26" t="s">
        <v>34</v>
      </c>
      <c r="E21">
        <v>40</v>
      </c>
      <c r="F21">
        <v>405</v>
      </c>
      <c r="G21" s="17">
        <v>38000000</v>
      </c>
      <c r="H21" s="17">
        <v>7500000</v>
      </c>
      <c r="I21" s="17">
        <v>165000</v>
      </c>
      <c r="J21">
        <v>5</v>
      </c>
      <c r="K21" s="67">
        <f t="shared" si="0"/>
        <v>18518.518518518518</v>
      </c>
      <c r="L21" s="60">
        <f t="shared" si="13"/>
        <v>10.125</v>
      </c>
      <c r="M21" s="62">
        <f t="shared" si="1"/>
        <v>0.19736842105263158</v>
      </c>
      <c r="N21" s="62">
        <f t="shared" si="2"/>
        <v>9.8765432098765427E-2</v>
      </c>
      <c r="O21" s="60">
        <f t="shared" si="3"/>
        <v>81</v>
      </c>
      <c r="P21" s="73">
        <f t="shared" si="4"/>
        <v>4.3421052631578945E-3</v>
      </c>
      <c r="Q21" s="73">
        <f t="shared" si="5"/>
        <v>2.1999999999999999E-2</v>
      </c>
      <c r="R21" s="225">
        <f t="shared" si="6"/>
        <v>187500</v>
      </c>
      <c r="S21" s="73"/>
      <c r="T21" s="108">
        <f t="shared" si="7"/>
        <v>93827.160493827163</v>
      </c>
      <c r="U21" s="108">
        <f t="shared" si="8"/>
        <v>187500</v>
      </c>
      <c r="V21" s="58" t="str">
        <f t="shared" si="9"/>
        <v>Flag,"</v>
      </c>
      <c r="W21" s="58" t="b">
        <f t="shared" si="10"/>
        <v>0</v>
      </c>
      <c r="X21" s="58" t="b">
        <f t="shared" si="11"/>
        <v>0</v>
      </c>
      <c r="Y21" s="58" t="str">
        <f t="shared" si="12"/>
        <v>Flag,"</v>
      </c>
    </row>
    <row r="22" spans="1:25" ht="15.75" customHeight="1">
      <c r="A22" t="s">
        <v>290</v>
      </c>
      <c r="C22" s="26" t="s">
        <v>34</v>
      </c>
      <c r="E22">
        <v>34</v>
      </c>
      <c r="F22">
        <v>850</v>
      </c>
      <c r="G22" s="17">
        <v>77000000</v>
      </c>
      <c r="H22" s="17">
        <v>5410000</v>
      </c>
      <c r="I22" s="17">
        <v>131250</v>
      </c>
      <c r="J22">
        <v>12</v>
      </c>
      <c r="K22" s="67">
        <f t="shared" si="0"/>
        <v>6364.7058823529414</v>
      </c>
      <c r="L22" s="60">
        <f t="shared" si="13"/>
        <v>25</v>
      </c>
      <c r="M22" s="62">
        <f t="shared" si="1"/>
        <v>7.0259740259740258E-2</v>
      </c>
      <c r="N22" s="62">
        <f t="shared" si="2"/>
        <v>0.04</v>
      </c>
      <c r="O22" s="60">
        <f t="shared" si="3"/>
        <v>70.833333333333329</v>
      </c>
      <c r="P22" s="73">
        <f t="shared" si="4"/>
        <v>1.7045454545454545E-3</v>
      </c>
      <c r="Q22" s="73">
        <f t="shared" si="5"/>
        <v>2.4260628465804065E-2</v>
      </c>
      <c r="R22" s="225">
        <f t="shared" si="6"/>
        <v>159117.64705882352</v>
      </c>
      <c r="S22" s="73"/>
      <c r="T22" s="108">
        <f t="shared" si="7"/>
        <v>90588.23529411765</v>
      </c>
      <c r="U22" s="108">
        <f t="shared" si="8"/>
        <v>159117.64705882352</v>
      </c>
      <c r="V22" s="58" t="b">
        <f t="shared" si="9"/>
        <v>0</v>
      </c>
      <c r="W22" s="58" t="b">
        <f t="shared" si="10"/>
        <v>0</v>
      </c>
      <c r="X22" s="58" t="b">
        <f t="shared" si="11"/>
        <v>0</v>
      </c>
      <c r="Y22" s="58" t="str">
        <f t="shared" si="12"/>
        <v>Flag,"</v>
      </c>
    </row>
    <row r="23" spans="1:25" ht="15.75" customHeight="1">
      <c r="A23" t="s">
        <v>291</v>
      </c>
      <c r="C23" s="26" t="s">
        <v>34</v>
      </c>
      <c r="E23">
        <v>7</v>
      </c>
      <c r="F23">
        <v>475</v>
      </c>
      <c r="G23" s="17">
        <v>55000000</v>
      </c>
      <c r="H23" s="17">
        <v>6866000</v>
      </c>
      <c r="I23" s="17">
        <v>190000</v>
      </c>
      <c r="J23">
        <v>4</v>
      </c>
      <c r="K23" s="67">
        <f t="shared" si="0"/>
        <v>14454.736842105263</v>
      </c>
      <c r="L23" s="60">
        <f t="shared" si="13"/>
        <v>67.857142857142861</v>
      </c>
      <c r="M23" s="62">
        <f t="shared" si="1"/>
        <v>0.12483636363636363</v>
      </c>
      <c r="N23" s="62">
        <f t="shared" si="2"/>
        <v>1.4736842105263158E-2</v>
      </c>
      <c r="O23" s="60">
        <f t="shared" si="3"/>
        <v>118.75</v>
      </c>
      <c r="P23" s="73">
        <f t="shared" si="4"/>
        <v>3.4545454545454545E-3</v>
      </c>
      <c r="Q23" s="73">
        <f t="shared" si="5"/>
        <v>2.7672589571803088E-2</v>
      </c>
      <c r="R23" s="225">
        <f t="shared" si="6"/>
        <v>980857.14285714284</v>
      </c>
      <c r="S23" s="73"/>
      <c r="T23" s="108">
        <f t="shared" si="7"/>
        <v>115789.47368421052</v>
      </c>
      <c r="U23" s="108">
        <f t="shared" si="8"/>
        <v>980857.14285714284</v>
      </c>
      <c r="V23" s="58" t="str">
        <f t="shared" si="9"/>
        <v>Flag,"</v>
      </c>
      <c r="W23" s="58" t="b">
        <f t="shared" si="10"/>
        <v>0</v>
      </c>
      <c r="X23" s="58" t="b">
        <f t="shared" si="11"/>
        <v>0</v>
      </c>
      <c r="Y23" s="58" t="str">
        <f t="shared" si="12"/>
        <v>Flag,"</v>
      </c>
    </row>
    <row r="24" spans="1:25" ht="12.75">
      <c r="A24" t="s">
        <v>217</v>
      </c>
      <c r="C24" s="26" t="s">
        <v>34</v>
      </c>
      <c r="E24">
        <v>8</v>
      </c>
      <c r="F24">
        <v>988</v>
      </c>
      <c r="G24" s="17">
        <v>42000000</v>
      </c>
      <c r="H24" s="17">
        <v>4541000</v>
      </c>
      <c r="I24" s="17">
        <v>165000</v>
      </c>
      <c r="J24">
        <v>18</v>
      </c>
      <c r="K24" s="67">
        <f t="shared" si="0"/>
        <v>4596.1538461538457</v>
      </c>
      <c r="L24" s="60">
        <f t="shared" si="13"/>
        <v>123.5</v>
      </c>
      <c r="M24" s="62">
        <f t="shared" si="1"/>
        <v>0.10811904761904761</v>
      </c>
      <c r="N24" s="62">
        <f t="shared" si="2"/>
        <v>8.0971659919028341E-3</v>
      </c>
      <c r="O24" s="60">
        <f t="shared" si="3"/>
        <v>54.888888888888886</v>
      </c>
      <c r="P24" s="73">
        <f t="shared" si="4"/>
        <v>3.9285714285714288E-3</v>
      </c>
      <c r="Q24" s="73">
        <f t="shared" si="5"/>
        <v>3.6335608896718781E-2</v>
      </c>
      <c r="R24" s="225">
        <f t="shared" si="6"/>
        <v>567625</v>
      </c>
      <c r="S24" s="73"/>
      <c r="T24" s="108">
        <f t="shared" si="7"/>
        <v>42510.121457489877</v>
      </c>
      <c r="U24" s="108">
        <f t="shared" si="8"/>
        <v>567625</v>
      </c>
      <c r="V24" s="58" t="str">
        <f t="shared" si="9"/>
        <v>Flag,"</v>
      </c>
      <c r="W24" s="58" t="b">
        <f t="shared" si="10"/>
        <v>0</v>
      </c>
      <c r="X24" s="58" t="b">
        <f t="shared" si="11"/>
        <v>0</v>
      </c>
      <c r="Y24" s="58" t="str">
        <f t="shared" si="12"/>
        <v>Flag,"</v>
      </c>
    </row>
    <row r="25" spans="1:25" ht="12.75">
      <c r="A25" t="s">
        <v>220</v>
      </c>
      <c r="C25" s="26" t="s">
        <v>34</v>
      </c>
      <c r="E25">
        <v>17</v>
      </c>
      <c r="F25">
        <v>220</v>
      </c>
      <c r="G25" s="17">
        <v>80000000</v>
      </c>
      <c r="H25" s="17">
        <v>1284000</v>
      </c>
      <c r="I25" s="17">
        <v>5000000</v>
      </c>
      <c r="J25">
        <v>2</v>
      </c>
      <c r="K25" s="67">
        <f t="shared" si="0"/>
        <v>5836.363636363636</v>
      </c>
      <c r="L25" s="60">
        <f t="shared" si="13"/>
        <v>12.941176470588236</v>
      </c>
      <c r="M25" s="62">
        <f t="shared" si="1"/>
        <v>1.6049999999999998E-2</v>
      </c>
      <c r="N25" s="62">
        <f t="shared" si="2"/>
        <v>7.7272727272727271E-2</v>
      </c>
      <c r="O25" s="60">
        <f t="shared" si="3"/>
        <v>110</v>
      </c>
      <c r="P25" s="73">
        <f t="shared" si="4"/>
        <v>6.25E-2</v>
      </c>
      <c r="Q25" s="224">
        <f t="shared" si="5"/>
        <v>3.8940809968847354</v>
      </c>
      <c r="R25" s="225">
        <f t="shared" si="6"/>
        <v>75529.411764705888</v>
      </c>
      <c r="S25" s="73"/>
      <c r="T25" s="108">
        <f t="shared" si="7"/>
        <v>363636.36363636365</v>
      </c>
      <c r="U25" s="108">
        <f t="shared" si="8"/>
        <v>75529.411764705888</v>
      </c>
      <c r="V25" s="58" t="b">
        <f t="shared" si="9"/>
        <v>0</v>
      </c>
      <c r="W25" s="58" t="str">
        <f t="shared" si="10"/>
        <v>Flag,"</v>
      </c>
      <c r="X25" s="58" t="b">
        <f t="shared" si="11"/>
        <v>0</v>
      </c>
      <c r="Y25" s="58" t="str">
        <f t="shared" si="12"/>
        <v>Flag,"</v>
      </c>
    </row>
    <row r="26" spans="1:25" ht="12.75">
      <c r="A26" t="s">
        <v>292</v>
      </c>
      <c r="C26" s="26" t="s">
        <v>34</v>
      </c>
      <c r="E26" s="147">
        <v>1</v>
      </c>
      <c r="F26">
        <v>600</v>
      </c>
      <c r="G26" s="17">
        <v>33119971</v>
      </c>
      <c r="H26" s="17">
        <v>5110000</v>
      </c>
      <c r="I26" s="17">
        <v>1300000</v>
      </c>
      <c r="J26">
        <v>4</v>
      </c>
      <c r="K26" s="67">
        <f t="shared" si="0"/>
        <v>8516.6666666666661</v>
      </c>
      <c r="L26" s="60">
        <f t="shared" si="13"/>
        <v>600</v>
      </c>
      <c r="M26" s="62">
        <f t="shared" si="1"/>
        <v>0.15428757470832327</v>
      </c>
      <c r="N26" s="62">
        <f t="shared" si="2"/>
        <v>1.6666666666666668E-3</v>
      </c>
      <c r="O26" s="60">
        <f t="shared" si="3"/>
        <v>150</v>
      </c>
      <c r="P26" s="73">
        <f t="shared" si="4"/>
        <v>3.9251242098007878E-2</v>
      </c>
      <c r="Q26" s="73">
        <f t="shared" si="5"/>
        <v>0.25440313111545987</v>
      </c>
      <c r="R26" s="225">
        <f t="shared" si="6"/>
        <v>5110000</v>
      </c>
      <c r="S26" s="73"/>
      <c r="T26" s="108">
        <f t="shared" si="7"/>
        <v>55199.951666666668</v>
      </c>
      <c r="U26" s="108">
        <f t="shared" si="8"/>
        <v>5110000</v>
      </c>
      <c r="V26" s="58" t="str">
        <f t="shared" si="9"/>
        <v>Flag,"</v>
      </c>
      <c r="W26" s="58" t="b">
        <f t="shared" si="10"/>
        <v>0</v>
      </c>
      <c r="X26" s="58" t="b">
        <f t="shared" si="11"/>
        <v>0</v>
      </c>
      <c r="Y26" s="58" t="str">
        <f t="shared" si="12"/>
        <v>Flag,"</v>
      </c>
    </row>
    <row r="27" spans="1:25" ht="12.75">
      <c r="A27" t="s">
        <v>293</v>
      </c>
      <c r="C27" s="26" t="s">
        <v>34</v>
      </c>
      <c r="E27">
        <v>174.6</v>
      </c>
      <c r="G27" s="17">
        <v>39500000</v>
      </c>
      <c r="H27" s="17">
        <v>2213000</v>
      </c>
      <c r="J27">
        <v>4</v>
      </c>
      <c r="M27" s="62">
        <f t="shared" si="1"/>
        <v>5.6025316455696202E-2</v>
      </c>
      <c r="P27" s="73">
        <f t="shared" si="4"/>
        <v>0</v>
      </c>
      <c r="Q27" s="73"/>
      <c r="R27" s="225">
        <f t="shared" si="6"/>
        <v>12674.684994272624</v>
      </c>
      <c r="S27" s="73"/>
      <c r="T27" s="108"/>
      <c r="U27" s="108">
        <f t="shared" si="8"/>
        <v>12674.684994272624</v>
      </c>
      <c r="V27" s="58" t="b">
        <f t="shared" si="9"/>
        <v>0</v>
      </c>
      <c r="W27" s="58" t="b">
        <f t="shared" si="10"/>
        <v>0</v>
      </c>
      <c r="X27" s="58" t="str">
        <f t="shared" si="11"/>
        <v>Flag,"</v>
      </c>
      <c r="Y27" s="58" t="b">
        <f t="shared" si="12"/>
        <v>0</v>
      </c>
    </row>
    <row r="28" spans="1:25" ht="12.75">
      <c r="A28" s="3" t="s">
        <v>294</v>
      </c>
      <c r="C28" s="26" t="s">
        <v>34</v>
      </c>
      <c r="E28">
        <v>35</v>
      </c>
      <c r="F28">
        <v>3800</v>
      </c>
      <c r="G28" s="17">
        <v>52995000</v>
      </c>
      <c r="H28" s="17">
        <v>36473077.539999999</v>
      </c>
      <c r="I28" s="17">
        <v>250000</v>
      </c>
      <c r="J28">
        <v>8</v>
      </c>
      <c r="K28" s="67">
        <f t="shared" si="0"/>
        <v>9598.1782999999996</v>
      </c>
      <c r="L28" s="60">
        <f t="shared" si="13"/>
        <v>108.57142857142857</v>
      </c>
      <c r="N28" s="62">
        <f t="shared" si="2"/>
        <v>9.2105263157894728E-3</v>
      </c>
      <c r="O28" s="60">
        <f t="shared" si="3"/>
        <v>475</v>
      </c>
      <c r="P28" s="73">
        <f t="shared" si="4"/>
        <v>4.7174261722804037E-3</v>
      </c>
      <c r="Q28" s="73">
        <f t="shared" si="5"/>
        <v>6.8543708637096822E-3</v>
      </c>
      <c r="R28" s="225">
        <f t="shared" si="6"/>
        <v>1042087.9297142857</v>
      </c>
      <c r="S28" s="73"/>
      <c r="T28" s="108">
        <f t="shared" si="7"/>
        <v>13946.052631578947</v>
      </c>
      <c r="U28" s="108">
        <f t="shared" si="8"/>
        <v>1042087.9297142857</v>
      </c>
      <c r="V28" s="58" t="str">
        <f t="shared" si="9"/>
        <v>Flag,"</v>
      </c>
      <c r="W28" s="58" t="b">
        <f t="shared" si="10"/>
        <v>0</v>
      </c>
      <c r="X28" s="58" t="b">
        <f t="shared" si="11"/>
        <v>0</v>
      </c>
      <c r="Y28" s="58" t="b">
        <f t="shared" si="12"/>
        <v>0</v>
      </c>
    </row>
    <row r="29" spans="1:25" ht="12.75">
      <c r="A29" t="s">
        <v>148</v>
      </c>
      <c r="C29" s="26" t="s">
        <v>40</v>
      </c>
      <c r="E29">
        <v>13</v>
      </c>
      <c r="F29">
        <v>55</v>
      </c>
      <c r="G29" s="17">
        <v>8630000</v>
      </c>
      <c r="H29" s="17">
        <v>224876</v>
      </c>
      <c r="I29" s="17">
        <v>40000</v>
      </c>
      <c r="J29">
        <v>0.5</v>
      </c>
      <c r="K29" s="67">
        <f t="shared" si="0"/>
        <v>4088.6545454545453</v>
      </c>
      <c r="L29" s="60">
        <f t="shared" si="13"/>
        <v>4.2307692307692308</v>
      </c>
      <c r="M29" s="62">
        <f t="shared" si="1"/>
        <v>2.605747392815759E-2</v>
      </c>
      <c r="N29" s="62">
        <f t="shared" si="2"/>
        <v>0.23636363636363636</v>
      </c>
      <c r="O29" s="60">
        <f t="shared" si="3"/>
        <v>110</v>
      </c>
      <c r="P29" s="73">
        <f t="shared" si="4"/>
        <v>4.6349942062572421E-3</v>
      </c>
      <c r="Q29" s="73">
        <f t="shared" si="5"/>
        <v>0.17787580711147477</v>
      </c>
      <c r="R29" s="225">
        <f t="shared" si="6"/>
        <v>17298.153846153848</v>
      </c>
      <c r="S29" s="73"/>
      <c r="T29" s="108">
        <f t="shared" si="7"/>
        <v>156909.09090909091</v>
      </c>
      <c r="U29" s="108">
        <f t="shared" si="8"/>
        <v>17298.153846153848</v>
      </c>
      <c r="V29" s="58" t="b">
        <f t="shared" si="9"/>
        <v>0</v>
      </c>
      <c r="W29" s="58" t="b">
        <f t="shared" si="10"/>
        <v>0</v>
      </c>
      <c r="X29" s="58" t="str">
        <f t="shared" si="11"/>
        <v>Flag,"</v>
      </c>
      <c r="Y29" s="58" t="str">
        <f t="shared" si="12"/>
        <v>Flag,"</v>
      </c>
    </row>
    <row r="30" spans="1:25" ht="12.75">
      <c r="A30" t="s">
        <v>151</v>
      </c>
      <c r="C30" s="26" t="s">
        <v>14</v>
      </c>
      <c r="E30">
        <v>31</v>
      </c>
      <c r="F30">
        <v>1427</v>
      </c>
      <c r="G30" s="93">
        <v>211530000</v>
      </c>
      <c r="H30" s="17">
        <v>12508614</v>
      </c>
      <c r="I30" s="17">
        <v>1500000</v>
      </c>
      <c r="J30" t="s">
        <v>295</v>
      </c>
      <c r="K30" s="67">
        <f t="shared" si="0"/>
        <v>8765.6720392431671</v>
      </c>
      <c r="L30" s="60">
        <f t="shared" si="13"/>
        <v>46.032258064516128</v>
      </c>
      <c r="M30" s="62">
        <f t="shared" si="1"/>
        <v>5.9133995177988938E-2</v>
      </c>
      <c r="N30" s="62">
        <f t="shared" si="2"/>
        <v>2.1723896285914507E-2</v>
      </c>
      <c r="P30" s="73">
        <f t="shared" si="4"/>
        <v>7.0911927386186355E-3</v>
      </c>
      <c r="Q30" s="73">
        <f t="shared" si="5"/>
        <v>0.11991736254712153</v>
      </c>
      <c r="R30" s="225">
        <f t="shared" si="6"/>
        <v>403503.67741935485</v>
      </c>
      <c r="S30" s="73"/>
      <c r="T30" s="108">
        <f t="shared" si="7"/>
        <v>148234.05746320952</v>
      </c>
      <c r="U30" s="108">
        <f t="shared" si="8"/>
        <v>403503.67741935485</v>
      </c>
      <c r="V30" s="58" t="b">
        <f t="shared" si="9"/>
        <v>0</v>
      </c>
      <c r="W30" s="58" t="b">
        <f t="shared" si="10"/>
        <v>0</v>
      </c>
      <c r="X30" s="58" t="b">
        <f t="shared" si="11"/>
        <v>0</v>
      </c>
      <c r="Y30" s="58" t="b">
        <f t="shared" si="12"/>
        <v>0</v>
      </c>
    </row>
    <row r="31" spans="1:25" ht="12.75">
      <c r="A31" t="s">
        <v>225</v>
      </c>
      <c r="C31" s="26" t="s">
        <v>34</v>
      </c>
      <c r="E31">
        <v>35</v>
      </c>
      <c r="F31">
        <v>500</v>
      </c>
      <c r="G31" s="93">
        <v>65177056</v>
      </c>
      <c r="H31" s="17">
        <v>7050000</v>
      </c>
      <c r="J31">
        <v>7</v>
      </c>
      <c r="K31" s="67">
        <f t="shared" si="0"/>
        <v>14100</v>
      </c>
      <c r="L31" s="60">
        <f t="shared" si="13"/>
        <v>14.285714285714286</v>
      </c>
      <c r="M31" s="62">
        <f t="shared" si="1"/>
        <v>0.10816689848648579</v>
      </c>
      <c r="N31" s="62">
        <f t="shared" si="2"/>
        <v>7.0000000000000007E-2</v>
      </c>
      <c r="O31" s="60">
        <f t="shared" si="3"/>
        <v>71.428571428571431</v>
      </c>
      <c r="P31" s="73"/>
      <c r="Q31" s="73"/>
      <c r="R31" s="225">
        <f t="shared" si="6"/>
        <v>201428.57142857142</v>
      </c>
      <c r="S31" s="73"/>
      <c r="T31" s="108">
        <f t="shared" si="7"/>
        <v>130354.11199999999</v>
      </c>
      <c r="U31" s="108">
        <f t="shared" si="8"/>
        <v>201428.57142857142</v>
      </c>
      <c r="V31" s="58" t="str">
        <f t="shared" si="9"/>
        <v>Flag,"</v>
      </c>
      <c r="W31" s="58" t="b">
        <f t="shared" si="10"/>
        <v>0</v>
      </c>
      <c r="X31" s="58" t="b">
        <f t="shared" si="11"/>
        <v>0</v>
      </c>
      <c r="Y31" s="58" t="str">
        <f t="shared" si="12"/>
        <v>Flag,"</v>
      </c>
    </row>
    <row r="32" spans="1:25" ht="12.75">
      <c r="A32" s="3" t="s">
        <v>265</v>
      </c>
      <c r="E32">
        <v>15</v>
      </c>
      <c r="F32">
        <v>1000</v>
      </c>
      <c r="H32" s="17">
        <v>4579000</v>
      </c>
      <c r="J32">
        <v>7</v>
      </c>
      <c r="K32" s="67">
        <f t="shared" si="0"/>
        <v>4579</v>
      </c>
      <c r="L32" s="60">
        <f t="shared" si="13"/>
        <v>66.666666666666671</v>
      </c>
      <c r="N32" s="62">
        <f t="shared" si="2"/>
        <v>1.4999999999999999E-2</v>
      </c>
      <c r="O32" s="60">
        <f t="shared" si="3"/>
        <v>142.85714285714286</v>
      </c>
      <c r="P32" s="73"/>
      <c r="Q32" s="73"/>
      <c r="R32" s="225">
        <f t="shared" si="6"/>
        <v>305266.66666666669</v>
      </c>
      <c r="S32" s="73"/>
      <c r="T32" s="108"/>
      <c r="U32" s="108">
        <f t="shared" si="8"/>
        <v>305266.66666666669</v>
      </c>
      <c r="V32" s="58" t="str">
        <f t="shared" si="9"/>
        <v>Flag,"</v>
      </c>
      <c r="W32" s="58" t="b">
        <f t="shared" si="10"/>
        <v>0</v>
      </c>
      <c r="X32" s="58" t="b">
        <f t="shared" si="11"/>
        <v>0</v>
      </c>
      <c r="Y32" s="58" t="b">
        <f t="shared" si="12"/>
        <v>0</v>
      </c>
    </row>
    <row r="33" spans="1:25" ht="12.75">
      <c r="A33" t="s">
        <v>296</v>
      </c>
      <c r="C33" s="26" t="s">
        <v>40</v>
      </c>
      <c r="E33">
        <v>12</v>
      </c>
      <c r="F33">
        <v>170</v>
      </c>
      <c r="G33" s="93">
        <v>9667000</v>
      </c>
      <c r="H33" s="17">
        <v>2340000</v>
      </c>
      <c r="J33">
        <v>3</v>
      </c>
      <c r="K33" s="67">
        <f t="shared" si="0"/>
        <v>13764.705882352941</v>
      </c>
      <c r="L33" s="60">
        <f t="shared" si="13"/>
        <v>14.166666666666666</v>
      </c>
      <c r="N33" s="62">
        <f t="shared" si="2"/>
        <v>7.0588235294117646E-2</v>
      </c>
      <c r="O33" s="60">
        <f t="shared" si="3"/>
        <v>56.666666666666664</v>
      </c>
      <c r="P33" s="73"/>
      <c r="Q33" s="73"/>
      <c r="R33" s="225">
        <f t="shared" si="6"/>
        <v>195000</v>
      </c>
      <c r="S33" s="73"/>
      <c r="T33" s="108">
        <f t="shared" si="7"/>
        <v>56864.705882352944</v>
      </c>
      <c r="U33" s="108">
        <f t="shared" si="8"/>
        <v>195000</v>
      </c>
      <c r="V33" s="58" t="str">
        <f t="shared" si="9"/>
        <v>Flag,"</v>
      </c>
      <c r="W33" s="58" t="b">
        <f t="shared" si="10"/>
        <v>0</v>
      </c>
      <c r="X33" s="58" t="b">
        <f t="shared" si="11"/>
        <v>0</v>
      </c>
      <c r="Y33" s="58" t="str">
        <f t="shared" si="12"/>
        <v>Flag,"</v>
      </c>
    </row>
    <row r="34" spans="1:25" ht="12.75">
      <c r="A34" s="3" t="s">
        <v>257</v>
      </c>
      <c r="F34">
        <v>670</v>
      </c>
      <c r="H34" s="17">
        <v>4880000</v>
      </c>
      <c r="J34">
        <v>5</v>
      </c>
      <c r="K34" s="67">
        <f t="shared" si="0"/>
        <v>7283.5820895522384</v>
      </c>
      <c r="O34" s="60">
        <f t="shared" si="3"/>
        <v>134</v>
      </c>
      <c r="P34" s="73"/>
      <c r="Q34" s="73"/>
      <c r="R34" s="225"/>
      <c r="S34" s="73"/>
      <c r="T34" s="108"/>
      <c r="U34" s="108"/>
      <c r="V34" s="58" t="str">
        <f t="shared" si="9"/>
        <v>Flag,"</v>
      </c>
      <c r="W34" s="58" t="b">
        <f t="shared" si="10"/>
        <v>0</v>
      </c>
      <c r="X34" s="58" t="b">
        <f t="shared" si="11"/>
        <v>0</v>
      </c>
      <c r="Y34" s="58" t="str">
        <f t="shared" si="12"/>
        <v>Flag,"</v>
      </c>
    </row>
    <row r="35" spans="1:25" s="58" customFormat="1" ht="12.75">
      <c r="A35" s="26"/>
      <c r="G35" s="40"/>
      <c r="H35" s="17"/>
      <c r="I35" s="40"/>
      <c r="K35" s="67"/>
      <c r="L35" s="60"/>
      <c r="M35" s="62"/>
      <c r="N35" s="62"/>
      <c r="O35" s="60"/>
      <c r="P35" s="73"/>
      <c r="Q35" s="73"/>
      <c r="R35" s="73"/>
      <c r="S35" s="73"/>
      <c r="T35" s="108"/>
      <c r="U35" s="108"/>
    </row>
    <row r="36" spans="1:25" s="58" customFormat="1" ht="12.75">
      <c r="A36" s="26"/>
      <c r="G36" s="40"/>
      <c r="H36" s="17"/>
      <c r="I36" s="40"/>
      <c r="K36" s="67"/>
      <c r="L36" s="60"/>
      <c r="M36" s="62"/>
      <c r="N36" s="62"/>
      <c r="O36" s="60"/>
      <c r="P36" s="73"/>
      <c r="Q36" s="73"/>
      <c r="R36" s="73"/>
      <c r="S36" s="73"/>
      <c r="T36" s="108"/>
      <c r="U36" s="108"/>
    </row>
    <row r="37" spans="1:25" s="58" customFormat="1" ht="12.75">
      <c r="G37" s="40"/>
      <c r="H37" s="17"/>
      <c r="I37" s="40"/>
      <c r="K37" s="67"/>
      <c r="L37" s="60"/>
      <c r="M37" s="62"/>
      <c r="N37" s="62"/>
      <c r="O37" s="60"/>
      <c r="P37" s="73"/>
      <c r="Q37" s="73"/>
      <c r="R37" s="73"/>
      <c r="S37" s="73"/>
      <c r="T37" s="108"/>
      <c r="U37" s="108"/>
    </row>
    <row r="38" spans="1:25" s="58" customFormat="1" ht="12.75">
      <c r="A38" s="26"/>
      <c r="G38" s="40"/>
      <c r="H38" s="17"/>
      <c r="I38" s="40"/>
      <c r="K38" s="67"/>
      <c r="L38" s="60"/>
      <c r="M38" s="62"/>
      <c r="N38" s="62"/>
      <c r="O38" s="60"/>
      <c r="P38" s="73"/>
      <c r="Q38" s="73"/>
      <c r="R38" s="73"/>
      <c r="S38" s="73"/>
      <c r="T38" s="108"/>
      <c r="U38" s="108"/>
    </row>
    <row r="39" spans="1:25" s="58" customFormat="1" ht="12.75">
      <c r="A39" s="26"/>
      <c r="G39" s="40"/>
      <c r="H39" s="17"/>
      <c r="I39" s="40"/>
      <c r="K39" s="67"/>
      <c r="L39" s="60"/>
      <c r="M39" s="62"/>
      <c r="N39" s="62"/>
      <c r="O39" s="60"/>
      <c r="P39" s="73"/>
      <c r="Q39" s="73"/>
      <c r="R39" s="73"/>
      <c r="S39" s="73"/>
      <c r="T39" s="108"/>
      <c r="U39" s="108"/>
    </row>
    <row r="40" spans="1:25" s="58" customFormat="1" ht="12.75">
      <c r="A40" s="26"/>
      <c r="G40" s="40"/>
      <c r="H40" s="17"/>
      <c r="I40" s="40"/>
      <c r="K40" s="67"/>
      <c r="L40" s="60"/>
      <c r="M40" s="62"/>
      <c r="N40" s="62"/>
      <c r="O40" s="60"/>
      <c r="P40" s="73"/>
      <c r="Q40" s="73"/>
      <c r="R40" s="73"/>
      <c r="S40" s="73"/>
      <c r="T40" s="108"/>
      <c r="U40" s="108"/>
    </row>
    <row r="41" spans="1:25" s="58" customFormat="1" ht="12.75">
      <c r="A41" s="26"/>
      <c r="G41" s="40"/>
      <c r="H41" s="17"/>
      <c r="I41" s="40"/>
      <c r="K41" s="67"/>
      <c r="L41" s="60"/>
      <c r="M41" s="62"/>
      <c r="N41" s="62"/>
      <c r="O41" s="60"/>
      <c r="P41" s="73"/>
      <c r="Q41" s="73"/>
      <c r="R41" s="73"/>
      <c r="S41" s="73"/>
      <c r="T41" s="108"/>
      <c r="U41" s="108"/>
    </row>
    <row r="42" spans="1:25" s="58" customFormat="1" ht="12.75">
      <c r="A42" s="26"/>
      <c r="G42" s="40"/>
      <c r="H42" s="17"/>
      <c r="I42" s="40"/>
      <c r="K42" s="67"/>
      <c r="L42" s="60"/>
      <c r="M42" s="62"/>
      <c r="N42" s="62"/>
      <c r="O42" s="60"/>
      <c r="P42" s="73"/>
      <c r="Q42" s="73"/>
      <c r="R42" s="73"/>
      <c r="S42" s="73"/>
      <c r="T42" s="108"/>
      <c r="U42" s="108"/>
    </row>
    <row r="43" spans="1:25" s="58" customFormat="1" ht="12.75">
      <c r="A43" s="26"/>
      <c r="G43" s="40"/>
      <c r="H43" s="17"/>
      <c r="I43" s="40"/>
      <c r="K43" s="67"/>
      <c r="L43" s="60"/>
      <c r="M43" s="62"/>
      <c r="N43" s="62"/>
      <c r="O43" s="60"/>
      <c r="P43" s="73"/>
      <c r="Q43" s="73"/>
      <c r="R43" s="73"/>
      <c r="S43" s="73"/>
      <c r="T43" s="108"/>
      <c r="U43" s="108"/>
    </row>
    <row r="44" spans="1:25" s="58" customFormat="1" ht="12.75">
      <c r="A44" s="26"/>
      <c r="G44" s="40"/>
      <c r="H44" s="17"/>
      <c r="I44" s="40"/>
      <c r="K44" s="67"/>
      <c r="L44" s="60"/>
      <c r="M44" s="62"/>
      <c r="N44" s="62"/>
      <c r="O44" s="60"/>
      <c r="P44" s="73"/>
      <c r="Q44" s="73"/>
      <c r="R44" s="73"/>
      <c r="S44" s="73"/>
      <c r="T44" s="108"/>
      <c r="U44" s="108"/>
    </row>
    <row r="45" spans="1:25" s="58" customFormat="1" ht="12.75">
      <c r="A45" s="26"/>
      <c r="G45" s="40"/>
      <c r="H45" s="17"/>
      <c r="I45" s="40"/>
      <c r="K45" s="67"/>
      <c r="L45" s="60"/>
      <c r="M45" s="62"/>
      <c r="N45" s="62"/>
      <c r="O45" s="60"/>
      <c r="P45" s="73"/>
      <c r="Q45" s="73"/>
      <c r="R45" s="73"/>
      <c r="S45" s="73"/>
      <c r="T45" s="108"/>
      <c r="U45" s="108"/>
    </row>
    <row r="46" spans="1:25" s="58" customFormat="1" ht="12.75">
      <c r="A46" s="26"/>
      <c r="G46" s="40"/>
      <c r="H46" s="17"/>
      <c r="I46" s="40"/>
      <c r="K46" s="67"/>
      <c r="L46" s="60"/>
      <c r="M46" s="62"/>
      <c r="N46" s="62"/>
      <c r="O46" s="60"/>
      <c r="P46" s="73"/>
      <c r="Q46" s="73"/>
      <c r="R46" s="73"/>
      <c r="S46" s="73"/>
      <c r="T46" s="108"/>
      <c r="U46" s="108"/>
    </row>
    <row r="47" spans="1:25" s="58" customFormat="1" ht="12.75">
      <c r="A47" s="26"/>
      <c r="G47" s="40"/>
      <c r="H47" s="17"/>
      <c r="I47" s="40"/>
      <c r="K47" s="67"/>
      <c r="L47" s="60"/>
      <c r="M47" s="62"/>
      <c r="N47" s="62"/>
      <c r="O47" s="60"/>
      <c r="P47" s="73"/>
      <c r="Q47" s="73"/>
      <c r="R47" s="73"/>
      <c r="S47" s="73"/>
      <c r="T47" s="108"/>
      <c r="U47" s="108"/>
    </row>
    <row r="48" spans="1:25" s="58" customFormat="1" ht="12.75">
      <c r="A48" s="26"/>
      <c r="G48" s="40"/>
      <c r="H48" s="17"/>
      <c r="I48" s="40"/>
      <c r="K48" s="67"/>
      <c r="L48" s="60"/>
      <c r="M48" s="62"/>
      <c r="N48" s="62"/>
      <c r="O48" s="60"/>
      <c r="P48" s="73"/>
      <c r="Q48" s="73"/>
      <c r="R48" s="73"/>
      <c r="S48" s="73"/>
      <c r="T48" s="108"/>
      <c r="U48" s="108"/>
    </row>
    <row r="49" spans="1:21" s="58" customFormat="1" ht="12.75">
      <c r="A49" s="26"/>
      <c r="G49" s="40"/>
      <c r="H49" s="17"/>
      <c r="I49" s="40"/>
      <c r="K49" s="67"/>
      <c r="L49" s="60"/>
      <c r="M49" s="62"/>
      <c r="N49" s="62"/>
      <c r="O49" s="60"/>
      <c r="P49" s="73"/>
      <c r="Q49" s="73"/>
      <c r="R49" s="73"/>
      <c r="S49" s="73"/>
      <c r="T49" s="108"/>
      <c r="U49" s="108"/>
    </row>
    <row r="50" spans="1:21" s="58" customFormat="1" ht="12.75">
      <c r="A50" s="26"/>
      <c r="G50" s="40"/>
      <c r="H50" s="17"/>
      <c r="I50" s="40"/>
      <c r="K50" s="67"/>
      <c r="L50" s="60"/>
      <c r="M50" s="62"/>
      <c r="N50" s="62"/>
      <c r="O50" s="60"/>
      <c r="P50" s="73"/>
      <c r="Q50" s="73"/>
      <c r="R50" s="73"/>
      <c r="S50" s="73"/>
      <c r="T50" s="108"/>
      <c r="U50" s="108"/>
    </row>
    <row r="51" spans="1:21" s="58" customFormat="1" ht="12.75">
      <c r="A51" s="26"/>
      <c r="G51" s="40"/>
      <c r="H51" s="17"/>
      <c r="I51" s="40"/>
      <c r="K51" s="67"/>
      <c r="L51" s="60"/>
      <c r="M51" s="62"/>
      <c r="N51" s="62"/>
      <c r="O51" s="60"/>
      <c r="P51" s="73"/>
      <c r="Q51" s="73"/>
      <c r="R51" s="73"/>
      <c r="S51" s="73"/>
      <c r="T51" s="108"/>
      <c r="U51" s="108"/>
    </row>
    <row r="52" spans="1:21" s="58" customFormat="1" ht="12.75">
      <c r="A52" s="26"/>
      <c r="G52" s="40"/>
      <c r="H52" s="17"/>
      <c r="I52" s="40"/>
      <c r="K52" s="67"/>
      <c r="L52" s="60"/>
      <c r="M52" s="62"/>
      <c r="N52" s="62"/>
      <c r="O52" s="60"/>
      <c r="P52" s="73"/>
      <c r="Q52" s="73"/>
      <c r="R52" s="73"/>
      <c r="S52" s="73"/>
      <c r="T52" s="108"/>
      <c r="U52" s="108"/>
    </row>
    <row r="53" spans="1:21" s="58" customFormat="1" ht="12.75">
      <c r="A53" s="26"/>
      <c r="G53" s="40"/>
      <c r="H53" s="17"/>
      <c r="I53" s="40"/>
      <c r="K53" s="67"/>
      <c r="L53" s="60"/>
      <c r="M53" s="62"/>
      <c r="N53" s="62"/>
      <c r="O53" s="60"/>
      <c r="P53" s="73"/>
      <c r="Q53" s="73"/>
      <c r="R53" s="73"/>
      <c r="S53" s="73"/>
      <c r="T53" s="108"/>
      <c r="U53" s="108"/>
    </row>
    <row r="54" spans="1:21" s="58" customFormat="1" ht="12.75">
      <c r="A54" s="26"/>
      <c r="G54" s="40"/>
      <c r="H54" s="17"/>
      <c r="I54" s="40"/>
      <c r="K54" s="67"/>
      <c r="L54" s="60"/>
      <c r="M54" s="62"/>
      <c r="N54" s="62"/>
      <c r="O54" s="60"/>
      <c r="P54" s="73"/>
      <c r="Q54" s="73"/>
      <c r="R54" s="73"/>
      <c r="S54" s="73"/>
      <c r="T54" s="108"/>
      <c r="U54" s="108"/>
    </row>
    <row r="55" spans="1:21" s="58" customFormat="1" ht="12.75">
      <c r="A55" s="26"/>
      <c r="G55" s="40"/>
      <c r="H55" s="17"/>
      <c r="I55" s="40"/>
      <c r="K55" s="67"/>
      <c r="L55" s="60"/>
      <c r="M55" s="62"/>
      <c r="N55" s="62"/>
      <c r="O55" s="60"/>
      <c r="P55" s="73"/>
      <c r="Q55" s="73"/>
      <c r="R55" s="73"/>
      <c r="S55" s="73"/>
      <c r="T55" s="108"/>
      <c r="U55" s="108"/>
    </row>
    <row r="56" spans="1:21" s="58" customFormat="1" ht="12.75">
      <c r="A56" s="26"/>
      <c r="G56" s="40"/>
      <c r="H56" s="17"/>
      <c r="I56" s="40"/>
      <c r="K56" s="67"/>
      <c r="L56" s="60"/>
      <c r="M56" s="62"/>
      <c r="N56" s="62"/>
      <c r="O56" s="60"/>
      <c r="P56" s="73"/>
      <c r="Q56" s="73"/>
      <c r="R56" s="73"/>
      <c r="S56" s="73"/>
      <c r="T56" s="108"/>
      <c r="U56" s="108"/>
    </row>
    <row r="57" spans="1:21" s="58" customFormat="1" ht="12.75">
      <c r="A57" s="26"/>
      <c r="G57" s="40"/>
      <c r="H57" s="17"/>
      <c r="I57" s="40"/>
      <c r="K57" s="67"/>
      <c r="L57" s="60"/>
      <c r="M57" s="62"/>
      <c r="N57" s="62"/>
      <c r="O57" s="60"/>
      <c r="P57" s="73"/>
      <c r="Q57" s="73"/>
      <c r="R57" s="73"/>
      <c r="S57" s="73"/>
      <c r="T57" s="108"/>
      <c r="U57" s="108"/>
    </row>
    <row r="58" spans="1:21" ht="15.75" customHeight="1">
      <c r="C58" s="39" t="s">
        <v>353</v>
      </c>
    </row>
    <row r="59" spans="1:21" ht="15.75" customHeight="1" thickBot="1"/>
    <row r="60" spans="1:21" ht="69" customHeight="1">
      <c r="C60" s="120"/>
      <c r="D60" s="121" t="s">
        <v>305</v>
      </c>
      <c r="E60" s="122" t="s">
        <v>4</v>
      </c>
      <c r="F60" s="122" t="s">
        <v>5</v>
      </c>
      <c r="G60" s="123" t="s">
        <v>6</v>
      </c>
      <c r="H60" s="123" t="s">
        <v>7</v>
      </c>
      <c r="I60" s="123" t="s">
        <v>8</v>
      </c>
      <c r="J60" s="122" t="s">
        <v>9</v>
      </c>
      <c r="K60" s="124" t="s">
        <v>300</v>
      </c>
      <c r="L60" s="125" t="s">
        <v>299</v>
      </c>
      <c r="M60" s="126" t="s">
        <v>301</v>
      </c>
      <c r="N60" s="126" t="s">
        <v>302</v>
      </c>
      <c r="O60" s="125" t="s">
        <v>303</v>
      </c>
      <c r="P60" s="127" t="s">
        <v>304</v>
      </c>
      <c r="Q60" s="220" t="s">
        <v>339</v>
      </c>
      <c r="R60" s="220" t="s">
        <v>538</v>
      </c>
    </row>
    <row r="61" spans="1:21" ht="15.75" customHeight="1">
      <c r="C61" s="128" t="s">
        <v>35</v>
      </c>
      <c r="D61" s="129"/>
      <c r="E61" s="130"/>
      <c r="F61" s="130"/>
      <c r="G61" s="131"/>
      <c r="H61" s="131"/>
      <c r="I61" s="131"/>
      <c r="J61" s="130"/>
      <c r="K61" s="131"/>
      <c r="L61" s="130"/>
      <c r="M61" s="132"/>
      <c r="N61" s="132"/>
      <c r="O61" s="130"/>
      <c r="P61" s="133"/>
      <c r="Q61" s="132"/>
      <c r="R61" s="132"/>
    </row>
    <row r="62" spans="1:21" ht="15.75" customHeight="1">
      <c r="C62" s="134" t="s">
        <v>14</v>
      </c>
      <c r="D62" s="129">
        <f>COUNTIF($C$3:$C$34,$C62)</f>
        <v>17</v>
      </c>
      <c r="E62" s="130">
        <f>AVERAGEIF($C$3:$C$34,$C62,E$3:E$34)</f>
        <v>23.4375</v>
      </c>
      <c r="F62" s="130">
        <f t="shared" ref="F62:R62" si="14">AVERAGEIF($C$3:$C$34,$C62,F$3:F$34)</f>
        <v>1176.6470588235295</v>
      </c>
      <c r="G62" s="131">
        <f t="shared" si="14"/>
        <v>288545148.17647058</v>
      </c>
      <c r="H62" s="131">
        <f t="shared" si="14"/>
        <v>4506433.0625</v>
      </c>
      <c r="I62" s="131">
        <f t="shared" si="14"/>
        <v>674267.26714285719</v>
      </c>
      <c r="J62" s="130">
        <f t="shared" si="14"/>
        <v>4.0333333333333332</v>
      </c>
      <c r="K62" s="131">
        <f t="shared" si="14"/>
        <v>6474.8469033770571</v>
      </c>
      <c r="L62" s="130">
        <f t="shared" si="14"/>
        <v>217.314413839813</v>
      </c>
      <c r="M62" s="132">
        <f t="shared" si="14"/>
        <v>2.6745799026485058E-2</v>
      </c>
      <c r="N62" s="132">
        <f t="shared" si="14"/>
        <v>4.7301518178798949E-2</v>
      </c>
      <c r="O62" s="130">
        <f t="shared" si="14"/>
        <v>541.43809523809523</v>
      </c>
      <c r="P62" s="133">
        <f t="shared" si="14"/>
        <v>3.1426909208987688E-3</v>
      </c>
      <c r="Q62" s="133">
        <f t="shared" si="14"/>
        <v>0.29323886717760772</v>
      </c>
      <c r="R62" s="226">
        <f t="shared" si="14"/>
        <v>384600.91669415205</v>
      </c>
    </row>
    <row r="63" spans="1:21" ht="15.75" customHeight="1">
      <c r="C63" s="134" t="s">
        <v>34</v>
      </c>
      <c r="D63" s="129">
        <f t="shared" ref="D63:D64" si="15">COUNTIF($C$3:$C$34,$C63)</f>
        <v>11</v>
      </c>
      <c r="E63" s="130">
        <f t="shared" ref="E63:R64" si="16">AVERAGEIF($C$3:$C$34,$C63,E$3:E$34)</f>
        <v>36.6</v>
      </c>
      <c r="F63" s="130">
        <f t="shared" si="16"/>
        <v>1271.3</v>
      </c>
      <c r="G63" s="131">
        <f t="shared" si="16"/>
        <v>60617457</v>
      </c>
      <c r="H63" s="131">
        <f t="shared" si="16"/>
        <v>7348643.4127272721</v>
      </c>
      <c r="I63" s="131">
        <f t="shared" si="16"/>
        <v>993906.25</v>
      </c>
      <c r="J63" s="130">
        <f t="shared" si="16"/>
        <v>7.9090909090909092</v>
      </c>
      <c r="K63" s="131">
        <f t="shared" si="16"/>
        <v>8834.6365358827516</v>
      </c>
      <c r="L63" s="130">
        <f t="shared" si="16"/>
        <v>109.73673347717465</v>
      </c>
      <c r="M63" s="132">
        <f t="shared" si="16"/>
        <v>8.8280901439220141E-2</v>
      </c>
      <c r="N63" s="132">
        <f t="shared" si="16"/>
        <v>5.1412436045111476E-2</v>
      </c>
      <c r="O63" s="130">
        <f t="shared" si="16"/>
        <v>142.50826118326117</v>
      </c>
      <c r="P63" s="133">
        <f t="shared" si="16"/>
        <v>1.28050609784152E-2</v>
      </c>
      <c r="Q63" s="133">
        <f t="shared" si="16"/>
        <v>0.75910453018261026</v>
      </c>
      <c r="R63" s="226">
        <f t="shared" si="16"/>
        <v>770349.23848536715</v>
      </c>
    </row>
    <row r="64" spans="1:21" ht="15.75" customHeight="1">
      <c r="C64" s="141" t="s">
        <v>40</v>
      </c>
      <c r="D64" s="142">
        <f t="shared" si="15"/>
        <v>2</v>
      </c>
      <c r="E64" s="143">
        <f t="shared" si="16"/>
        <v>12.5</v>
      </c>
      <c r="F64" s="143">
        <f t="shared" si="16"/>
        <v>112.5</v>
      </c>
      <c r="G64" s="144">
        <f t="shared" si="16"/>
        <v>9148500</v>
      </c>
      <c r="H64" s="144">
        <f t="shared" si="16"/>
        <v>1282438</v>
      </c>
      <c r="I64" s="144">
        <f t="shared" si="16"/>
        <v>40000</v>
      </c>
      <c r="J64" s="143">
        <f t="shared" si="16"/>
        <v>1.75</v>
      </c>
      <c r="K64" s="144">
        <f t="shared" si="16"/>
        <v>8926.6802139037427</v>
      </c>
      <c r="L64" s="143">
        <f t="shared" si="16"/>
        <v>9.1987179487179489</v>
      </c>
      <c r="M64" s="145">
        <f t="shared" si="16"/>
        <v>2.605747392815759E-2</v>
      </c>
      <c r="N64" s="145">
        <f t="shared" si="16"/>
        <v>0.153475935828877</v>
      </c>
      <c r="O64" s="143">
        <f t="shared" si="16"/>
        <v>83.333333333333329</v>
      </c>
      <c r="P64" s="146">
        <f t="shared" si="16"/>
        <v>4.6349942062572421E-3</v>
      </c>
      <c r="Q64" s="146">
        <f t="shared" si="16"/>
        <v>0.17787580711147477</v>
      </c>
      <c r="R64" s="227">
        <f t="shared" si="16"/>
        <v>106149.07692307692</v>
      </c>
    </row>
    <row r="65" spans="3:18" ht="15.75" customHeight="1" thickBot="1">
      <c r="C65" s="135" t="s">
        <v>315</v>
      </c>
      <c r="D65" s="136">
        <f>SUM(D61:D64)</f>
        <v>30</v>
      </c>
      <c r="E65" s="137">
        <f>AVERAGE(E61:E64)</f>
        <v>24.179166666666664</v>
      </c>
      <c r="F65" s="137">
        <f t="shared" ref="F65:P65" si="17">AVERAGE(F61:F64)</f>
        <v>853.48235294117649</v>
      </c>
      <c r="G65" s="138">
        <f t="shared" si="17"/>
        <v>119437035.05882353</v>
      </c>
      <c r="H65" s="138">
        <f t="shared" si="17"/>
        <v>4379171.4917424237</v>
      </c>
      <c r="I65" s="138">
        <f t="shared" si="17"/>
        <v>569391.1723809524</v>
      </c>
      <c r="J65" s="137">
        <f t="shared" si="17"/>
        <v>4.5641414141414138</v>
      </c>
      <c r="K65" s="138">
        <f t="shared" si="17"/>
        <v>8078.7212177211841</v>
      </c>
      <c r="L65" s="137">
        <f t="shared" si="17"/>
        <v>112.08328842190188</v>
      </c>
      <c r="M65" s="139">
        <f t="shared" si="17"/>
        <v>4.7028058131287596E-2</v>
      </c>
      <c r="N65" s="139">
        <f t="shared" si="17"/>
        <v>8.4063296684262476E-2</v>
      </c>
      <c r="O65" s="137">
        <f t="shared" si="17"/>
        <v>255.75989658489661</v>
      </c>
      <c r="P65" s="140">
        <f t="shared" si="17"/>
        <v>6.8609153685237371E-3</v>
      </c>
      <c r="Q65" s="140">
        <f t="shared" ref="Q65:R65" si="18">AVERAGE(Q61:Q64)</f>
        <v>0.41007306815723094</v>
      </c>
      <c r="R65" s="228">
        <f t="shared" si="18"/>
        <v>420366.41070086538</v>
      </c>
    </row>
  </sheetData>
  <mergeCells count="1">
    <mergeCell ref="V1:Z1"/>
  </mergeCells>
  <pageMargins left="0.7" right="0.7" top="0.75" bottom="0.75" header="0.3" footer="0.3"/>
  <pageSetup orientation="portrait" r:id="rId1"/>
  <drawing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96"/>
  <sheetViews>
    <sheetView workbookViewId="0">
      <pane xSplit="1" ySplit="3" topLeftCell="B19" activePane="bottomRight" state="frozen"/>
      <selection pane="topRight" activeCell="B1" sqref="B1"/>
      <selection pane="bottomLeft" activeCell="A4" sqref="A4"/>
      <selection pane="bottomRight" activeCell="D63" sqref="D63"/>
    </sheetView>
  </sheetViews>
  <sheetFormatPr defaultRowHeight="12.75"/>
  <cols>
    <col min="1" max="1" width="38.85546875" customWidth="1"/>
    <col min="2" max="2" width="12.7109375" customWidth="1"/>
    <col min="3" max="3" width="15" bestFit="1" customWidth="1"/>
    <col min="4" max="5" width="15" customWidth="1"/>
    <col min="6" max="6" width="21.5703125" customWidth="1"/>
    <col min="7" max="7" width="15" style="58" customWidth="1"/>
    <col min="8" max="10" width="12.7109375" customWidth="1"/>
    <col min="11" max="11" width="18.140625" customWidth="1"/>
    <col min="12" max="12" width="9.140625" customWidth="1"/>
    <col min="13" max="13" width="14.42578125" customWidth="1"/>
    <col min="14" max="14" width="12.28515625" customWidth="1"/>
    <col min="15" max="15" width="9.140625" customWidth="1"/>
    <col min="16" max="23" width="12.7109375" customWidth="1"/>
    <col min="24" max="24" width="5.85546875" customWidth="1"/>
    <col min="25" max="25" width="13.42578125" bestFit="1" customWidth="1"/>
    <col min="26" max="55" width="12.7109375" customWidth="1"/>
    <col min="56" max="56" width="8.140625" bestFit="1" customWidth="1"/>
    <col min="57" max="57" width="41.42578125" bestFit="1" customWidth="1"/>
    <col min="58" max="58" width="26.7109375" bestFit="1" customWidth="1"/>
    <col min="59" max="59" width="23.7109375" bestFit="1" customWidth="1"/>
    <col min="60" max="61" width="15" bestFit="1" customWidth="1"/>
    <col min="62" max="62" width="36.28515625" bestFit="1" customWidth="1"/>
    <col min="63" max="63" width="13.140625" bestFit="1" customWidth="1"/>
    <col min="64" max="64" width="7" bestFit="1" customWidth="1"/>
    <col min="65" max="65" width="10.5703125" bestFit="1" customWidth="1"/>
    <col min="66" max="66" width="12.28515625" bestFit="1" customWidth="1"/>
    <col min="67" max="67" width="18.140625" bestFit="1" customWidth="1"/>
    <col min="68" max="68" width="8.42578125" bestFit="1" customWidth="1"/>
    <col min="69" max="69" width="6.42578125" bestFit="1" customWidth="1"/>
    <col min="70" max="70" width="12.28515625" bestFit="1" customWidth="1"/>
  </cols>
  <sheetData>
    <row r="1" spans="1:70">
      <c r="A1" s="162" t="s">
        <v>334</v>
      </c>
      <c r="B1" s="162"/>
      <c r="C1" s="162"/>
      <c r="D1" s="162"/>
      <c r="E1" s="162"/>
      <c r="F1" s="58"/>
      <c r="G1" s="40"/>
      <c r="H1" s="40"/>
      <c r="I1" s="40"/>
      <c r="J1" s="58"/>
      <c r="K1" s="67"/>
      <c r="L1" s="60"/>
      <c r="M1" s="62"/>
      <c r="N1" s="62"/>
      <c r="O1" s="60"/>
      <c r="P1" s="62"/>
      <c r="Q1" s="62"/>
      <c r="R1" s="62"/>
      <c r="S1" s="58"/>
      <c r="T1" s="209" t="s">
        <v>345</v>
      </c>
      <c r="U1" s="209"/>
      <c r="V1" s="209"/>
      <c r="W1" s="209"/>
      <c r="X1" s="209"/>
    </row>
    <row r="2" spans="1:70" ht="63.75">
      <c r="A2" s="25" t="s">
        <v>45</v>
      </c>
      <c r="B2" s="39" t="s">
        <v>531</v>
      </c>
      <c r="C2" s="25" t="s">
        <v>349</v>
      </c>
      <c r="D2" s="58"/>
      <c r="E2" s="7" t="s">
        <v>46</v>
      </c>
      <c r="F2" s="7" t="s">
        <v>5</v>
      </c>
      <c r="G2" s="43" t="s">
        <v>95</v>
      </c>
      <c r="H2" s="43" t="s">
        <v>47</v>
      </c>
      <c r="I2" s="43" t="s">
        <v>96</v>
      </c>
      <c r="J2" s="7" t="s">
        <v>58</v>
      </c>
      <c r="K2" s="66" t="s">
        <v>300</v>
      </c>
      <c r="L2" s="59" t="s">
        <v>299</v>
      </c>
      <c r="M2" s="61" t="s">
        <v>301</v>
      </c>
      <c r="N2" s="61" t="s">
        <v>302</v>
      </c>
      <c r="O2" s="59" t="s">
        <v>303</v>
      </c>
      <c r="P2" s="61" t="s">
        <v>304</v>
      </c>
      <c r="Q2" s="61"/>
      <c r="R2" s="92" t="s">
        <v>316</v>
      </c>
      <c r="S2" s="92" t="s">
        <v>317</v>
      </c>
      <c r="T2" s="92" t="s">
        <v>311</v>
      </c>
      <c r="U2" s="92" t="s">
        <v>312</v>
      </c>
      <c r="V2" s="92" t="s">
        <v>310</v>
      </c>
      <c r="W2" s="92" t="s">
        <v>313</v>
      </c>
      <c r="X2" s="58"/>
    </row>
    <row r="3" spans="1:70" s="39" customFormat="1" ht="141.75">
      <c r="A3" s="182" t="s">
        <v>355</v>
      </c>
      <c r="B3" s="181" t="s">
        <v>356</v>
      </c>
      <c r="Y3" s="198" t="s">
        <v>499</v>
      </c>
      <c r="Z3" s="198" t="s">
        <v>524</v>
      </c>
      <c r="AA3" s="198" t="s">
        <v>500</v>
      </c>
      <c r="AB3" s="198" t="s">
        <v>501</v>
      </c>
      <c r="AC3" s="198" t="s">
        <v>502</v>
      </c>
      <c r="AD3" s="198" t="s">
        <v>503</v>
      </c>
      <c r="AE3" s="198" t="s">
        <v>525</v>
      </c>
      <c r="AF3" s="198" t="s">
        <v>526</v>
      </c>
      <c r="AG3" s="198" t="s">
        <v>527</v>
      </c>
      <c r="AH3" s="198" t="s">
        <v>504</v>
      </c>
      <c r="AI3" s="198" t="s">
        <v>505</v>
      </c>
      <c r="AJ3" s="198" t="s">
        <v>506</v>
      </c>
      <c r="AK3" s="198" t="s">
        <v>507</v>
      </c>
      <c r="AL3" s="198" t="s">
        <v>508</v>
      </c>
      <c r="AM3" s="198" t="s">
        <v>509</v>
      </c>
      <c r="AN3" s="199" t="s">
        <v>370</v>
      </c>
      <c r="AO3" s="199" t="s">
        <v>510</v>
      </c>
      <c r="AP3" s="199" t="s">
        <v>511</v>
      </c>
      <c r="AQ3" s="199" t="s">
        <v>512</v>
      </c>
      <c r="AR3" s="199" t="s">
        <v>513</v>
      </c>
      <c r="AS3" s="199" t="s">
        <v>514</v>
      </c>
      <c r="AT3" s="199" t="s">
        <v>515</v>
      </c>
      <c r="AU3" s="199" t="s">
        <v>516</v>
      </c>
      <c r="AV3" s="199" t="s">
        <v>517</v>
      </c>
      <c r="AW3" s="199" t="s">
        <v>518</v>
      </c>
      <c r="AX3" s="199" t="s">
        <v>519</v>
      </c>
      <c r="AY3" s="199" t="s">
        <v>520</v>
      </c>
      <c r="AZ3" s="199" t="s">
        <v>521</v>
      </c>
      <c r="BA3" s="200"/>
      <c r="BB3" s="200"/>
      <c r="BC3" s="200"/>
      <c r="BD3" s="183" t="s">
        <v>362</v>
      </c>
      <c r="BE3" s="201" t="s">
        <v>522</v>
      </c>
      <c r="BF3" s="201" t="s">
        <v>498</v>
      </c>
      <c r="BG3" s="202" t="s">
        <v>523</v>
      </c>
      <c r="BH3" s="202" t="s">
        <v>528</v>
      </c>
      <c r="BI3" s="202" t="s">
        <v>529</v>
      </c>
      <c r="BJ3" s="201" t="s">
        <v>357</v>
      </c>
      <c r="BK3" s="201" t="s">
        <v>358</v>
      </c>
      <c r="BL3" s="201" t="s">
        <v>359</v>
      </c>
      <c r="BM3" s="201" t="s">
        <v>360</v>
      </c>
      <c r="BN3" s="201" t="s">
        <v>361</v>
      </c>
      <c r="BO3" s="196" t="s">
        <v>370</v>
      </c>
      <c r="BP3" s="197" t="s">
        <v>371</v>
      </c>
      <c r="BQ3" s="197" t="s">
        <v>359</v>
      </c>
      <c r="BR3" s="197" t="s">
        <v>361</v>
      </c>
    </row>
    <row r="4" spans="1:70" ht="15.75">
      <c r="A4" s="180" t="s">
        <v>372</v>
      </c>
      <c r="B4" s="185" t="str">
        <f>IF(AN4&gt;0,"Yes",IF(AX4&gt;0,"Some","None"))</f>
        <v>Yes</v>
      </c>
      <c r="G4" s="211">
        <f>AN4</f>
        <v>127753000</v>
      </c>
      <c r="Y4" s="187">
        <v>60</v>
      </c>
      <c r="Z4" s="187">
        <v>35</v>
      </c>
      <c r="AA4" s="187">
        <v>2.5</v>
      </c>
      <c r="AB4" s="187">
        <v>0</v>
      </c>
      <c r="AC4" s="187">
        <v>1.5</v>
      </c>
      <c r="AD4" s="187">
        <v>5</v>
      </c>
      <c r="AE4" s="187">
        <v>6</v>
      </c>
      <c r="AF4" s="187">
        <v>670</v>
      </c>
      <c r="AG4" s="187">
        <v>125000</v>
      </c>
      <c r="AH4" s="187">
        <v>6</v>
      </c>
      <c r="AI4" s="187">
        <v>225</v>
      </c>
      <c r="AJ4" s="187">
        <v>3</v>
      </c>
      <c r="AK4" s="187">
        <v>50</v>
      </c>
      <c r="AL4" s="187">
        <v>5.4</v>
      </c>
      <c r="AM4" s="187">
        <v>2017</v>
      </c>
      <c r="AN4" s="187">
        <v>127753000</v>
      </c>
      <c r="AO4" s="187">
        <v>2333000</v>
      </c>
      <c r="AP4" s="187">
        <v>200000</v>
      </c>
      <c r="AQ4" s="187">
        <v>106000</v>
      </c>
      <c r="AR4" s="187">
        <v>570000</v>
      </c>
      <c r="AS4" s="187">
        <v>120000</v>
      </c>
      <c r="AT4" s="187">
        <v>111000</v>
      </c>
      <c r="AU4" s="187">
        <v>751000</v>
      </c>
      <c r="AV4" s="187">
        <v>66000</v>
      </c>
      <c r="AW4" s="187">
        <v>623000</v>
      </c>
      <c r="AX4" s="187">
        <v>4880000</v>
      </c>
      <c r="AY4" s="187">
        <v>2200000</v>
      </c>
      <c r="AZ4" s="187">
        <v>78392000</v>
      </c>
      <c r="BA4" s="187">
        <v>4880000</v>
      </c>
      <c r="BB4" s="187">
        <v>2200000</v>
      </c>
      <c r="BC4" s="187">
        <v>78392000</v>
      </c>
      <c r="BD4" s="188" t="s">
        <v>363</v>
      </c>
      <c r="BE4" s="188" t="s">
        <v>378</v>
      </c>
      <c r="BF4" s="188" t="s">
        <v>379</v>
      </c>
      <c r="BG4" s="203">
        <v>2000000</v>
      </c>
      <c r="BH4" s="204">
        <f>141335*1000</f>
        <v>141335000</v>
      </c>
      <c r="BI4" s="204">
        <f>136199*1000</f>
        <v>136199000</v>
      </c>
      <c r="BJ4" s="188" t="s">
        <v>373</v>
      </c>
      <c r="BK4" s="188" t="s">
        <v>374</v>
      </c>
      <c r="BL4" s="188" t="s">
        <v>375</v>
      </c>
      <c r="BM4" s="188" t="s">
        <v>376</v>
      </c>
      <c r="BN4" s="188" t="s">
        <v>377</v>
      </c>
      <c r="BO4" s="186">
        <v>127753000</v>
      </c>
      <c r="BP4" s="187" t="s">
        <v>309</v>
      </c>
      <c r="BQ4" s="188"/>
      <c r="BR4" s="188" t="s">
        <v>377</v>
      </c>
    </row>
    <row r="5" spans="1:70" ht="15.75">
      <c r="A5" s="180" t="s">
        <v>281</v>
      </c>
      <c r="B5" s="185" t="str">
        <f>IF(AN5&gt;0,"Yes",IF(AX5&gt;0,"Some","None"))</f>
        <v>Yes</v>
      </c>
      <c r="G5" s="211">
        <f t="shared" ref="G5:G55" si="0">AN5</f>
        <v>33119971</v>
      </c>
      <c r="Y5" s="187">
        <v>3</v>
      </c>
      <c r="Z5" s="187">
        <v>12</v>
      </c>
      <c r="AA5" s="187">
        <v>2</v>
      </c>
      <c r="AB5" s="187">
        <v>0</v>
      </c>
      <c r="AC5" s="187">
        <v>2</v>
      </c>
      <c r="AD5" s="187">
        <v>3</v>
      </c>
      <c r="AE5" s="187">
        <v>4</v>
      </c>
      <c r="AF5" s="187">
        <v>170</v>
      </c>
      <c r="AG5" s="187">
        <v>0</v>
      </c>
      <c r="AH5" s="187">
        <v>3</v>
      </c>
      <c r="AI5" s="187">
        <v>140</v>
      </c>
      <c r="AJ5" s="187">
        <v>15</v>
      </c>
      <c r="AK5" s="187">
        <v>15</v>
      </c>
      <c r="AL5" s="187">
        <v>15</v>
      </c>
      <c r="AM5" s="187">
        <v>2016</v>
      </c>
      <c r="AN5" s="187">
        <v>33119971</v>
      </c>
      <c r="AO5" s="187">
        <v>1400000</v>
      </c>
      <c r="AP5" s="187">
        <v>60000</v>
      </c>
      <c r="AQ5" s="187">
        <v>300000</v>
      </c>
      <c r="AR5" s="187">
        <v>120000</v>
      </c>
      <c r="AS5" s="187">
        <v>10000</v>
      </c>
      <c r="AT5" s="187">
        <v>5000</v>
      </c>
      <c r="AU5" s="187">
        <v>350000</v>
      </c>
      <c r="AV5" s="187">
        <v>60000</v>
      </c>
      <c r="AW5" s="187">
        <v>35000</v>
      </c>
      <c r="AX5" s="187">
        <v>2340000</v>
      </c>
      <c r="AY5" s="187">
        <v>1300000</v>
      </c>
      <c r="AZ5" s="187">
        <v>32000000</v>
      </c>
      <c r="BA5" s="187">
        <v>2340000</v>
      </c>
      <c r="BB5" s="187">
        <v>1300000</v>
      </c>
      <c r="BC5" s="187">
        <v>32000000</v>
      </c>
      <c r="BD5" s="188" t="s">
        <v>364</v>
      </c>
      <c r="BE5" s="188" t="s">
        <v>378</v>
      </c>
      <c r="BF5" s="188" t="s">
        <v>383</v>
      </c>
      <c r="BG5" s="188"/>
      <c r="BH5" s="204">
        <f>32120*1000</f>
        <v>32120000</v>
      </c>
      <c r="BI5" s="204">
        <f>33159*1000</f>
        <v>33159000</v>
      </c>
      <c r="BJ5" s="188" t="s">
        <v>380</v>
      </c>
      <c r="BK5" s="188" t="s">
        <v>374</v>
      </c>
      <c r="BL5" s="188" t="s">
        <v>375</v>
      </c>
      <c r="BM5" s="188" t="s">
        <v>381</v>
      </c>
      <c r="BN5" s="188" t="s">
        <v>377</v>
      </c>
      <c r="BO5" s="186">
        <v>33119971</v>
      </c>
      <c r="BP5" s="187" t="s">
        <v>382</v>
      </c>
      <c r="BQ5" s="188"/>
      <c r="BR5" s="188" t="s">
        <v>377</v>
      </c>
    </row>
    <row r="6" spans="1:70" ht="15.75">
      <c r="A6" s="180" t="s">
        <v>384</v>
      </c>
      <c r="B6" s="185" t="str">
        <f>IF(AN6&gt;0,"Yes",IF(AX6&gt;0,"Some","None"))</f>
        <v>Yes</v>
      </c>
      <c r="G6" s="211">
        <f t="shared" si="0"/>
        <v>39500000</v>
      </c>
      <c r="Y6" s="187">
        <v>22</v>
      </c>
      <c r="Z6" s="187">
        <v>4</v>
      </c>
      <c r="AA6" s="187">
        <v>2</v>
      </c>
      <c r="AB6" s="187">
        <v>0</v>
      </c>
      <c r="AC6" s="187">
        <v>1</v>
      </c>
      <c r="AD6" s="187">
        <v>1</v>
      </c>
      <c r="AE6" s="187">
        <v>1</v>
      </c>
      <c r="AF6" s="187">
        <v>680</v>
      </c>
      <c r="AG6" s="187">
        <v>100</v>
      </c>
      <c r="AH6" s="187">
        <v>7</v>
      </c>
      <c r="AI6" s="187">
        <v>68</v>
      </c>
      <c r="AJ6" s="187">
        <v>13</v>
      </c>
      <c r="AK6" s="187">
        <v>115</v>
      </c>
      <c r="AL6" s="187">
        <v>60</v>
      </c>
      <c r="AM6" s="187">
        <v>2016</v>
      </c>
      <c r="AN6" s="187">
        <v>39500000</v>
      </c>
      <c r="AO6" s="187">
        <v>316000</v>
      </c>
      <c r="AP6" s="187">
        <v>181700</v>
      </c>
      <c r="AQ6" s="187">
        <v>116130</v>
      </c>
      <c r="AR6" s="187">
        <v>133510</v>
      </c>
      <c r="AS6" s="187">
        <v>61620</v>
      </c>
      <c r="AT6" s="187">
        <v>3950</v>
      </c>
      <c r="AU6" s="187">
        <v>19750</v>
      </c>
      <c r="AV6" s="187">
        <v>37920</v>
      </c>
      <c r="AW6" s="187">
        <v>15800</v>
      </c>
      <c r="AX6" s="187">
        <v>886380</v>
      </c>
      <c r="AY6" s="187">
        <v>0</v>
      </c>
      <c r="AZ6" s="187">
        <v>37920000</v>
      </c>
      <c r="BA6" s="187">
        <v>886380</v>
      </c>
      <c r="BB6" s="187">
        <v>0</v>
      </c>
      <c r="BC6" s="187">
        <v>37920000</v>
      </c>
      <c r="BD6" s="188" t="s">
        <v>367</v>
      </c>
      <c r="BE6" s="188" t="s">
        <v>387</v>
      </c>
      <c r="BF6" s="188" t="s">
        <v>388</v>
      </c>
      <c r="BG6" s="188">
        <v>60000</v>
      </c>
      <c r="BH6" s="204">
        <v>54292194</v>
      </c>
      <c r="BI6" s="204">
        <v>52397600</v>
      </c>
      <c r="BJ6" s="188" t="s">
        <v>385</v>
      </c>
      <c r="BK6" s="188" t="s">
        <v>374</v>
      </c>
      <c r="BL6" s="188" t="s">
        <v>375</v>
      </c>
      <c r="BM6" s="188" t="s">
        <v>386</v>
      </c>
      <c r="BN6" s="188" t="s">
        <v>377</v>
      </c>
      <c r="BO6" s="186">
        <v>39500000</v>
      </c>
      <c r="BP6" s="187" t="s">
        <v>382</v>
      </c>
      <c r="BQ6" s="188"/>
      <c r="BR6" s="188" t="s">
        <v>377</v>
      </c>
    </row>
    <row r="7" spans="1:70" ht="15.75">
      <c r="A7" s="180" t="s">
        <v>172</v>
      </c>
      <c r="B7" s="185" t="str">
        <f>IF(AN7&gt;0,"Yes",IF(AX7&gt;0,"Some","None"))</f>
        <v>Yes</v>
      </c>
      <c r="G7" s="211">
        <f t="shared" si="0"/>
        <v>52995000</v>
      </c>
      <c r="Y7" s="187">
        <v>70</v>
      </c>
      <c r="Z7" s="187">
        <v>11</v>
      </c>
      <c r="AA7" s="187">
        <v>0</v>
      </c>
      <c r="AB7" s="187">
        <v>0</v>
      </c>
      <c r="AC7" s="187">
        <v>2</v>
      </c>
      <c r="AD7" s="187">
        <v>5</v>
      </c>
      <c r="AE7" s="187">
        <v>1</v>
      </c>
      <c r="AF7" s="187">
        <v>400</v>
      </c>
      <c r="AG7" s="187">
        <v>350</v>
      </c>
      <c r="AH7" s="187">
        <v>5</v>
      </c>
      <c r="AI7" s="187">
        <v>90</v>
      </c>
      <c r="AJ7" s="187">
        <v>1</v>
      </c>
      <c r="AK7" s="187">
        <v>35</v>
      </c>
      <c r="AL7" s="187">
        <v>5</v>
      </c>
      <c r="AM7" s="187">
        <v>2016</v>
      </c>
      <c r="AN7" s="187">
        <v>52995000</v>
      </c>
      <c r="AO7" s="187">
        <v>842000</v>
      </c>
      <c r="AP7" s="187">
        <v>112255</v>
      </c>
      <c r="AQ7" s="187">
        <v>180000</v>
      </c>
      <c r="AR7" s="187">
        <v>100000</v>
      </c>
      <c r="AS7" s="187">
        <v>6000</v>
      </c>
      <c r="AT7" s="187">
        <v>5000</v>
      </c>
      <c r="AU7" s="187">
        <v>250000</v>
      </c>
      <c r="AV7" s="187">
        <v>73289</v>
      </c>
      <c r="AW7" s="187">
        <v>250000</v>
      </c>
      <c r="AX7" s="187">
        <v>1818544</v>
      </c>
      <c r="AY7" s="187">
        <v>250000</v>
      </c>
      <c r="AZ7" s="187">
        <v>53073000</v>
      </c>
      <c r="BA7" s="187">
        <v>1818544</v>
      </c>
      <c r="BB7" s="187">
        <v>250000</v>
      </c>
      <c r="BC7" s="187">
        <v>53073000</v>
      </c>
      <c r="BD7" s="188" t="s">
        <v>365</v>
      </c>
      <c r="BE7" s="188" t="s">
        <v>378</v>
      </c>
      <c r="BF7" s="188" t="s">
        <v>379</v>
      </c>
      <c r="BG7" s="188">
        <v>450000</v>
      </c>
      <c r="BH7" s="205">
        <f>52995*1000</f>
        <v>52995000</v>
      </c>
      <c r="BI7" s="204">
        <f>52627*1000</f>
        <v>52627000</v>
      </c>
      <c r="BJ7" s="188" t="s">
        <v>389</v>
      </c>
      <c r="BK7" s="188" t="s">
        <v>374</v>
      </c>
      <c r="BL7" s="188" t="s">
        <v>375</v>
      </c>
      <c r="BM7" s="188"/>
      <c r="BN7" s="188" t="s">
        <v>377</v>
      </c>
      <c r="BO7" s="186">
        <v>52995000</v>
      </c>
      <c r="BP7" s="187" t="s">
        <v>382</v>
      </c>
      <c r="BQ7" s="188"/>
      <c r="BR7" s="188" t="s">
        <v>377</v>
      </c>
    </row>
    <row r="8" spans="1:70" ht="15">
      <c r="A8" s="180" t="s">
        <v>390</v>
      </c>
      <c r="B8" s="185" t="str">
        <f>IF(AN8&gt;0,"Yes",IF(AX8&gt;0,"Some","None"))</f>
        <v>None</v>
      </c>
      <c r="G8" s="211">
        <f t="shared" si="0"/>
        <v>0</v>
      </c>
      <c r="Y8" s="188"/>
      <c r="Z8" s="188"/>
      <c r="AA8" s="188"/>
      <c r="AB8" s="188"/>
      <c r="AC8" s="188"/>
      <c r="AD8" s="188"/>
      <c r="AE8" s="188"/>
      <c r="AF8" s="188"/>
      <c r="AG8" s="188"/>
      <c r="AH8" s="188"/>
      <c r="AI8" s="188"/>
      <c r="AJ8" s="188"/>
      <c r="AK8" s="188"/>
      <c r="AL8" s="188"/>
      <c r="AM8" s="188"/>
      <c r="AN8" s="188"/>
      <c r="AO8" s="188"/>
      <c r="AP8" s="188"/>
      <c r="AQ8" s="188"/>
      <c r="AR8" s="188"/>
      <c r="AS8" s="188"/>
      <c r="AT8" s="188"/>
      <c r="AU8" s="188"/>
      <c r="AV8" s="188"/>
      <c r="AW8" s="188"/>
      <c r="AX8" s="188"/>
      <c r="AY8" s="188"/>
      <c r="AZ8" s="188"/>
      <c r="BA8" s="188"/>
      <c r="BB8" s="188"/>
      <c r="BC8" s="188"/>
      <c r="BD8" s="188" t="s">
        <v>363</v>
      </c>
      <c r="BE8" s="188" t="s">
        <v>378</v>
      </c>
      <c r="BF8" s="188" t="s">
        <v>388</v>
      </c>
      <c r="BG8" s="188"/>
      <c r="BH8" s="204">
        <v>61193044</v>
      </c>
      <c r="BI8" s="204">
        <v>72522614</v>
      </c>
      <c r="BJ8" s="188" t="s">
        <v>391</v>
      </c>
      <c r="BK8" s="188" t="s">
        <v>392</v>
      </c>
      <c r="BL8" s="188"/>
      <c r="BM8" s="188">
        <v>1024</v>
      </c>
      <c r="BN8" s="188" t="s">
        <v>393</v>
      </c>
      <c r="BO8" s="189"/>
      <c r="BP8" s="188"/>
      <c r="BQ8" s="188"/>
      <c r="BR8" s="188" t="s">
        <v>393</v>
      </c>
    </row>
    <row r="9" spans="1:70" ht="15.75">
      <c r="A9" s="210" t="s">
        <v>530</v>
      </c>
      <c r="B9" s="185" t="str">
        <f>IF(AN9&gt;0,"Yes",IF(AX9&gt;0,"Some","None"))</f>
        <v>Yes</v>
      </c>
      <c r="G9" s="211">
        <f t="shared" si="0"/>
        <v>77000000</v>
      </c>
      <c r="Y9" s="187">
        <v>18</v>
      </c>
      <c r="Z9" s="187">
        <v>26</v>
      </c>
      <c r="AA9" s="187">
        <v>5</v>
      </c>
      <c r="AB9" s="187">
        <v>0</v>
      </c>
      <c r="AC9" s="187">
        <v>1</v>
      </c>
      <c r="AD9" s="187">
        <v>4</v>
      </c>
      <c r="AE9" s="187">
        <v>0</v>
      </c>
      <c r="AF9" s="187">
        <v>594</v>
      </c>
      <c r="AG9" s="187">
        <v>50</v>
      </c>
      <c r="AH9" s="187">
        <v>8</v>
      </c>
      <c r="AI9" s="187">
        <v>379</v>
      </c>
      <c r="AJ9" s="187">
        <v>2</v>
      </c>
      <c r="AK9" s="187">
        <v>42</v>
      </c>
      <c r="AL9" s="187">
        <v>15</v>
      </c>
      <c r="AM9" s="187">
        <v>2016</v>
      </c>
      <c r="AN9" s="187">
        <v>77000000</v>
      </c>
      <c r="AO9" s="187">
        <v>1337500</v>
      </c>
      <c r="AP9" s="187">
        <v>1068000</v>
      </c>
      <c r="AQ9" s="187">
        <v>78500</v>
      </c>
      <c r="AR9" s="187">
        <v>118750</v>
      </c>
      <c r="AS9" s="187">
        <v>226750</v>
      </c>
      <c r="AT9" s="187">
        <v>0</v>
      </c>
      <c r="AU9" s="187">
        <v>887500</v>
      </c>
      <c r="AV9" s="187">
        <v>177250</v>
      </c>
      <c r="AW9" s="187">
        <v>187625</v>
      </c>
      <c r="AX9" s="187">
        <v>4081875</v>
      </c>
      <c r="AY9" s="187">
        <v>131250</v>
      </c>
      <c r="AZ9" s="187">
        <v>76875000</v>
      </c>
      <c r="BA9" s="187">
        <v>4081875</v>
      </c>
      <c r="BB9" s="187">
        <v>131250</v>
      </c>
      <c r="BC9" s="187">
        <v>76875000</v>
      </c>
      <c r="BD9" s="188" t="s">
        <v>363</v>
      </c>
      <c r="BE9" s="188" t="s">
        <v>387</v>
      </c>
      <c r="BF9" s="188" t="s">
        <v>388</v>
      </c>
      <c r="BG9" s="188">
        <v>50000</v>
      </c>
      <c r="BH9" s="206"/>
      <c r="BI9" s="206"/>
      <c r="BJ9" s="184"/>
      <c r="BK9" s="184"/>
      <c r="BL9" s="184"/>
      <c r="BM9" s="184"/>
      <c r="BN9" s="184"/>
      <c r="BO9" s="186">
        <v>77000000</v>
      </c>
      <c r="BP9" s="187" t="s">
        <v>382</v>
      </c>
      <c r="BQ9" s="188"/>
      <c r="BR9" s="188" t="s">
        <v>394</v>
      </c>
    </row>
    <row r="10" spans="1:70" ht="15.75">
      <c r="A10" s="180" t="s">
        <v>42</v>
      </c>
      <c r="B10" s="185" t="str">
        <f>IF(AN10&gt;0,"Yes",IF(AX10&gt;0,"Some","None"))</f>
        <v>Yes</v>
      </c>
      <c r="G10" s="211">
        <f t="shared" si="0"/>
        <v>110000000</v>
      </c>
      <c r="Y10" s="187">
        <v>50</v>
      </c>
      <c r="Z10" s="187">
        <v>15</v>
      </c>
      <c r="AA10" s="187">
        <v>0</v>
      </c>
      <c r="AB10" s="187">
        <v>0</v>
      </c>
      <c r="AC10" s="187">
        <v>4</v>
      </c>
      <c r="AD10" s="187">
        <v>4</v>
      </c>
      <c r="AE10" s="187">
        <v>6</v>
      </c>
      <c r="AF10" s="187">
        <v>600</v>
      </c>
      <c r="AG10" s="187"/>
      <c r="AH10" s="187">
        <v>5</v>
      </c>
      <c r="AI10" s="187">
        <v>200</v>
      </c>
      <c r="AJ10" s="187">
        <v>1</v>
      </c>
      <c r="AK10" s="187">
        <v>80</v>
      </c>
      <c r="AL10" s="187">
        <v>8</v>
      </c>
      <c r="AM10" s="187">
        <v>2016</v>
      </c>
      <c r="AN10" s="187">
        <v>110000000</v>
      </c>
      <c r="AO10" s="187">
        <v>1900000</v>
      </c>
      <c r="AP10" s="187">
        <v>150000</v>
      </c>
      <c r="AQ10" s="187">
        <v>250000</v>
      </c>
      <c r="AR10" s="187">
        <v>250000</v>
      </c>
      <c r="AS10" s="187">
        <v>10000</v>
      </c>
      <c r="AT10" s="187"/>
      <c r="AU10" s="187">
        <v>2000000</v>
      </c>
      <c r="AV10" s="187">
        <v>150000</v>
      </c>
      <c r="AW10" s="187">
        <v>400000</v>
      </c>
      <c r="AX10" s="187">
        <v>5110000</v>
      </c>
      <c r="AY10" s="187">
        <v>300000</v>
      </c>
      <c r="AZ10" s="187"/>
      <c r="BA10" s="187">
        <v>5110000</v>
      </c>
      <c r="BB10" s="187">
        <v>300000</v>
      </c>
      <c r="BC10" s="187"/>
      <c r="BD10" s="188" t="s">
        <v>367</v>
      </c>
      <c r="BE10" s="188" t="s">
        <v>369</v>
      </c>
      <c r="BF10" s="188" t="s">
        <v>399</v>
      </c>
      <c r="BG10" s="188">
        <v>6000000</v>
      </c>
      <c r="BH10" s="204">
        <v>77298018</v>
      </c>
      <c r="BI10" s="204">
        <v>82933561</v>
      </c>
      <c r="BJ10" s="188" t="s">
        <v>395</v>
      </c>
      <c r="BK10" s="188" t="s">
        <v>396</v>
      </c>
      <c r="BL10" s="188" t="s">
        <v>397</v>
      </c>
      <c r="BM10" s="188">
        <v>94612</v>
      </c>
      <c r="BN10" s="188" t="s">
        <v>398</v>
      </c>
      <c r="BO10" s="186">
        <v>110000000</v>
      </c>
      <c r="BP10" s="187" t="s">
        <v>309</v>
      </c>
      <c r="BQ10" s="188" t="s">
        <v>397</v>
      </c>
      <c r="BR10" s="188" t="s">
        <v>398</v>
      </c>
    </row>
    <row r="11" spans="1:70" ht="15.75">
      <c r="A11" s="180" t="s">
        <v>242</v>
      </c>
      <c r="B11" s="185" t="str">
        <f>IF(AN11&gt;0,"Yes",IF(AX11&gt;0,"Some","None"))</f>
        <v>Yes</v>
      </c>
      <c r="G11" s="211">
        <f t="shared" si="0"/>
        <v>150000000</v>
      </c>
      <c r="Y11" s="187">
        <v>2</v>
      </c>
      <c r="Z11" s="187">
        <v>13</v>
      </c>
      <c r="AA11" s="187">
        <v>0</v>
      </c>
      <c r="AB11" s="187">
        <v>0</v>
      </c>
      <c r="AC11" s="187">
        <v>3</v>
      </c>
      <c r="AD11" s="187">
        <v>4</v>
      </c>
      <c r="AE11" s="187">
        <v>1</v>
      </c>
      <c r="AF11" s="187">
        <v>0</v>
      </c>
      <c r="AG11" s="187">
        <v>0</v>
      </c>
      <c r="AH11" s="187">
        <v>0</v>
      </c>
      <c r="AI11" s="187">
        <v>250</v>
      </c>
      <c r="AJ11" s="187">
        <v>0</v>
      </c>
      <c r="AK11" s="187">
        <v>40</v>
      </c>
      <c r="AL11" s="187"/>
      <c r="AM11" s="187">
        <v>2016</v>
      </c>
      <c r="AN11" s="187">
        <v>150000000</v>
      </c>
      <c r="AO11" s="187">
        <v>1090000</v>
      </c>
      <c r="AP11" s="187">
        <v>30000</v>
      </c>
      <c r="AQ11" s="187">
        <v>250000</v>
      </c>
      <c r="AR11" s="187">
        <v>0</v>
      </c>
      <c r="AS11" s="187">
        <v>250000</v>
      </c>
      <c r="AT11" s="187">
        <v>400000</v>
      </c>
      <c r="AU11" s="187">
        <v>140000</v>
      </c>
      <c r="AV11" s="187">
        <v>20000</v>
      </c>
      <c r="AW11" s="187">
        <v>33000</v>
      </c>
      <c r="AX11" s="187">
        <v>2213000</v>
      </c>
      <c r="AY11" s="187">
        <v>300000</v>
      </c>
      <c r="AZ11" s="187">
        <v>10000000</v>
      </c>
      <c r="BA11" s="187">
        <v>2213000</v>
      </c>
      <c r="BB11" s="187">
        <v>300000</v>
      </c>
      <c r="BC11" s="187">
        <v>10000000</v>
      </c>
      <c r="BD11" s="188" t="s">
        <v>363</v>
      </c>
      <c r="BE11" s="188" t="s">
        <v>387</v>
      </c>
      <c r="BF11" s="188" t="s">
        <v>388</v>
      </c>
      <c r="BG11" s="203">
        <v>1000000</v>
      </c>
      <c r="BH11" s="204">
        <f>32806*1000</f>
        <v>32806000</v>
      </c>
      <c r="BI11" s="204">
        <f>37765*1000</f>
        <v>37765000</v>
      </c>
      <c r="BJ11" s="188" t="s">
        <v>400</v>
      </c>
      <c r="BK11" s="188" t="s">
        <v>401</v>
      </c>
      <c r="BL11" s="188" t="s">
        <v>402</v>
      </c>
      <c r="BM11" s="188">
        <v>20036</v>
      </c>
      <c r="BN11" s="188" t="s">
        <v>398</v>
      </c>
      <c r="BO11" s="186">
        <v>150000000</v>
      </c>
      <c r="BP11" s="187" t="s">
        <v>309</v>
      </c>
      <c r="BQ11" s="188" t="s">
        <v>402</v>
      </c>
      <c r="BR11" s="188" t="s">
        <v>398</v>
      </c>
    </row>
    <row r="12" spans="1:70" ht="15.75">
      <c r="A12" s="180" t="s">
        <v>292</v>
      </c>
      <c r="B12" s="185" t="str">
        <f>IF(AN12&gt;0,"Yes",IF(AX12&gt;0,"Some","None"))</f>
        <v>Yes</v>
      </c>
      <c r="G12" s="211">
        <f t="shared" si="0"/>
        <v>104000000</v>
      </c>
      <c r="Y12" s="187">
        <v>4</v>
      </c>
      <c r="Z12" s="187">
        <v>31</v>
      </c>
      <c r="AA12" s="187">
        <v>12</v>
      </c>
      <c r="AB12" s="187"/>
      <c r="AC12" s="187">
        <v>2</v>
      </c>
      <c r="AD12" s="187">
        <v>7</v>
      </c>
      <c r="AE12" s="187">
        <v>2</v>
      </c>
      <c r="AF12" s="187">
        <v>500</v>
      </c>
      <c r="AG12" s="187">
        <v>400</v>
      </c>
      <c r="AH12" s="187">
        <v>4</v>
      </c>
      <c r="AI12" s="187">
        <v>400</v>
      </c>
      <c r="AJ12" s="187"/>
      <c r="AK12" s="187"/>
      <c r="AL12" s="187"/>
      <c r="AM12" s="187">
        <v>2017</v>
      </c>
      <c r="AN12" s="187">
        <v>104000000</v>
      </c>
      <c r="AO12" s="187">
        <v>3600000</v>
      </c>
      <c r="AP12" s="187">
        <v>1275000</v>
      </c>
      <c r="AQ12" s="187">
        <v>100000</v>
      </c>
      <c r="AR12" s="187">
        <v>25000</v>
      </c>
      <c r="AS12" s="187">
        <v>150000</v>
      </c>
      <c r="AT12" s="187">
        <v>150000</v>
      </c>
      <c r="AU12" s="187">
        <v>250000</v>
      </c>
      <c r="AV12" s="187">
        <v>750000</v>
      </c>
      <c r="AW12" s="187">
        <v>750000</v>
      </c>
      <c r="AX12" s="187">
        <v>7050000</v>
      </c>
      <c r="AY12" s="187">
        <v>500000</v>
      </c>
      <c r="AZ12" s="187">
        <v>7650000</v>
      </c>
      <c r="BA12" s="187">
        <v>7050000</v>
      </c>
      <c r="BB12" s="187">
        <v>500000</v>
      </c>
      <c r="BC12" s="187">
        <v>7650000</v>
      </c>
      <c r="BD12" s="188" t="s">
        <v>363</v>
      </c>
      <c r="BE12" s="188" t="s">
        <v>387</v>
      </c>
      <c r="BF12" s="188" t="s">
        <v>369</v>
      </c>
      <c r="BG12" s="188"/>
      <c r="BH12" s="204">
        <v>97659264</v>
      </c>
      <c r="BI12" s="204">
        <v>91856402</v>
      </c>
      <c r="BJ12" s="188" t="s">
        <v>403</v>
      </c>
      <c r="BK12" s="188" t="s">
        <v>401</v>
      </c>
      <c r="BL12" s="188" t="s">
        <v>402</v>
      </c>
      <c r="BM12" s="188">
        <v>20006</v>
      </c>
      <c r="BN12" s="188" t="s">
        <v>398</v>
      </c>
      <c r="BO12" s="186">
        <v>104000000</v>
      </c>
      <c r="BP12" s="187" t="s">
        <v>309</v>
      </c>
      <c r="BQ12" s="188" t="s">
        <v>402</v>
      </c>
      <c r="BR12" s="188" t="s">
        <v>398</v>
      </c>
    </row>
    <row r="13" spans="1:70" ht="15">
      <c r="A13" s="180" t="s">
        <v>194</v>
      </c>
      <c r="B13" s="185" t="str">
        <f>IF(AN13&gt;0,"Yes",IF(AX13&gt;0,"Some","None"))</f>
        <v>None</v>
      </c>
      <c r="G13" s="211">
        <f t="shared" si="0"/>
        <v>0</v>
      </c>
      <c r="Y13" s="188"/>
      <c r="Z13" s="188"/>
      <c r="AA13" s="188"/>
      <c r="AB13" s="188"/>
      <c r="AC13" s="188"/>
      <c r="AD13" s="188"/>
      <c r="AE13" s="188"/>
      <c r="AF13" s="188"/>
      <c r="AG13" s="188"/>
      <c r="AH13" s="188"/>
      <c r="AI13" s="188"/>
      <c r="AJ13" s="188"/>
      <c r="AK13" s="188"/>
      <c r="AL13" s="188"/>
      <c r="AM13" s="188"/>
      <c r="AN13" s="188"/>
      <c r="AO13" s="188"/>
      <c r="AP13" s="188"/>
      <c r="AQ13" s="188"/>
      <c r="AR13" s="188"/>
      <c r="AS13" s="188"/>
      <c r="AT13" s="188"/>
      <c r="AU13" s="188"/>
      <c r="AV13" s="188"/>
      <c r="AW13" s="188"/>
      <c r="AX13" s="188"/>
      <c r="AY13" s="188"/>
      <c r="AZ13" s="188"/>
      <c r="BA13" s="188"/>
      <c r="BB13" s="188"/>
      <c r="BC13" s="188"/>
      <c r="BD13" s="188" t="s">
        <v>363</v>
      </c>
      <c r="BE13" s="188" t="s">
        <v>405</v>
      </c>
      <c r="BF13" s="188" t="s">
        <v>388</v>
      </c>
      <c r="BG13" s="188"/>
      <c r="BH13" s="204">
        <v>387887004</v>
      </c>
      <c r="BI13" s="204">
        <v>388460114</v>
      </c>
      <c r="BJ13" s="188" t="s">
        <v>404</v>
      </c>
      <c r="BK13" s="188" t="s">
        <v>401</v>
      </c>
      <c r="BL13" s="188" t="s">
        <v>402</v>
      </c>
      <c r="BM13" s="188">
        <v>20007</v>
      </c>
      <c r="BN13" s="188" t="s">
        <v>398</v>
      </c>
      <c r="BO13" s="189"/>
      <c r="BP13" s="188"/>
      <c r="BQ13" s="188" t="s">
        <v>402</v>
      </c>
      <c r="BR13" s="188" t="s">
        <v>398</v>
      </c>
    </row>
    <row r="14" spans="1:70" ht="15">
      <c r="A14" s="180" t="s">
        <v>406</v>
      </c>
      <c r="B14" s="185" t="str">
        <f>IF(AN14&gt;0,"Yes",IF(AX14&gt;0,"Some","None"))</f>
        <v>None</v>
      </c>
      <c r="G14" s="211">
        <f t="shared" si="0"/>
        <v>0</v>
      </c>
      <c r="Y14" s="188"/>
      <c r="Z14" s="188"/>
      <c r="AA14" s="188"/>
      <c r="AB14" s="188"/>
      <c r="AC14" s="188"/>
      <c r="AD14" s="188"/>
      <c r="AE14" s="188"/>
      <c r="AF14" s="188"/>
      <c r="AG14" s="188"/>
      <c r="AH14" s="188"/>
      <c r="AI14" s="188"/>
      <c r="AJ14" s="188"/>
      <c r="AK14" s="188"/>
      <c r="AL14" s="188"/>
      <c r="AM14" s="188"/>
      <c r="AN14" s="188"/>
      <c r="AO14" s="188"/>
      <c r="AP14" s="188"/>
      <c r="AQ14" s="188"/>
      <c r="AR14" s="188"/>
      <c r="AS14" s="188"/>
      <c r="AT14" s="188"/>
      <c r="AU14" s="188"/>
      <c r="AV14" s="188"/>
      <c r="AW14" s="188"/>
      <c r="AX14" s="188"/>
      <c r="AY14" s="188"/>
      <c r="AZ14" s="188"/>
      <c r="BA14" s="188"/>
      <c r="BB14" s="188"/>
      <c r="BC14" s="188"/>
      <c r="BD14" s="188" t="s">
        <v>363</v>
      </c>
      <c r="BE14" s="188" t="s">
        <v>378</v>
      </c>
      <c r="BF14" s="188" t="s">
        <v>369</v>
      </c>
      <c r="BG14" s="188">
        <v>500</v>
      </c>
      <c r="BH14" s="204">
        <v>109394429</v>
      </c>
      <c r="BI14" s="204">
        <v>119894566</v>
      </c>
      <c r="BJ14" s="188" t="s">
        <v>407</v>
      </c>
      <c r="BK14" s="188" t="s">
        <v>401</v>
      </c>
      <c r="BL14" s="188" t="s">
        <v>402</v>
      </c>
      <c r="BM14" s="188">
        <v>20036</v>
      </c>
      <c r="BN14" s="188" t="s">
        <v>398</v>
      </c>
      <c r="BO14" s="189"/>
      <c r="BP14" s="188"/>
      <c r="BQ14" s="188" t="s">
        <v>402</v>
      </c>
      <c r="BR14" s="188" t="s">
        <v>398</v>
      </c>
    </row>
    <row r="15" spans="1:70" ht="15.75">
      <c r="A15" s="180" t="s">
        <v>199</v>
      </c>
      <c r="B15" s="185" t="str">
        <f>IF(AN15&gt;0,"Yes",IF(AX15&gt;0,"Some","None"))</f>
        <v>Yes</v>
      </c>
      <c r="G15" s="211">
        <f t="shared" si="0"/>
        <v>38000000</v>
      </c>
      <c r="Y15" s="187">
        <v>20</v>
      </c>
      <c r="Z15" s="187">
        <v>14</v>
      </c>
      <c r="AA15" s="187">
        <v>0</v>
      </c>
      <c r="AB15" s="187">
        <v>1</v>
      </c>
      <c r="AC15" s="187">
        <v>2</v>
      </c>
      <c r="AD15" s="187">
        <v>3</v>
      </c>
      <c r="AE15" s="187">
        <v>1</v>
      </c>
      <c r="AF15" s="187">
        <v>580</v>
      </c>
      <c r="AG15" s="187">
        <v>35</v>
      </c>
      <c r="AH15" s="187">
        <v>3</v>
      </c>
      <c r="AI15" s="187">
        <v>120</v>
      </c>
      <c r="AJ15" s="187">
        <v>2</v>
      </c>
      <c r="AK15" s="187">
        <v>50</v>
      </c>
      <c r="AL15" s="187">
        <v>25</v>
      </c>
      <c r="AM15" s="187">
        <v>2016</v>
      </c>
      <c r="AN15" s="187">
        <v>38000000</v>
      </c>
      <c r="AO15" s="187">
        <v>1500000</v>
      </c>
      <c r="AP15" s="187">
        <v>295000</v>
      </c>
      <c r="AQ15" s="187">
        <v>125000</v>
      </c>
      <c r="AR15" s="187">
        <v>21000</v>
      </c>
      <c r="AS15" s="187">
        <v>150000</v>
      </c>
      <c r="AT15" s="187">
        <v>5000</v>
      </c>
      <c r="AU15" s="187">
        <v>660000</v>
      </c>
      <c r="AV15" s="187">
        <v>30000</v>
      </c>
      <c r="AW15" s="187">
        <v>42000</v>
      </c>
      <c r="AX15" s="187">
        <v>2828000</v>
      </c>
      <c r="AY15" s="187">
        <v>165000</v>
      </c>
      <c r="AZ15" s="187">
        <v>38000000</v>
      </c>
      <c r="BA15" s="187">
        <v>2828000</v>
      </c>
      <c r="BB15" s="187">
        <v>165000</v>
      </c>
      <c r="BC15" s="187">
        <v>38000000</v>
      </c>
      <c r="BD15" s="188" t="s">
        <v>363</v>
      </c>
      <c r="BE15" s="188" t="s">
        <v>387</v>
      </c>
      <c r="BF15" s="188" t="s">
        <v>399</v>
      </c>
      <c r="BG15" s="188">
        <v>1400000</v>
      </c>
      <c r="BH15" s="204">
        <v>38589838</v>
      </c>
      <c r="BI15" s="204">
        <v>39696574</v>
      </c>
      <c r="BJ15" s="188" t="s">
        <v>408</v>
      </c>
      <c r="BK15" s="188" t="s">
        <v>401</v>
      </c>
      <c r="BL15" s="188" t="s">
        <v>402</v>
      </c>
      <c r="BM15" s="188">
        <v>20001</v>
      </c>
      <c r="BN15" s="188" t="s">
        <v>398</v>
      </c>
      <c r="BO15" s="186">
        <v>38000000</v>
      </c>
      <c r="BP15" s="187" t="s">
        <v>382</v>
      </c>
      <c r="BQ15" s="188" t="s">
        <v>402</v>
      </c>
      <c r="BR15" s="188" t="s">
        <v>398</v>
      </c>
    </row>
    <row r="16" spans="1:70" ht="15">
      <c r="A16" s="180" t="s">
        <v>276</v>
      </c>
      <c r="B16" s="185" t="str">
        <f>IF(AN16&gt;0,"Yes",IF(AX16&gt;0,"Some","None"))</f>
        <v>None</v>
      </c>
      <c r="G16" s="211">
        <f t="shared" si="0"/>
        <v>0</v>
      </c>
      <c r="Y16" s="188"/>
      <c r="Z16" s="188"/>
      <c r="AA16" s="188"/>
      <c r="AB16" s="188"/>
      <c r="AC16" s="188"/>
      <c r="AD16" s="188"/>
      <c r="AE16" s="188"/>
      <c r="AF16" s="188"/>
      <c r="AG16" s="188"/>
      <c r="AH16" s="188"/>
      <c r="AI16" s="188"/>
      <c r="AJ16" s="188"/>
      <c r="AK16" s="188"/>
      <c r="AL16" s="188"/>
      <c r="AM16" s="188"/>
      <c r="AN16" s="188"/>
      <c r="AO16" s="188"/>
      <c r="AP16" s="188"/>
      <c r="AQ16" s="188"/>
      <c r="AR16" s="188"/>
      <c r="AS16" s="188"/>
      <c r="AT16" s="188"/>
      <c r="AU16" s="188"/>
      <c r="AV16" s="188"/>
      <c r="AW16" s="188"/>
      <c r="AX16" s="188"/>
      <c r="AY16" s="188"/>
      <c r="AZ16" s="188"/>
      <c r="BA16" s="188"/>
      <c r="BB16" s="188"/>
      <c r="BC16" s="188"/>
      <c r="BD16" s="188" t="s">
        <v>363</v>
      </c>
      <c r="BE16" s="188" t="s">
        <v>387</v>
      </c>
      <c r="BF16" s="188" t="s">
        <v>399</v>
      </c>
      <c r="BG16" s="188">
        <v>900000</v>
      </c>
      <c r="BH16" s="204">
        <v>26369226</v>
      </c>
      <c r="BI16" s="204">
        <v>52919276</v>
      </c>
      <c r="BJ16" s="188" t="s">
        <v>409</v>
      </c>
      <c r="BK16" s="188" t="s">
        <v>401</v>
      </c>
      <c r="BL16" s="188" t="s">
        <v>402</v>
      </c>
      <c r="BM16" s="188">
        <v>20036</v>
      </c>
      <c r="BN16" s="188" t="s">
        <v>398</v>
      </c>
      <c r="BO16" s="189"/>
      <c r="BP16" s="188"/>
      <c r="BQ16" s="188" t="s">
        <v>402</v>
      </c>
      <c r="BR16" s="188" t="s">
        <v>398</v>
      </c>
    </row>
    <row r="17" spans="1:70" ht="15">
      <c r="A17" s="180" t="s">
        <v>220</v>
      </c>
      <c r="B17" s="185" t="str">
        <f>IF(AN17&gt;0,"Yes",IF(AX17&gt;0,"Some","None"))</f>
        <v>None</v>
      </c>
      <c r="G17" s="211">
        <f t="shared" si="0"/>
        <v>0</v>
      </c>
      <c r="Y17" s="188"/>
      <c r="Z17" s="188"/>
      <c r="AA17" s="188"/>
      <c r="AB17" s="188"/>
      <c r="AC17" s="188"/>
      <c r="AD17" s="188"/>
      <c r="AE17" s="188"/>
      <c r="AF17" s="188"/>
      <c r="AG17" s="188"/>
      <c r="AH17" s="188"/>
      <c r="AI17" s="188"/>
      <c r="AJ17" s="188"/>
      <c r="AK17" s="188"/>
      <c r="AL17" s="188"/>
      <c r="AM17" s="188"/>
      <c r="AN17" s="188"/>
      <c r="AO17" s="188"/>
      <c r="AP17" s="188"/>
      <c r="AQ17" s="188"/>
      <c r="AR17" s="188"/>
      <c r="AS17" s="188"/>
      <c r="AT17" s="188"/>
      <c r="AU17" s="188"/>
      <c r="AV17" s="188"/>
      <c r="AW17" s="188"/>
      <c r="AX17" s="188"/>
      <c r="AY17" s="188"/>
      <c r="AZ17" s="188"/>
      <c r="BA17" s="188"/>
      <c r="BB17" s="188"/>
      <c r="BC17" s="188"/>
      <c r="BD17" s="188" t="s">
        <v>367</v>
      </c>
      <c r="BE17" s="188" t="s">
        <v>405</v>
      </c>
      <c r="BF17" s="188" t="s">
        <v>411</v>
      </c>
      <c r="BG17" s="188"/>
      <c r="BH17" s="204">
        <v>102139882</v>
      </c>
      <c r="BI17" s="204">
        <v>116089454</v>
      </c>
      <c r="BJ17" s="188" t="s">
        <v>410</v>
      </c>
      <c r="BK17" s="188" t="s">
        <v>401</v>
      </c>
      <c r="BL17" s="188" t="s">
        <v>402</v>
      </c>
      <c r="BM17" s="188">
        <v>20036</v>
      </c>
      <c r="BN17" s="188" t="s">
        <v>398</v>
      </c>
      <c r="BO17" s="189"/>
      <c r="BP17" s="188"/>
      <c r="BQ17" s="188" t="s">
        <v>402</v>
      </c>
      <c r="BR17" s="188" t="s">
        <v>398</v>
      </c>
    </row>
    <row r="18" spans="1:70" ht="15.75">
      <c r="A18" s="180" t="s">
        <v>412</v>
      </c>
      <c r="B18" s="185" t="str">
        <f>IF(AN18&gt;0,"Yes",IF(AX18&gt;0,"Some","None"))</f>
        <v>Yes</v>
      </c>
      <c r="G18" s="211">
        <f t="shared" si="0"/>
        <v>204000000</v>
      </c>
      <c r="Y18" s="187"/>
      <c r="Z18" s="187">
        <v>23</v>
      </c>
      <c r="AA18" s="187">
        <v>22</v>
      </c>
      <c r="AB18" s="187">
        <v>5</v>
      </c>
      <c r="AC18" s="187">
        <v>1.5</v>
      </c>
      <c r="AD18" s="187">
        <v>2.5</v>
      </c>
      <c r="AE18" s="187">
        <v>2</v>
      </c>
      <c r="AF18" s="187">
        <v>2610</v>
      </c>
      <c r="AG18" s="187">
        <v>0</v>
      </c>
      <c r="AH18" s="187">
        <v>17</v>
      </c>
      <c r="AI18" s="187">
        <v>110</v>
      </c>
      <c r="AJ18" s="187">
        <v>7</v>
      </c>
      <c r="AK18" s="187">
        <v>75</v>
      </c>
      <c r="AL18" s="187">
        <v>75</v>
      </c>
      <c r="AM18" s="187">
        <v>2017</v>
      </c>
      <c r="AN18" s="187">
        <v>204000000</v>
      </c>
      <c r="AO18" s="187">
        <v>650000</v>
      </c>
      <c r="AP18" s="187">
        <v>150000</v>
      </c>
      <c r="AQ18" s="187">
        <v>10000</v>
      </c>
      <c r="AR18" s="187">
        <v>12000</v>
      </c>
      <c r="AS18" s="187">
        <v>75000</v>
      </c>
      <c r="AT18" s="187">
        <v>150000</v>
      </c>
      <c r="AU18" s="187">
        <v>150000</v>
      </c>
      <c r="AV18" s="187"/>
      <c r="AW18" s="187">
        <v>5000</v>
      </c>
      <c r="AX18" s="187">
        <v>1202000</v>
      </c>
      <c r="AY18" s="187">
        <v>100000</v>
      </c>
      <c r="AZ18" s="187">
        <v>1302000</v>
      </c>
      <c r="BA18" s="187">
        <v>1202000</v>
      </c>
      <c r="BB18" s="187">
        <v>100000</v>
      </c>
      <c r="BC18" s="187">
        <v>1302000</v>
      </c>
      <c r="BD18" s="188" t="s">
        <v>367</v>
      </c>
      <c r="BE18" s="188" t="s">
        <v>405</v>
      </c>
      <c r="BF18" s="188" t="s">
        <v>388</v>
      </c>
      <c r="BG18" s="188">
        <v>5000</v>
      </c>
      <c r="BH18" s="204">
        <v>127254051</v>
      </c>
      <c r="BI18" s="204"/>
      <c r="BJ18" s="188" t="s">
        <v>413</v>
      </c>
      <c r="BK18" s="188" t="s">
        <v>401</v>
      </c>
      <c r="BL18" s="188" t="s">
        <v>402</v>
      </c>
      <c r="BM18" s="188">
        <v>20001</v>
      </c>
      <c r="BN18" s="188" t="s">
        <v>398</v>
      </c>
      <c r="BO18" s="186">
        <v>204000000</v>
      </c>
      <c r="BP18" s="187" t="s">
        <v>309</v>
      </c>
      <c r="BQ18" s="188" t="s">
        <v>402</v>
      </c>
      <c r="BR18" s="188" t="s">
        <v>398</v>
      </c>
    </row>
    <row r="19" spans="1:70" ht="15.75">
      <c r="A19" s="210" t="s">
        <v>530</v>
      </c>
      <c r="B19" s="185" t="str">
        <f>IF(AN19&gt;0,"Yes",IF(AX19&gt;0,"Some","None"))</f>
        <v>Yes</v>
      </c>
      <c r="G19" s="211">
        <f t="shared" si="0"/>
        <v>42000000</v>
      </c>
      <c r="Y19" s="190">
        <v>16</v>
      </c>
      <c r="Z19" s="190">
        <v>8</v>
      </c>
      <c r="AA19" s="190">
        <v>3</v>
      </c>
      <c r="AB19" s="190"/>
      <c r="AC19" s="190">
        <v>1</v>
      </c>
      <c r="AD19" s="190">
        <v>2</v>
      </c>
      <c r="AE19" s="190">
        <v>1</v>
      </c>
      <c r="AF19" s="190">
        <v>220</v>
      </c>
      <c r="AG19" s="190">
        <v>20</v>
      </c>
      <c r="AH19" s="190">
        <v>24</v>
      </c>
      <c r="AI19" s="190">
        <v>75</v>
      </c>
      <c r="AJ19" s="190">
        <v>6</v>
      </c>
      <c r="AK19" s="190">
        <v>22</v>
      </c>
      <c r="AL19" s="190">
        <v>14</v>
      </c>
      <c r="AM19" s="190">
        <v>2016</v>
      </c>
      <c r="AN19" s="190">
        <v>42000000</v>
      </c>
      <c r="AO19" s="190">
        <v>591000</v>
      </c>
      <c r="AP19" s="190">
        <v>194000</v>
      </c>
      <c r="AQ19" s="190">
        <v>110000</v>
      </c>
      <c r="AR19" s="190">
        <v>230000</v>
      </c>
      <c r="AS19" s="190"/>
      <c r="AT19" s="190"/>
      <c r="AU19" s="190">
        <v>48000</v>
      </c>
      <c r="AV19" s="190"/>
      <c r="AW19" s="190">
        <v>111000</v>
      </c>
      <c r="AX19" s="190">
        <v>1284000</v>
      </c>
      <c r="AY19" s="190">
        <v>165000</v>
      </c>
      <c r="AZ19" s="190"/>
      <c r="BA19" s="190">
        <v>1284000</v>
      </c>
      <c r="BB19" s="190">
        <v>165000</v>
      </c>
      <c r="BC19" s="190"/>
      <c r="BD19" s="188" t="s">
        <v>367</v>
      </c>
      <c r="BE19" s="188" t="s">
        <v>405</v>
      </c>
      <c r="BF19" s="188" t="s">
        <v>399</v>
      </c>
      <c r="BG19" s="203">
        <v>750000</v>
      </c>
      <c r="BH19" s="206"/>
      <c r="BI19" s="206"/>
      <c r="BJ19" s="184"/>
      <c r="BK19" s="184"/>
      <c r="BL19" s="184"/>
      <c r="BM19" s="184"/>
      <c r="BN19" s="184"/>
      <c r="BO19" s="186">
        <v>42000000</v>
      </c>
      <c r="BP19" s="187" t="s">
        <v>382</v>
      </c>
      <c r="BQ19" s="188" t="s">
        <v>402</v>
      </c>
      <c r="BR19" s="188" t="s">
        <v>398</v>
      </c>
    </row>
    <row r="20" spans="1:70" ht="15.75">
      <c r="A20" s="210" t="s">
        <v>530</v>
      </c>
      <c r="B20" s="185" t="str">
        <f>IF(AN20&gt;0,"Yes",IF(AX20&gt;0,"Some","None"))</f>
        <v>Yes</v>
      </c>
      <c r="G20" s="211">
        <f t="shared" si="0"/>
        <v>151000000</v>
      </c>
      <c r="Y20" s="187">
        <v>41</v>
      </c>
      <c r="Z20" s="187">
        <v>7</v>
      </c>
      <c r="AA20" s="187">
        <v>0.25</v>
      </c>
      <c r="AB20" s="187">
        <v>0</v>
      </c>
      <c r="AC20" s="187">
        <v>1</v>
      </c>
      <c r="AD20" s="187">
        <v>2</v>
      </c>
      <c r="AE20" s="187">
        <v>1.5</v>
      </c>
      <c r="AF20" s="187">
        <v>1250</v>
      </c>
      <c r="AG20" s="187">
        <v>0</v>
      </c>
      <c r="AH20" s="187">
        <v>14</v>
      </c>
      <c r="AI20" s="187">
        <v>150</v>
      </c>
      <c r="AJ20" s="187">
        <v>2</v>
      </c>
      <c r="AK20" s="187">
        <v>120</v>
      </c>
      <c r="AL20" s="187"/>
      <c r="AM20" s="187">
        <v>2016</v>
      </c>
      <c r="AN20" s="187">
        <v>151000000</v>
      </c>
      <c r="AO20" s="187">
        <v>993250</v>
      </c>
      <c r="AP20" s="187">
        <v>72500</v>
      </c>
      <c r="AQ20" s="187">
        <v>53000</v>
      </c>
      <c r="AR20" s="187">
        <v>37200</v>
      </c>
      <c r="AS20" s="187">
        <v>102300</v>
      </c>
      <c r="AT20" s="187">
        <v>113400</v>
      </c>
      <c r="AU20" s="187">
        <v>91000</v>
      </c>
      <c r="AV20" s="187">
        <v>91000</v>
      </c>
      <c r="AW20" s="187">
        <v>23000</v>
      </c>
      <c r="AX20" s="187">
        <v>1576650</v>
      </c>
      <c r="AY20" s="187">
        <v>150000</v>
      </c>
      <c r="AZ20" s="187">
        <v>140000000</v>
      </c>
      <c r="BA20" s="187">
        <v>1576650</v>
      </c>
      <c r="BB20" s="187">
        <v>150000</v>
      </c>
      <c r="BC20" s="187">
        <v>140000000</v>
      </c>
      <c r="BD20" s="188" t="s">
        <v>365</v>
      </c>
      <c r="BE20" s="188" t="s">
        <v>405</v>
      </c>
      <c r="BF20" s="188" t="s">
        <v>388</v>
      </c>
      <c r="BG20" s="188">
        <v>4000</v>
      </c>
      <c r="BH20" s="206"/>
      <c r="BI20" s="206"/>
      <c r="BJ20" s="184"/>
      <c r="BK20" s="184"/>
      <c r="BL20" s="184"/>
      <c r="BM20" s="184"/>
      <c r="BN20" s="184"/>
      <c r="BO20" s="186">
        <v>151000000</v>
      </c>
      <c r="BP20" s="187" t="s">
        <v>309</v>
      </c>
      <c r="BQ20" s="188" t="s">
        <v>402</v>
      </c>
      <c r="BR20" s="188" t="s">
        <v>398</v>
      </c>
    </row>
    <row r="21" spans="1:70" ht="15.75">
      <c r="A21" s="180" t="s">
        <v>219</v>
      </c>
      <c r="B21" s="185" t="str">
        <f>IF(AN21&gt;0,"Yes",IF(AX21&gt;0,"Some","None"))</f>
        <v>Yes</v>
      </c>
      <c r="G21" s="211">
        <f t="shared" si="0"/>
        <v>147620858</v>
      </c>
      <c r="Y21" s="187">
        <v>28</v>
      </c>
      <c r="Z21" s="187">
        <v>17</v>
      </c>
      <c r="AA21" s="187">
        <v>3</v>
      </c>
      <c r="AB21" s="187">
        <v>0</v>
      </c>
      <c r="AC21" s="187">
        <v>1</v>
      </c>
      <c r="AD21" s="187">
        <v>1</v>
      </c>
      <c r="AE21" s="187">
        <v>6</v>
      </c>
      <c r="AF21" s="187">
        <v>4000</v>
      </c>
      <c r="AG21" s="187">
        <v>0</v>
      </c>
      <c r="AH21" s="187">
        <v>4</v>
      </c>
      <c r="AI21" s="187">
        <v>125</v>
      </c>
      <c r="AJ21" s="187">
        <v>6</v>
      </c>
      <c r="AK21" s="187">
        <v>35</v>
      </c>
      <c r="AL21" s="187">
        <v>12</v>
      </c>
      <c r="AM21" s="187">
        <v>2016</v>
      </c>
      <c r="AN21" s="187">
        <v>147620858</v>
      </c>
      <c r="AO21" s="187">
        <v>1799110</v>
      </c>
      <c r="AP21" s="187">
        <v>470680</v>
      </c>
      <c r="AQ21" s="187">
        <v>808331</v>
      </c>
      <c r="AR21" s="187">
        <v>0</v>
      </c>
      <c r="AS21" s="187">
        <v>17837</v>
      </c>
      <c r="AT21" s="187"/>
      <c r="AU21" s="187">
        <v>1206947</v>
      </c>
      <c r="AV21" s="187">
        <v>0</v>
      </c>
      <c r="AW21" s="187">
        <v>276474</v>
      </c>
      <c r="AX21" s="187">
        <v>4579379</v>
      </c>
      <c r="AY21" s="187">
        <v>100000</v>
      </c>
      <c r="AZ21" s="187"/>
      <c r="BA21" s="187">
        <v>4579379</v>
      </c>
      <c r="BB21" s="187">
        <v>100000</v>
      </c>
      <c r="BC21" s="187"/>
      <c r="BD21" s="188" t="s">
        <v>363</v>
      </c>
      <c r="BE21" s="188" t="s">
        <v>405</v>
      </c>
      <c r="BF21" s="188" t="s">
        <v>411</v>
      </c>
      <c r="BG21" s="188"/>
      <c r="BH21" s="204">
        <v>146121099</v>
      </c>
      <c r="BI21" s="204"/>
      <c r="BJ21" s="188" t="s">
        <v>414</v>
      </c>
      <c r="BK21" s="188" t="s">
        <v>415</v>
      </c>
      <c r="BL21" s="188" t="s">
        <v>416</v>
      </c>
      <c r="BM21" s="188">
        <v>2116</v>
      </c>
      <c r="BN21" s="188" t="s">
        <v>398</v>
      </c>
      <c r="BO21" s="186">
        <v>147620858</v>
      </c>
      <c r="BP21" s="187" t="s">
        <v>309</v>
      </c>
      <c r="BQ21" s="188" t="s">
        <v>416</v>
      </c>
      <c r="BR21" s="188" t="s">
        <v>398</v>
      </c>
    </row>
    <row r="22" spans="1:70" ht="15">
      <c r="A22" s="180" t="s">
        <v>267</v>
      </c>
      <c r="B22" s="185" t="str">
        <f>IF(AN22&gt;0,"Yes",IF(AX22&gt;0,"Some","None"))</f>
        <v>None</v>
      </c>
      <c r="G22" s="211">
        <f t="shared" si="0"/>
        <v>0</v>
      </c>
      <c r="Y22" s="188"/>
      <c r="Z22" s="188"/>
      <c r="AA22" s="188"/>
      <c r="AB22" s="188"/>
      <c r="AC22" s="188"/>
      <c r="AD22" s="188"/>
      <c r="AE22" s="188"/>
      <c r="AF22" s="188"/>
      <c r="AG22" s="188"/>
      <c r="AH22" s="188"/>
      <c r="AI22" s="188"/>
      <c r="AJ22" s="188"/>
      <c r="AK22" s="188"/>
      <c r="AL22" s="188"/>
      <c r="AM22" s="188"/>
      <c r="AN22" s="188"/>
      <c r="AO22" s="188"/>
      <c r="AP22" s="188"/>
      <c r="AQ22" s="188"/>
      <c r="AR22" s="188"/>
      <c r="AS22" s="188"/>
      <c r="AT22" s="188"/>
      <c r="AU22" s="188"/>
      <c r="AV22" s="188"/>
      <c r="AW22" s="188"/>
      <c r="AX22" s="188"/>
      <c r="AY22" s="188"/>
      <c r="AZ22" s="188"/>
      <c r="BA22" s="188"/>
      <c r="BB22" s="188"/>
      <c r="BC22" s="188"/>
      <c r="BD22" s="188" t="s">
        <v>365</v>
      </c>
      <c r="BE22" s="188" t="s">
        <v>421</v>
      </c>
      <c r="BF22" s="188" t="s">
        <v>399</v>
      </c>
      <c r="BG22" s="188"/>
      <c r="BH22" s="204"/>
      <c r="BI22" s="204"/>
      <c r="BJ22" s="188" t="s">
        <v>417</v>
      </c>
      <c r="BK22" s="188" t="s">
        <v>418</v>
      </c>
      <c r="BL22" s="188" t="s">
        <v>419</v>
      </c>
      <c r="BM22" s="188">
        <v>20910</v>
      </c>
      <c r="BN22" s="188" t="s">
        <v>398</v>
      </c>
      <c r="BO22" s="189"/>
      <c r="BP22" s="188"/>
      <c r="BQ22" s="188" t="s">
        <v>419</v>
      </c>
      <c r="BR22" s="188" t="s">
        <v>398</v>
      </c>
    </row>
    <row r="23" spans="1:70" ht="15">
      <c r="A23" s="180" t="s">
        <v>201</v>
      </c>
      <c r="B23" s="185" t="str">
        <f>IF(AN23&gt;0,"Yes",IF(AX23&gt;0,"Some","None"))</f>
        <v>None</v>
      </c>
      <c r="G23" s="211">
        <f t="shared" si="0"/>
        <v>0</v>
      </c>
      <c r="Y23" s="188"/>
      <c r="Z23" s="188"/>
      <c r="AA23" s="188"/>
      <c r="AB23" s="188"/>
      <c r="AC23" s="188"/>
      <c r="AD23" s="188"/>
      <c r="AE23" s="188"/>
      <c r="AF23" s="188"/>
      <c r="AG23" s="188"/>
      <c r="AH23" s="188"/>
      <c r="AI23" s="188"/>
      <c r="AJ23" s="188"/>
      <c r="AK23" s="188"/>
      <c r="AL23" s="188"/>
      <c r="AM23" s="188"/>
      <c r="AN23" s="188"/>
      <c r="AO23" s="188"/>
      <c r="AP23" s="188"/>
      <c r="AQ23" s="188"/>
      <c r="AR23" s="188"/>
      <c r="AS23" s="188"/>
      <c r="AT23" s="188"/>
      <c r="AU23" s="188"/>
      <c r="AV23" s="188"/>
      <c r="AW23" s="188"/>
      <c r="AX23" s="188"/>
      <c r="AY23" s="188"/>
      <c r="AZ23" s="188"/>
      <c r="BA23" s="188"/>
      <c r="BB23" s="188"/>
      <c r="BC23" s="188"/>
      <c r="BD23" s="188" t="s">
        <v>367</v>
      </c>
      <c r="BE23" s="188" t="s">
        <v>405</v>
      </c>
      <c r="BF23" s="188" t="s">
        <v>369</v>
      </c>
      <c r="BG23" s="203">
        <v>115000</v>
      </c>
      <c r="BH23" s="204"/>
      <c r="BI23" s="204"/>
      <c r="BJ23" s="188" t="s">
        <v>423</v>
      </c>
      <c r="BK23" s="188" t="s">
        <v>424</v>
      </c>
      <c r="BL23" s="188" t="s">
        <v>425</v>
      </c>
      <c r="BM23" s="188">
        <v>63146</v>
      </c>
      <c r="BN23" s="188" t="s">
        <v>398</v>
      </c>
      <c r="BO23" s="189"/>
      <c r="BP23" s="188"/>
      <c r="BQ23" s="188" t="s">
        <v>425</v>
      </c>
      <c r="BR23" s="188" t="s">
        <v>398</v>
      </c>
    </row>
    <row r="24" spans="1:70" ht="15">
      <c r="A24" s="180" t="s">
        <v>426</v>
      </c>
      <c r="B24" s="185" t="str">
        <f>IF(AN24&gt;0,"Yes",IF(AX24&gt;0,"Some","None"))</f>
        <v>None</v>
      </c>
      <c r="G24" s="211">
        <f t="shared" si="0"/>
        <v>0</v>
      </c>
      <c r="Y24" s="188"/>
      <c r="Z24" s="188"/>
      <c r="AA24" s="188"/>
      <c r="AB24" s="188"/>
      <c r="AC24" s="188"/>
      <c r="AD24" s="188"/>
      <c r="AE24" s="188"/>
      <c r="AF24" s="188"/>
      <c r="AG24" s="188"/>
      <c r="AH24" s="188"/>
      <c r="AI24" s="188"/>
      <c r="AJ24" s="188"/>
      <c r="AK24" s="188"/>
      <c r="AL24" s="188"/>
      <c r="AM24" s="188"/>
      <c r="AN24" s="188"/>
      <c r="AO24" s="188"/>
      <c r="AP24" s="188"/>
      <c r="AQ24" s="188"/>
      <c r="AR24" s="188"/>
      <c r="AS24" s="188"/>
      <c r="AT24" s="188"/>
      <c r="AU24" s="188"/>
      <c r="AV24" s="188"/>
      <c r="AW24" s="188"/>
      <c r="AX24" s="188"/>
      <c r="AY24" s="188"/>
      <c r="AZ24" s="188"/>
      <c r="BA24" s="188"/>
      <c r="BB24" s="188"/>
      <c r="BC24" s="188"/>
      <c r="BD24" s="188" t="s">
        <v>363</v>
      </c>
      <c r="BE24" s="188" t="s">
        <v>378</v>
      </c>
      <c r="BF24" s="188" t="s">
        <v>422</v>
      </c>
      <c r="BG24" s="188">
        <v>11000</v>
      </c>
      <c r="BH24" s="204"/>
      <c r="BI24" s="204"/>
      <c r="BJ24" s="188" t="s">
        <v>427</v>
      </c>
      <c r="BK24" s="188" t="s">
        <v>428</v>
      </c>
      <c r="BL24" s="188" t="s">
        <v>429</v>
      </c>
      <c r="BM24" s="188" t="s">
        <v>430</v>
      </c>
      <c r="BN24" s="188" t="s">
        <v>398</v>
      </c>
      <c r="BO24" s="189"/>
      <c r="BP24" s="188"/>
      <c r="BQ24" s="188" t="s">
        <v>429</v>
      </c>
      <c r="BR24" s="188" t="s">
        <v>398</v>
      </c>
    </row>
    <row r="25" spans="1:70" ht="15.75">
      <c r="A25" s="180" t="s">
        <v>225</v>
      </c>
      <c r="B25" s="185" t="str">
        <f>IF(AN25&gt;0,"Yes",IF(AX25&gt;0,"Some","None"))</f>
        <v>Yes</v>
      </c>
      <c r="G25" s="211">
        <f t="shared" si="0"/>
        <v>80000000</v>
      </c>
      <c r="Y25" s="187"/>
      <c r="Z25" s="187">
        <v>8</v>
      </c>
      <c r="AA25" s="187">
        <v>6</v>
      </c>
      <c r="AB25" s="187">
        <v>4</v>
      </c>
      <c r="AC25" s="187"/>
      <c r="AD25" s="187">
        <v>8</v>
      </c>
      <c r="AE25" s="187">
        <v>4</v>
      </c>
      <c r="AF25" s="187">
        <v>1100</v>
      </c>
      <c r="AG25" s="187">
        <v>0</v>
      </c>
      <c r="AH25" s="187">
        <v>3</v>
      </c>
      <c r="AI25" s="187">
        <v>300</v>
      </c>
      <c r="AJ25" s="187">
        <v>1</v>
      </c>
      <c r="AK25" s="187">
        <v>75</v>
      </c>
      <c r="AL25" s="187">
        <v>25</v>
      </c>
      <c r="AM25" s="187">
        <v>2016</v>
      </c>
      <c r="AN25" s="187">
        <v>80000000</v>
      </c>
      <c r="AO25" s="187">
        <v>1000000</v>
      </c>
      <c r="AP25" s="187">
        <v>500000</v>
      </c>
      <c r="AQ25" s="187">
        <v>120000</v>
      </c>
      <c r="AR25" s="187">
        <v>180000</v>
      </c>
      <c r="AS25" s="187">
        <v>1000000</v>
      </c>
      <c r="AT25" s="187">
        <v>700000</v>
      </c>
      <c r="AU25" s="187">
        <v>400000</v>
      </c>
      <c r="AV25" s="187">
        <v>350000</v>
      </c>
      <c r="AW25" s="187"/>
      <c r="AX25" s="187">
        <v>4250000</v>
      </c>
      <c r="AY25" s="187">
        <v>5000000</v>
      </c>
      <c r="AZ25" s="187">
        <v>80000000</v>
      </c>
      <c r="BA25" s="187">
        <v>4250000</v>
      </c>
      <c r="BB25" s="187">
        <v>5000000</v>
      </c>
      <c r="BC25" s="187">
        <v>80000000</v>
      </c>
      <c r="BD25" s="188" t="s">
        <v>363</v>
      </c>
      <c r="BE25" s="188" t="s">
        <v>387</v>
      </c>
      <c r="BF25" s="188" t="s">
        <v>388</v>
      </c>
      <c r="BG25" s="188"/>
      <c r="BH25" s="204">
        <v>61140659</v>
      </c>
      <c r="BI25" s="204"/>
      <c r="BJ25" s="188" t="s">
        <v>431</v>
      </c>
      <c r="BK25" s="188" t="s">
        <v>428</v>
      </c>
      <c r="BL25" s="188" t="s">
        <v>429</v>
      </c>
      <c r="BM25" s="188">
        <v>10118</v>
      </c>
      <c r="BN25" s="188" t="s">
        <v>398</v>
      </c>
      <c r="BO25" s="186">
        <v>80000000</v>
      </c>
      <c r="BP25" s="187" t="s">
        <v>382</v>
      </c>
      <c r="BQ25" s="188" t="s">
        <v>429</v>
      </c>
      <c r="BR25" s="188" t="s">
        <v>398</v>
      </c>
    </row>
    <row r="26" spans="1:70" ht="15">
      <c r="A26" s="180" t="s">
        <v>237</v>
      </c>
      <c r="B26" s="185" t="str">
        <f>IF(AN26&gt;0,"Yes",IF(AX26&gt;0,"Some","None"))</f>
        <v>None</v>
      </c>
      <c r="G26" s="211">
        <f t="shared" si="0"/>
        <v>0</v>
      </c>
      <c r="Y26" s="188"/>
      <c r="Z26" s="188"/>
      <c r="AA26" s="188"/>
      <c r="AB26" s="188"/>
      <c r="AC26" s="188"/>
      <c r="AD26" s="188"/>
      <c r="AE26" s="188"/>
      <c r="AF26" s="188"/>
      <c r="AG26" s="188"/>
      <c r="AH26" s="188"/>
      <c r="AI26" s="188"/>
      <c r="AJ26" s="188"/>
      <c r="AK26" s="188"/>
      <c r="AL26" s="188"/>
      <c r="AM26" s="188"/>
      <c r="AN26" s="188"/>
      <c r="AO26" s="188"/>
      <c r="AP26" s="188"/>
      <c r="AQ26" s="188"/>
      <c r="AR26" s="188"/>
      <c r="AS26" s="188"/>
      <c r="AT26" s="188"/>
      <c r="AU26" s="188"/>
      <c r="AV26" s="188"/>
      <c r="AW26" s="188"/>
      <c r="AX26" s="188"/>
      <c r="AY26" s="188"/>
      <c r="AZ26" s="188"/>
      <c r="BA26" s="188"/>
      <c r="BB26" s="188"/>
      <c r="BC26" s="188"/>
      <c r="BD26" s="188" t="s">
        <v>363</v>
      </c>
      <c r="BE26" s="188" t="s">
        <v>378</v>
      </c>
      <c r="BF26" s="188" t="s">
        <v>388</v>
      </c>
      <c r="BG26" s="188"/>
      <c r="BH26" s="204"/>
      <c r="BI26" s="204"/>
      <c r="BJ26" s="188" t="s">
        <v>432</v>
      </c>
      <c r="BK26" s="188" t="s">
        <v>428</v>
      </c>
      <c r="BL26" s="188" t="s">
        <v>429</v>
      </c>
      <c r="BM26" s="188">
        <v>10038</v>
      </c>
      <c r="BN26" s="188" t="s">
        <v>398</v>
      </c>
      <c r="BO26" s="189"/>
      <c r="BP26" s="188"/>
      <c r="BQ26" s="188" t="s">
        <v>429</v>
      </c>
      <c r="BR26" s="188" t="s">
        <v>398</v>
      </c>
    </row>
    <row r="27" spans="1:70" ht="15">
      <c r="A27" s="210" t="s">
        <v>530</v>
      </c>
      <c r="B27" s="185" t="str">
        <f>IF(AN27&gt;0,"Yes",IF(AX27&gt;0,"Some","None"))</f>
        <v>None</v>
      </c>
      <c r="G27" s="211">
        <f t="shared" si="0"/>
        <v>0</v>
      </c>
      <c r="Y27" s="188"/>
      <c r="Z27" s="188"/>
      <c r="AA27" s="188"/>
      <c r="AB27" s="188"/>
      <c r="AC27" s="188"/>
      <c r="AD27" s="188"/>
      <c r="AE27" s="188"/>
      <c r="AF27" s="188"/>
      <c r="AG27" s="188"/>
      <c r="AH27" s="188"/>
      <c r="AI27" s="188"/>
      <c r="AJ27" s="188"/>
      <c r="AK27" s="188"/>
      <c r="AL27" s="188"/>
      <c r="AM27" s="188"/>
      <c r="AN27" s="188"/>
      <c r="AO27" s="188"/>
      <c r="AP27" s="188"/>
      <c r="AQ27" s="188"/>
      <c r="AR27" s="188"/>
      <c r="AS27" s="188"/>
      <c r="AT27" s="188"/>
      <c r="AU27" s="188"/>
      <c r="AV27" s="188"/>
      <c r="AW27" s="188"/>
      <c r="AX27" s="188"/>
      <c r="AY27" s="188"/>
      <c r="AZ27" s="188"/>
      <c r="BA27" s="188"/>
      <c r="BB27" s="188"/>
      <c r="BC27" s="188"/>
      <c r="BD27" s="188" t="s">
        <v>364</v>
      </c>
      <c r="BE27" s="188" t="s">
        <v>387</v>
      </c>
      <c r="BF27" s="188" t="s">
        <v>379</v>
      </c>
      <c r="BG27" s="203">
        <v>2000000</v>
      </c>
      <c r="BH27" s="184"/>
      <c r="BI27" s="184"/>
      <c r="BJ27" s="184"/>
      <c r="BK27" s="184"/>
      <c r="BL27" s="184"/>
      <c r="BM27" s="184"/>
      <c r="BN27" s="184"/>
      <c r="BO27" s="189"/>
      <c r="BP27" s="188"/>
      <c r="BQ27" s="188" t="s">
        <v>429</v>
      </c>
      <c r="BR27" s="188" t="s">
        <v>398</v>
      </c>
    </row>
    <row r="28" spans="1:70" ht="15.75">
      <c r="A28" s="180" t="s">
        <v>279</v>
      </c>
      <c r="B28" s="185" t="str">
        <f>IF(AN28&gt;0,"Yes",IF(AX28&gt;0,"Some","None"))</f>
        <v>Yes</v>
      </c>
      <c r="G28" s="211">
        <f t="shared" si="0"/>
        <v>217000000</v>
      </c>
      <c r="Y28" s="187">
        <v>12</v>
      </c>
      <c r="Z28" s="187">
        <v>30</v>
      </c>
      <c r="AA28" s="187">
        <v>0</v>
      </c>
      <c r="AB28" s="187">
        <v>0</v>
      </c>
      <c r="AC28" s="187">
        <v>1</v>
      </c>
      <c r="AD28" s="187">
        <v>7</v>
      </c>
      <c r="AE28" s="187">
        <v>4</v>
      </c>
      <c r="AF28" s="187">
        <v>1000</v>
      </c>
      <c r="AG28" s="187">
        <v>50</v>
      </c>
      <c r="AH28" s="187">
        <v>4</v>
      </c>
      <c r="AI28" s="187">
        <v>200</v>
      </c>
      <c r="AJ28" s="187">
        <v>4</v>
      </c>
      <c r="AK28" s="187">
        <v>250</v>
      </c>
      <c r="AL28" s="187">
        <v>60</v>
      </c>
      <c r="AM28" s="187">
        <v>2016</v>
      </c>
      <c r="AN28" s="187">
        <v>217000000</v>
      </c>
      <c r="AO28" s="187">
        <v>2868000</v>
      </c>
      <c r="AP28" s="187">
        <v>121000</v>
      </c>
      <c r="AQ28" s="187">
        <v>155000</v>
      </c>
      <c r="AR28" s="187">
        <v>350000</v>
      </c>
      <c r="AS28" s="187">
        <v>102000</v>
      </c>
      <c r="AT28" s="187">
        <v>1000</v>
      </c>
      <c r="AU28" s="187">
        <v>440000</v>
      </c>
      <c r="AV28" s="187">
        <v>142000</v>
      </c>
      <c r="AW28" s="187">
        <v>400000</v>
      </c>
      <c r="AX28" s="187">
        <v>4579000</v>
      </c>
      <c r="AY28" s="187">
        <v>0</v>
      </c>
      <c r="AZ28" s="187">
        <v>208000</v>
      </c>
      <c r="BA28" s="187">
        <v>4579000</v>
      </c>
      <c r="BB28" s="187">
        <v>0</v>
      </c>
      <c r="BC28" s="187">
        <v>208000</v>
      </c>
      <c r="BD28" s="188" t="s">
        <v>365</v>
      </c>
      <c r="BE28" s="188" t="s">
        <v>387</v>
      </c>
      <c r="BF28" s="188" t="s">
        <v>434</v>
      </c>
      <c r="BG28" s="203">
        <v>6000000</v>
      </c>
      <c r="BH28" s="204">
        <v>213571742</v>
      </c>
      <c r="BI28" s="204">
        <v>236472063</v>
      </c>
      <c r="BJ28" s="188" t="s">
        <v>433</v>
      </c>
      <c r="BK28" s="188" t="s">
        <v>428</v>
      </c>
      <c r="BL28" s="188" t="s">
        <v>429</v>
      </c>
      <c r="BM28" s="188">
        <v>10018</v>
      </c>
      <c r="BN28" s="188" t="s">
        <v>398</v>
      </c>
      <c r="BO28" s="186">
        <v>217000000</v>
      </c>
      <c r="BP28" s="187" t="s">
        <v>309</v>
      </c>
      <c r="BQ28" s="188" t="s">
        <v>429</v>
      </c>
      <c r="BR28" s="188" t="s">
        <v>398</v>
      </c>
    </row>
    <row r="29" spans="1:70" ht="15.75">
      <c r="A29" s="180" t="s">
        <v>273</v>
      </c>
      <c r="B29" s="185" t="str">
        <f>IF(AN29&gt;0,"Yes",IF(AX29&gt;0,"Some","None"))</f>
        <v>Yes</v>
      </c>
      <c r="G29" s="211">
        <f t="shared" si="0"/>
        <v>177000000</v>
      </c>
      <c r="Y29" s="187">
        <v>6</v>
      </c>
      <c r="Z29" s="187">
        <v>15</v>
      </c>
      <c r="AA29" s="187">
        <v>4</v>
      </c>
      <c r="AB29" s="187">
        <v>0</v>
      </c>
      <c r="AC29" s="187">
        <v>2</v>
      </c>
      <c r="AD29" s="187">
        <v>4</v>
      </c>
      <c r="AE29" s="187">
        <v>7</v>
      </c>
      <c r="AF29" s="187">
        <v>475</v>
      </c>
      <c r="AG29" s="187">
        <v>0</v>
      </c>
      <c r="AH29" s="187">
        <v>4</v>
      </c>
      <c r="AI29" s="187">
        <v>175</v>
      </c>
      <c r="AJ29" s="187">
        <v>5</v>
      </c>
      <c r="AK29" s="187">
        <v>75</v>
      </c>
      <c r="AL29" s="187">
        <v>75</v>
      </c>
      <c r="AM29" s="187">
        <v>2017</v>
      </c>
      <c r="AN29" s="187">
        <v>177000000</v>
      </c>
      <c r="AO29" s="187">
        <v>2400000</v>
      </c>
      <c r="AP29" s="187">
        <v>1342000</v>
      </c>
      <c r="AQ29" s="187">
        <v>746000</v>
      </c>
      <c r="AR29" s="187">
        <v>284000</v>
      </c>
      <c r="AS29" s="187">
        <v>293000</v>
      </c>
      <c r="AT29" s="187">
        <v>238000</v>
      </c>
      <c r="AU29" s="187">
        <v>432000</v>
      </c>
      <c r="AV29" s="187">
        <v>115000</v>
      </c>
      <c r="AW29" s="187">
        <v>1016000</v>
      </c>
      <c r="AX29" s="187">
        <v>6866000</v>
      </c>
      <c r="AY29" s="187">
        <v>1001000</v>
      </c>
      <c r="AZ29" s="187">
        <v>176000000</v>
      </c>
      <c r="BA29" s="187">
        <v>6866000</v>
      </c>
      <c r="BB29" s="187">
        <v>1001000</v>
      </c>
      <c r="BC29" s="187">
        <v>176000000</v>
      </c>
      <c r="BD29" s="188" t="s">
        <v>363</v>
      </c>
      <c r="BE29" s="188" t="s">
        <v>378</v>
      </c>
      <c r="BF29" s="188" t="s">
        <v>399</v>
      </c>
      <c r="BG29" s="203">
        <v>6500000</v>
      </c>
      <c r="BH29" s="204">
        <v>202398122</v>
      </c>
      <c r="BI29" s="204">
        <v>190924990</v>
      </c>
      <c r="BJ29" s="188" t="s">
        <v>435</v>
      </c>
      <c r="BK29" s="188" t="s">
        <v>436</v>
      </c>
      <c r="BL29" s="188" t="s">
        <v>437</v>
      </c>
      <c r="BM29" s="188">
        <v>38120</v>
      </c>
      <c r="BN29" s="188" t="s">
        <v>398</v>
      </c>
      <c r="BO29" s="186">
        <v>177000000</v>
      </c>
      <c r="BP29" s="187" t="s">
        <v>309</v>
      </c>
      <c r="BQ29" s="188" t="s">
        <v>437</v>
      </c>
      <c r="BR29" s="188" t="s">
        <v>398</v>
      </c>
    </row>
    <row r="30" spans="1:70" ht="15">
      <c r="A30" s="180" t="s">
        <v>438</v>
      </c>
      <c r="B30" s="185" t="str">
        <f>IF(AN30&gt;0,"Yes",IF(AX30&gt;0,"Some","None"))</f>
        <v>None</v>
      </c>
      <c r="G30" s="211">
        <f t="shared" si="0"/>
        <v>0</v>
      </c>
      <c r="Y30" s="188"/>
      <c r="Z30" s="188"/>
      <c r="AA30" s="188"/>
      <c r="AB30" s="188"/>
      <c r="AC30" s="188"/>
      <c r="AD30" s="188"/>
      <c r="AE30" s="188"/>
      <c r="AF30" s="188"/>
      <c r="AG30" s="188"/>
      <c r="AH30" s="188"/>
      <c r="AI30" s="188"/>
      <c r="AJ30" s="188"/>
      <c r="AK30" s="188"/>
      <c r="AL30" s="188"/>
      <c r="AM30" s="188"/>
      <c r="AN30" s="188"/>
      <c r="AO30" s="188"/>
      <c r="AP30" s="188"/>
      <c r="AQ30" s="188"/>
      <c r="AR30" s="188"/>
      <c r="AS30" s="188"/>
      <c r="AT30" s="188"/>
      <c r="AU30" s="188"/>
      <c r="AV30" s="188"/>
      <c r="AW30" s="188"/>
      <c r="AX30" s="188"/>
      <c r="AY30" s="188"/>
      <c r="AZ30" s="188"/>
      <c r="BA30" s="188"/>
      <c r="BB30" s="188"/>
      <c r="BC30" s="188"/>
      <c r="BD30" s="188" t="s">
        <v>363</v>
      </c>
      <c r="BE30" s="188" t="s">
        <v>378</v>
      </c>
      <c r="BF30" s="188" t="s">
        <v>434</v>
      </c>
      <c r="BG30" s="188"/>
      <c r="BH30" s="204">
        <v>87144293</v>
      </c>
      <c r="BI30" s="204"/>
      <c r="BJ30" s="188" t="s">
        <v>439</v>
      </c>
      <c r="BK30" s="188" t="s">
        <v>440</v>
      </c>
      <c r="BL30" s="188" t="s">
        <v>441</v>
      </c>
      <c r="BM30" s="188">
        <v>84741</v>
      </c>
      <c r="BN30" s="188" t="s">
        <v>398</v>
      </c>
      <c r="BO30" s="189"/>
      <c r="BP30" s="188"/>
      <c r="BQ30" s="188" t="s">
        <v>441</v>
      </c>
      <c r="BR30" s="188" t="s">
        <v>398</v>
      </c>
    </row>
    <row r="31" spans="1:70" ht="15">
      <c r="A31" s="180" t="s">
        <v>245</v>
      </c>
      <c r="B31" s="185" t="str">
        <f>IF(AN31&gt;0,"Yes",IF(AX31&gt;0,"Some","None"))</f>
        <v>None</v>
      </c>
      <c r="G31" s="211">
        <f t="shared" si="0"/>
        <v>0</v>
      </c>
      <c r="Y31" s="188"/>
      <c r="Z31" s="188"/>
      <c r="AA31" s="188"/>
      <c r="AB31" s="188"/>
      <c r="AC31" s="188"/>
      <c r="AD31" s="188"/>
      <c r="AE31" s="188"/>
      <c r="AF31" s="188"/>
      <c r="AG31" s="188"/>
      <c r="AH31" s="188"/>
      <c r="AI31" s="188"/>
      <c r="AJ31" s="188"/>
      <c r="AK31" s="188"/>
      <c r="AL31" s="188"/>
      <c r="AM31" s="188"/>
      <c r="AN31" s="188"/>
      <c r="AO31" s="188"/>
      <c r="AP31" s="188"/>
      <c r="AQ31" s="188"/>
      <c r="AR31" s="188"/>
      <c r="AS31" s="188"/>
      <c r="AT31" s="188"/>
      <c r="AU31" s="188"/>
      <c r="AV31" s="188"/>
      <c r="AW31" s="188"/>
      <c r="AX31" s="188"/>
      <c r="AY31" s="188"/>
      <c r="AZ31" s="188"/>
      <c r="BA31" s="188"/>
      <c r="BB31" s="188"/>
      <c r="BC31" s="188"/>
      <c r="BD31" s="188" t="s">
        <v>365</v>
      </c>
      <c r="BE31" s="188" t="s">
        <v>369</v>
      </c>
      <c r="BF31" s="188" t="s">
        <v>379</v>
      </c>
      <c r="BG31" s="188">
        <v>5000</v>
      </c>
      <c r="BH31" s="204"/>
      <c r="BI31" s="204"/>
      <c r="BJ31" s="188" t="s">
        <v>442</v>
      </c>
      <c r="BK31" s="188" t="s">
        <v>443</v>
      </c>
      <c r="BL31" s="188" t="s">
        <v>444</v>
      </c>
      <c r="BM31" s="188">
        <v>22209</v>
      </c>
      <c r="BN31" s="188" t="s">
        <v>398</v>
      </c>
      <c r="BO31" s="189"/>
      <c r="BP31" s="188"/>
      <c r="BQ31" s="188" t="s">
        <v>441</v>
      </c>
      <c r="BR31" s="188" t="s">
        <v>398</v>
      </c>
    </row>
    <row r="32" spans="1:70" ht="15.75">
      <c r="A32" s="210" t="s">
        <v>530</v>
      </c>
      <c r="B32" s="185" t="str">
        <f>IF(AN32&gt;0,"Yes",IF(AX32&gt;0,"Some","None"))</f>
        <v>Yes</v>
      </c>
      <c r="G32" s="211">
        <f t="shared" si="0"/>
        <v>55000000</v>
      </c>
      <c r="Y32" s="187">
        <v>1</v>
      </c>
      <c r="Z32" s="187">
        <v>17</v>
      </c>
      <c r="AA32" s="187">
        <v>0</v>
      </c>
      <c r="AB32" s="187">
        <v>0</v>
      </c>
      <c r="AC32" s="187">
        <v>1</v>
      </c>
      <c r="AD32" s="187">
        <v>2</v>
      </c>
      <c r="AE32" s="187">
        <v>8</v>
      </c>
      <c r="AF32" s="187">
        <v>220</v>
      </c>
      <c r="AG32" s="187">
        <v>0</v>
      </c>
      <c r="AH32" s="187">
        <v>1</v>
      </c>
      <c r="AI32" s="187">
        <v>220</v>
      </c>
      <c r="AJ32" s="187">
        <v>220</v>
      </c>
      <c r="AK32" s="187">
        <v>220</v>
      </c>
      <c r="AL32" s="187">
        <v>220</v>
      </c>
      <c r="AM32" s="187">
        <v>2016</v>
      </c>
      <c r="AN32" s="187">
        <v>55000000</v>
      </c>
      <c r="AO32" s="187">
        <v>1770000</v>
      </c>
      <c r="AP32" s="187">
        <v>252000</v>
      </c>
      <c r="AQ32" s="187">
        <v>18000</v>
      </c>
      <c r="AR32" s="187">
        <v>119000</v>
      </c>
      <c r="AS32" s="187">
        <v>98000</v>
      </c>
      <c r="AT32" s="187">
        <v>20000</v>
      </c>
      <c r="AU32" s="187">
        <v>1002000</v>
      </c>
      <c r="AV32" s="187">
        <v>75000</v>
      </c>
      <c r="AW32" s="187">
        <v>346000</v>
      </c>
      <c r="AX32" s="187">
        <v>3700000</v>
      </c>
      <c r="AY32" s="187">
        <v>190000</v>
      </c>
      <c r="AZ32" s="187"/>
      <c r="BA32" s="187">
        <v>3700000</v>
      </c>
      <c r="BB32" s="187">
        <v>190000</v>
      </c>
      <c r="BC32" s="187"/>
      <c r="BD32" s="188" t="s">
        <v>363</v>
      </c>
      <c r="BE32" s="188" t="s">
        <v>387</v>
      </c>
      <c r="BF32" s="188" t="s">
        <v>383</v>
      </c>
      <c r="BG32" s="203">
        <v>150000</v>
      </c>
      <c r="BH32" s="184"/>
      <c r="BI32" s="184"/>
      <c r="BJ32" s="184"/>
      <c r="BK32" s="184"/>
      <c r="BL32" s="184"/>
      <c r="BM32" s="184"/>
      <c r="BN32" s="184"/>
      <c r="BO32" s="186">
        <v>55000000</v>
      </c>
      <c r="BP32" s="187" t="s">
        <v>382</v>
      </c>
      <c r="BQ32" s="188" t="s">
        <v>444</v>
      </c>
      <c r="BR32" s="188" t="s">
        <v>398</v>
      </c>
    </row>
    <row r="33" spans="1:70" ht="15.75">
      <c r="A33" s="180" t="s">
        <v>11</v>
      </c>
      <c r="B33" s="185" t="str">
        <f>IF(AN33&gt;0,"Yes",IF(AX33&gt;0,"Some","None"))</f>
        <v>Yes</v>
      </c>
      <c r="C33" s="37" t="s">
        <v>14</v>
      </c>
      <c r="G33" s="211">
        <f t="shared" si="0"/>
        <v>696300000</v>
      </c>
      <c r="Y33" s="187">
        <v>3</v>
      </c>
      <c r="Z33" s="187">
        <v>67</v>
      </c>
      <c r="AA33" s="187" t="s">
        <v>449</v>
      </c>
      <c r="AB33" s="187" t="s">
        <v>449</v>
      </c>
      <c r="AC33" s="187">
        <v>5</v>
      </c>
      <c r="AD33" s="187" t="s">
        <v>295</v>
      </c>
      <c r="AE33" s="187" t="s">
        <v>450</v>
      </c>
      <c r="AF33" s="187">
        <v>1427</v>
      </c>
      <c r="AG33" s="187">
        <v>210</v>
      </c>
      <c r="AH33" s="187">
        <v>3</v>
      </c>
      <c r="AI33" s="187">
        <v>680</v>
      </c>
      <c r="AJ33" s="187" t="s">
        <v>451</v>
      </c>
      <c r="AK33" s="187" t="s">
        <v>452</v>
      </c>
      <c r="AL33" s="187" t="s">
        <v>453</v>
      </c>
      <c r="AM33" s="187">
        <v>2016</v>
      </c>
      <c r="AN33" s="187">
        <v>696300000</v>
      </c>
      <c r="AO33" s="187">
        <v>6082683</v>
      </c>
      <c r="AP33" s="187">
        <v>343770</v>
      </c>
      <c r="AQ33" s="187">
        <v>185000</v>
      </c>
      <c r="AR33" s="187">
        <v>95000</v>
      </c>
      <c r="AS33" s="187">
        <v>200000</v>
      </c>
      <c r="AT33" s="187">
        <v>65000</v>
      </c>
      <c r="AU33" s="187">
        <v>1347187</v>
      </c>
      <c r="AV33" s="187">
        <v>1372586</v>
      </c>
      <c r="AW33" s="187">
        <v>2817388</v>
      </c>
      <c r="AX33" s="187">
        <v>12508614</v>
      </c>
      <c r="AY33" s="187"/>
      <c r="AZ33" s="187"/>
      <c r="BA33" s="187">
        <v>12508614</v>
      </c>
      <c r="BB33" s="187"/>
      <c r="BC33" s="187"/>
      <c r="BD33" s="188" t="s">
        <v>363</v>
      </c>
      <c r="BE33" s="188" t="s">
        <v>387</v>
      </c>
      <c r="BF33" s="188" t="s">
        <v>388</v>
      </c>
      <c r="BG33" s="203">
        <v>800000</v>
      </c>
      <c r="BH33" s="204">
        <f>696342*1000</f>
        <v>696342000</v>
      </c>
      <c r="BI33" s="204">
        <f>807412*1000</f>
        <v>807412000</v>
      </c>
      <c r="BJ33" s="188" t="s">
        <v>445</v>
      </c>
      <c r="BK33" s="188" t="s">
        <v>446</v>
      </c>
      <c r="BL33" s="188" t="s">
        <v>447</v>
      </c>
      <c r="BM33" s="188">
        <v>6825</v>
      </c>
      <c r="BN33" s="188" t="s">
        <v>448</v>
      </c>
      <c r="BO33" s="186">
        <v>696300000</v>
      </c>
      <c r="BP33" s="187" t="s">
        <v>309</v>
      </c>
      <c r="BQ33" s="188" t="s">
        <v>447</v>
      </c>
      <c r="BR33" s="188" t="s">
        <v>448</v>
      </c>
    </row>
    <row r="34" spans="1:70" ht="15.75">
      <c r="A34" s="180" t="s">
        <v>217</v>
      </c>
      <c r="B34" s="185" t="str">
        <f>IF(AN34&gt;0,"Yes",IF(AX34&gt;0,"Some","None"))</f>
        <v>Yes</v>
      </c>
      <c r="C34" s="37" t="s">
        <v>14</v>
      </c>
      <c r="G34" s="211">
        <f t="shared" si="0"/>
        <v>642000000</v>
      </c>
      <c r="Y34" s="187">
        <v>64</v>
      </c>
      <c r="Z34" s="187">
        <v>63</v>
      </c>
      <c r="AA34" s="187">
        <v>3</v>
      </c>
      <c r="AB34" s="187">
        <v>1</v>
      </c>
      <c r="AC34" s="187">
        <v>2</v>
      </c>
      <c r="AD34" s="187">
        <v>14</v>
      </c>
      <c r="AE34" s="187">
        <v>20</v>
      </c>
      <c r="AF34" s="187">
        <v>4600</v>
      </c>
      <c r="AG34" s="187">
        <v>0</v>
      </c>
      <c r="AH34" s="187">
        <v>19</v>
      </c>
      <c r="AI34" s="187">
        <v>400</v>
      </c>
      <c r="AJ34" s="187"/>
      <c r="AK34" s="187"/>
      <c r="AL34" s="187"/>
      <c r="AM34" s="187">
        <v>2015</v>
      </c>
      <c r="AN34" s="187">
        <v>642000000</v>
      </c>
      <c r="AO34" s="187">
        <v>8250000</v>
      </c>
      <c r="AP34" s="187">
        <v>450000</v>
      </c>
      <c r="AQ34" s="187">
        <v>1100000</v>
      </c>
      <c r="AR34" s="187">
        <v>100000</v>
      </c>
      <c r="AS34" s="187">
        <v>200000</v>
      </c>
      <c r="AT34" s="187">
        <v>150000</v>
      </c>
      <c r="AU34" s="187">
        <v>1600000</v>
      </c>
      <c r="AV34" s="187">
        <v>680000</v>
      </c>
      <c r="AW34" s="187">
        <v>250000</v>
      </c>
      <c r="AX34" s="187">
        <v>12780000</v>
      </c>
      <c r="AY34" s="187">
        <v>0</v>
      </c>
      <c r="AZ34" s="187">
        <v>645000000</v>
      </c>
      <c r="BA34" s="187">
        <v>12780000</v>
      </c>
      <c r="BB34" s="187">
        <v>0</v>
      </c>
      <c r="BC34" s="187">
        <v>645000000</v>
      </c>
      <c r="BD34" s="188" t="s">
        <v>367</v>
      </c>
      <c r="BE34" s="188" t="s">
        <v>369</v>
      </c>
      <c r="BF34" s="188" t="s">
        <v>388</v>
      </c>
      <c r="BG34" s="188">
        <v>1000</v>
      </c>
      <c r="BH34" s="204">
        <v>700004319</v>
      </c>
      <c r="BI34" s="204"/>
      <c r="BJ34" s="188" t="s">
        <v>454</v>
      </c>
      <c r="BK34" s="188" t="s">
        <v>455</v>
      </c>
      <c r="BL34" s="188" t="s">
        <v>456</v>
      </c>
      <c r="BM34" s="188">
        <v>27701</v>
      </c>
      <c r="BN34" s="188" t="s">
        <v>448</v>
      </c>
      <c r="BO34" s="186">
        <v>642000000</v>
      </c>
      <c r="BP34" s="187" t="s">
        <v>309</v>
      </c>
      <c r="BQ34" s="188" t="s">
        <v>456</v>
      </c>
      <c r="BR34" s="188" t="s">
        <v>448</v>
      </c>
    </row>
    <row r="35" spans="1:70" ht="15.75">
      <c r="A35" s="180" t="s">
        <v>25</v>
      </c>
      <c r="B35" s="185" t="str">
        <f>IF(AN35&gt;0,"Yes",IF(AX35&gt;0,"Some","None"))</f>
        <v>Yes</v>
      </c>
      <c r="C35" s="37" t="s">
        <v>14</v>
      </c>
      <c r="G35" s="211">
        <f t="shared" si="0"/>
        <v>437000000</v>
      </c>
      <c r="Y35" s="187">
        <v>103</v>
      </c>
      <c r="Z35" s="187">
        <v>46</v>
      </c>
      <c r="AA35" s="187">
        <v>5</v>
      </c>
      <c r="AB35" s="187">
        <v>0</v>
      </c>
      <c r="AC35" s="187">
        <v>12</v>
      </c>
      <c r="AD35" s="187">
        <v>22</v>
      </c>
      <c r="AE35" s="187">
        <v>4</v>
      </c>
      <c r="AF35" s="187">
        <v>4800</v>
      </c>
      <c r="AG35" s="187">
        <v>50</v>
      </c>
      <c r="AH35" s="187">
        <v>20</v>
      </c>
      <c r="AI35" s="187"/>
      <c r="AJ35" s="187">
        <v>3</v>
      </c>
      <c r="AK35" s="187">
        <v>125</v>
      </c>
      <c r="AL35" s="187">
        <v>85</v>
      </c>
      <c r="AM35" s="187">
        <v>2016</v>
      </c>
      <c r="AN35" s="191">
        <v>437000000</v>
      </c>
      <c r="AO35" s="191">
        <v>2240000</v>
      </c>
      <c r="AP35" s="191">
        <v>92000</v>
      </c>
      <c r="AQ35" s="191">
        <v>685000</v>
      </c>
      <c r="AR35" s="191">
        <v>166000</v>
      </c>
      <c r="AS35" s="191">
        <v>448000</v>
      </c>
      <c r="AT35" s="191">
        <v>118000</v>
      </c>
      <c r="AU35" s="191">
        <v>114000</v>
      </c>
      <c r="AV35" s="191">
        <v>38000</v>
      </c>
      <c r="AW35" s="191">
        <v>72000</v>
      </c>
      <c r="AX35" s="191">
        <v>3973000</v>
      </c>
      <c r="AY35" s="191">
        <v>36000</v>
      </c>
      <c r="AZ35" s="191">
        <v>435000000</v>
      </c>
      <c r="BA35" s="191">
        <v>3973000</v>
      </c>
      <c r="BB35" s="191">
        <v>36000</v>
      </c>
      <c r="BC35" s="191">
        <v>435000000</v>
      </c>
      <c r="BD35" s="188" t="s">
        <v>367</v>
      </c>
      <c r="BE35" s="188" t="s">
        <v>405</v>
      </c>
      <c r="BF35" s="188" t="s">
        <v>388</v>
      </c>
      <c r="BG35" s="188"/>
      <c r="BH35" s="204">
        <f>436623*1000</f>
        <v>436623000</v>
      </c>
      <c r="BI35" s="204">
        <f>460576*1000</f>
        <v>460576000</v>
      </c>
      <c r="BJ35" s="188" t="s">
        <v>457</v>
      </c>
      <c r="BK35" s="188" t="s">
        <v>458</v>
      </c>
      <c r="BL35" s="188" t="s">
        <v>459</v>
      </c>
      <c r="BM35" s="188">
        <v>97204</v>
      </c>
      <c r="BN35" s="188" t="s">
        <v>448</v>
      </c>
      <c r="BO35" s="186">
        <v>437000000</v>
      </c>
      <c r="BP35" s="187" t="s">
        <v>309</v>
      </c>
      <c r="BQ35" s="188" t="s">
        <v>459</v>
      </c>
      <c r="BR35" s="188" t="s">
        <v>448</v>
      </c>
    </row>
    <row r="36" spans="1:70" ht="15.75">
      <c r="A36" s="180" t="s">
        <v>180</v>
      </c>
      <c r="B36" s="185" t="str">
        <f>IF(AN36&gt;0,"Yes",IF(AX36&gt;0,"Some","None"))</f>
        <v>Yes</v>
      </c>
      <c r="C36" s="37" t="s">
        <v>40</v>
      </c>
      <c r="G36" s="211">
        <f t="shared" si="0"/>
        <v>8630000</v>
      </c>
      <c r="Y36" s="187">
        <v>4</v>
      </c>
      <c r="Z36" s="187">
        <v>12</v>
      </c>
      <c r="AA36" s="187">
        <v>0</v>
      </c>
      <c r="AB36" s="187">
        <v>0</v>
      </c>
      <c r="AC36" s="187">
        <v>1</v>
      </c>
      <c r="AD36" s="187">
        <v>1</v>
      </c>
      <c r="AE36" s="187">
        <v>6</v>
      </c>
      <c r="AF36" s="187">
        <v>70</v>
      </c>
      <c r="AG36" s="187">
        <v>4</v>
      </c>
      <c r="AH36" s="187">
        <v>4</v>
      </c>
      <c r="AI36" s="187">
        <v>35</v>
      </c>
      <c r="AJ36" s="187">
        <v>4</v>
      </c>
      <c r="AK36" s="187">
        <v>9</v>
      </c>
      <c r="AL36" s="187">
        <v>9</v>
      </c>
      <c r="AM36" s="187">
        <v>2017</v>
      </c>
      <c r="AN36" s="187">
        <v>8630000</v>
      </c>
      <c r="AO36" s="187">
        <v>300000</v>
      </c>
      <c r="AP36" s="187">
        <v>15000</v>
      </c>
      <c r="AQ36" s="187">
        <v>81000</v>
      </c>
      <c r="AR36" s="187">
        <v>45000</v>
      </c>
      <c r="AS36" s="187">
        <v>10000</v>
      </c>
      <c r="AT36" s="187">
        <v>0</v>
      </c>
      <c r="AU36" s="187">
        <v>65000</v>
      </c>
      <c r="AV36" s="187">
        <v>10000</v>
      </c>
      <c r="AW36" s="187">
        <v>115000</v>
      </c>
      <c r="AX36" s="187">
        <v>641000</v>
      </c>
      <c r="AY36" s="187">
        <v>40000</v>
      </c>
      <c r="AZ36" s="187">
        <v>8780000</v>
      </c>
      <c r="BA36" s="187">
        <v>641000</v>
      </c>
      <c r="BB36" s="187">
        <v>40000</v>
      </c>
      <c r="BC36" s="187">
        <v>8780000</v>
      </c>
      <c r="BD36" s="188" t="s">
        <v>363</v>
      </c>
      <c r="BE36" s="188" t="s">
        <v>378</v>
      </c>
      <c r="BF36" s="188" t="s">
        <v>399</v>
      </c>
      <c r="BG36" s="188">
        <v>22000</v>
      </c>
      <c r="BH36" s="204">
        <v>8263302</v>
      </c>
      <c r="BI36" s="204">
        <v>8459493</v>
      </c>
      <c r="BJ36" s="188" t="s">
        <v>460</v>
      </c>
      <c r="BK36" s="188" t="s">
        <v>443</v>
      </c>
      <c r="BL36" s="188" t="s">
        <v>444</v>
      </c>
      <c r="BM36" s="188">
        <v>22203</v>
      </c>
      <c r="BN36" s="188" t="s">
        <v>448</v>
      </c>
      <c r="BO36" s="186">
        <v>8630000</v>
      </c>
      <c r="BP36" s="187" t="s">
        <v>314</v>
      </c>
      <c r="BQ36" s="188" t="s">
        <v>444</v>
      </c>
      <c r="BR36" s="188" t="s">
        <v>448</v>
      </c>
    </row>
    <row r="37" spans="1:70" ht="15">
      <c r="A37" s="180" t="s">
        <v>179</v>
      </c>
      <c r="B37" s="185" t="str">
        <f>IF(AN37&gt;0,"Yes",IF(AX37&gt;0,"Some","None"))</f>
        <v>None</v>
      </c>
      <c r="G37" s="211">
        <f t="shared" si="0"/>
        <v>0</v>
      </c>
      <c r="Y37" s="188"/>
      <c r="Z37" s="188"/>
      <c r="AA37" s="188"/>
      <c r="AB37" s="188"/>
      <c r="AC37" s="188"/>
      <c r="AD37" s="188"/>
      <c r="AE37" s="188"/>
      <c r="AF37" s="188"/>
      <c r="AG37" s="188"/>
      <c r="AH37" s="188"/>
      <c r="AI37" s="188"/>
      <c r="AJ37" s="188"/>
      <c r="AK37" s="188"/>
      <c r="AL37" s="188"/>
      <c r="AM37" s="188"/>
      <c r="AN37" s="188"/>
      <c r="AO37" s="188"/>
      <c r="AP37" s="188"/>
      <c r="AQ37" s="188"/>
      <c r="AR37" s="188"/>
      <c r="AS37" s="188"/>
      <c r="AT37" s="188"/>
      <c r="AU37" s="188"/>
      <c r="AV37" s="188"/>
      <c r="AW37" s="188"/>
      <c r="AX37" s="188"/>
      <c r="AY37" s="188"/>
      <c r="AZ37" s="188"/>
      <c r="BA37" s="188"/>
      <c r="BB37" s="188"/>
      <c r="BC37" s="188"/>
      <c r="BD37" s="188" t="s">
        <v>367</v>
      </c>
      <c r="BE37" s="188" t="s">
        <v>387</v>
      </c>
      <c r="BF37" s="188" t="s">
        <v>388</v>
      </c>
      <c r="BG37" s="188"/>
      <c r="BH37" s="204"/>
      <c r="BI37" s="204"/>
      <c r="BJ37" s="188"/>
      <c r="BK37" s="188" t="s">
        <v>443</v>
      </c>
      <c r="BL37" s="188" t="s">
        <v>444</v>
      </c>
      <c r="BM37" s="188">
        <v>22202</v>
      </c>
      <c r="BN37" s="188" t="s">
        <v>448</v>
      </c>
      <c r="BO37" s="189"/>
      <c r="BP37" s="188"/>
      <c r="BQ37" s="188" t="s">
        <v>444</v>
      </c>
      <c r="BR37" s="188" t="s">
        <v>448</v>
      </c>
    </row>
    <row r="38" spans="1:70" ht="15.75">
      <c r="A38" s="180" t="s">
        <v>151</v>
      </c>
      <c r="B38" s="185" t="str">
        <f>IF(AN38&gt;0,"Yes",IF(AX38&gt;0,"Some","None"))</f>
        <v>Yes</v>
      </c>
      <c r="C38" s="37" t="s">
        <v>14</v>
      </c>
      <c r="G38" s="211">
        <f t="shared" si="0"/>
        <v>212000000</v>
      </c>
      <c r="Y38" s="187">
        <v>60</v>
      </c>
      <c r="Z38" s="187">
        <v>35</v>
      </c>
      <c r="AA38" s="187">
        <v>2</v>
      </c>
      <c r="AB38" s="187">
        <v>1</v>
      </c>
      <c r="AC38" s="187">
        <v>6</v>
      </c>
      <c r="AD38" s="187">
        <v>18</v>
      </c>
      <c r="AE38" s="187">
        <v>4</v>
      </c>
      <c r="AF38" s="187">
        <v>988</v>
      </c>
      <c r="AG38" s="187">
        <v>50</v>
      </c>
      <c r="AH38" s="187">
        <v>24</v>
      </c>
      <c r="AI38" s="187"/>
      <c r="AJ38" s="187"/>
      <c r="AK38" s="187"/>
      <c r="AL38" s="187">
        <v>16</v>
      </c>
      <c r="AM38" s="187" t="s">
        <v>463</v>
      </c>
      <c r="AN38" s="187">
        <v>212000000</v>
      </c>
      <c r="AO38" s="187">
        <v>2450000</v>
      </c>
      <c r="AP38" s="187">
        <v>100000</v>
      </c>
      <c r="AQ38" s="187">
        <v>48000</v>
      </c>
      <c r="AR38" s="187">
        <v>48000</v>
      </c>
      <c r="AS38" s="187">
        <v>25000</v>
      </c>
      <c r="AT38" s="187">
        <v>0</v>
      </c>
      <c r="AU38" s="187">
        <v>600000</v>
      </c>
      <c r="AV38" s="187">
        <v>250000</v>
      </c>
      <c r="AW38" s="187">
        <v>1020000</v>
      </c>
      <c r="AX38" s="187">
        <v>4541000</v>
      </c>
      <c r="AY38" s="187">
        <v>760000</v>
      </c>
      <c r="AZ38" s="187">
        <v>152000000</v>
      </c>
      <c r="BA38" s="187">
        <v>4541000</v>
      </c>
      <c r="BB38" s="187">
        <v>760000</v>
      </c>
      <c r="BC38" s="187">
        <v>152000000</v>
      </c>
      <c r="BD38" s="188" t="s">
        <v>365</v>
      </c>
      <c r="BE38" s="188" t="s">
        <v>387</v>
      </c>
      <c r="BF38" s="188" t="s">
        <v>399</v>
      </c>
      <c r="BG38" s="188"/>
      <c r="BH38" s="204">
        <v>207655914</v>
      </c>
      <c r="BI38" s="204">
        <v>138544673</v>
      </c>
      <c r="BJ38" s="188" t="s">
        <v>461</v>
      </c>
      <c r="BK38" s="188" t="s">
        <v>462</v>
      </c>
      <c r="BL38" s="188" t="s">
        <v>444</v>
      </c>
      <c r="BM38" s="188">
        <v>22202</v>
      </c>
      <c r="BN38" s="188" t="s">
        <v>448</v>
      </c>
      <c r="BO38" s="186">
        <v>212000000</v>
      </c>
      <c r="BP38" s="187" t="s">
        <v>309</v>
      </c>
      <c r="BQ38" s="188" t="s">
        <v>444</v>
      </c>
      <c r="BR38" s="188" t="s">
        <v>448</v>
      </c>
    </row>
    <row r="39" spans="1:70" ht="15">
      <c r="A39" s="180" t="s">
        <v>466</v>
      </c>
      <c r="B39" s="185" t="str">
        <f>IF(AN39&gt;0,"Yes",IF(AX39&gt;0,"Some","None"))</f>
        <v>None</v>
      </c>
      <c r="G39" s="211">
        <f t="shared" si="0"/>
        <v>0</v>
      </c>
      <c r="Y39" s="188"/>
      <c r="Z39" s="188"/>
      <c r="AA39" s="188"/>
      <c r="AB39" s="188"/>
      <c r="AC39" s="188"/>
      <c r="AD39" s="188"/>
      <c r="AE39" s="188"/>
      <c r="AF39" s="188"/>
      <c r="AG39" s="188"/>
      <c r="AH39" s="188"/>
      <c r="AI39" s="188"/>
      <c r="AJ39" s="188"/>
      <c r="AK39" s="188"/>
      <c r="AL39" s="188"/>
      <c r="AM39" s="188"/>
      <c r="AN39" s="188"/>
      <c r="AO39" s="188"/>
      <c r="AP39" s="188"/>
      <c r="AQ39" s="188"/>
      <c r="AR39" s="188"/>
      <c r="AS39" s="188"/>
      <c r="AT39" s="188"/>
      <c r="AU39" s="188"/>
      <c r="AV39" s="188"/>
      <c r="AW39" s="188"/>
      <c r="AX39" s="188"/>
      <c r="AY39" s="188"/>
      <c r="AZ39" s="188"/>
      <c r="BA39" s="188"/>
      <c r="BB39" s="188"/>
      <c r="BC39" s="188"/>
      <c r="BD39" s="188" t="s">
        <v>365</v>
      </c>
      <c r="BE39" s="188" t="s">
        <v>378</v>
      </c>
      <c r="BF39" s="188" t="s">
        <v>383</v>
      </c>
      <c r="BG39" s="203">
        <v>458000</v>
      </c>
      <c r="BH39" s="204"/>
      <c r="BI39" s="204"/>
      <c r="BJ39" s="188" t="s">
        <v>467</v>
      </c>
      <c r="BK39" s="188" t="s">
        <v>464</v>
      </c>
      <c r="BL39" s="188" t="s">
        <v>397</v>
      </c>
      <c r="BM39" s="188">
        <v>94109</v>
      </c>
      <c r="BN39" s="188" t="s">
        <v>465</v>
      </c>
      <c r="BO39" s="189"/>
      <c r="BP39" s="188"/>
      <c r="BQ39" s="188" t="s">
        <v>397</v>
      </c>
      <c r="BR39" s="188" t="s">
        <v>465</v>
      </c>
    </row>
    <row r="40" spans="1:70" ht="15">
      <c r="A40" s="180" t="s">
        <v>468</v>
      </c>
      <c r="B40" s="185" t="str">
        <f>IF(AN40&gt;0,"Yes",IF(AX40&gt;0,"Some","None"))</f>
        <v>None</v>
      </c>
      <c r="G40" s="211">
        <f t="shared" si="0"/>
        <v>0</v>
      </c>
      <c r="Y40" s="188"/>
      <c r="Z40" s="188"/>
      <c r="AA40" s="188"/>
      <c r="AB40" s="188"/>
      <c r="AC40" s="188"/>
      <c r="AD40" s="188"/>
      <c r="AE40" s="188"/>
      <c r="AF40" s="188"/>
      <c r="AG40" s="188"/>
      <c r="AH40" s="188"/>
      <c r="AI40" s="188"/>
      <c r="AJ40" s="188"/>
      <c r="AK40" s="188"/>
      <c r="AL40" s="188"/>
      <c r="AM40" s="188"/>
      <c r="AN40" s="188"/>
      <c r="AO40" s="188"/>
      <c r="AP40" s="188"/>
      <c r="AQ40" s="188"/>
      <c r="AR40" s="188"/>
      <c r="AS40" s="188"/>
      <c r="AT40" s="188"/>
      <c r="AU40" s="188"/>
      <c r="AV40" s="188"/>
      <c r="AW40" s="188"/>
      <c r="AX40" s="188"/>
      <c r="AY40" s="188"/>
      <c r="AZ40" s="188"/>
      <c r="BA40" s="188"/>
      <c r="BB40" s="188"/>
      <c r="BC40" s="188"/>
      <c r="BD40" s="188" t="s">
        <v>363</v>
      </c>
      <c r="BE40" s="188" t="s">
        <v>378</v>
      </c>
      <c r="BF40" s="188" t="s">
        <v>388</v>
      </c>
      <c r="BG40" s="188">
        <v>200000</v>
      </c>
      <c r="BH40" s="204"/>
      <c r="BI40" s="204"/>
      <c r="BJ40" s="188" t="s">
        <v>469</v>
      </c>
      <c r="BK40" s="188" t="s">
        <v>401</v>
      </c>
      <c r="BL40" s="188" t="s">
        <v>402</v>
      </c>
      <c r="BM40" s="188">
        <v>20036</v>
      </c>
      <c r="BN40" s="188" t="s">
        <v>465</v>
      </c>
      <c r="BO40" s="189"/>
      <c r="BP40" s="188"/>
      <c r="BQ40" s="188" t="s">
        <v>402</v>
      </c>
      <c r="BR40" s="188" t="s">
        <v>470</v>
      </c>
    </row>
    <row r="41" spans="1:70" ht="15">
      <c r="A41" s="180" t="s">
        <v>471</v>
      </c>
      <c r="B41" s="185" t="str">
        <f>IF(AN41&gt;0,"Yes",IF(AX41&gt;0,"Some","None"))</f>
        <v>None</v>
      </c>
      <c r="G41" s="211">
        <f t="shared" si="0"/>
        <v>0</v>
      </c>
      <c r="Y41" s="188"/>
      <c r="Z41" s="188"/>
      <c r="AA41" s="188"/>
      <c r="AB41" s="188"/>
      <c r="AC41" s="188"/>
      <c r="AD41" s="188"/>
      <c r="AE41" s="188"/>
      <c r="AF41" s="188"/>
      <c r="AG41" s="188"/>
      <c r="AH41" s="188"/>
      <c r="AI41" s="188"/>
      <c r="AJ41" s="188"/>
      <c r="AK41" s="188"/>
      <c r="AL41" s="188"/>
      <c r="AM41" s="188"/>
      <c r="AN41" s="188"/>
      <c r="AO41" s="188"/>
      <c r="AP41" s="188"/>
      <c r="AQ41" s="188"/>
      <c r="AR41" s="188"/>
      <c r="AS41" s="188"/>
      <c r="AT41" s="188"/>
      <c r="AU41" s="188"/>
      <c r="AV41" s="188"/>
      <c r="AW41" s="188"/>
      <c r="AX41" s="188"/>
      <c r="AY41" s="188"/>
      <c r="AZ41" s="188"/>
      <c r="BA41" s="188"/>
      <c r="BB41" s="188"/>
      <c r="BC41" s="188"/>
      <c r="BD41" s="188" t="s">
        <v>363</v>
      </c>
      <c r="BE41" s="188" t="s">
        <v>378</v>
      </c>
      <c r="BF41" s="188" t="s">
        <v>388</v>
      </c>
      <c r="BG41" s="188">
        <v>420000</v>
      </c>
      <c r="BH41" s="204"/>
      <c r="BI41" s="204"/>
      <c r="BJ41" s="188" t="s">
        <v>472</v>
      </c>
      <c r="BK41" s="188" t="s">
        <v>473</v>
      </c>
      <c r="BL41" s="188" t="s">
        <v>402</v>
      </c>
      <c r="BM41" s="188">
        <v>20005</v>
      </c>
      <c r="BN41" s="188" t="s">
        <v>465</v>
      </c>
      <c r="BO41" s="189"/>
      <c r="BP41" s="188"/>
      <c r="BQ41" s="188" t="s">
        <v>402</v>
      </c>
      <c r="BR41" s="188" t="s">
        <v>465</v>
      </c>
    </row>
    <row r="42" spans="1:70" ht="15.75">
      <c r="A42" s="180" t="s">
        <v>244</v>
      </c>
      <c r="B42" s="185" t="str">
        <f>IF(AN42&gt;0,"Yes",IF(AX42&gt;0,"Some","None"))</f>
        <v>None</v>
      </c>
      <c r="G42" s="211">
        <f t="shared" si="0"/>
        <v>0</v>
      </c>
      <c r="Y42" s="207"/>
      <c r="Z42" s="207"/>
      <c r="AA42" s="207"/>
      <c r="AB42" s="207"/>
      <c r="AC42" s="207"/>
      <c r="AD42" s="207"/>
      <c r="AE42" s="207"/>
      <c r="AF42" s="207"/>
      <c r="AG42" s="207"/>
      <c r="AH42" s="207"/>
      <c r="AI42" s="207"/>
      <c r="AJ42" s="188"/>
      <c r="AK42" s="188"/>
      <c r="AL42" s="188"/>
      <c r="AM42" s="207"/>
      <c r="AN42" s="208"/>
      <c r="AO42" s="208"/>
      <c r="AP42" s="208"/>
      <c r="AQ42" s="208"/>
      <c r="AR42" s="208"/>
      <c r="AS42" s="208"/>
      <c r="AT42" s="208"/>
      <c r="AU42" s="208"/>
      <c r="AV42" s="208"/>
      <c r="AW42" s="208"/>
      <c r="AX42" s="208"/>
      <c r="AY42" s="208"/>
      <c r="AZ42" s="208"/>
      <c r="BA42" s="208"/>
      <c r="BB42" s="208"/>
      <c r="BC42" s="208"/>
      <c r="BD42" s="188" t="s">
        <v>367</v>
      </c>
      <c r="BE42" s="188" t="s">
        <v>387</v>
      </c>
      <c r="BF42" s="188" t="s">
        <v>399</v>
      </c>
      <c r="BG42" s="188">
        <v>10000</v>
      </c>
      <c r="BH42" s="204"/>
      <c r="BI42" s="204"/>
      <c r="BJ42" s="188" t="s">
        <v>474</v>
      </c>
      <c r="BK42" s="188" t="s">
        <v>401</v>
      </c>
      <c r="BL42" s="188" t="s">
        <v>402</v>
      </c>
      <c r="BM42" s="188">
        <v>20036</v>
      </c>
      <c r="BN42" s="188" t="s">
        <v>465</v>
      </c>
      <c r="BO42" s="189"/>
      <c r="BP42" s="188"/>
      <c r="BQ42" s="188" t="s">
        <v>402</v>
      </c>
      <c r="BR42" s="188" t="s">
        <v>465</v>
      </c>
    </row>
    <row r="43" spans="1:70" ht="15">
      <c r="A43" s="180" t="s">
        <v>354</v>
      </c>
      <c r="B43" s="185" t="str">
        <f>IF(AN43&gt;0,"Yes",IF(AX43&gt;0,"Some","None"))</f>
        <v>None</v>
      </c>
      <c r="G43" s="211">
        <f t="shared" si="0"/>
        <v>0</v>
      </c>
      <c r="Y43" s="188"/>
      <c r="Z43" s="188"/>
      <c r="AA43" s="188"/>
      <c r="AB43" s="188"/>
      <c r="AC43" s="188"/>
      <c r="AD43" s="188"/>
      <c r="AE43" s="188"/>
      <c r="AF43" s="188"/>
      <c r="AG43" s="188"/>
      <c r="AH43" s="188"/>
      <c r="AI43" s="188"/>
      <c r="AJ43" s="188"/>
      <c r="AK43" s="188"/>
      <c r="AL43" s="188"/>
      <c r="AM43" s="188"/>
      <c r="AN43" s="188"/>
      <c r="AO43" s="188"/>
      <c r="AP43" s="188"/>
      <c r="AQ43" s="188"/>
      <c r="AR43" s="188"/>
      <c r="AS43" s="188"/>
      <c r="AT43" s="188"/>
      <c r="AU43" s="188"/>
      <c r="AV43" s="188"/>
      <c r="AW43" s="188"/>
      <c r="AX43" s="188"/>
      <c r="AY43" s="188"/>
      <c r="AZ43" s="188"/>
      <c r="BA43" s="188"/>
      <c r="BB43" s="188"/>
      <c r="BC43" s="188"/>
      <c r="BD43" s="188" t="s">
        <v>367</v>
      </c>
      <c r="BE43" s="188" t="s">
        <v>405</v>
      </c>
      <c r="BF43" s="188" t="s">
        <v>388</v>
      </c>
      <c r="BG43" s="188">
        <v>60000</v>
      </c>
      <c r="BH43" s="184"/>
      <c r="BI43" s="184"/>
      <c r="BJ43" s="184"/>
      <c r="BK43" s="184"/>
      <c r="BL43" s="184"/>
      <c r="BM43" s="184"/>
      <c r="BN43" s="184"/>
      <c r="BO43" s="189"/>
      <c r="BP43" s="188"/>
      <c r="BQ43" s="188" t="s">
        <v>402</v>
      </c>
      <c r="BR43" s="188" t="s">
        <v>465</v>
      </c>
    </row>
    <row r="44" spans="1:70" ht="15.75">
      <c r="A44" s="180" t="s">
        <v>354</v>
      </c>
      <c r="B44" s="185" t="str">
        <f>IF(AN44&gt;0,"Yes",IF(AX44&gt;0,"Some","None"))</f>
        <v>None</v>
      </c>
      <c r="G44" s="211">
        <f t="shared" si="0"/>
        <v>0</v>
      </c>
      <c r="Y44" s="187">
        <v>12</v>
      </c>
      <c r="Z44" s="187">
        <v>1</v>
      </c>
      <c r="AA44" s="187">
        <v>2</v>
      </c>
      <c r="AB44" s="187"/>
      <c r="AC44" s="187"/>
      <c r="AD44" s="187"/>
      <c r="AE44" s="187"/>
      <c r="AF44" s="187">
        <v>194</v>
      </c>
      <c r="AG44" s="187"/>
      <c r="AH44" s="187">
        <v>9</v>
      </c>
      <c r="AI44" s="187">
        <v>108</v>
      </c>
      <c r="AJ44" s="187"/>
      <c r="AK44" s="187"/>
      <c r="AL44" s="187"/>
      <c r="AM44" s="188"/>
      <c r="AN44" s="208"/>
      <c r="AO44" s="208"/>
      <c r="AP44" s="208"/>
      <c r="AQ44" s="208"/>
      <c r="AR44" s="208"/>
      <c r="AS44" s="208"/>
      <c r="AT44" s="208"/>
      <c r="AU44" s="208"/>
      <c r="AV44" s="208"/>
      <c r="AW44" s="208"/>
      <c r="AX44" s="208"/>
      <c r="AY44" s="208"/>
      <c r="AZ44" s="208"/>
      <c r="BA44" s="208"/>
      <c r="BB44" s="208"/>
      <c r="BC44" s="208"/>
      <c r="BD44" s="188" t="s">
        <v>367</v>
      </c>
      <c r="BE44" s="188" t="s">
        <v>378</v>
      </c>
      <c r="BF44" s="188" t="s">
        <v>369</v>
      </c>
      <c r="BG44" s="188"/>
      <c r="BH44" s="184"/>
      <c r="BI44" s="184"/>
      <c r="BJ44" s="184"/>
      <c r="BK44" s="184"/>
      <c r="BL44" s="184"/>
      <c r="BM44" s="184"/>
      <c r="BN44" s="184"/>
      <c r="BO44" s="189"/>
      <c r="BP44" s="188"/>
      <c r="BQ44" s="188" t="s">
        <v>402</v>
      </c>
      <c r="BR44" s="188" t="s">
        <v>465</v>
      </c>
    </row>
    <row r="45" spans="1:70" ht="15.75">
      <c r="A45" s="180" t="s">
        <v>354</v>
      </c>
      <c r="B45" s="185" t="str">
        <f>IF(AN45&gt;0,"Yes",IF(AX45&gt;0,"Some","None"))</f>
        <v>Yes</v>
      </c>
      <c r="C45" s="37" t="s">
        <v>34</v>
      </c>
      <c r="G45" s="211">
        <f t="shared" si="0"/>
        <v>92000000</v>
      </c>
      <c r="Y45" s="187">
        <v>2</v>
      </c>
      <c r="Z45" s="187">
        <v>1</v>
      </c>
      <c r="AA45" s="187">
        <v>2</v>
      </c>
      <c r="AB45" s="187">
        <v>0</v>
      </c>
      <c r="AC45" s="187">
        <v>1</v>
      </c>
      <c r="AD45" s="187">
        <v>1</v>
      </c>
      <c r="AE45" s="187">
        <v>3</v>
      </c>
      <c r="AF45" s="187">
        <v>75</v>
      </c>
      <c r="AG45" s="187">
        <v>3</v>
      </c>
      <c r="AH45" s="187">
        <v>2</v>
      </c>
      <c r="AI45" s="187">
        <v>60</v>
      </c>
      <c r="AJ45" s="187">
        <v>75</v>
      </c>
      <c r="AK45" s="187">
        <v>0</v>
      </c>
      <c r="AL45" s="187"/>
      <c r="AM45" s="187" t="s">
        <v>475</v>
      </c>
      <c r="AN45" s="191">
        <v>92000000</v>
      </c>
      <c r="AO45" s="191">
        <v>135000</v>
      </c>
      <c r="AP45" s="191">
        <v>60000</v>
      </c>
      <c r="AQ45" s="191">
        <v>10000</v>
      </c>
      <c r="AR45" s="191">
        <v>30000</v>
      </c>
      <c r="AS45" s="191">
        <v>80000</v>
      </c>
      <c r="AT45" s="191">
        <v>25000</v>
      </c>
      <c r="AU45" s="191">
        <v>50000</v>
      </c>
      <c r="AV45" s="191">
        <v>20000</v>
      </c>
      <c r="AW45" s="191">
        <v>10000</v>
      </c>
      <c r="AX45" s="192">
        <v>415000</v>
      </c>
      <c r="AY45" s="191">
        <v>0</v>
      </c>
      <c r="AZ45" s="191">
        <v>15000000</v>
      </c>
      <c r="BA45" s="192">
        <v>415000</v>
      </c>
      <c r="BB45" s="191">
        <v>0</v>
      </c>
      <c r="BC45" s="191">
        <v>15000000</v>
      </c>
      <c r="BD45" s="188" t="s">
        <v>368</v>
      </c>
      <c r="BE45" s="188" t="s">
        <v>420</v>
      </c>
      <c r="BF45" s="188" t="s">
        <v>388</v>
      </c>
      <c r="BG45" s="188"/>
      <c r="BH45" s="184"/>
      <c r="BI45" s="184"/>
      <c r="BJ45" s="184"/>
      <c r="BK45" s="184"/>
      <c r="BL45" s="184"/>
      <c r="BM45" s="184"/>
      <c r="BN45" s="184"/>
      <c r="BO45" s="186">
        <v>92000000</v>
      </c>
      <c r="BP45" s="187" t="s">
        <v>382</v>
      </c>
      <c r="BQ45" s="188" t="s">
        <v>402</v>
      </c>
      <c r="BR45" s="188" t="s">
        <v>465</v>
      </c>
    </row>
    <row r="46" spans="1:70" ht="15.75">
      <c r="A46" s="180" t="s">
        <v>476</v>
      </c>
      <c r="B46" s="185" t="str">
        <f>IF(AN46&gt;0,"Yes",IF(AX46&gt;0,"Some","None"))</f>
        <v>Some</v>
      </c>
      <c r="G46" s="211">
        <f t="shared" si="0"/>
        <v>0</v>
      </c>
      <c r="Y46" s="187">
        <v>5</v>
      </c>
      <c r="Z46" s="187">
        <v>56</v>
      </c>
      <c r="AA46" s="187">
        <v>4</v>
      </c>
      <c r="AB46" s="187">
        <v>2</v>
      </c>
      <c r="AC46" s="187">
        <v>2</v>
      </c>
      <c r="AD46" s="187">
        <v>5</v>
      </c>
      <c r="AE46" s="187">
        <v>12</v>
      </c>
      <c r="AF46" s="187">
        <v>800</v>
      </c>
      <c r="AG46" s="187">
        <v>50</v>
      </c>
      <c r="AH46" s="187">
        <v>5</v>
      </c>
      <c r="AI46" s="187">
        <v>700</v>
      </c>
      <c r="AJ46" s="187">
        <v>2</v>
      </c>
      <c r="AK46" s="187">
        <v>5</v>
      </c>
      <c r="AL46" s="187">
        <v>3</v>
      </c>
      <c r="AM46" s="187">
        <v>2017</v>
      </c>
      <c r="AN46" s="187"/>
      <c r="AO46" s="187">
        <v>6200000</v>
      </c>
      <c r="AP46" s="187">
        <v>970000</v>
      </c>
      <c r="AQ46" s="187">
        <v>57000</v>
      </c>
      <c r="AR46" s="187">
        <v>163000</v>
      </c>
      <c r="AS46" s="187">
        <v>34000</v>
      </c>
      <c r="AT46" s="187">
        <v>15000</v>
      </c>
      <c r="AU46" s="187">
        <v>2702000</v>
      </c>
      <c r="AV46" s="187">
        <v>2814000</v>
      </c>
      <c r="AW46" s="187">
        <v>59000</v>
      </c>
      <c r="AX46" s="187">
        <v>13014000</v>
      </c>
      <c r="AY46" s="187">
        <v>1500000</v>
      </c>
      <c r="AZ46" s="187">
        <v>14514000</v>
      </c>
      <c r="BA46" s="187">
        <v>13014000</v>
      </c>
      <c r="BB46" s="187">
        <v>1500000</v>
      </c>
      <c r="BC46" s="187">
        <v>14514000</v>
      </c>
      <c r="BD46" s="188" t="s">
        <v>363</v>
      </c>
      <c r="BE46" s="188" t="s">
        <v>420</v>
      </c>
      <c r="BF46" s="188" t="s">
        <v>369</v>
      </c>
      <c r="BG46" s="203">
        <v>500000</v>
      </c>
      <c r="BH46" s="204"/>
      <c r="BI46" s="204"/>
      <c r="BJ46" s="188" t="s">
        <v>477</v>
      </c>
      <c r="BK46" s="188" t="s">
        <v>478</v>
      </c>
      <c r="BL46" s="188" t="s">
        <v>479</v>
      </c>
      <c r="BM46" s="188">
        <v>30309</v>
      </c>
      <c r="BN46" s="188" t="s">
        <v>465</v>
      </c>
      <c r="BO46" s="189"/>
      <c r="BP46" s="188"/>
      <c r="BQ46" s="188" t="s">
        <v>479</v>
      </c>
      <c r="BR46" s="188" t="s">
        <v>465</v>
      </c>
    </row>
    <row r="47" spans="1:70" ht="15.75">
      <c r="A47" s="180" t="s">
        <v>288</v>
      </c>
      <c r="B47" s="185" t="str">
        <f>IF(AN47&gt;0,"Yes",IF(AX47&gt;0,"Some","None"))</f>
        <v>None</v>
      </c>
      <c r="G47" s="211">
        <f t="shared" si="0"/>
        <v>0</v>
      </c>
      <c r="Y47" s="187">
        <v>24</v>
      </c>
      <c r="Z47" s="187">
        <v>10</v>
      </c>
      <c r="AA47" s="187">
        <v>3</v>
      </c>
      <c r="AB47" s="187">
        <v>1</v>
      </c>
      <c r="AC47" s="187">
        <v>1</v>
      </c>
      <c r="AD47" s="187">
        <v>2</v>
      </c>
      <c r="AE47" s="187"/>
      <c r="AF47" s="187">
        <v>800</v>
      </c>
      <c r="AG47" s="187">
        <v>10</v>
      </c>
      <c r="AH47" s="187">
        <v>4</v>
      </c>
      <c r="AI47" s="187">
        <v>250</v>
      </c>
      <c r="AJ47" s="187">
        <v>1</v>
      </c>
      <c r="AK47" s="187">
        <v>142</v>
      </c>
      <c r="AL47" s="187">
        <v>0</v>
      </c>
      <c r="AM47" s="188"/>
      <c r="AN47" s="208"/>
      <c r="AO47" s="208"/>
      <c r="AP47" s="208"/>
      <c r="AQ47" s="208"/>
      <c r="AR47" s="208"/>
      <c r="AS47" s="208"/>
      <c r="AT47" s="208"/>
      <c r="AU47" s="208"/>
      <c r="AV47" s="208"/>
      <c r="AW47" s="208"/>
      <c r="AX47" s="208"/>
      <c r="AY47" s="208"/>
      <c r="AZ47" s="208"/>
      <c r="BA47" s="208"/>
      <c r="BB47" s="208"/>
      <c r="BC47" s="208"/>
      <c r="BD47" s="188" t="s">
        <v>367</v>
      </c>
      <c r="BE47" s="188" t="s">
        <v>405</v>
      </c>
      <c r="BF47" s="188" t="s">
        <v>388</v>
      </c>
      <c r="BG47" s="188"/>
      <c r="BH47" s="204"/>
      <c r="BI47" s="204"/>
      <c r="BJ47" s="188"/>
      <c r="BK47" s="188" t="s">
        <v>478</v>
      </c>
      <c r="BL47" s="188" t="s">
        <v>479</v>
      </c>
      <c r="BM47" s="188"/>
      <c r="BN47" s="188" t="s">
        <v>465</v>
      </c>
      <c r="BO47" s="189"/>
      <c r="BP47" s="188"/>
      <c r="BQ47" s="188" t="s">
        <v>479</v>
      </c>
      <c r="BR47" s="188" t="s">
        <v>465</v>
      </c>
    </row>
    <row r="48" spans="1:70" ht="15.75">
      <c r="A48" s="180" t="s">
        <v>182</v>
      </c>
      <c r="B48" s="185" t="str">
        <f>IF(AN48&gt;0,"Yes",IF(AX48&gt;0,"Some","None"))</f>
        <v>Yes</v>
      </c>
      <c r="G48" s="211">
        <f t="shared" si="0"/>
        <v>114113661</v>
      </c>
      <c r="Y48" s="187">
        <v>4</v>
      </c>
      <c r="Z48" s="187">
        <v>34</v>
      </c>
      <c r="AA48" s="187">
        <v>0.5</v>
      </c>
      <c r="AB48" s="187">
        <v>2</v>
      </c>
      <c r="AC48" s="187">
        <v>7</v>
      </c>
      <c r="AD48" s="187">
        <v>9</v>
      </c>
      <c r="AE48" s="187">
        <v>7</v>
      </c>
      <c r="AF48" s="187">
        <v>600</v>
      </c>
      <c r="AG48" s="187">
        <v>10</v>
      </c>
      <c r="AH48" s="187">
        <v>4</v>
      </c>
      <c r="AI48" s="187">
        <v>400</v>
      </c>
      <c r="AJ48" s="187">
        <v>2</v>
      </c>
      <c r="AK48" s="187">
        <v>8</v>
      </c>
      <c r="AL48" s="187"/>
      <c r="AM48" s="187">
        <v>2017</v>
      </c>
      <c r="AN48" s="187">
        <v>114113661</v>
      </c>
      <c r="AO48" s="187">
        <v>3389806</v>
      </c>
      <c r="AP48" s="187">
        <v>606320</v>
      </c>
      <c r="AQ48" s="187">
        <v>134556</v>
      </c>
      <c r="AR48" s="187">
        <v>73592</v>
      </c>
      <c r="AS48" s="187">
        <v>145000</v>
      </c>
      <c r="AT48" s="187">
        <v>11860</v>
      </c>
      <c r="AU48" s="187">
        <v>414622</v>
      </c>
      <c r="AV48" s="187">
        <v>146000</v>
      </c>
      <c r="AW48" s="187">
        <v>258015</v>
      </c>
      <c r="AX48" s="187">
        <v>5179771</v>
      </c>
      <c r="AY48" s="187">
        <v>635000</v>
      </c>
      <c r="AZ48" s="187">
        <v>116955036</v>
      </c>
      <c r="BA48" s="187">
        <v>5179771</v>
      </c>
      <c r="BB48" s="187">
        <v>635000</v>
      </c>
      <c r="BC48" s="187">
        <v>116955036</v>
      </c>
      <c r="BD48" s="188" t="s">
        <v>363</v>
      </c>
      <c r="BE48" s="188" t="s">
        <v>405</v>
      </c>
      <c r="BF48" s="188" t="s">
        <v>369</v>
      </c>
      <c r="BG48" s="188">
        <v>350000</v>
      </c>
      <c r="BH48" s="204"/>
      <c r="BI48" s="204"/>
      <c r="BJ48" s="188" t="s">
        <v>480</v>
      </c>
      <c r="BK48" s="188" t="s">
        <v>481</v>
      </c>
      <c r="BL48" s="188" t="s">
        <v>482</v>
      </c>
      <c r="BM48" s="188">
        <v>60631</v>
      </c>
      <c r="BN48" s="188" t="s">
        <v>465</v>
      </c>
      <c r="BO48" s="186">
        <v>114113661</v>
      </c>
      <c r="BP48" s="187" t="s">
        <v>309</v>
      </c>
      <c r="BQ48" s="188" t="s">
        <v>482</v>
      </c>
      <c r="BR48" s="188" t="s">
        <v>465</v>
      </c>
    </row>
    <row r="49" spans="1:70" ht="15.75">
      <c r="A49" s="180" t="s">
        <v>260</v>
      </c>
      <c r="B49" s="185" t="str">
        <f>IF(AN49&gt;0,"Yes",IF(AX49&gt;0,"Some","None"))</f>
        <v>Yes</v>
      </c>
      <c r="C49" s="37" t="s">
        <v>34</v>
      </c>
      <c r="G49" s="211">
        <f t="shared" si="0"/>
        <v>92000000</v>
      </c>
      <c r="Y49" s="187">
        <v>4</v>
      </c>
      <c r="Z49" s="187">
        <v>37</v>
      </c>
      <c r="AA49" s="187">
        <v>2</v>
      </c>
      <c r="AB49" s="187">
        <v>0</v>
      </c>
      <c r="AC49" s="187">
        <v>6</v>
      </c>
      <c r="AD49" s="187">
        <v>5</v>
      </c>
      <c r="AE49" s="187">
        <v>5</v>
      </c>
      <c r="AF49" s="187">
        <v>405</v>
      </c>
      <c r="AG49" s="187">
        <v>0</v>
      </c>
      <c r="AH49" s="187">
        <v>3</v>
      </c>
      <c r="AI49" s="187">
        <v>350</v>
      </c>
      <c r="AJ49" s="187">
        <v>4</v>
      </c>
      <c r="AK49" s="187">
        <v>35</v>
      </c>
      <c r="AL49" s="187"/>
      <c r="AM49" s="187" t="s">
        <v>475</v>
      </c>
      <c r="AN49" s="191">
        <v>92000000</v>
      </c>
      <c r="AO49" s="191">
        <v>4000000</v>
      </c>
      <c r="AP49" s="191">
        <v>125000</v>
      </c>
      <c r="AQ49" s="191">
        <v>300000</v>
      </c>
      <c r="AR49" s="191">
        <v>200000</v>
      </c>
      <c r="AS49" s="191">
        <v>350000</v>
      </c>
      <c r="AT49" s="191">
        <v>500000</v>
      </c>
      <c r="AU49" s="191">
        <v>2000000</v>
      </c>
      <c r="AV49" s="191">
        <v>350000</v>
      </c>
      <c r="AW49" s="191">
        <v>200000</v>
      </c>
      <c r="AX49" s="191">
        <v>7500000</v>
      </c>
      <c r="AY49" s="191">
        <v>750000</v>
      </c>
      <c r="AZ49" s="191">
        <v>91000000</v>
      </c>
      <c r="BA49" s="191">
        <v>7500000</v>
      </c>
      <c r="BB49" s="191">
        <v>750000</v>
      </c>
      <c r="BC49" s="191">
        <v>91000000</v>
      </c>
      <c r="BD49" s="188" t="s">
        <v>363</v>
      </c>
      <c r="BE49" s="188" t="s">
        <v>378</v>
      </c>
      <c r="BF49" s="188" t="s">
        <v>379</v>
      </c>
      <c r="BG49" s="188"/>
      <c r="BH49" s="204"/>
      <c r="BI49" s="204"/>
      <c r="BJ49" s="188" t="s">
        <v>483</v>
      </c>
      <c r="BK49" s="188" t="s">
        <v>484</v>
      </c>
      <c r="BL49" s="188" t="s">
        <v>485</v>
      </c>
      <c r="BM49" s="188">
        <v>66211</v>
      </c>
      <c r="BN49" s="188" t="s">
        <v>465</v>
      </c>
      <c r="BO49" s="186">
        <v>92000000</v>
      </c>
      <c r="BP49" s="187" t="s">
        <v>382</v>
      </c>
      <c r="BQ49" s="188" t="s">
        <v>485</v>
      </c>
      <c r="BR49" s="188" t="s">
        <v>465</v>
      </c>
    </row>
    <row r="50" spans="1:70" ht="15">
      <c r="A50" s="180" t="s">
        <v>486</v>
      </c>
      <c r="B50" s="185" t="str">
        <f>IF(AN50&gt;0,"Yes",IF(AX50&gt;0,"Some","None"))</f>
        <v>None</v>
      </c>
      <c r="G50" s="211">
        <f t="shared" si="0"/>
        <v>0</v>
      </c>
      <c r="Y50" s="188"/>
      <c r="Z50" s="188"/>
      <c r="AA50" s="188"/>
      <c r="AB50" s="188"/>
      <c r="AC50" s="188"/>
      <c r="AD50" s="188"/>
      <c r="AE50" s="188"/>
      <c r="AF50" s="188"/>
      <c r="AG50" s="188"/>
      <c r="AH50" s="188"/>
      <c r="AI50" s="188"/>
      <c r="AJ50" s="188"/>
      <c r="AK50" s="188"/>
      <c r="AL50" s="188"/>
      <c r="AM50" s="188"/>
      <c r="AN50" s="188"/>
      <c r="AO50" s="188"/>
      <c r="AP50" s="188"/>
      <c r="AQ50" s="188"/>
      <c r="AR50" s="188"/>
      <c r="AS50" s="188"/>
      <c r="AT50" s="188"/>
      <c r="AU50" s="188"/>
      <c r="AV50" s="188"/>
      <c r="AW50" s="188"/>
      <c r="AX50" s="188"/>
      <c r="AY50" s="188"/>
      <c r="AZ50" s="188"/>
      <c r="BA50" s="188"/>
      <c r="BB50" s="188"/>
      <c r="BC50" s="188"/>
      <c r="BD50" s="188" t="s">
        <v>366</v>
      </c>
      <c r="BE50" s="188" t="s">
        <v>387</v>
      </c>
      <c r="BF50" s="188" t="s">
        <v>388</v>
      </c>
      <c r="BG50" s="188"/>
      <c r="BH50" s="204"/>
      <c r="BI50" s="204"/>
      <c r="BJ50" s="188" t="s">
        <v>428</v>
      </c>
      <c r="BK50" s="188" t="s">
        <v>429</v>
      </c>
      <c r="BL50" s="188" t="s">
        <v>429</v>
      </c>
      <c r="BM50" s="188">
        <v>10013</v>
      </c>
      <c r="BN50" s="188" t="s">
        <v>465</v>
      </c>
      <c r="BO50" s="189"/>
      <c r="BP50" s="188"/>
      <c r="BQ50" s="188" t="s">
        <v>429</v>
      </c>
      <c r="BR50" s="188" t="s">
        <v>465</v>
      </c>
    </row>
    <row r="51" spans="1:70" ht="15">
      <c r="A51" s="180" t="s">
        <v>487</v>
      </c>
      <c r="B51" s="185" t="str">
        <f>IF(AN51&gt;0,"Yes",IF(AX51&gt;0,"Some","None"))</f>
        <v>None</v>
      </c>
      <c r="G51" s="211">
        <f t="shared" si="0"/>
        <v>0</v>
      </c>
      <c r="Y51" s="188"/>
      <c r="Z51" s="188"/>
      <c r="AA51" s="188"/>
      <c r="AB51" s="188"/>
      <c r="AC51" s="188"/>
      <c r="AD51" s="188"/>
      <c r="AE51" s="188"/>
      <c r="AF51" s="188"/>
      <c r="AG51" s="188"/>
      <c r="AH51" s="188"/>
      <c r="AI51" s="188"/>
      <c r="AJ51" s="188"/>
      <c r="AK51" s="188"/>
      <c r="AL51" s="188"/>
      <c r="AM51" s="188"/>
      <c r="AN51" s="188"/>
      <c r="AO51" s="188"/>
      <c r="AP51" s="188"/>
      <c r="AQ51" s="188"/>
      <c r="AR51" s="188"/>
      <c r="AS51" s="188"/>
      <c r="AT51" s="188"/>
      <c r="AU51" s="188"/>
      <c r="AV51" s="188"/>
      <c r="AW51" s="188"/>
      <c r="AX51" s="188"/>
      <c r="AY51" s="188"/>
      <c r="AZ51" s="188"/>
      <c r="BA51" s="188"/>
      <c r="BB51" s="188"/>
      <c r="BC51" s="188"/>
      <c r="BD51" s="188" t="s">
        <v>363</v>
      </c>
      <c r="BE51" s="188" t="s">
        <v>405</v>
      </c>
      <c r="BF51" s="188" t="s">
        <v>399</v>
      </c>
      <c r="BG51" s="188"/>
      <c r="BH51" s="204"/>
      <c r="BI51" s="204"/>
      <c r="BJ51" s="188" t="s">
        <v>488</v>
      </c>
      <c r="BK51" s="188" t="s">
        <v>443</v>
      </c>
      <c r="BL51" s="188" t="s">
        <v>444</v>
      </c>
      <c r="BM51" s="188">
        <v>22209</v>
      </c>
      <c r="BN51" s="188" t="s">
        <v>465</v>
      </c>
      <c r="BO51" s="189"/>
      <c r="BP51" s="188"/>
      <c r="BQ51" s="188" t="s">
        <v>444</v>
      </c>
      <c r="BR51" s="188" t="s">
        <v>465</v>
      </c>
    </row>
    <row r="52" spans="1:70" ht="15.75">
      <c r="A52" s="180" t="s">
        <v>148</v>
      </c>
      <c r="B52" s="185" t="str">
        <f>IF(AN52&gt;0,"Yes",IF(AX52&gt;0,"Some","None"))</f>
        <v>Yes</v>
      </c>
      <c r="G52" s="211">
        <f t="shared" si="0"/>
        <v>803950000</v>
      </c>
      <c r="Y52" s="187">
        <v>900</v>
      </c>
      <c r="Z52" s="187">
        <v>174.6</v>
      </c>
      <c r="AA52" s="187">
        <v>8</v>
      </c>
      <c r="AB52" s="187">
        <v>0</v>
      </c>
      <c r="AC52" s="187">
        <v>11</v>
      </c>
      <c r="AD52" s="187">
        <v>8</v>
      </c>
      <c r="AE52" s="187">
        <v>23</v>
      </c>
      <c r="AF52" s="187">
        <v>3800</v>
      </c>
      <c r="AG52" s="187">
        <v>0</v>
      </c>
      <c r="AH52" s="187">
        <v>20</v>
      </c>
      <c r="AI52" s="187">
        <v>478</v>
      </c>
      <c r="AJ52" s="187">
        <v>1</v>
      </c>
      <c r="AK52" s="187">
        <v>113</v>
      </c>
      <c r="AL52" s="187">
        <v>1</v>
      </c>
      <c r="AM52" s="187">
        <v>2016</v>
      </c>
      <c r="AN52" s="187">
        <v>803950000</v>
      </c>
      <c r="AO52" s="187">
        <v>16185802.839999991</v>
      </c>
      <c r="AP52" s="187">
        <v>4255896.26</v>
      </c>
      <c r="AQ52" s="187">
        <v>151347.22</v>
      </c>
      <c r="AR52" s="187">
        <v>151347.22</v>
      </c>
      <c r="AS52" s="187">
        <v>324762</v>
      </c>
      <c r="AT52" s="187">
        <v>1757843</v>
      </c>
      <c r="AU52" s="187">
        <v>406267.5</v>
      </c>
      <c r="AV52" s="187">
        <v>135422.5</v>
      </c>
      <c r="AW52" s="187">
        <v>13104389</v>
      </c>
      <c r="AX52" s="187">
        <v>36473077.539999992</v>
      </c>
      <c r="AY52" s="187">
        <v>1682741.74</v>
      </c>
      <c r="AZ52" s="187">
        <v>812676000</v>
      </c>
      <c r="BA52" s="187">
        <v>36473077.539999992</v>
      </c>
      <c r="BB52" s="187">
        <v>1682741.74</v>
      </c>
      <c r="BC52" s="187">
        <v>812676000</v>
      </c>
      <c r="BD52" s="188" t="s">
        <v>367</v>
      </c>
      <c r="BE52" s="188" t="s">
        <v>490</v>
      </c>
      <c r="BF52" s="188" t="s">
        <v>399</v>
      </c>
      <c r="BG52" s="203">
        <v>1500000</v>
      </c>
      <c r="BH52" s="204"/>
      <c r="BI52" s="204"/>
      <c r="BJ52" s="188" t="s">
        <v>489</v>
      </c>
      <c r="BK52" s="188" t="s">
        <v>443</v>
      </c>
      <c r="BL52" s="188" t="s">
        <v>444</v>
      </c>
      <c r="BM52" s="188">
        <v>22203</v>
      </c>
      <c r="BN52" s="188" t="s">
        <v>465</v>
      </c>
      <c r="BO52" s="186">
        <v>803950000</v>
      </c>
      <c r="BP52" s="187" t="s">
        <v>309</v>
      </c>
      <c r="BQ52" s="188" t="s">
        <v>444</v>
      </c>
      <c r="BR52" s="188" t="s">
        <v>465</v>
      </c>
    </row>
    <row r="53" spans="1:70" ht="15">
      <c r="A53" s="180" t="s">
        <v>354</v>
      </c>
      <c r="B53" s="185" t="str">
        <f>IF(AN53&gt;0,"Yes",IF(AX53&gt;0,"Some","None"))</f>
        <v>None</v>
      </c>
      <c r="G53" s="211">
        <f t="shared" si="0"/>
        <v>0</v>
      </c>
      <c r="Y53" s="188"/>
      <c r="Z53" s="188"/>
      <c r="AA53" s="188"/>
      <c r="AB53" s="188"/>
      <c r="AC53" s="188"/>
      <c r="AD53" s="188"/>
      <c r="AE53" s="188"/>
      <c r="AF53" s="188"/>
      <c r="AG53" s="188"/>
      <c r="AH53" s="188"/>
      <c r="AI53" s="188"/>
      <c r="AJ53" s="188"/>
      <c r="AK53" s="188"/>
      <c r="AL53" s="188"/>
      <c r="AM53" s="188"/>
      <c r="AN53" s="188"/>
      <c r="AO53" s="188"/>
      <c r="AP53" s="188"/>
      <c r="AQ53" s="188"/>
      <c r="AR53" s="188"/>
      <c r="AS53" s="188"/>
      <c r="AT53" s="188"/>
      <c r="AU53" s="188"/>
      <c r="AV53" s="188"/>
      <c r="AW53" s="188"/>
      <c r="AX53" s="188"/>
      <c r="AY53" s="188"/>
      <c r="AZ53" s="188"/>
      <c r="BA53" s="188"/>
      <c r="BB53" s="188"/>
      <c r="BC53" s="188"/>
      <c r="BD53" s="188" t="s">
        <v>363</v>
      </c>
      <c r="BE53" s="188" t="s">
        <v>378</v>
      </c>
      <c r="BF53" s="188" t="s">
        <v>379</v>
      </c>
      <c r="BG53" s="203">
        <v>290000</v>
      </c>
      <c r="BH53" s="184"/>
      <c r="BI53" s="184"/>
      <c r="BJ53" s="184"/>
      <c r="BK53" s="184"/>
      <c r="BL53" s="184"/>
      <c r="BM53" s="184"/>
      <c r="BN53" s="184"/>
      <c r="BO53" s="189"/>
      <c r="BP53" s="188"/>
      <c r="BQ53" s="188" t="s">
        <v>402</v>
      </c>
      <c r="BR53" s="188"/>
    </row>
    <row r="54" spans="1:70" ht="15">
      <c r="A54" s="180" t="s">
        <v>207</v>
      </c>
      <c r="B54" s="185" t="str">
        <f>IF(AN54&gt;0,"Yes",IF(AX54&gt;0,"Some","None"))</f>
        <v>None</v>
      </c>
      <c r="G54" s="211">
        <f t="shared" si="0"/>
        <v>0</v>
      </c>
      <c r="Y54" s="188"/>
      <c r="Z54" s="188"/>
      <c r="AA54" s="188"/>
      <c r="AB54" s="188"/>
      <c r="AC54" s="188"/>
      <c r="AD54" s="188"/>
      <c r="AE54" s="188"/>
      <c r="AF54" s="188"/>
      <c r="AG54" s="188"/>
      <c r="AH54" s="188"/>
      <c r="AI54" s="188"/>
      <c r="AJ54" s="188"/>
      <c r="AK54" s="188"/>
      <c r="AL54" s="188"/>
      <c r="AM54" s="188"/>
      <c r="AN54" s="188"/>
      <c r="AO54" s="188"/>
      <c r="AP54" s="188"/>
      <c r="AQ54" s="188"/>
      <c r="AR54" s="188"/>
      <c r="AS54" s="188"/>
      <c r="AT54" s="188"/>
      <c r="AU54" s="188"/>
      <c r="AV54" s="188"/>
      <c r="AW54" s="188"/>
      <c r="AX54" s="188"/>
      <c r="AY54" s="188"/>
      <c r="AZ54" s="188"/>
      <c r="BA54" s="188"/>
      <c r="BB54" s="188"/>
      <c r="BC54" s="188"/>
      <c r="BD54" s="188" t="s">
        <v>493</v>
      </c>
      <c r="BE54" s="188" t="s">
        <v>490</v>
      </c>
      <c r="BF54" s="188" t="s">
        <v>379</v>
      </c>
      <c r="BG54" s="203">
        <v>650000</v>
      </c>
      <c r="BH54" s="204"/>
      <c r="BI54" s="204"/>
      <c r="BJ54" s="188" t="s">
        <v>491</v>
      </c>
      <c r="BK54" s="188" t="s">
        <v>492</v>
      </c>
      <c r="BL54" s="188" t="s">
        <v>416</v>
      </c>
      <c r="BM54" s="188">
        <v>2445</v>
      </c>
      <c r="BN54" s="188"/>
      <c r="BO54" s="189"/>
      <c r="BP54" s="188"/>
      <c r="BQ54" s="188" t="s">
        <v>416</v>
      </c>
      <c r="BR54" s="188"/>
    </row>
    <row r="55" spans="1:70" ht="15.75">
      <c r="A55" s="180" t="s">
        <v>494</v>
      </c>
      <c r="B55" s="185" t="str">
        <f>IF(AN55&gt;0,"Yes",IF(AX55&gt;0,"Some","None"))</f>
        <v>Yes</v>
      </c>
      <c r="G55" s="211">
        <f t="shared" si="0"/>
        <v>400000000</v>
      </c>
      <c r="Y55" s="187">
        <v>105</v>
      </c>
      <c r="Z55" s="187">
        <v>40</v>
      </c>
      <c r="AA55" s="187"/>
      <c r="AB55" s="187"/>
      <c r="AC55" s="187">
        <v>3</v>
      </c>
      <c r="AD55" s="187">
        <v>12</v>
      </c>
      <c r="AE55" s="187">
        <v>8</v>
      </c>
      <c r="AF55" s="187">
        <v>850</v>
      </c>
      <c r="AG55" s="187"/>
      <c r="AH55" s="187">
        <v>5</v>
      </c>
      <c r="AI55" s="187">
        <v>225</v>
      </c>
      <c r="AJ55" s="187">
        <v>1</v>
      </c>
      <c r="AK55" s="187">
        <v>30</v>
      </c>
      <c r="AL55" s="187">
        <v>5</v>
      </c>
      <c r="AM55" s="187">
        <v>2018</v>
      </c>
      <c r="AN55" s="187">
        <v>400000000</v>
      </c>
      <c r="AO55" s="187">
        <v>4000000</v>
      </c>
      <c r="AP55" s="187">
        <v>250000</v>
      </c>
      <c r="AQ55" s="187">
        <v>125000</v>
      </c>
      <c r="AR55" s="187">
        <v>110000</v>
      </c>
      <c r="AS55" s="187">
        <v>75000</v>
      </c>
      <c r="AT55" s="187">
        <v>100000</v>
      </c>
      <c r="AU55" s="187">
        <v>650000</v>
      </c>
      <c r="AV55" s="187">
        <v>75000</v>
      </c>
      <c r="AW55" s="187">
        <v>25000</v>
      </c>
      <c r="AX55" s="187">
        <v>5410000</v>
      </c>
      <c r="AY55" s="187">
        <v>175000</v>
      </c>
      <c r="AZ55" s="187">
        <v>80000000</v>
      </c>
      <c r="BA55" s="187">
        <v>5410000</v>
      </c>
      <c r="BB55" s="187">
        <v>175000</v>
      </c>
      <c r="BC55" s="187">
        <v>80000000</v>
      </c>
      <c r="BD55" s="188" t="s">
        <v>365</v>
      </c>
      <c r="BE55" s="188" t="s">
        <v>378</v>
      </c>
      <c r="BF55" s="188" t="s">
        <v>379</v>
      </c>
      <c r="BG55" s="188">
        <v>5000000</v>
      </c>
      <c r="BH55" s="204"/>
      <c r="BI55" s="204"/>
      <c r="BJ55" s="188" t="s">
        <v>495</v>
      </c>
      <c r="BK55" s="188" t="s">
        <v>496</v>
      </c>
      <c r="BL55" s="188" t="s">
        <v>497</v>
      </c>
      <c r="BM55" s="188">
        <v>75244</v>
      </c>
      <c r="BN55" s="188"/>
      <c r="BO55" s="186">
        <v>400000000</v>
      </c>
      <c r="BP55" s="187" t="s">
        <v>309</v>
      </c>
      <c r="BQ55" s="188" t="s">
        <v>497</v>
      </c>
      <c r="BR55" s="188"/>
    </row>
    <row r="56" spans="1:70" ht="15">
      <c r="A56" s="169"/>
      <c r="B56" s="195"/>
      <c r="F56" s="169"/>
      <c r="G56" s="212"/>
      <c r="I56" s="169"/>
      <c r="J56" s="169"/>
      <c r="K56" s="169"/>
      <c r="L56" s="169"/>
      <c r="M56" s="180"/>
      <c r="N56" s="193"/>
      <c r="O56" s="169"/>
      <c r="P56" s="169"/>
      <c r="Q56" s="169"/>
      <c r="R56" s="169"/>
      <c r="Y56" s="194"/>
      <c r="Z56" s="169"/>
      <c r="AA56" s="169"/>
      <c r="AB56" s="169"/>
      <c r="AC56" s="169"/>
      <c r="AD56" s="169"/>
      <c r="AE56" s="169"/>
      <c r="AF56" s="169"/>
      <c r="AG56" s="169"/>
      <c r="AH56" s="169"/>
      <c r="AI56" s="169"/>
      <c r="AJ56" s="169"/>
      <c r="AK56" s="169"/>
      <c r="AL56" s="169"/>
      <c r="AM56" s="169"/>
      <c r="AN56" s="169"/>
      <c r="AO56" s="169"/>
      <c r="AP56" s="169"/>
      <c r="AQ56" s="169"/>
      <c r="AR56" s="169"/>
      <c r="AS56" s="169"/>
      <c r="AT56" s="169"/>
      <c r="AU56" s="169"/>
      <c r="AV56" s="169"/>
      <c r="AW56" s="169"/>
      <c r="AX56" s="169"/>
      <c r="AY56" s="169"/>
      <c r="AZ56" s="169"/>
      <c r="BA56" s="169"/>
      <c r="BB56" s="169"/>
      <c r="BC56" s="169"/>
    </row>
    <row r="57" spans="1:70" ht="15">
      <c r="A57" s="169"/>
      <c r="B57" s="195"/>
      <c r="F57" s="169"/>
      <c r="G57" s="170"/>
      <c r="I57" s="169"/>
      <c r="J57" s="169"/>
      <c r="K57" s="169"/>
      <c r="L57" s="169"/>
      <c r="M57" s="180"/>
      <c r="N57" s="193"/>
      <c r="O57" s="169"/>
      <c r="P57" s="169"/>
      <c r="Q57" s="169"/>
      <c r="R57" s="169"/>
      <c r="Y57" s="194"/>
      <c r="Z57" s="169"/>
      <c r="AA57" s="169"/>
      <c r="AB57" s="169"/>
      <c r="AC57" s="169"/>
      <c r="AD57" s="169"/>
      <c r="AE57" s="169"/>
      <c r="AF57" s="169"/>
      <c r="AG57" s="169"/>
      <c r="AH57" s="169"/>
      <c r="AI57" s="169"/>
      <c r="AJ57" s="169"/>
      <c r="AK57" s="169"/>
      <c r="AL57" s="169"/>
      <c r="AM57" s="169"/>
      <c r="AN57" s="169"/>
      <c r="AO57" s="169"/>
      <c r="AP57" s="169"/>
      <c r="AQ57" s="169"/>
      <c r="AR57" s="169"/>
      <c r="AS57" s="169"/>
      <c r="AT57" s="169"/>
      <c r="AU57" s="169"/>
      <c r="AV57" s="169"/>
      <c r="AW57" s="169"/>
      <c r="AX57" s="169"/>
      <c r="AY57" s="169"/>
      <c r="AZ57" s="169"/>
      <c r="BA57" s="169"/>
      <c r="BB57" s="169"/>
      <c r="BC57" s="169"/>
    </row>
    <row r="58" spans="1:70" ht="15">
      <c r="A58" s="169"/>
      <c r="B58" s="195"/>
      <c r="C58" s="39" t="s">
        <v>353</v>
      </c>
      <c r="D58" s="58"/>
      <c r="E58" s="58"/>
      <c r="F58" s="58"/>
      <c r="G58" s="40"/>
      <c r="H58" s="40"/>
      <c r="I58" s="40"/>
      <c r="J58" s="58"/>
      <c r="K58" s="67"/>
      <c r="L58" s="60"/>
      <c r="M58" s="62"/>
      <c r="N58" s="62"/>
      <c r="O58" s="60"/>
      <c r="P58" s="62"/>
      <c r="Q58" s="169"/>
      <c r="R58" s="169"/>
      <c r="Y58" s="194"/>
      <c r="Z58" s="169"/>
      <c r="AA58" s="169"/>
      <c r="AB58" s="169"/>
      <c r="BA58" s="169"/>
      <c r="BB58" s="169"/>
      <c r="BC58" s="169"/>
    </row>
    <row r="59" spans="1:70" ht="13.5" thickBot="1">
      <c r="C59" s="58"/>
      <c r="D59" s="58"/>
      <c r="E59" s="58"/>
      <c r="F59" s="58"/>
      <c r="G59" s="40"/>
      <c r="H59" s="40"/>
      <c r="I59" s="40"/>
      <c r="J59" s="58"/>
      <c r="K59" s="67"/>
      <c r="L59" s="60"/>
      <c r="M59" s="62"/>
      <c r="N59" s="62"/>
      <c r="O59" s="60"/>
      <c r="P59" s="62"/>
    </row>
    <row r="60" spans="1:70" ht="63.75">
      <c r="C60" s="120"/>
      <c r="D60" s="213" t="s">
        <v>305</v>
      </c>
      <c r="E60" s="122" t="s">
        <v>4</v>
      </c>
      <c r="F60" s="122" t="s">
        <v>5</v>
      </c>
      <c r="G60" s="123" t="s">
        <v>6</v>
      </c>
      <c r="H60" s="123" t="s">
        <v>7</v>
      </c>
      <c r="I60" s="123" t="s">
        <v>8</v>
      </c>
      <c r="J60" s="122" t="s">
        <v>9</v>
      </c>
      <c r="K60" s="124" t="s">
        <v>300</v>
      </c>
      <c r="L60" s="125" t="s">
        <v>299</v>
      </c>
      <c r="M60" s="126" t="s">
        <v>301</v>
      </c>
      <c r="N60" s="126" t="s">
        <v>302</v>
      </c>
      <c r="O60" s="125" t="s">
        <v>303</v>
      </c>
      <c r="P60" s="127" t="s">
        <v>304</v>
      </c>
    </row>
    <row r="61" spans="1:70">
      <c r="C61" s="128" t="s">
        <v>35</v>
      </c>
      <c r="D61" s="214"/>
      <c r="E61" s="130"/>
      <c r="F61" s="130"/>
      <c r="G61" s="131"/>
      <c r="H61" s="131"/>
      <c r="I61" s="131"/>
      <c r="J61" s="130"/>
      <c r="K61" s="131"/>
      <c r="L61" s="130"/>
      <c r="M61" s="132"/>
      <c r="N61" s="132"/>
      <c r="O61" s="130"/>
      <c r="P61" s="133"/>
    </row>
    <row r="62" spans="1:70">
      <c r="C62" s="134" t="s">
        <v>14</v>
      </c>
      <c r="D62" s="214">
        <f>COUNTIF($C$4:$C$55,$C62)</f>
        <v>4</v>
      </c>
      <c r="E62" s="130" t="e">
        <f>AVERAGEIF($B$3:$B$34,$C62,E$3:E$34)</f>
        <v>#DIV/0!</v>
      </c>
      <c r="F62" s="130" t="e">
        <f>AVERAGEIF($B$3:$B$34,$C62,F$3:F$34)</f>
        <v>#DIV/0!</v>
      </c>
      <c r="G62" s="131" t="e">
        <f>AVERAGEIF($B$3:$B$34,$C62,G$3:G$34)</f>
        <v>#DIV/0!</v>
      </c>
      <c r="H62" s="131" t="e">
        <f>AVERAGEIF($B$3:$B$34,$C62,H$3:H$34)</f>
        <v>#DIV/0!</v>
      </c>
      <c r="I62" s="131" t="e">
        <f>AVERAGEIF($B$3:$B$34,$C62,I$3:I$34)</f>
        <v>#DIV/0!</v>
      </c>
      <c r="J62" s="130" t="e">
        <f>AVERAGEIF($B$3:$B$34,$C62,J$3:J$34)</f>
        <v>#DIV/0!</v>
      </c>
      <c r="K62" s="131" t="e">
        <f>AVERAGEIF($B$3:$B$34,$C62,K$3:K$34)</f>
        <v>#DIV/0!</v>
      </c>
      <c r="L62" s="130" t="e">
        <f>AVERAGEIF($B$3:$B$34,$C62,L$3:L$34)</f>
        <v>#DIV/0!</v>
      </c>
      <c r="M62" s="132" t="e">
        <f>AVERAGEIF($B$3:$B$34,$C62,M$3:M$34)</f>
        <v>#DIV/0!</v>
      </c>
      <c r="N62" s="132" t="e">
        <f>AVERAGEIF($B$3:$B$34,$C62,N$3:N$34)</f>
        <v>#DIV/0!</v>
      </c>
      <c r="O62" s="130" t="e">
        <f>AVERAGEIF($B$3:$B$34,$C62,O$3:O$34)</f>
        <v>#DIV/0!</v>
      </c>
      <c r="P62" s="133" t="e">
        <f>AVERAGEIF($B$3:$B$34,$C62,P$3:P$34)</f>
        <v>#DIV/0!</v>
      </c>
    </row>
    <row r="63" spans="1:70">
      <c r="C63" s="134" t="s">
        <v>34</v>
      </c>
      <c r="D63" s="214">
        <f>COUNTIF($B$3:$B$34,$C63)</f>
        <v>0</v>
      </c>
      <c r="E63" s="130" t="e">
        <f>AVERAGEIF($B$3:$B$34,$C63,E$3:E$34)</f>
        <v>#DIV/0!</v>
      </c>
      <c r="F63" s="130" t="e">
        <f>AVERAGEIF($B$3:$B$34,$C63,F$3:F$34)</f>
        <v>#DIV/0!</v>
      </c>
      <c r="G63" s="131" t="e">
        <f>AVERAGEIF($B$3:$B$34,$C63,G$3:G$34)</f>
        <v>#DIV/0!</v>
      </c>
      <c r="H63" s="131" t="e">
        <f>AVERAGEIF($B$3:$B$34,$C63,H$3:H$34)</f>
        <v>#DIV/0!</v>
      </c>
      <c r="I63" s="131" t="e">
        <f>AVERAGEIF($B$3:$B$34,$C63,I$3:I$34)</f>
        <v>#DIV/0!</v>
      </c>
      <c r="J63" s="130" t="e">
        <f>AVERAGEIF($B$3:$B$34,$C63,J$3:J$34)</f>
        <v>#DIV/0!</v>
      </c>
      <c r="K63" s="131" t="e">
        <f>AVERAGEIF($B$3:$B$34,$C63,K$3:K$34)</f>
        <v>#DIV/0!</v>
      </c>
      <c r="L63" s="130" t="e">
        <f>AVERAGEIF($B$3:$B$34,$C63,L$3:L$34)</f>
        <v>#DIV/0!</v>
      </c>
      <c r="M63" s="132" t="e">
        <f>AVERAGEIF($B$3:$B$34,$C63,M$3:M$34)</f>
        <v>#DIV/0!</v>
      </c>
      <c r="N63" s="132" t="e">
        <f>AVERAGEIF($B$3:$B$34,$C63,N$3:N$34)</f>
        <v>#DIV/0!</v>
      </c>
      <c r="O63" s="130" t="e">
        <f>AVERAGEIF($B$3:$B$34,$C63,O$3:O$34)</f>
        <v>#DIV/0!</v>
      </c>
      <c r="P63" s="133" t="e">
        <f>AVERAGEIF($B$3:$B$34,$C63,P$3:P$34)</f>
        <v>#DIV/0!</v>
      </c>
    </row>
    <row r="64" spans="1:70">
      <c r="C64" s="141" t="s">
        <v>40</v>
      </c>
      <c r="D64" s="215">
        <f>COUNTIF($B$3:$B$34,$C64)</f>
        <v>0</v>
      </c>
      <c r="E64" s="143" t="e">
        <f>AVERAGEIF($B$3:$B$34,$C64,E$3:E$34)</f>
        <v>#DIV/0!</v>
      </c>
      <c r="F64" s="143" t="e">
        <f>AVERAGEIF($B$3:$B$34,$C64,F$3:F$34)</f>
        <v>#DIV/0!</v>
      </c>
      <c r="G64" s="144" t="e">
        <f>AVERAGEIF($B$3:$B$34,$C64,G$3:G$34)</f>
        <v>#DIV/0!</v>
      </c>
      <c r="H64" s="144" t="e">
        <f>AVERAGEIF($B$3:$B$34,$C64,H$3:H$34)</f>
        <v>#DIV/0!</v>
      </c>
      <c r="I64" s="144" t="e">
        <f>AVERAGEIF($B$3:$B$34,$C64,I$3:I$34)</f>
        <v>#DIV/0!</v>
      </c>
      <c r="J64" s="143" t="e">
        <f>AVERAGEIF($B$3:$B$34,$C64,J$3:J$34)</f>
        <v>#DIV/0!</v>
      </c>
      <c r="K64" s="144" t="e">
        <f>AVERAGEIF($B$3:$B$34,$C64,K$3:K$34)</f>
        <v>#DIV/0!</v>
      </c>
      <c r="L64" s="143" t="e">
        <f>AVERAGEIF($B$3:$B$34,$C64,L$3:L$34)</f>
        <v>#DIV/0!</v>
      </c>
      <c r="M64" s="145" t="e">
        <f>AVERAGEIF($B$3:$B$34,$C64,M$3:M$34)</f>
        <v>#DIV/0!</v>
      </c>
      <c r="N64" s="145" t="e">
        <f>AVERAGEIF($B$3:$B$34,$C64,N$3:N$34)</f>
        <v>#DIV/0!</v>
      </c>
      <c r="O64" s="143" t="e">
        <f>AVERAGEIF($B$3:$B$34,$C64,O$3:O$34)</f>
        <v>#DIV/0!</v>
      </c>
      <c r="P64" s="146" t="e">
        <f>AVERAGEIF($B$3:$B$34,$C64,P$3:P$34)</f>
        <v>#DIV/0!</v>
      </c>
    </row>
    <row r="65" spans="3:16" ht="13.5" thickBot="1">
      <c r="C65" s="135" t="s">
        <v>315</v>
      </c>
      <c r="D65" s="216">
        <f>SUM(D61:D64)</f>
        <v>4</v>
      </c>
      <c r="E65" s="137" t="e">
        <f>AVERAGE(E61:E64)</f>
        <v>#DIV/0!</v>
      </c>
      <c r="F65" s="137" t="e">
        <f t="shared" ref="F65:P65" si="1">AVERAGE(F61:F64)</f>
        <v>#DIV/0!</v>
      </c>
      <c r="G65" s="138" t="e">
        <f t="shared" si="1"/>
        <v>#DIV/0!</v>
      </c>
      <c r="H65" s="138" t="e">
        <f t="shared" si="1"/>
        <v>#DIV/0!</v>
      </c>
      <c r="I65" s="138" t="e">
        <f t="shared" si="1"/>
        <v>#DIV/0!</v>
      </c>
      <c r="J65" s="137" t="e">
        <f t="shared" si="1"/>
        <v>#DIV/0!</v>
      </c>
      <c r="K65" s="138" t="e">
        <f t="shared" si="1"/>
        <v>#DIV/0!</v>
      </c>
      <c r="L65" s="137" t="e">
        <f t="shared" si="1"/>
        <v>#DIV/0!</v>
      </c>
      <c r="M65" s="139" t="e">
        <f t="shared" si="1"/>
        <v>#DIV/0!</v>
      </c>
      <c r="N65" s="139" t="e">
        <f t="shared" si="1"/>
        <v>#DIV/0!</v>
      </c>
      <c r="O65" s="137" t="e">
        <f t="shared" si="1"/>
        <v>#DIV/0!</v>
      </c>
      <c r="P65" s="140" t="e">
        <f t="shared" si="1"/>
        <v>#DIV/0!</v>
      </c>
    </row>
    <row r="66" spans="3:16">
      <c r="G66"/>
    </row>
    <row r="67" spans="3:16">
      <c r="G67"/>
    </row>
    <row r="68" spans="3:16">
      <c r="G68"/>
    </row>
    <row r="69" spans="3:16">
      <c r="G69"/>
    </row>
    <row r="70" spans="3:16">
      <c r="G70"/>
    </row>
    <row r="71" spans="3:16">
      <c r="G71"/>
    </row>
    <row r="72" spans="3:16">
      <c r="G72"/>
    </row>
    <row r="73" spans="3:16">
      <c r="G73"/>
    </row>
    <row r="74" spans="3:16">
      <c r="G74"/>
    </row>
    <row r="75" spans="3:16">
      <c r="G75"/>
    </row>
    <row r="76" spans="3:16">
      <c r="G76"/>
    </row>
    <row r="77" spans="3:16">
      <c r="G77"/>
    </row>
    <row r="78" spans="3:16">
      <c r="G78"/>
    </row>
    <row r="79" spans="3:16">
      <c r="G79"/>
    </row>
    <row r="80" spans="3:16">
      <c r="G80"/>
    </row>
    <row r="81" spans="7:7">
      <c r="G81"/>
    </row>
    <row r="82" spans="7:7">
      <c r="G82"/>
    </row>
    <row r="83" spans="7:7">
      <c r="G83"/>
    </row>
    <row r="84" spans="7:7">
      <c r="G84"/>
    </row>
    <row r="85" spans="7:7">
      <c r="G85"/>
    </row>
    <row r="86" spans="7:7">
      <c r="G86"/>
    </row>
    <row r="87" spans="7:7">
      <c r="G87"/>
    </row>
    <row r="88" spans="7:7">
      <c r="G88"/>
    </row>
    <row r="89" spans="7:7">
      <c r="G89"/>
    </row>
    <row r="90" spans="7:7">
      <c r="G90"/>
    </row>
    <row r="91" spans="7:7">
      <c r="G91"/>
    </row>
    <row r="92" spans="7:7">
      <c r="G92"/>
    </row>
    <row r="93" spans="7:7">
      <c r="G93"/>
    </row>
    <row r="94" spans="7:7">
      <c r="G94"/>
    </row>
    <row r="95" spans="7:7">
      <c r="G95"/>
    </row>
    <row r="96" spans="7:7">
      <c r="G96"/>
    </row>
  </sheetData>
  <mergeCells count="1">
    <mergeCell ref="T1:X1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7"/>
  <sheetViews>
    <sheetView tabSelected="1" workbookViewId="0">
      <selection activeCell="S30" sqref="S30"/>
    </sheetView>
  </sheetViews>
  <sheetFormatPr defaultColWidth="14.42578125" defaultRowHeight="15.75" customHeight="1"/>
  <cols>
    <col min="1" max="1" width="30.7109375" bestFit="1" customWidth="1"/>
    <col min="2" max="2" width="10.85546875" bestFit="1" customWidth="1"/>
    <col min="3" max="3" width="11.28515625" bestFit="1" customWidth="1"/>
    <col min="4" max="4" width="13.5703125" bestFit="1" customWidth="1"/>
    <col min="5" max="5" width="13.5703125" style="58" customWidth="1"/>
    <col min="8" max="8" width="16.5703125" bestFit="1" customWidth="1"/>
    <col min="9" max="9" width="15" bestFit="1" customWidth="1"/>
  </cols>
  <sheetData>
    <row r="1" spans="1:18" s="58" customFormat="1" ht="15.75" customHeight="1">
      <c r="B1" s="94" t="s">
        <v>332</v>
      </c>
      <c r="D1" s="117" t="s">
        <v>319</v>
      </c>
      <c r="E1" s="117" t="s">
        <v>319</v>
      </c>
      <c r="F1" s="117" t="s">
        <v>320</v>
      </c>
      <c r="G1" s="117" t="s">
        <v>321</v>
      </c>
      <c r="H1" s="117" t="s">
        <v>322</v>
      </c>
      <c r="I1" s="117" t="s">
        <v>323</v>
      </c>
      <c r="J1" s="117" t="s">
        <v>324</v>
      </c>
      <c r="K1" s="117" t="s">
        <v>325</v>
      </c>
      <c r="L1" s="117" t="s">
        <v>326</v>
      </c>
      <c r="M1" s="117" t="s">
        <v>327</v>
      </c>
      <c r="N1" s="117" t="s">
        <v>328</v>
      </c>
      <c r="O1" s="117" t="s">
        <v>329</v>
      </c>
      <c r="P1" s="117" t="s">
        <v>330</v>
      </c>
      <c r="Q1" s="117" t="s">
        <v>331</v>
      </c>
    </row>
    <row r="2" spans="1:18" ht="51" customHeight="1">
      <c r="A2" s="7" t="s">
        <v>0</v>
      </c>
      <c r="B2" s="115" t="s">
        <v>2</v>
      </c>
      <c r="C2" s="115" t="s">
        <v>12</v>
      </c>
      <c r="D2" s="164" t="s">
        <v>333</v>
      </c>
      <c r="E2" s="164" t="s">
        <v>305</v>
      </c>
      <c r="F2" s="115" t="s">
        <v>4</v>
      </c>
      <c r="G2" s="115" t="s">
        <v>5</v>
      </c>
      <c r="H2" s="165" t="s">
        <v>6</v>
      </c>
      <c r="I2" s="165" t="s">
        <v>7</v>
      </c>
      <c r="J2" s="165" t="s">
        <v>8</v>
      </c>
      <c r="K2" s="115" t="s">
        <v>9</v>
      </c>
      <c r="L2" s="166" t="s">
        <v>300</v>
      </c>
      <c r="M2" s="167" t="s">
        <v>299</v>
      </c>
      <c r="N2" s="168" t="s">
        <v>301</v>
      </c>
      <c r="O2" s="168" t="s">
        <v>302</v>
      </c>
      <c r="P2" s="167" t="s">
        <v>303</v>
      </c>
      <c r="Q2" s="168" t="s">
        <v>304</v>
      </c>
    </row>
    <row r="3" spans="1:18" ht="20.100000000000001" customHeight="1">
      <c r="A3" s="57" t="s">
        <v>13</v>
      </c>
      <c r="B3" s="116">
        <v>2001</v>
      </c>
      <c r="C3" s="116">
        <v>2002</v>
      </c>
      <c r="D3" s="116">
        <f>'2001'!D65</f>
        <v>4</v>
      </c>
      <c r="E3" s="118">
        <f ca="1">INDIRECT("'"&amp;TEXT($B3,"####")&amp;"'!"&amp;E$1&amp;"65")</f>
        <v>4</v>
      </c>
      <c r="F3" s="118">
        <f t="shared" ref="F3:Q18" ca="1" si="0">INDIRECT("'"&amp;TEXT($B3,"####")&amp;"'!"&amp;F$1&amp;"65")</f>
        <v>16</v>
      </c>
      <c r="G3" s="118">
        <f t="shared" ca="1" si="0"/>
        <v>1012.5</v>
      </c>
      <c r="H3" s="118">
        <f t="shared" ca="1" si="0"/>
        <v>128000000</v>
      </c>
      <c r="I3" s="118">
        <f t="shared" ca="1" si="0"/>
        <v>1727750</v>
      </c>
      <c r="J3" s="118">
        <f t="shared" ca="1" si="0"/>
        <v>560000</v>
      </c>
      <c r="K3" s="118">
        <f t="shared" ca="1" si="0"/>
        <v>357.5</v>
      </c>
      <c r="L3" s="118">
        <f t="shared" ca="1" si="0"/>
        <v>4088.2428571428572</v>
      </c>
      <c r="M3" s="118">
        <f t="shared" ca="1" si="0"/>
        <v>116.8373745819398</v>
      </c>
      <c r="N3" s="156">
        <f t="shared" ca="1" si="0"/>
        <v>1.4220449581641443E-2</v>
      </c>
      <c r="O3" s="156">
        <f t="shared" ca="1" si="0"/>
        <v>4.0671428571428574E-2</v>
      </c>
      <c r="P3" s="118">
        <f t="shared" ca="1" si="0"/>
        <v>2.5422008547008548</v>
      </c>
      <c r="Q3" s="156">
        <f t="shared" ca="1" si="0"/>
        <v>6.6615140888396703E-3</v>
      </c>
    </row>
    <row r="4" spans="1:18" ht="20.100000000000001" customHeight="1">
      <c r="A4" s="26" t="s">
        <v>15</v>
      </c>
      <c r="B4" s="116">
        <v>2002</v>
      </c>
      <c r="C4" s="116">
        <v>2003</v>
      </c>
      <c r="D4" s="116">
        <f>'2002'!D65</f>
        <v>11</v>
      </c>
      <c r="E4" s="118">
        <f t="shared" ref="E4:E18" ca="1" si="1">INDIRECT("'"&amp;TEXT($B4,"####")&amp;"'!"&amp;E$1&amp;"65")</f>
        <v>11</v>
      </c>
      <c r="F4" s="118">
        <f t="shared" ca="1" si="0"/>
        <v>23.4</v>
      </c>
      <c r="G4" s="118">
        <f t="shared" ca="1" si="0"/>
        <v>1974.5</v>
      </c>
      <c r="H4" s="118">
        <f t="shared" ca="1" si="0"/>
        <v>148210599</v>
      </c>
      <c r="I4" s="118">
        <f t="shared" ca="1" si="0"/>
        <v>3153686.3636363638</v>
      </c>
      <c r="J4" s="118">
        <f t="shared" ca="1" si="0"/>
        <v>581000</v>
      </c>
      <c r="K4" s="118">
        <f t="shared" ca="1" si="0"/>
        <v>0</v>
      </c>
      <c r="L4" s="118">
        <f t="shared" ca="1" si="0"/>
        <v>2805.8044087938206</v>
      </c>
      <c r="M4" s="118">
        <f t="shared" ca="1" si="0"/>
        <v>65.209156181982252</v>
      </c>
      <c r="N4" s="156">
        <f t="shared" ca="1" si="0"/>
        <v>2.1040362430620449E-2</v>
      </c>
      <c r="O4" s="156">
        <f t="shared" ca="1" si="0"/>
        <v>2.8946506238859183E-2</v>
      </c>
      <c r="P4" s="118">
        <f t="shared" ca="1" si="0"/>
        <v>0</v>
      </c>
      <c r="Q4" s="156">
        <f t="shared" ca="1" si="0"/>
        <v>4.5328047259782711E-3</v>
      </c>
    </row>
    <row r="5" spans="1:18" ht="20.100000000000001" customHeight="1">
      <c r="A5" s="49" t="s">
        <v>16</v>
      </c>
      <c r="B5" s="116">
        <v>2003</v>
      </c>
      <c r="C5" s="116">
        <v>2004</v>
      </c>
      <c r="D5" s="116">
        <f>'2003'!D65</f>
        <v>10</v>
      </c>
      <c r="E5" s="118">
        <f t="shared" ca="1" si="1"/>
        <v>10</v>
      </c>
      <c r="F5" s="118">
        <f t="shared" ca="1" si="0"/>
        <v>16.7</v>
      </c>
      <c r="G5" s="118">
        <f t="shared" ca="1" si="0"/>
        <v>758.4</v>
      </c>
      <c r="H5" s="118">
        <f t="shared" ca="1" si="0"/>
        <v>94064913.400000006</v>
      </c>
      <c r="I5" s="118">
        <f t="shared" ca="1" si="0"/>
        <v>2585306.1</v>
      </c>
      <c r="J5" s="118">
        <f t="shared" ca="1" si="0"/>
        <v>807589</v>
      </c>
      <c r="K5" s="118">
        <f t="shared" ca="1" si="0"/>
        <v>0</v>
      </c>
      <c r="L5" s="118">
        <f t="shared" ca="1" si="0"/>
        <v>4286.98466546493</v>
      </c>
      <c r="M5" s="118">
        <f t="shared" ca="1" si="0"/>
        <v>40.296291541862793</v>
      </c>
      <c r="N5" s="156">
        <f t="shared" ca="1" si="0"/>
        <v>2.2422268140999031E-2</v>
      </c>
      <c r="O5" s="156">
        <f t="shared" ca="1" si="0"/>
        <v>3.3086264967307905E-2</v>
      </c>
      <c r="P5" s="118">
        <f t="shared" ca="1" si="0"/>
        <v>0</v>
      </c>
      <c r="Q5" s="156">
        <f t="shared" ca="1" si="0"/>
        <v>9.7603907398144483E-3</v>
      </c>
    </row>
    <row r="6" spans="1:18" ht="20.100000000000001" customHeight="1">
      <c r="A6" s="4" t="s">
        <v>17</v>
      </c>
      <c r="B6" s="116">
        <v>2004</v>
      </c>
      <c r="C6" s="116">
        <v>2005</v>
      </c>
      <c r="D6" s="116">
        <f>'2004'!D65</f>
        <v>17</v>
      </c>
      <c r="E6" s="118">
        <f t="shared" ca="1" si="1"/>
        <v>17</v>
      </c>
      <c r="F6" s="118">
        <f t="shared" ca="1" si="0"/>
        <v>23.764705882352942</v>
      </c>
      <c r="G6" s="118">
        <f t="shared" ca="1" si="0"/>
        <v>1493.9411764705883</v>
      </c>
      <c r="H6" s="118">
        <f t="shared" ca="1" si="0"/>
        <v>117660367.70588236</v>
      </c>
      <c r="I6" s="118">
        <f t="shared" ca="1" si="0"/>
        <v>2758823.1764705884</v>
      </c>
      <c r="J6" s="118">
        <f t="shared" ca="1" si="0"/>
        <v>326304.375</v>
      </c>
      <c r="K6" s="118">
        <f t="shared" ca="1" si="0"/>
        <v>3.125</v>
      </c>
      <c r="L6" s="118">
        <f t="shared" ca="1" si="0"/>
        <v>5474.4533173317059</v>
      </c>
      <c r="M6" s="118">
        <f t="shared" ca="1" si="0"/>
        <v>250.5058856011598</v>
      </c>
      <c r="N6" s="156">
        <f t="shared" ca="1" si="0"/>
        <v>2.8271871469575903E-2</v>
      </c>
      <c r="O6" s="156">
        <f t="shared" ca="1" si="0"/>
        <v>3.4300393322636451E-2</v>
      </c>
      <c r="P6" s="118">
        <f t="shared" ca="1" si="0"/>
        <v>406.34895833333337</v>
      </c>
      <c r="Q6" s="156">
        <f t="shared" ca="1" si="0"/>
        <v>3.3262123504918719E-3</v>
      </c>
    </row>
    <row r="7" spans="1:18" ht="20.100000000000001" customHeight="1">
      <c r="A7" s="4" t="s">
        <v>18</v>
      </c>
      <c r="B7" s="116">
        <v>2005</v>
      </c>
      <c r="C7" s="116">
        <v>2006</v>
      </c>
      <c r="D7" s="116">
        <f>'2005'!D65</f>
        <v>19</v>
      </c>
      <c r="E7" s="118">
        <f t="shared" ca="1" si="1"/>
        <v>19</v>
      </c>
      <c r="F7" s="118">
        <f t="shared" ca="1" si="0"/>
        <v>23.55</v>
      </c>
      <c r="G7" s="118">
        <f t="shared" ca="1" si="0"/>
        <v>1528.3333333333333</v>
      </c>
      <c r="H7" s="118">
        <f t="shared" ca="1" si="0"/>
        <v>184295640.84210527</v>
      </c>
      <c r="I7" s="118">
        <f t="shared" ca="1" si="0"/>
        <v>4501927</v>
      </c>
      <c r="J7" s="118">
        <f t="shared" ca="1" si="0"/>
        <v>922277.75</v>
      </c>
      <c r="K7" s="118">
        <f t="shared" ca="1" si="0"/>
        <v>4.4749999999999996</v>
      </c>
      <c r="L7" s="118">
        <f t="shared" ca="1" si="0"/>
        <v>5103.358585620862</v>
      </c>
      <c r="M7" s="118">
        <f t="shared" ca="1" si="0"/>
        <v>65.67822995789399</v>
      </c>
      <c r="N7" s="156">
        <f t="shared" ca="1" si="0"/>
        <v>3.0240581390826467E-2</v>
      </c>
      <c r="O7" s="156">
        <f t="shared" ca="1" si="0"/>
        <v>2.8980883580725463E-2</v>
      </c>
      <c r="P7" s="118">
        <f t="shared" ca="1" si="0"/>
        <v>726.13694444444434</v>
      </c>
      <c r="Q7" s="156">
        <f t="shared" ca="1" si="0"/>
        <v>5.8979202585909751E-3</v>
      </c>
    </row>
    <row r="8" spans="1:18" ht="20.100000000000001" customHeight="1">
      <c r="A8" s="4" t="s">
        <v>19</v>
      </c>
      <c r="B8" s="116">
        <v>2006</v>
      </c>
      <c r="C8" s="116">
        <v>2007</v>
      </c>
      <c r="D8" s="116">
        <f>'2006'!D65</f>
        <v>18</v>
      </c>
      <c r="E8" s="118">
        <f t="shared" ca="1" si="1"/>
        <v>18</v>
      </c>
      <c r="F8" s="118">
        <f t="shared" ca="1" si="0"/>
        <v>23.789473684210527</v>
      </c>
      <c r="G8" s="118">
        <f t="shared" ca="1" si="0"/>
        <v>1345</v>
      </c>
      <c r="H8" s="118">
        <f t="shared" ca="1" si="0"/>
        <v>172721954.22222221</v>
      </c>
      <c r="I8" s="118">
        <f t="shared" ca="1" si="0"/>
        <v>3305828.9</v>
      </c>
      <c r="J8" s="118">
        <f t="shared" ca="1" si="0"/>
        <v>948539.89473684214</v>
      </c>
      <c r="K8" s="118">
        <f t="shared" ca="1" si="0"/>
        <v>4.6052631578947372</v>
      </c>
      <c r="L8" s="118">
        <f t="shared" ca="1" si="0"/>
        <v>4812.050074151327</v>
      </c>
      <c r="M8" s="118">
        <f t="shared" ca="1" si="0"/>
        <v>57.861294692519984</v>
      </c>
      <c r="N8" s="156">
        <f t="shared" ca="1" si="0"/>
        <v>2.728308182698496E-2</v>
      </c>
      <c r="O8" s="156">
        <f t="shared" ca="1" si="0"/>
        <v>3.0421573719833707E-2</v>
      </c>
      <c r="P8" s="118">
        <f t="shared" ca="1" si="0"/>
        <v>627.64415204678357</v>
      </c>
      <c r="Q8" s="156">
        <f t="shared" ca="1" si="0"/>
        <v>5.7237365790041676E-3</v>
      </c>
    </row>
    <row r="9" spans="1:18" ht="20.100000000000001" customHeight="1">
      <c r="A9" s="4" t="s">
        <v>20</v>
      </c>
      <c r="B9" s="116">
        <v>2007</v>
      </c>
      <c r="C9" s="116">
        <v>2008</v>
      </c>
      <c r="D9" s="116">
        <f>'2007'!D65</f>
        <v>39</v>
      </c>
      <c r="E9" s="118">
        <f t="shared" ca="1" si="1"/>
        <v>39</v>
      </c>
      <c r="F9" s="218">
        <f t="shared" ca="1" si="0"/>
        <v>101.45367132867133</v>
      </c>
      <c r="G9" s="118">
        <f t="shared" ca="1" si="0"/>
        <v>9426.113636363636</v>
      </c>
      <c r="H9" s="118">
        <f t="shared" ca="1" si="0"/>
        <v>880987167.10460365</v>
      </c>
      <c r="I9" s="218">
        <f t="shared" ca="1" si="0"/>
        <v>37770919.464285716</v>
      </c>
      <c r="J9" s="118">
        <f t="shared" ca="1" si="0"/>
        <v>3471863.7864583335</v>
      </c>
      <c r="K9" s="118">
        <f t="shared" ca="1" si="0"/>
        <v>47.909090909090907</v>
      </c>
      <c r="L9" s="118">
        <f t="shared" ca="1" si="0"/>
        <v>4371.7361507865735</v>
      </c>
      <c r="M9" s="118">
        <f t="shared" ca="1" si="0"/>
        <v>153.84308962127076</v>
      </c>
      <c r="N9" s="156">
        <f t="shared" ca="1" si="0"/>
        <v>3.3645948654721508E-2</v>
      </c>
      <c r="O9" s="156">
        <f t="shared" ca="1" si="0"/>
        <v>2.6621606162430561E-2</v>
      </c>
      <c r="P9" s="118">
        <f t="shared" ca="1" si="0"/>
        <v>255.27273884597352</v>
      </c>
      <c r="Q9" s="156">
        <f t="shared" ca="1" si="0"/>
        <v>4.5862205026410427E-3</v>
      </c>
    </row>
    <row r="10" spans="1:18" ht="20.100000000000001" customHeight="1">
      <c r="A10" s="4" t="s">
        <v>21</v>
      </c>
      <c r="B10" s="116">
        <v>2008</v>
      </c>
      <c r="C10" s="116">
        <v>2009</v>
      </c>
      <c r="D10" s="116">
        <f>'2008'!D65</f>
        <v>13</v>
      </c>
      <c r="E10" s="118">
        <f t="shared" ca="1" si="1"/>
        <v>13</v>
      </c>
      <c r="F10" s="118">
        <f t="shared" ca="1" si="0"/>
        <v>45.233333333333334</v>
      </c>
      <c r="G10" s="118">
        <f t="shared" ca="1" si="0"/>
        <v>2937.8333333333335</v>
      </c>
      <c r="H10" s="118">
        <f t="shared" ca="1" si="0"/>
        <v>412030933.33333331</v>
      </c>
      <c r="I10" s="118">
        <f t="shared" ca="1" si="0"/>
        <v>6767423.041666667</v>
      </c>
      <c r="J10" s="118">
        <f t="shared" ca="1" si="0"/>
        <v>2294381.5750000002</v>
      </c>
      <c r="K10" s="118">
        <f t="shared" ca="1" si="0"/>
        <v>13.775</v>
      </c>
      <c r="L10" s="118">
        <f t="shared" ca="1" si="0"/>
        <v>4172.4928011414213</v>
      </c>
      <c r="M10" s="118">
        <f t="shared" ca="1" si="0"/>
        <v>92.463007684631251</v>
      </c>
      <c r="N10" s="156">
        <f t="shared" ca="1" si="0"/>
        <v>2.156090741925951E-2</v>
      </c>
      <c r="O10" s="156">
        <f t="shared" ca="1" si="0"/>
        <v>2.6042969797415199E-2</v>
      </c>
      <c r="P10" s="118">
        <f t="shared" ca="1" si="0"/>
        <v>663.40225271002714</v>
      </c>
      <c r="Q10" s="156">
        <f t="shared" ca="1" si="0"/>
        <v>3.7732347996223977E-3</v>
      </c>
    </row>
    <row r="11" spans="1:18" s="58" customFormat="1" ht="20.100000000000001" customHeight="1">
      <c r="A11" s="4" t="s">
        <v>318</v>
      </c>
      <c r="B11" s="116">
        <v>2009</v>
      </c>
      <c r="C11" s="116">
        <v>2010</v>
      </c>
      <c r="D11" s="116">
        <f>'2009'!D65</f>
        <v>4</v>
      </c>
      <c r="E11" s="118">
        <f t="shared" ca="1" si="1"/>
        <v>4</v>
      </c>
      <c r="F11" s="118">
        <f t="shared" ca="1" si="0"/>
        <v>49</v>
      </c>
      <c r="G11" s="118">
        <f t="shared" ca="1" si="0"/>
        <v>3111</v>
      </c>
      <c r="H11" s="118">
        <f t="shared" ca="1" si="0"/>
        <v>324293500</v>
      </c>
      <c r="I11" s="118">
        <f t="shared" ca="1" si="0"/>
        <v>7960842</v>
      </c>
      <c r="J11" s="118">
        <f t="shared" ca="1" si="0"/>
        <v>516756.66666666669</v>
      </c>
      <c r="K11" s="118">
        <f t="shared" ca="1" si="0"/>
        <v>17</v>
      </c>
      <c r="L11" s="118">
        <f t="shared" ca="1" si="0"/>
        <v>3255.4943112458654</v>
      </c>
      <c r="M11" s="118">
        <f t="shared" ca="1" si="0"/>
        <v>93.788844417077172</v>
      </c>
      <c r="N11" s="156">
        <f t="shared" ca="1" si="0"/>
        <v>2.3459682883415864E-2</v>
      </c>
      <c r="O11" s="156">
        <f t="shared" ca="1" si="0"/>
        <v>1.806616819720621E-2</v>
      </c>
      <c r="P11" s="118">
        <f t="shared" ca="1" si="0"/>
        <v>6.2777777777777777</v>
      </c>
      <c r="Q11" s="156">
        <f t="shared" ca="1" si="0"/>
        <v>1.7143658629072416E-3</v>
      </c>
    </row>
    <row r="12" spans="1:18" ht="20.100000000000001" customHeight="1">
      <c r="A12" s="4" t="s">
        <v>22</v>
      </c>
      <c r="B12" s="116">
        <v>2010</v>
      </c>
      <c r="C12" s="116">
        <v>2011</v>
      </c>
      <c r="D12" s="116">
        <f>'2010'!D65</f>
        <v>23</v>
      </c>
      <c r="E12" s="118">
        <f t="shared" ca="1" si="1"/>
        <v>23</v>
      </c>
      <c r="F12" s="118">
        <f t="shared" ca="1" si="0"/>
        <v>17.7</v>
      </c>
      <c r="G12" s="118">
        <f t="shared" ca="1" si="0"/>
        <v>742.89393939393938</v>
      </c>
      <c r="H12" s="118">
        <f t="shared" ca="1" si="0"/>
        <v>127146157.57575758</v>
      </c>
      <c r="I12" s="118">
        <f t="shared" ca="1" si="0"/>
        <v>2839216.9090909087</v>
      </c>
      <c r="J12" s="118">
        <f t="shared" ca="1" si="0"/>
        <v>630147.57272727275</v>
      </c>
      <c r="K12" s="118">
        <f t="shared" ca="1" si="0"/>
        <v>5.0333333333333332</v>
      </c>
      <c r="L12" s="118">
        <f t="shared" ca="1" si="0"/>
        <v>5858.279900374876</v>
      </c>
      <c r="M12" s="118">
        <f t="shared" ca="1" si="0"/>
        <v>40.041198190104268</v>
      </c>
      <c r="N12" s="156">
        <f t="shared" ca="1" si="0"/>
        <v>2.4459968672946791E-2</v>
      </c>
      <c r="O12" s="156">
        <f t="shared" ca="1" si="0"/>
        <v>3.531369821751975E-2</v>
      </c>
      <c r="P12" s="118">
        <f t="shared" ca="1" si="0"/>
        <v>231.35898825654922</v>
      </c>
      <c r="Q12" s="156">
        <f t="shared" ca="1" si="0"/>
        <v>3.229434939943291E-2</v>
      </c>
    </row>
    <row r="13" spans="1:18" ht="20.100000000000001" customHeight="1">
      <c r="A13" s="4" t="s">
        <v>23</v>
      </c>
      <c r="B13" s="116">
        <v>2011</v>
      </c>
      <c r="C13" s="116">
        <v>2012</v>
      </c>
      <c r="D13" s="116">
        <f>'2011'!D65</f>
        <v>51</v>
      </c>
      <c r="E13" s="118">
        <f t="shared" ca="1" si="1"/>
        <v>51</v>
      </c>
      <c r="F13" s="118">
        <f t="shared" ca="1" si="0"/>
        <v>39.50568181818182</v>
      </c>
      <c r="G13" s="118">
        <f t="shared" ca="1" si="0"/>
        <v>4208.2957393483712</v>
      </c>
      <c r="H13" s="118">
        <f t="shared" ca="1" si="0"/>
        <v>399465837.73958337</v>
      </c>
      <c r="I13" s="118">
        <f t="shared" ca="1" si="0"/>
        <v>8859167.6553030293</v>
      </c>
      <c r="J13" s="118">
        <f t="shared" ca="1" si="0"/>
        <v>1209761.5632352941</v>
      </c>
      <c r="K13" s="118">
        <f t="shared" ca="1" si="0"/>
        <v>39.50568181818182</v>
      </c>
      <c r="L13" s="118">
        <f t="shared" ca="1" si="0"/>
        <v>7481.701374318669</v>
      </c>
      <c r="M13" s="118">
        <f t="shared" ca="1" si="0"/>
        <v>78.248410696715155</v>
      </c>
      <c r="N13" s="156">
        <f t="shared" ca="1" si="0"/>
        <v>4.3699179702277734E-2</v>
      </c>
      <c r="O13" s="156">
        <f t="shared" ca="1" si="0"/>
        <v>3.6950712835731245E-2</v>
      </c>
      <c r="P13" s="118">
        <f t="shared" ca="1" si="0"/>
        <v>80.598572161899185</v>
      </c>
      <c r="Q13" s="156">
        <f t="shared" ca="1" si="0"/>
        <v>6.3043510648007721E-3</v>
      </c>
    </row>
    <row r="14" spans="1:18" ht="20.100000000000001" customHeight="1">
      <c r="A14" s="4" t="s">
        <v>26</v>
      </c>
      <c r="B14" s="116">
        <v>2012</v>
      </c>
      <c r="C14" s="116">
        <v>2013</v>
      </c>
      <c r="D14" s="116">
        <f>'2012'!D65</f>
        <v>46</v>
      </c>
      <c r="E14" s="118">
        <f t="shared" ca="1" si="1"/>
        <v>46</v>
      </c>
      <c r="F14" s="118">
        <f t="shared" ca="1" si="0"/>
        <v>40.07236842105263</v>
      </c>
      <c r="G14" s="118">
        <f t="shared" ca="1" si="0"/>
        <v>9282.1</v>
      </c>
      <c r="H14" s="118">
        <f t="shared" ca="1" si="0"/>
        <v>366368107.32499999</v>
      </c>
      <c r="I14" s="118">
        <f t="shared" ca="1" si="0"/>
        <v>3861129.1964869276</v>
      </c>
      <c r="J14" s="118">
        <f t="shared" ca="1" si="0"/>
        <v>1858294.0707720588</v>
      </c>
      <c r="K14" s="118">
        <f t="shared" ca="1" si="0"/>
        <v>4.0020639834881324</v>
      </c>
      <c r="L14" s="118">
        <f t="shared" ca="1" si="0"/>
        <v>9181.3951027709718</v>
      </c>
      <c r="M14" s="118">
        <f t="shared" ca="1" si="0"/>
        <v>45.9681265554009</v>
      </c>
      <c r="N14" s="156">
        <f t="shared" ca="1" si="0"/>
        <v>5.0119428246474605E-2</v>
      </c>
      <c r="O14" s="156">
        <f t="shared" ca="1" si="0"/>
        <v>3.7018418925516716E-2</v>
      </c>
      <c r="P14" s="118">
        <f t="shared" ca="1" si="0"/>
        <v>251.97442365835226</v>
      </c>
      <c r="Q14" s="156">
        <f t="shared" ca="1" si="0"/>
        <v>5.1066490574996015E-2</v>
      </c>
    </row>
    <row r="15" spans="1:18" ht="20.100000000000001" customHeight="1">
      <c r="A15" s="4" t="s">
        <v>27</v>
      </c>
      <c r="B15" s="116">
        <v>2013</v>
      </c>
      <c r="C15" s="116">
        <v>2014</v>
      </c>
      <c r="D15" s="116">
        <f>'2013'!D65</f>
        <v>46</v>
      </c>
      <c r="E15" s="118">
        <f t="shared" ca="1" si="1"/>
        <v>46</v>
      </c>
      <c r="F15" s="118">
        <f t="shared" ca="1" si="0"/>
        <v>24.298136645962732</v>
      </c>
      <c r="G15" s="118">
        <f t="shared" ca="1" si="0"/>
        <v>1452.4414401388085</v>
      </c>
      <c r="H15" s="118">
        <f t="shared" ca="1" si="0"/>
        <v>499843334.29503107</v>
      </c>
      <c r="I15" s="118">
        <f t="shared" ca="1" si="0"/>
        <v>4975405.240384615</v>
      </c>
      <c r="J15" s="118">
        <f t="shared" ca="1" si="0"/>
        <v>1629507.6164274325</v>
      </c>
      <c r="K15" s="118">
        <f t="shared" ca="1" si="0"/>
        <v>3.7559523809523809</v>
      </c>
      <c r="L15" s="118">
        <f t="shared" ca="1" si="0"/>
        <v>216790.71097164135</v>
      </c>
      <c r="M15" s="118">
        <f t="shared" ca="1" si="0"/>
        <v>61.654904925439851</v>
      </c>
      <c r="N15" s="156">
        <f t="shared" ca="1" si="0"/>
        <v>3.4195091142521394E-2</v>
      </c>
      <c r="O15" s="156">
        <f t="shared" ca="1" si="0"/>
        <v>0.69577362150127831</v>
      </c>
      <c r="P15" s="118">
        <f t="shared" ca="1" si="0"/>
        <v>327.01097285067868</v>
      </c>
      <c r="Q15" s="217">
        <f t="shared" ca="1" si="0"/>
        <v>0.13555766199335781</v>
      </c>
      <c r="R15" s="94" t="s">
        <v>532</v>
      </c>
    </row>
    <row r="16" spans="1:18" ht="20.100000000000001" customHeight="1">
      <c r="A16" s="4" t="s">
        <v>29</v>
      </c>
      <c r="B16" s="116">
        <v>2014</v>
      </c>
      <c r="C16" s="116">
        <v>2015</v>
      </c>
      <c r="D16" s="116">
        <f>'2014'!D65</f>
        <v>41</v>
      </c>
      <c r="E16" s="118">
        <f t="shared" ca="1" si="1"/>
        <v>41</v>
      </c>
      <c r="F16" s="118">
        <f t="shared" ca="1" si="0"/>
        <v>19.050543024227235</v>
      </c>
      <c r="G16" s="118">
        <f t="shared" ca="1" si="0"/>
        <v>534.30687830687827</v>
      </c>
      <c r="H16" s="118">
        <f t="shared" ca="1" si="0"/>
        <v>85878773.807142854</v>
      </c>
      <c r="I16" s="118">
        <f t="shared" ca="1" si="0"/>
        <v>3546434.5529100527</v>
      </c>
      <c r="J16" s="118">
        <f t="shared" ca="1" si="0"/>
        <v>721919.72549019603</v>
      </c>
      <c r="K16" s="118">
        <f t="shared" ca="1" si="0"/>
        <v>3.3057889822595707</v>
      </c>
      <c r="L16" s="118">
        <f t="shared" ca="1" si="0"/>
        <v>11678.908751465535</v>
      </c>
      <c r="M16" s="118">
        <f t="shared" ca="1" si="0"/>
        <v>53.091104868901908</v>
      </c>
      <c r="N16" s="156">
        <f t="shared" ca="1" si="0"/>
        <v>3.7062162074104316E-2</v>
      </c>
      <c r="O16" s="156">
        <f t="shared" ca="1" si="0"/>
        <v>6.4148500881305734E-2</v>
      </c>
      <c r="P16" s="118">
        <f t="shared" ca="1" si="0"/>
        <v>231.93148148148146</v>
      </c>
      <c r="Q16" s="156">
        <f t="shared" ca="1" si="0"/>
        <v>1.9562315298680192E-2</v>
      </c>
    </row>
    <row r="17" spans="1:24" ht="20.100000000000001" customHeight="1">
      <c r="A17" s="4" t="s">
        <v>31</v>
      </c>
      <c r="B17" s="116">
        <v>2015</v>
      </c>
      <c r="C17" s="116">
        <v>2016</v>
      </c>
      <c r="D17" s="116">
        <f>'2015'!D65</f>
        <v>50</v>
      </c>
      <c r="E17" s="118">
        <f t="shared" ca="1" si="1"/>
        <v>50</v>
      </c>
      <c r="F17" s="118">
        <f t="shared" ca="1" si="0"/>
        <v>17.381944444444443</v>
      </c>
      <c r="G17" s="118">
        <f t="shared" ca="1" si="0"/>
        <v>582.78412698412694</v>
      </c>
      <c r="H17" s="218">
        <f t="shared" ca="1" si="0"/>
        <v>2831079558.0555553</v>
      </c>
      <c r="I17" s="118">
        <f t="shared" ca="1" si="0"/>
        <v>3324751.6138888886</v>
      </c>
      <c r="J17" s="118">
        <f t="shared" ca="1" si="0"/>
        <v>651934.45238095231</v>
      </c>
      <c r="K17" s="118">
        <f t="shared" ca="1" si="0"/>
        <v>3.1537037037037035</v>
      </c>
      <c r="L17" s="118">
        <f t="shared" ca="1" si="0"/>
        <v>10426.899572515435</v>
      </c>
      <c r="M17" s="118">
        <f t="shared" ca="1" si="0"/>
        <v>42.711911310716602</v>
      </c>
      <c r="N17" s="156">
        <f t="shared" ca="1" si="0"/>
        <v>3.5538412197096275E-2</v>
      </c>
      <c r="O17" s="156">
        <f t="shared" ca="1" si="0"/>
        <v>0.15974571723377898</v>
      </c>
      <c r="P17" s="118">
        <f t="shared" ca="1" si="0"/>
        <v>210.42584292976449</v>
      </c>
      <c r="Q17" s="156">
        <f t="shared" ca="1" si="0"/>
        <v>5.4770384327563855E-3</v>
      </c>
    </row>
    <row r="18" spans="1:24" ht="20.100000000000001" customHeight="1">
      <c r="A18" s="4" t="s">
        <v>32</v>
      </c>
      <c r="B18" s="116">
        <v>2016</v>
      </c>
      <c r="C18" s="116">
        <v>2017</v>
      </c>
      <c r="D18" s="116">
        <f>'2016'!D65</f>
        <v>30</v>
      </c>
      <c r="E18" s="118">
        <f t="shared" ca="1" si="1"/>
        <v>30</v>
      </c>
      <c r="F18" s="118">
        <f t="shared" ca="1" si="0"/>
        <v>24.179166666666664</v>
      </c>
      <c r="G18" s="118">
        <f t="shared" ca="1" si="0"/>
        <v>853.48235294117649</v>
      </c>
      <c r="H18" s="118">
        <f t="shared" ca="1" si="0"/>
        <v>119437035.05882353</v>
      </c>
      <c r="I18" s="118">
        <f t="shared" ca="1" si="0"/>
        <v>4379171.4917424237</v>
      </c>
      <c r="J18" s="118">
        <f t="shared" ca="1" si="0"/>
        <v>569391.1723809524</v>
      </c>
      <c r="K18" s="118">
        <f t="shared" ca="1" si="0"/>
        <v>4.5641414141414138</v>
      </c>
      <c r="L18" s="118">
        <f t="shared" ca="1" si="0"/>
        <v>8078.7212177211841</v>
      </c>
      <c r="M18" s="118">
        <f t="shared" ca="1" si="0"/>
        <v>112.08328842190188</v>
      </c>
      <c r="N18" s="156">
        <f t="shared" ca="1" si="0"/>
        <v>4.7028058131287596E-2</v>
      </c>
      <c r="O18" s="156">
        <f t="shared" ca="1" si="0"/>
        <v>8.4063296684262476E-2</v>
      </c>
      <c r="P18" s="118">
        <f t="shared" ca="1" si="0"/>
        <v>255.75989658489661</v>
      </c>
      <c r="Q18" s="156">
        <f t="shared" ca="1" si="0"/>
        <v>6.8609153685237371E-3</v>
      </c>
    </row>
    <row r="22" spans="1:24" ht="15.75" customHeight="1">
      <c r="A22" s="162" t="s">
        <v>337</v>
      </c>
      <c r="B22" s="147"/>
      <c r="C22" s="147"/>
      <c r="D22" s="147"/>
      <c r="E22" s="147"/>
      <c r="F22" s="58"/>
      <c r="H22" s="162" t="s">
        <v>540</v>
      </c>
      <c r="I22" s="147"/>
      <c r="J22" s="147"/>
      <c r="K22" s="147"/>
      <c r="L22" s="147"/>
    </row>
    <row r="23" spans="1:24" ht="15.75" customHeight="1">
      <c r="A23" s="162" t="s">
        <v>336</v>
      </c>
      <c r="B23" s="150"/>
      <c r="C23" s="150"/>
      <c r="D23" s="150"/>
      <c r="E23" s="150"/>
    </row>
    <row r="24" spans="1:24" ht="15.75" customHeight="1" thickBot="1">
      <c r="A24" s="136"/>
      <c r="B24" s="136"/>
      <c r="C24" s="136"/>
      <c r="D24" s="136"/>
      <c r="E24" s="136"/>
      <c r="F24" s="136"/>
      <c r="G24" s="136"/>
      <c r="H24" s="136"/>
      <c r="I24" s="136"/>
      <c r="J24" s="136"/>
      <c r="K24" s="136"/>
      <c r="L24" s="136"/>
      <c r="M24" s="136"/>
      <c r="N24" s="136"/>
      <c r="O24" s="136"/>
      <c r="P24" s="136"/>
      <c r="Q24" s="136"/>
      <c r="R24" s="136"/>
      <c r="S24" s="136"/>
    </row>
    <row r="26" spans="1:24" ht="15.75" customHeight="1">
      <c r="A26" s="94" t="s">
        <v>343</v>
      </c>
    </row>
    <row r="27" spans="1:24" s="58" customFormat="1" ht="15.75" customHeight="1">
      <c r="A27" s="162" t="s">
        <v>344</v>
      </c>
      <c r="B27" s="147"/>
      <c r="C27" s="147"/>
    </row>
    <row r="28" spans="1:24" ht="15.75" customHeight="1">
      <c r="A28" s="94" t="s">
        <v>341</v>
      </c>
      <c r="B28" s="37"/>
    </row>
    <row r="29" spans="1:24" s="58" customFormat="1" ht="15.75" customHeight="1">
      <c r="A29" s="94"/>
      <c r="B29" s="117" t="s">
        <v>340</v>
      </c>
      <c r="F29" s="117" t="s">
        <v>320</v>
      </c>
      <c r="G29" s="117" t="s">
        <v>321</v>
      </c>
      <c r="H29" s="117" t="s">
        <v>322</v>
      </c>
      <c r="I29" s="117" t="s">
        <v>323</v>
      </c>
      <c r="J29" s="117" t="s">
        <v>324</v>
      </c>
      <c r="K29" s="117" t="s">
        <v>325</v>
      </c>
      <c r="L29" s="117" t="s">
        <v>326</v>
      </c>
      <c r="M29" s="117" t="s">
        <v>327</v>
      </c>
      <c r="N29" s="117" t="s">
        <v>328</v>
      </c>
      <c r="O29" s="117" t="s">
        <v>329</v>
      </c>
      <c r="P29" s="117" t="s">
        <v>330</v>
      </c>
      <c r="Q29" s="117" t="s">
        <v>331</v>
      </c>
      <c r="R29" s="117" t="s">
        <v>342</v>
      </c>
      <c r="S29" s="117" t="s">
        <v>342</v>
      </c>
    </row>
    <row r="30" spans="1:24" ht="63.75">
      <c r="B30" s="164" t="s">
        <v>338</v>
      </c>
      <c r="F30" s="164" t="s">
        <v>46</v>
      </c>
      <c r="G30" s="164" t="s">
        <v>5</v>
      </c>
      <c r="H30" s="164" t="s">
        <v>95</v>
      </c>
      <c r="I30" s="164" t="s">
        <v>47</v>
      </c>
      <c r="J30" s="164" t="s">
        <v>96</v>
      </c>
      <c r="K30" s="164" t="s">
        <v>58</v>
      </c>
      <c r="L30" s="164" t="s">
        <v>300</v>
      </c>
      <c r="M30" s="164" t="s">
        <v>299</v>
      </c>
      <c r="N30" s="164" t="s">
        <v>301</v>
      </c>
      <c r="O30" s="164" t="s">
        <v>302</v>
      </c>
      <c r="P30" s="164" t="s">
        <v>303</v>
      </c>
      <c r="Q30" s="164" t="s">
        <v>304</v>
      </c>
      <c r="R30" s="164" t="s">
        <v>339</v>
      </c>
      <c r="S30" s="164" t="s">
        <v>541</v>
      </c>
      <c r="T30" s="219" t="s">
        <v>539</v>
      </c>
      <c r="U30" s="147"/>
      <c r="V30" s="147"/>
      <c r="W30" s="147"/>
      <c r="X30" s="147"/>
    </row>
    <row r="31" spans="1:24" s="58" customFormat="1" ht="12.75">
      <c r="B31" s="164"/>
      <c r="D31" s="94" t="s">
        <v>533</v>
      </c>
      <c r="E31" s="94" t="s">
        <v>534</v>
      </c>
      <c r="F31" s="220" t="s">
        <v>535</v>
      </c>
      <c r="G31" s="220" t="s">
        <v>535</v>
      </c>
      <c r="H31" s="220" t="s">
        <v>535</v>
      </c>
      <c r="I31" s="220" t="s">
        <v>535</v>
      </c>
      <c r="J31" s="220" t="s">
        <v>535</v>
      </c>
      <c r="K31" s="220" t="s">
        <v>535</v>
      </c>
      <c r="L31" s="220" t="s">
        <v>535</v>
      </c>
      <c r="M31" s="220" t="s">
        <v>535</v>
      </c>
      <c r="N31" s="220" t="s">
        <v>535</v>
      </c>
      <c r="O31" s="220" t="s">
        <v>535</v>
      </c>
      <c r="P31" s="220" t="s">
        <v>535</v>
      </c>
      <c r="Q31" s="220" t="s">
        <v>535</v>
      </c>
      <c r="R31" s="220" t="s">
        <v>536</v>
      </c>
      <c r="S31" s="220" t="s">
        <v>536</v>
      </c>
      <c r="T31" s="219"/>
      <c r="U31" s="147"/>
      <c r="V31" s="147"/>
      <c r="W31" s="147"/>
      <c r="X31" s="147"/>
    </row>
    <row r="32" spans="1:24" ht="15.75" customHeight="1">
      <c r="B32" s="169">
        <v>2001</v>
      </c>
      <c r="F32" s="170">
        <v>15</v>
      </c>
      <c r="G32" s="170">
        <v>1750</v>
      </c>
      <c r="H32" s="170">
        <v>148500000</v>
      </c>
      <c r="I32" s="170">
        <v>1555500</v>
      </c>
      <c r="J32" s="170">
        <v>70000</v>
      </c>
      <c r="K32" s="170">
        <v>410</v>
      </c>
      <c r="L32" s="170">
        <v>888.86</v>
      </c>
      <c r="M32" s="170">
        <v>116.67</v>
      </c>
      <c r="N32" s="171">
        <v>0.01</v>
      </c>
      <c r="O32" s="171">
        <v>0.01</v>
      </c>
      <c r="P32" s="170">
        <v>4.2699999999999996</v>
      </c>
      <c r="Q32" s="171">
        <v>0</v>
      </c>
      <c r="R32" s="171">
        <v>0.05</v>
      </c>
      <c r="S32" s="170">
        <v>40</v>
      </c>
    </row>
    <row r="33" spans="2:19" ht="15.75" customHeight="1">
      <c r="B33" s="169">
        <v>2002</v>
      </c>
      <c r="F33" s="170">
        <v>32.4</v>
      </c>
      <c r="G33" s="170">
        <v>3380</v>
      </c>
      <c r="H33" s="170">
        <v>197948458</v>
      </c>
      <c r="I33" s="170">
        <v>2766470</v>
      </c>
      <c r="J33" s="170">
        <v>428000</v>
      </c>
      <c r="K33" s="170">
        <v>33.26</v>
      </c>
      <c r="L33" s="170">
        <v>818.48</v>
      </c>
      <c r="M33" s="170">
        <v>104.32</v>
      </c>
      <c r="N33" s="171">
        <v>0.01</v>
      </c>
      <c r="O33" s="171">
        <v>0.01</v>
      </c>
      <c r="P33" s="170">
        <v>101.62</v>
      </c>
      <c r="Q33" s="171">
        <v>0</v>
      </c>
      <c r="R33" s="171">
        <v>0.15</v>
      </c>
      <c r="S33" s="170">
        <v>126.63</v>
      </c>
    </row>
    <row r="34" spans="2:19" ht="15.75" customHeight="1">
      <c r="B34" s="169">
        <v>2003</v>
      </c>
      <c r="F34" s="170">
        <v>18</v>
      </c>
      <c r="G34" s="170">
        <v>1337</v>
      </c>
      <c r="H34" s="170">
        <v>110766667</v>
      </c>
      <c r="I34" s="170">
        <v>2386020</v>
      </c>
      <c r="J34" s="170">
        <v>181297</v>
      </c>
      <c r="K34" s="170">
        <v>41</v>
      </c>
      <c r="L34" s="170">
        <v>1784.61</v>
      </c>
      <c r="M34" s="170">
        <v>74.28</v>
      </c>
      <c r="N34" s="171">
        <v>0.02</v>
      </c>
      <c r="O34" s="171">
        <v>0.01</v>
      </c>
      <c r="P34" s="170">
        <v>32.61</v>
      </c>
      <c r="Q34" s="171">
        <v>0</v>
      </c>
      <c r="R34" s="171">
        <v>0.08</v>
      </c>
      <c r="S34" s="170">
        <v>135.6</v>
      </c>
    </row>
    <row r="35" spans="2:19" ht="15.75" customHeight="1">
      <c r="B35" s="169">
        <v>2004</v>
      </c>
      <c r="F35" s="170">
        <v>38.11</v>
      </c>
      <c r="G35" s="170">
        <v>2187.7800000000002</v>
      </c>
      <c r="H35" s="170">
        <v>155014555.59999999</v>
      </c>
      <c r="I35" s="170">
        <v>3855554.9</v>
      </c>
      <c r="J35" s="170">
        <v>361542.7</v>
      </c>
      <c r="K35" s="170">
        <v>3.56</v>
      </c>
      <c r="L35" s="170">
        <v>1762.32</v>
      </c>
      <c r="M35" s="170">
        <v>57.41</v>
      </c>
      <c r="N35" s="171">
        <v>0.02</v>
      </c>
      <c r="O35" s="171">
        <v>0.02</v>
      </c>
      <c r="P35" s="170">
        <v>615.30999999999995</v>
      </c>
      <c r="Q35" s="171">
        <v>0</v>
      </c>
      <c r="R35" s="171">
        <v>0.09</v>
      </c>
      <c r="S35" s="170">
        <v>165.26</v>
      </c>
    </row>
    <row r="36" spans="2:19" ht="15.75" customHeight="1">
      <c r="B36" s="169">
        <v>2005</v>
      </c>
      <c r="F36" s="170">
        <v>26</v>
      </c>
      <c r="G36" s="170">
        <v>2525</v>
      </c>
      <c r="H36" s="170">
        <v>213685634</v>
      </c>
      <c r="I36" s="170">
        <v>3433016</v>
      </c>
      <c r="J36" s="170">
        <v>857477</v>
      </c>
      <c r="K36" s="170">
        <v>6</v>
      </c>
      <c r="L36" s="170">
        <v>1359.61</v>
      </c>
      <c r="M36" s="170">
        <v>97.12</v>
      </c>
      <c r="N36" s="171">
        <v>0.02</v>
      </c>
      <c r="O36" s="171">
        <v>0.01</v>
      </c>
      <c r="P36" s="170">
        <v>420.83</v>
      </c>
      <c r="Q36" s="171">
        <v>0</v>
      </c>
      <c r="R36" s="171">
        <v>0.25</v>
      </c>
      <c r="S36" s="170">
        <v>339.59</v>
      </c>
    </row>
    <row r="37" spans="2:19" ht="15.75" customHeight="1">
      <c r="B37" s="169">
        <v>2006</v>
      </c>
      <c r="F37" s="170">
        <v>27</v>
      </c>
      <c r="G37" s="170">
        <v>2538</v>
      </c>
      <c r="H37" s="170">
        <v>214185634</v>
      </c>
      <c r="I37" s="170">
        <v>3400610</v>
      </c>
      <c r="J37" s="170">
        <v>850227</v>
      </c>
      <c r="K37" s="170">
        <v>6</v>
      </c>
      <c r="L37" s="170">
        <v>1339.88</v>
      </c>
      <c r="M37" s="170">
        <v>94</v>
      </c>
      <c r="N37" s="171">
        <v>0.02</v>
      </c>
      <c r="O37" s="171">
        <v>0.01</v>
      </c>
      <c r="P37" s="170">
        <v>423</v>
      </c>
      <c r="Q37" s="171">
        <v>0</v>
      </c>
      <c r="R37" s="171">
        <v>0.25</v>
      </c>
      <c r="S37" s="170">
        <v>335</v>
      </c>
    </row>
    <row r="38" spans="2:19" ht="15.75" customHeight="1">
      <c r="B38" s="169">
        <v>2007</v>
      </c>
      <c r="F38" s="170">
        <v>28</v>
      </c>
      <c r="G38" s="170">
        <v>2754</v>
      </c>
      <c r="H38" s="170">
        <v>241061897</v>
      </c>
      <c r="I38" s="170">
        <v>4008055</v>
      </c>
      <c r="J38" s="170">
        <v>964826</v>
      </c>
      <c r="K38" s="170">
        <v>13</v>
      </c>
      <c r="L38" s="170">
        <v>1455.36</v>
      </c>
      <c r="M38" s="170">
        <v>98.36</v>
      </c>
      <c r="N38" s="171">
        <v>0.02</v>
      </c>
      <c r="O38" s="171">
        <v>0.01</v>
      </c>
      <c r="P38" s="170">
        <v>211.85</v>
      </c>
      <c r="Q38" s="171">
        <v>0</v>
      </c>
      <c r="R38" s="171">
        <v>0.24</v>
      </c>
      <c r="S38" s="170">
        <v>350.34</v>
      </c>
    </row>
    <row r="39" spans="2:19" ht="15.75" customHeight="1">
      <c r="B39" s="169">
        <v>2008</v>
      </c>
      <c r="F39" s="170">
        <v>33</v>
      </c>
      <c r="G39" s="170">
        <v>1721</v>
      </c>
      <c r="H39" s="170">
        <v>279336143</v>
      </c>
      <c r="I39" s="170">
        <v>4550050</v>
      </c>
      <c r="J39" s="170">
        <v>1598571</v>
      </c>
      <c r="K39" s="170">
        <v>13</v>
      </c>
      <c r="L39" s="170">
        <v>2643.84</v>
      </c>
      <c r="M39" s="170">
        <v>52.15</v>
      </c>
      <c r="N39" s="171">
        <v>0.02</v>
      </c>
      <c r="O39" s="171">
        <v>0.02</v>
      </c>
      <c r="P39" s="170">
        <v>132.38</v>
      </c>
      <c r="Q39" s="171">
        <v>0.01</v>
      </c>
      <c r="R39" s="171">
        <v>0.35</v>
      </c>
      <c r="S39" s="170">
        <v>928.86</v>
      </c>
    </row>
    <row r="40" spans="2:19" ht="15.75" customHeight="1">
      <c r="B40" s="169">
        <v>2009</v>
      </c>
      <c r="F40" s="170">
        <v>64</v>
      </c>
      <c r="G40" s="170">
        <v>3395</v>
      </c>
      <c r="H40" s="170">
        <v>352611500</v>
      </c>
      <c r="I40" s="170">
        <v>11772204</v>
      </c>
      <c r="J40" s="170">
        <v>2332618.5</v>
      </c>
      <c r="K40" s="170">
        <v>30.6</v>
      </c>
      <c r="L40" s="170">
        <v>3467.51</v>
      </c>
      <c r="M40" s="170">
        <v>53.05</v>
      </c>
      <c r="N40" s="171">
        <v>0.03</v>
      </c>
      <c r="O40" s="171">
        <v>0.02</v>
      </c>
      <c r="P40" s="170">
        <v>110.95</v>
      </c>
      <c r="Q40" s="171">
        <v>0.01</v>
      </c>
      <c r="R40" s="171">
        <v>0.2</v>
      </c>
      <c r="S40" s="170">
        <v>687.07</v>
      </c>
    </row>
    <row r="41" spans="2:19" ht="15.75" customHeight="1">
      <c r="B41" s="169">
        <v>2010</v>
      </c>
      <c r="F41" s="170">
        <v>34</v>
      </c>
      <c r="G41" s="170">
        <v>1272.71</v>
      </c>
      <c r="H41" s="170">
        <v>231120428.59999999</v>
      </c>
      <c r="I41" s="170">
        <v>5332251.5999999996</v>
      </c>
      <c r="J41" s="170">
        <v>915071.4</v>
      </c>
      <c r="K41" s="170">
        <v>10.89</v>
      </c>
      <c r="L41" s="170">
        <v>4189.67</v>
      </c>
      <c r="M41" s="170">
        <v>37.43</v>
      </c>
      <c r="N41" s="171">
        <v>0.02</v>
      </c>
      <c r="O41" s="171">
        <v>0.03</v>
      </c>
      <c r="P41" s="170">
        <v>116.92</v>
      </c>
      <c r="Q41" s="171">
        <v>0</v>
      </c>
      <c r="R41" s="171">
        <v>0.17</v>
      </c>
      <c r="S41" s="170">
        <v>718.99</v>
      </c>
    </row>
    <row r="42" spans="2:19" ht="15.75" customHeight="1">
      <c r="B42" s="169">
        <v>2011</v>
      </c>
      <c r="F42" s="170">
        <v>36.75</v>
      </c>
      <c r="G42" s="170">
        <v>1349</v>
      </c>
      <c r="H42" s="170">
        <v>261348723.69999999</v>
      </c>
      <c r="I42" s="170">
        <v>5992182.7999999998</v>
      </c>
      <c r="J42" s="170">
        <v>884912.2</v>
      </c>
      <c r="K42" s="170">
        <v>36.75</v>
      </c>
      <c r="L42" s="170">
        <v>4441.9399999999996</v>
      </c>
      <c r="M42" s="170">
        <v>36.71</v>
      </c>
      <c r="N42" s="171">
        <v>0.02</v>
      </c>
      <c r="O42" s="171">
        <v>0.03</v>
      </c>
      <c r="P42" s="170">
        <v>36.71</v>
      </c>
      <c r="Q42" s="171">
        <v>0</v>
      </c>
      <c r="R42" s="171">
        <v>0.15</v>
      </c>
      <c r="S42" s="170">
        <v>655.98</v>
      </c>
    </row>
    <row r="43" spans="2:19" ht="15.75" customHeight="1">
      <c r="B43" s="169">
        <v>2012</v>
      </c>
      <c r="F43" s="170">
        <v>35.86</v>
      </c>
      <c r="G43" s="170">
        <v>1473.14</v>
      </c>
      <c r="H43" s="170">
        <v>208783357.09999999</v>
      </c>
      <c r="I43" s="170">
        <v>4931123.8</v>
      </c>
      <c r="J43" s="170">
        <v>2021109.2</v>
      </c>
      <c r="K43" s="170">
        <v>7.52</v>
      </c>
      <c r="L43" s="170">
        <v>3347.35</v>
      </c>
      <c r="M43" s="170">
        <v>41.08</v>
      </c>
      <c r="N43" s="171">
        <v>0.02</v>
      </c>
      <c r="O43" s="171">
        <v>0.02</v>
      </c>
      <c r="P43" s="170">
        <v>195.86</v>
      </c>
      <c r="Q43" s="171">
        <v>0.01</v>
      </c>
      <c r="R43" s="171">
        <v>0.41</v>
      </c>
      <c r="S43" s="170">
        <v>1371.97</v>
      </c>
    </row>
    <row r="44" spans="2:19" ht="15.75" customHeight="1">
      <c r="B44" s="169">
        <v>2013</v>
      </c>
      <c r="F44" s="170">
        <v>29</v>
      </c>
      <c r="G44" s="170">
        <v>563.22</v>
      </c>
      <c r="H44" s="170">
        <v>337111111.10000002</v>
      </c>
      <c r="I44" s="170">
        <v>4994444.4000000004</v>
      </c>
      <c r="J44" s="170">
        <v>1333875</v>
      </c>
      <c r="K44" s="170">
        <v>5.1100000000000003</v>
      </c>
      <c r="L44" s="170">
        <v>8867.6299999999992</v>
      </c>
      <c r="M44" s="170">
        <v>19.420000000000002</v>
      </c>
      <c r="N44" s="171">
        <v>0.01</v>
      </c>
      <c r="O44" s="171">
        <v>0.05</v>
      </c>
      <c r="P44" s="170">
        <v>110.2</v>
      </c>
      <c r="Q44" s="171">
        <v>0</v>
      </c>
      <c r="R44" s="171">
        <v>0.27</v>
      </c>
      <c r="S44" s="170">
        <v>2368.29</v>
      </c>
    </row>
    <row r="45" spans="2:19" ht="15.75" customHeight="1">
      <c r="B45" s="169">
        <v>2014</v>
      </c>
      <c r="F45" s="170">
        <v>40.36</v>
      </c>
      <c r="G45" s="170">
        <v>1054.82</v>
      </c>
      <c r="H45" s="170">
        <v>215197957.69999999</v>
      </c>
      <c r="I45" s="170">
        <v>7590227.7999999998</v>
      </c>
      <c r="J45" s="170">
        <v>1357295</v>
      </c>
      <c r="K45" s="170">
        <v>9.0299999999999994</v>
      </c>
      <c r="L45" s="170">
        <v>7195.77</v>
      </c>
      <c r="M45" s="170">
        <v>26.13</v>
      </c>
      <c r="N45" s="171">
        <v>0.04</v>
      </c>
      <c r="O45" s="171">
        <v>0.04</v>
      </c>
      <c r="P45" s="170">
        <v>116.85</v>
      </c>
      <c r="Q45" s="171">
        <v>0.01</v>
      </c>
      <c r="R45" s="171">
        <v>0.18</v>
      </c>
      <c r="S45" s="170">
        <v>1286.76</v>
      </c>
    </row>
    <row r="46" spans="2:19" ht="15.75" customHeight="1">
      <c r="B46" s="169">
        <v>2015</v>
      </c>
      <c r="F46" s="170">
        <v>27.38</v>
      </c>
      <c r="G46" s="170">
        <v>1027.5</v>
      </c>
      <c r="H46" s="170">
        <v>275522000</v>
      </c>
      <c r="I46" s="170">
        <v>4906216.5999999996</v>
      </c>
      <c r="J46" s="170">
        <v>608398.5</v>
      </c>
      <c r="K46" s="170">
        <v>5.25</v>
      </c>
      <c r="L46" s="170">
        <v>4774.91</v>
      </c>
      <c r="M46" s="170">
        <v>37.53</v>
      </c>
      <c r="N46" s="171">
        <v>0.02</v>
      </c>
      <c r="O46" s="171">
        <v>0.03</v>
      </c>
      <c r="P46" s="170">
        <v>195.71</v>
      </c>
      <c r="Q46" s="171">
        <v>0</v>
      </c>
      <c r="R46" s="171">
        <v>0.12</v>
      </c>
      <c r="S46" s="170">
        <v>592.12</v>
      </c>
    </row>
    <row r="47" spans="2:19" ht="15.75" customHeight="1">
      <c r="B47" s="169">
        <v>2016</v>
      </c>
      <c r="F47" s="170">
        <v>16</v>
      </c>
      <c r="G47" s="170">
        <v>988.67</v>
      </c>
      <c r="H47" s="170">
        <v>138906666.69999999</v>
      </c>
      <c r="I47" s="170">
        <v>6562532.2000000002</v>
      </c>
      <c r="J47" s="170">
        <v>332888.90000000002</v>
      </c>
      <c r="K47" s="170">
        <v>6.06</v>
      </c>
      <c r="L47" s="170">
        <v>6637.76</v>
      </c>
      <c r="M47" s="170">
        <v>61.79</v>
      </c>
      <c r="N47" s="171">
        <v>0.05</v>
      </c>
      <c r="O47" s="171">
        <v>0.02</v>
      </c>
      <c r="P47" s="170">
        <v>163.08000000000001</v>
      </c>
      <c r="Q47" s="171">
        <v>0</v>
      </c>
      <c r="R47" s="171">
        <v>0.05</v>
      </c>
      <c r="S47" s="170">
        <v>336.7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8"/>
  <sheetViews>
    <sheetView workbookViewId="0">
      <pane xSplit="1" ySplit="2" topLeftCell="B24" activePane="bottomRight" state="frozen"/>
      <selection pane="topRight" activeCell="B1" sqref="B1"/>
      <selection pane="bottomLeft" activeCell="A2" sqref="A2"/>
      <selection pane="bottomRight" activeCell="O65" sqref="O65"/>
    </sheetView>
  </sheetViews>
  <sheetFormatPr defaultColWidth="14.42578125" defaultRowHeight="15.75" customHeight="1"/>
  <cols>
    <col min="1" max="1" width="27" bestFit="1" customWidth="1"/>
    <col min="2" max="6" width="12.7109375" customWidth="1"/>
    <col min="7" max="7" width="15.28515625" style="40" bestFit="1" customWidth="1"/>
    <col min="8" max="9" width="12.7109375" style="40" customWidth="1"/>
    <col min="10" max="10" width="12.7109375" customWidth="1"/>
    <col min="11" max="11" width="12.7109375" style="40" customWidth="1"/>
    <col min="12" max="12" width="12.7109375" style="60" customWidth="1"/>
    <col min="13" max="14" width="12.7109375" style="62" customWidth="1"/>
    <col min="15" max="15" width="12.7109375" customWidth="1"/>
    <col min="16" max="16" width="12.7109375" style="62" customWidth="1"/>
    <col min="17" max="17" width="12.7109375" customWidth="1"/>
    <col min="18" max="19" width="12.7109375" style="58" customWidth="1"/>
    <col min="20" max="23" width="12.7109375" customWidth="1"/>
  </cols>
  <sheetData>
    <row r="1" spans="1:24" s="58" customFormat="1" ht="15.75" customHeight="1">
      <c r="A1" s="162" t="s">
        <v>335</v>
      </c>
      <c r="B1" s="150"/>
      <c r="C1" s="150"/>
      <c r="D1" s="150"/>
      <c r="E1" s="150"/>
      <c r="G1" s="40"/>
      <c r="H1" s="40"/>
      <c r="I1" s="40"/>
      <c r="K1" s="40"/>
      <c r="L1" s="60"/>
      <c r="M1" s="62"/>
      <c r="N1" s="62"/>
      <c r="P1" s="62"/>
      <c r="T1" s="209" t="s">
        <v>345</v>
      </c>
      <c r="U1" s="209"/>
      <c r="V1" s="209"/>
      <c r="W1" s="209"/>
      <c r="X1" s="209"/>
    </row>
    <row r="2" spans="1:24" ht="53.25" customHeight="1">
      <c r="A2" s="2" t="s">
        <v>1</v>
      </c>
      <c r="C2" s="2" t="s">
        <v>349</v>
      </c>
      <c r="E2" s="1" t="s">
        <v>4</v>
      </c>
      <c r="F2" s="1" t="s">
        <v>5</v>
      </c>
      <c r="G2" s="43" t="s">
        <v>6</v>
      </c>
      <c r="H2" s="43" t="s">
        <v>7</v>
      </c>
      <c r="I2" s="43" t="s">
        <v>8</v>
      </c>
      <c r="J2" s="1" t="s">
        <v>9</v>
      </c>
      <c r="K2" s="47" t="s">
        <v>300</v>
      </c>
      <c r="L2" s="59" t="s">
        <v>299</v>
      </c>
      <c r="M2" s="61" t="s">
        <v>301</v>
      </c>
      <c r="N2" s="61" t="s">
        <v>302</v>
      </c>
      <c r="O2" s="59" t="s">
        <v>303</v>
      </c>
      <c r="P2" s="61" t="s">
        <v>304</v>
      </c>
      <c r="R2" s="92" t="s">
        <v>316</v>
      </c>
      <c r="S2" s="92" t="s">
        <v>317</v>
      </c>
      <c r="T2" s="92" t="s">
        <v>311</v>
      </c>
      <c r="U2" s="92" t="s">
        <v>312</v>
      </c>
      <c r="V2" s="92" t="s">
        <v>310</v>
      </c>
      <c r="W2" s="92" t="s">
        <v>313</v>
      </c>
    </row>
    <row r="3" spans="1:24" ht="15.75" customHeight="1">
      <c r="A3" s="3" t="s">
        <v>10</v>
      </c>
      <c r="C3" s="3" t="s">
        <v>14</v>
      </c>
      <c r="E3" s="3">
        <v>26</v>
      </c>
      <c r="F3" s="3">
        <v>2500</v>
      </c>
      <c r="G3" s="44">
        <v>172000000</v>
      </c>
      <c r="H3" s="44">
        <v>2811000</v>
      </c>
      <c r="I3" s="44">
        <v>128000</v>
      </c>
      <c r="K3" s="40">
        <f>H3/F3</f>
        <v>1124.4000000000001</v>
      </c>
      <c r="L3" s="60">
        <f>F3/E3</f>
        <v>96.15384615384616</v>
      </c>
      <c r="M3" s="62">
        <f t="shared" ref="M3:M13" si="0">H3/G3</f>
        <v>1.6343023255813955E-2</v>
      </c>
      <c r="N3" s="62">
        <f>E3/F3</f>
        <v>1.04E-2</v>
      </c>
      <c r="P3" s="62">
        <f t="shared" ref="P3:P13" si="1">I3/G3</f>
        <v>7.4418604651162786E-4</v>
      </c>
      <c r="R3" s="108">
        <f>G3/F3</f>
        <v>68800</v>
      </c>
      <c r="S3" s="108">
        <f>H3/E3</f>
        <v>108115.38461538461</v>
      </c>
      <c r="T3" s="58" t="b">
        <f>IF(H3&gt;0.1*G3,"Flag,""")</f>
        <v>0</v>
      </c>
      <c r="U3" s="58" t="b">
        <f>IF(I3&gt;H3,"Flag,""")</f>
        <v>0</v>
      </c>
      <c r="V3" s="58" t="b">
        <f>IF(E3&gt;0.1*F3,"Flag,""")</f>
        <v>0</v>
      </c>
      <c r="W3" s="58" t="b">
        <f>IF(K3&gt;0.001*H3,"Flag,""")</f>
        <v>0</v>
      </c>
    </row>
    <row r="4" spans="1:24" ht="15.75" customHeight="1">
      <c r="A4" s="3" t="s">
        <v>24</v>
      </c>
      <c r="C4" s="3" t="s">
        <v>14</v>
      </c>
      <c r="E4" s="3">
        <v>8</v>
      </c>
      <c r="F4" s="3">
        <v>1000</v>
      </c>
      <c r="G4" s="44">
        <v>129000000</v>
      </c>
      <c r="H4" s="44">
        <v>300000</v>
      </c>
      <c r="I4" s="44">
        <v>40000</v>
      </c>
      <c r="K4" s="40">
        <f>H4/F4</f>
        <v>300</v>
      </c>
      <c r="L4" s="60">
        <f>F4/E4</f>
        <v>125</v>
      </c>
      <c r="M4" s="62">
        <f t="shared" si="0"/>
        <v>2.3255813953488372E-3</v>
      </c>
      <c r="N4" s="62">
        <f>E4/F4</f>
        <v>8.0000000000000002E-3</v>
      </c>
      <c r="P4" s="62">
        <f t="shared" si="1"/>
        <v>3.1007751937984498E-4</v>
      </c>
      <c r="R4" s="108">
        <f t="shared" ref="R4:R13" si="2">G4/F4</f>
        <v>129000</v>
      </c>
      <c r="S4" s="108">
        <f t="shared" ref="S4:S13" si="3">H4/E4</f>
        <v>37500</v>
      </c>
      <c r="T4" s="58" t="b">
        <f t="shared" ref="T4:T13" si="4">IF(H4&gt;0.1*G4,"Flag,""")</f>
        <v>0</v>
      </c>
      <c r="U4" s="58" t="b">
        <f t="shared" ref="U4:U13" si="5">IF(I4&gt;H4,"Flag,""")</f>
        <v>0</v>
      </c>
      <c r="V4" s="58" t="b">
        <f t="shared" ref="V4:V13" si="6">IF(E4&gt;0.1*F4,"Flag,""")</f>
        <v>0</v>
      </c>
      <c r="W4" s="58" t="b">
        <f t="shared" ref="W4:W13" si="7">IF(K4&gt;0.001*H4,"Flag,""")</f>
        <v>0</v>
      </c>
    </row>
    <row r="5" spans="1:24" ht="15.75" customHeight="1">
      <c r="A5" s="65" t="s">
        <v>28</v>
      </c>
      <c r="B5" s="58"/>
      <c r="C5" s="3" t="s">
        <v>14</v>
      </c>
      <c r="E5" s="3">
        <v>24</v>
      </c>
      <c r="F5" s="3">
        <v>900</v>
      </c>
      <c r="G5" s="44">
        <v>132669290</v>
      </c>
      <c r="H5" s="44">
        <v>4235350</v>
      </c>
      <c r="I5" s="44">
        <v>180000</v>
      </c>
      <c r="K5" s="40">
        <f>H5/F5</f>
        <v>4705.9444444444443</v>
      </c>
      <c r="L5" s="60">
        <f>F5/E5</f>
        <v>37.5</v>
      </c>
      <c r="M5" s="62">
        <f t="shared" si="0"/>
        <v>3.1924117480390528E-2</v>
      </c>
      <c r="N5" s="62">
        <f>E5/F5</f>
        <v>2.6666666666666668E-2</v>
      </c>
      <c r="P5" s="62">
        <f t="shared" si="1"/>
        <v>1.356757091260532E-3</v>
      </c>
      <c r="R5" s="108">
        <f t="shared" si="2"/>
        <v>147410.32222222222</v>
      </c>
      <c r="S5" s="108">
        <f t="shared" si="3"/>
        <v>176472.91666666666</v>
      </c>
      <c r="T5" s="58" t="b">
        <f t="shared" si="4"/>
        <v>0</v>
      </c>
      <c r="U5" s="58" t="b">
        <f t="shared" si="5"/>
        <v>0</v>
      </c>
      <c r="V5" s="58" t="b">
        <f t="shared" si="6"/>
        <v>0</v>
      </c>
      <c r="W5" s="58" t="str">
        <f>IF(K5&gt;0.001*H5,"Flag,""")</f>
        <v>Flag,"</v>
      </c>
    </row>
    <row r="6" spans="1:24" ht="15.75" customHeight="1">
      <c r="A6" s="3" t="s">
        <v>36</v>
      </c>
      <c r="C6" s="3" t="s">
        <v>14</v>
      </c>
      <c r="E6" s="3">
        <v>16</v>
      </c>
      <c r="F6" s="6">
        <v>1100</v>
      </c>
      <c r="G6" s="44">
        <v>152000000</v>
      </c>
      <c r="H6" s="44">
        <v>2800000</v>
      </c>
      <c r="I6" s="44">
        <v>1332000</v>
      </c>
      <c r="K6" s="40">
        <f>H6/F6</f>
        <v>2545.4545454545455</v>
      </c>
      <c r="L6" s="60">
        <f>F6/E6</f>
        <v>68.75</v>
      </c>
      <c r="M6" s="62">
        <f t="shared" si="0"/>
        <v>1.8421052631578946E-2</v>
      </c>
      <c r="N6" s="62">
        <f>E6/F6</f>
        <v>1.4545454545454545E-2</v>
      </c>
      <c r="P6" s="62">
        <f t="shared" si="1"/>
        <v>8.7631578947368425E-3</v>
      </c>
      <c r="R6" s="108">
        <f t="shared" si="2"/>
        <v>138181.81818181818</v>
      </c>
      <c r="S6" s="108">
        <f t="shared" si="3"/>
        <v>175000</v>
      </c>
      <c r="T6" s="58" t="b">
        <f t="shared" si="4"/>
        <v>0</v>
      </c>
      <c r="U6" s="58" t="b">
        <f t="shared" si="5"/>
        <v>0</v>
      </c>
      <c r="V6" s="58" t="b">
        <f t="shared" si="6"/>
        <v>0</v>
      </c>
      <c r="W6" s="58" t="b">
        <f t="shared" si="7"/>
        <v>0</v>
      </c>
    </row>
    <row r="7" spans="1:24" ht="15.75" customHeight="1">
      <c r="A7" s="3" t="s">
        <v>37</v>
      </c>
      <c r="C7" s="3" t="s">
        <v>14</v>
      </c>
      <c r="E7" s="3">
        <v>12</v>
      </c>
      <c r="F7" s="6">
        <v>1000</v>
      </c>
      <c r="G7" s="44">
        <v>126000000</v>
      </c>
      <c r="H7" s="44">
        <v>1300000</v>
      </c>
      <c r="I7" s="44">
        <v>100000</v>
      </c>
      <c r="K7" s="40">
        <f>H7/F7</f>
        <v>1300</v>
      </c>
      <c r="L7" s="60">
        <f>F7/E7</f>
        <v>83.333333333333329</v>
      </c>
      <c r="M7" s="62">
        <f t="shared" si="0"/>
        <v>1.0317460317460317E-2</v>
      </c>
      <c r="N7" s="62">
        <f>E7/F7</f>
        <v>1.2E-2</v>
      </c>
      <c r="P7" s="62">
        <f t="shared" si="1"/>
        <v>7.9365079365079365E-4</v>
      </c>
      <c r="R7" s="108">
        <f t="shared" si="2"/>
        <v>126000</v>
      </c>
      <c r="S7" s="108">
        <f t="shared" si="3"/>
        <v>108333.33333333333</v>
      </c>
      <c r="T7" s="58" t="b">
        <f t="shared" si="4"/>
        <v>0</v>
      </c>
      <c r="U7" s="58" t="b">
        <f t="shared" si="5"/>
        <v>0</v>
      </c>
      <c r="V7" s="58" t="b">
        <f t="shared" si="6"/>
        <v>0</v>
      </c>
      <c r="W7" s="58" t="b">
        <f t="shared" si="7"/>
        <v>0</v>
      </c>
    </row>
    <row r="8" spans="1:24" ht="15.75" customHeight="1">
      <c r="A8" s="3" t="s">
        <v>38</v>
      </c>
      <c r="C8" s="3" t="s">
        <v>14</v>
      </c>
      <c r="E8" s="26"/>
      <c r="F8" s="26"/>
      <c r="G8" s="44">
        <v>199233199</v>
      </c>
      <c r="H8" s="44">
        <v>13000000</v>
      </c>
      <c r="M8" s="62">
        <f t="shared" si="0"/>
        <v>6.5250169476021913E-2</v>
      </c>
      <c r="P8" s="62">
        <f t="shared" si="1"/>
        <v>0</v>
      </c>
      <c r="R8" s="108"/>
      <c r="S8" s="108"/>
      <c r="T8" s="58" t="b">
        <f t="shared" si="4"/>
        <v>0</v>
      </c>
      <c r="U8" s="58" t="b">
        <f t="shared" si="5"/>
        <v>0</v>
      </c>
      <c r="V8" s="58" t="b">
        <f t="shared" si="6"/>
        <v>0</v>
      </c>
      <c r="W8" s="58" t="b">
        <f t="shared" si="7"/>
        <v>0</v>
      </c>
    </row>
    <row r="9" spans="1:24" ht="15.75" customHeight="1">
      <c r="A9" s="3" t="s">
        <v>39</v>
      </c>
      <c r="C9" s="3" t="s">
        <v>14</v>
      </c>
      <c r="E9" s="3">
        <v>90</v>
      </c>
      <c r="F9" s="6">
        <v>12000</v>
      </c>
      <c r="G9" s="44">
        <v>475073000</v>
      </c>
      <c r="H9" s="44">
        <f>SUM(3900000+1386000)</f>
        <v>5286000</v>
      </c>
      <c r="I9" s="44">
        <v>1452000</v>
      </c>
      <c r="K9" s="40">
        <f>H9/F9</f>
        <v>440.5</v>
      </c>
      <c r="L9" s="60">
        <f>F9/E9</f>
        <v>133.33333333333334</v>
      </c>
      <c r="M9" s="62">
        <f t="shared" si="0"/>
        <v>1.112671105282767E-2</v>
      </c>
      <c r="N9" s="62">
        <f>E9/F9</f>
        <v>7.4999999999999997E-3</v>
      </c>
      <c r="P9" s="62">
        <f t="shared" si="1"/>
        <v>3.0563723890854669E-3</v>
      </c>
      <c r="R9" s="108">
        <f t="shared" si="2"/>
        <v>39589.416666666664</v>
      </c>
      <c r="S9" s="108">
        <f t="shared" si="3"/>
        <v>58733.333333333336</v>
      </c>
      <c r="T9" s="58" t="b">
        <f t="shared" si="4"/>
        <v>0</v>
      </c>
      <c r="U9" s="58" t="b">
        <f t="shared" si="5"/>
        <v>0</v>
      </c>
      <c r="V9" s="58" t="b">
        <f t="shared" si="6"/>
        <v>0</v>
      </c>
      <c r="W9" s="58" t="b">
        <f t="shared" si="7"/>
        <v>0</v>
      </c>
    </row>
    <row r="10" spans="1:24" ht="15.75" customHeight="1">
      <c r="A10" s="3" t="s">
        <v>41</v>
      </c>
      <c r="C10" s="3" t="s">
        <v>34</v>
      </c>
      <c r="E10" s="3">
        <v>23</v>
      </c>
      <c r="F10" s="3">
        <v>200</v>
      </c>
      <c r="G10" s="44">
        <v>80000000</v>
      </c>
      <c r="H10" s="44">
        <v>1900000</v>
      </c>
      <c r="I10" s="44">
        <v>2000000</v>
      </c>
      <c r="K10" s="40">
        <f>H10/F10</f>
        <v>9500</v>
      </c>
      <c r="L10" s="60">
        <f>F10/E10</f>
        <v>8.695652173913043</v>
      </c>
      <c r="M10" s="62">
        <f t="shared" si="0"/>
        <v>2.375E-2</v>
      </c>
      <c r="N10" s="62">
        <f>E10/F10</f>
        <v>0.115</v>
      </c>
      <c r="P10" s="62">
        <f t="shared" si="1"/>
        <v>2.5000000000000001E-2</v>
      </c>
      <c r="R10" s="108">
        <f t="shared" si="2"/>
        <v>400000</v>
      </c>
      <c r="S10" s="108">
        <f t="shared" si="3"/>
        <v>82608.695652173919</v>
      </c>
      <c r="T10" s="58" t="b">
        <f t="shared" si="4"/>
        <v>0</v>
      </c>
      <c r="U10" s="58" t="str">
        <f t="shared" si="5"/>
        <v>Flag,"</v>
      </c>
      <c r="V10" s="58" t="str">
        <f t="shared" si="6"/>
        <v>Flag,"</v>
      </c>
      <c r="W10" s="58" t="str">
        <f t="shared" si="7"/>
        <v>Flag,"</v>
      </c>
    </row>
    <row r="11" spans="1:24" ht="15.75" customHeight="1">
      <c r="A11" s="3" t="s">
        <v>42</v>
      </c>
      <c r="C11" s="3" t="s">
        <v>34</v>
      </c>
      <c r="E11" s="3">
        <v>14</v>
      </c>
      <c r="F11" s="3">
        <v>500</v>
      </c>
      <c r="G11" s="44">
        <v>81000000</v>
      </c>
      <c r="H11" s="44">
        <v>1200000</v>
      </c>
      <c r="I11" s="44">
        <v>340000</v>
      </c>
      <c r="K11" s="40">
        <f>H11/F11</f>
        <v>2400</v>
      </c>
      <c r="L11" s="60">
        <f>F11/E11</f>
        <v>35.714285714285715</v>
      </c>
      <c r="M11" s="62">
        <f t="shared" si="0"/>
        <v>1.4814814814814815E-2</v>
      </c>
      <c r="N11" s="62">
        <f>E11/F11</f>
        <v>2.8000000000000001E-2</v>
      </c>
      <c r="P11" s="62">
        <f t="shared" si="1"/>
        <v>4.1975308641975309E-3</v>
      </c>
      <c r="R11" s="108">
        <f t="shared" si="2"/>
        <v>162000</v>
      </c>
      <c r="S11" s="108">
        <f t="shared" si="3"/>
        <v>85714.28571428571</v>
      </c>
      <c r="T11" s="58" t="b">
        <f t="shared" si="4"/>
        <v>0</v>
      </c>
      <c r="U11" s="58" t="b">
        <f t="shared" si="5"/>
        <v>0</v>
      </c>
      <c r="V11" s="58" t="b">
        <f t="shared" si="6"/>
        <v>0</v>
      </c>
      <c r="W11" s="58" t="str">
        <f t="shared" si="7"/>
        <v>Flag,"</v>
      </c>
    </row>
    <row r="12" spans="1:24" ht="15.75" customHeight="1">
      <c r="A12" s="3" t="s">
        <v>43</v>
      </c>
      <c r="C12" s="3" t="s">
        <v>34</v>
      </c>
      <c r="E12" s="3">
        <v>18</v>
      </c>
      <c r="F12" s="3">
        <v>425</v>
      </c>
      <c r="G12" s="44">
        <v>63341100</v>
      </c>
      <c r="H12" s="44">
        <v>1629200</v>
      </c>
      <c r="I12" s="44">
        <v>183000</v>
      </c>
      <c r="K12" s="40">
        <f>H12/F12</f>
        <v>3833.4117647058824</v>
      </c>
      <c r="L12" s="60">
        <f>F12/E12</f>
        <v>23.611111111111111</v>
      </c>
      <c r="M12" s="62">
        <f t="shared" si="0"/>
        <v>2.5721056312567984E-2</v>
      </c>
      <c r="N12" s="62">
        <f>E12/F12</f>
        <v>4.2352941176470586E-2</v>
      </c>
      <c r="P12" s="62">
        <f t="shared" si="1"/>
        <v>2.8891193869383385E-3</v>
      </c>
      <c r="R12" s="108">
        <f t="shared" si="2"/>
        <v>149037.88235294117</v>
      </c>
      <c r="S12" s="108">
        <f t="shared" si="3"/>
        <v>90511.111111111109</v>
      </c>
      <c r="T12" s="58" t="b">
        <f t="shared" si="4"/>
        <v>0</v>
      </c>
      <c r="U12" s="58" t="b">
        <f t="shared" si="5"/>
        <v>0</v>
      </c>
      <c r="V12" s="58" t="b">
        <f t="shared" si="6"/>
        <v>0</v>
      </c>
      <c r="W12" s="58" t="str">
        <f t="shared" si="7"/>
        <v>Flag,"</v>
      </c>
    </row>
    <row r="13" spans="1:24" ht="15.75" customHeight="1">
      <c r="A13" s="3" t="s">
        <v>44</v>
      </c>
      <c r="C13" s="3" t="s">
        <v>40</v>
      </c>
      <c r="E13" s="3">
        <v>3</v>
      </c>
      <c r="F13" s="3">
        <v>120</v>
      </c>
      <c r="G13" s="44">
        <v>20000000</v>
      </c>
      <c r="H13" s="44">
        <v>229000</v>
      </c>
      <c r="I13" s="44">
        <v>55000</v>
      </c>
      <c r="K13" s="40">
        <f>H13/F13</f>
        <v>1908.3333333333333</v>
      </c>
      <c r="L13" s="60">
        <f>F13/E13</f>
        <v>40</v>
      </c>
      <c r="M13" s="62">
        <f t="shared" si="0"/>
        <v>1.145E-2</v>
      </c>
      <c r="N13" s="62">
        <f>E13/F13</f>
        <v>2.5000000000000001E-2</v>
      </c>
      <c r="P13" s="62">
        <f t="shared" si="1"/>
        <v>2.7499999999999998E-3</v>
      </c>
      <c r="R13" s="108">
        <f t="shared" si="2"/>
        <v>166666.66666666666</v>
      </c>
      <c r="S13" s="108">
        <f t="shared" si="3"/>
        <v>76333.333333333328</v>
      </c>
      <c r="T13" s="58" t="b">
        <f t="shared" si="4"/>
        <v>0</v>
      </c>
      <c r="U13" s="58" t="b">
        <f t="shared" si="5"/>
        <v>0</v>
      </c>
      <c r="V13" s="58" t="b">
        <f t="shared" si="6"/>
        <v>0</v>
      </c>
      <c r="W13" s="58" t="str">
        <f t="shared" si="7"/>
        <v>Flag,"</v>
      </c>
    </row>
    <row r="14" spans="1:24" s="58" customFormat="1" ht="15.75" customHeight="1">
      <c r="A14" s="26"/>
      <c r="C14" s="26"/>
      <c r="E14" s="26"/>
      <c r="F14" s="26"/>
      <c r="G14" s="44"/>
      <c r="H14" s="44"/>
      <c r="I14" s="44"/>
      <c r="K14" s="40"/>
      <c r="L14" s="60"/>
      <c r="M14" s="62"/>
      <c r="N14" s="62"/>
      <c r="P14" s="62"/>
      <c r="R14" s="108"/>
      <c r="S14" s="108"/>
    </row>
    <row r="15" spans="1:24" s="58" customFormat="1" ht="15.75" customHeight="1">
      <c r="A15" s="26"/>
      <c r="C15" s="26"/>
      <c r="E15" s="26"/>
      <c r="F15" s="26"/>
      <c r="G15" s="44"/>
      <c r="H15" s="44"/>
      <c r="I15" s="44"/>
      <c r="K15" s="40"/>
      <c r="L15" s="60"/>
      <c r="M15" s="62"/>
      <c r="N15" s="62"/>
      <c r="P15" s="62"/>
      <c r="R15" s="108"/>
      <c r="S15" s="108"/>
    </row>
    <row r="16" spans="1:24" s="58" customFormat="1" ht="15.75" customHeight="1">
      <c r="A16" s="26"/>
      <c r="C16" s="26"/>
      <c r="D16" s="37" t="s">
        <v>307</v>
      </c>
      <c r="E16" s="119">
        <f>AVERAGE(E3:E13)</f>
        <v>23.4</v>
      </c>
      <c r="F16" s="119">
        <f>AVERAGE(F3:F13)</f>
        <v>1974.5</v>
      </c>
      <c r="G16" s="175">
        <f>AVERAGE(G3:G13)</f>
        <v>148210599</v>
      </c>
      <c r="H16" s="175">
        <f>AVERAGE(H3:H13)</f>
        <v>3153686.3636363638</v>
      </c>
      <c r="I16" s="175">
        <f>AVERAGE(I3:I13)</f>
        <v>581000</v>
      </c>
      <c r="J16" s="175"/>
      <c r="K16" s="175">
        <f>AVERAGE(K3:K13)</f>
        <v>2805.8044087938206</v>
      </c>
      <c r="L16" s="119">
        <f>AVERAGE(L3:L13)</f>
        <v>65.209156181982252</v>
      </c>
      <c r="M16" s="173">
        <f>AVERAGE(M3:M13)</f>
        <v>2.1040362430620449E-2</v>
      </c>
      <c r="N16" s="173">
        <f>AVERAGE(N3:N13)</f>
        <v>2.8946506238859183E-2</v>
      </c>
      <c r="O16" s="174"/>
      <c r="P16" s="173">
        <f>AVERAGE(P3:P13)</f>
        <v>4.5328047259782711E-3</v>
      </c>
      <c r="R16" s="108"/>
      <c r="S16" s="108"/>
    </row>
    <row r="17" spans="1:19" s="58" customFormat="1" ht="15.75" customHeight="1">
      <c r="A17" s="26"/>
      <c r="C17" s="26"/>
      <c r="D17" s="37" t="s">
        <v>346</v>
      </c>
      <c r="E17" s="119">
        <f>AVERAGE(E9:E13,E3:E7)</f>
        <v>23.4</v>
      </c>
      <c r="F17" s="119">
        <f>AVERAGE(F9:F13,F3:F7)</f>
        <v>1974.5</v>
      </c>
      <c r="G17" s="44"/>
      <c r="H17" s="44"/>
      <c r="I17" s="44"/>
      <c r="K17" s="40"/>
      <c r="L17" s="60"/>
      <c r="M17" s="62"/>
      <c r="N17" s="62"/>
      <c r="P17" s="62"/>
      <c r="R17" s="108"/>
      <c r="S17" s="108"/>
    </row>
    <row r="18" spans="1:19" s="58" customFormat="1" ht="15.75" customHeight="1">
      <c r="A18" s="26"/>
      <c r="C18" s="26"/>
      <c r="E18" s="26"/>
      <c r="F18" s="26"/>
      <c r="G18" s="44"/>
      <c r="H18" s="44"/>
      <c r="I18" s="44"/>
      <c r="K18" s="40"/>
      <c r="L18" s="60"/>
      <c r="M18" s="62"/>
      <c r="N18" s="62"/>
      <c r="P18" s="62"/>
      <c r="R18" s="108"/>
      <c r="S18" s="108"/>
    </row>
    <row r="19" spans="1:19" s="58" customFormat="1" ht="15.75" customHeight="1">
      <c r="A19" s="26"/>
      <c r="C19" s="26"/>
      <c r="E19" s="26"/>
      <c r="F19" s="26"/>
      <c r="G19" s="44"/>
      <c r="H19" s="44"/>
      <c r="I19" s="44"/>
      <c r="K19" s="40"/>
      <c r="L19" s="60"/>
      <c r="M19" s="62"/>
      <c r="N19" s="62"/>
      <c r="P19" s="62"/>
      <c r="R19" s="108"/>
      <c r="S19" s="108"/>
    </row>
    <row r="20" spans="1:19" s="58" customFormat="1" ht="15.75" customHeight="1">
      <c r="A20" s="26"/>
      <c r="C20" s="26"/>
      <c r="E20" s="26"/>
      <c r="F20" s="26"/>
      <c r="G20" s="44"/>
      <c r="H20" s="44"/>
      <c r="I20" s="44"/>
      <c r="K20" s="40"/>
      <c r="L20" s="60"/>
      <c r="M20" s="62"/>
      <c r="N20" s="62"/>
      <c r="P20" s="62"/>
      <c r="R20" s="108"/>
      <c r="S20" s="108"/>
    </row>
    <row r="21" spans="1:19" s="58" customFormat="1" ht="15.75" customHeight="1">
      <c r="A21" s="26"/>
      <c r="C21" s="26"/>
      <c r="E21" s="26"/>
      <c r="F21" s="26"/>
      <c r="G21" s="44"/>
      <c r="H21" s="44"/>
      <c r="I21" s="44"/>
      <c r="K21" s="40"/>
      <c r="L21" s="60"/>
      <c r="M21" s="62"/>
      <c r="N21" s="62"/>
      <c r="P21" s="62"/>
      <c r="R21" s="108"/>
      <c r="S21" s="108"/>
    </row>
    <row r="22" spans="1:19" s="58" customFormat="1" ht="15.75" customHeight="1">
      <c r="A22" s="26"/>
      <c r="C22" s="26"/>
      <c r="E22" s="26"/>
      <c r="F22" s="26"/>
      <c r="G22" s="44"/>
      <c r="H22" s="44"/>
      <c r="I22" s="44"/>
      <c r="K22" s="40"/>
      <c r="L22" s="60"/>
      <c r="M22" s="62"/>
      <c r="N22" s="62"/>
      <c r="P22" s="62"/>
      <c r="R22" s="108"/>
      <c r="S22" s="108"/>
    </row>
    <row r="23" spans="1:19" s="58" customFormat="1" ht="15.75" customHeight="1">
      <c r="A23" s="26"/>
      <c r="C23" s="26"/>
      <c r="E23" s="26"/>
      <c r="F23" s="26"/>
      <c r="G23" s="44"/>
      <c r="H23" s="44"/>
      <c r="I23" s="44"/>
      <c r="K23" s="40"/>
      <c r="L23" s="60"/>
      <c r="M23" s="62"/>
      <c r="N23" s="62"/>
      <c r="P23" s="62"/>
      <c r="R23" s="108"/>
      <c r="S23" s="108"/>
    </row>
    <row r="24" spans="1:19" s="58" customFormat="1" ht="15.75" customHeight="1">
      <c r="A24" s="26"/>
      <c r="C24" s="26"/>
      <c r="E24" s="26"/>
      <c r="F24" s="26"/>
      <c r="G24" s="44"/>
      <c r="H24" s="44"/>
      <c r="I24" s="44"/>
      <c r="K24" s="40"/>
      <c r="L24" s="60"/>
      <c r="M24" s="62"/>
      <c r="N24" s="62"/>
      <c r="P24" s="62"/>
      <c r="R24" s="108"/>
      <c r="S24" s="108"/>
    </row>
    <row r="25" spans="1:19" s="58" customFormat="1" ht="15.75" customHeight="1">
      <c r="A25" s="26"/>
      <c r="C25" s="26"/>
      <c r="E25" s="26"/>
      <c r="F25" s="26"/>
      <c r="G25" s="44"/>
      <c r="H25" s="44"/>
      <c r="I25" s="44"/>
      <c r="K25" s="40"/>
      <c r="L25" s="60"/>
      <c r="M25" s="62"/>
      <c r="N25" s="62"/>
      <c r="P25" s="62"/>
      <c r="R25" s="108"/>
      <c r="S25" s="108"/>
    </row>
    <row r="26" spans="1:19" s="58" customFormat="1" ht="15.75" customHeight="1">
      <c r="A26" s="26"/>
      <c r="C26" s="26"/>
      <c r="E26" s="26"/>
      <c r="F26" s="26"/>
      <c r="G26" s="44"/>
      <c r="H26" s="44"/>
      <c r="I26" s="44"/>
      <c r="K26" s="40"/>
      <c r="L26" s="60"/>
      <c r="M26" s="62"/>
      <c r="N26" s="62"/>
      <c r="P26" s="62"/>
      <c r="R26" s="108"/>
      <c r="S26" s="108"/>
    </row>
    <row r="27" spans="1:19" s="58" customFormat="1" ht="15.75" customHeight="1">
      <c r="A27" s="26"/>
      <c r="C27" s="26"/>
      <c r="E27" s="26"/>
      <c r="F27" s="26"/>
      <c r="G27" s="44"/>
      <c r="H27" s="44"/>
      <c r="I27" s="44"/>
      <c r="K27" s="40"/>
      <c r="L27" s="60"/>
      <c r="M27" s="62"/>
      <c r="N27" s="62"/>
      <c r="P27" s="62"/>
      <c r="R27" s="108"/>
      <c r="S27" s="108"/>
    </row>
    <row r="28" spans="1:19" s="58" customFormat="1" ht="15.75" customHeight="1">
      <c r="A28" s="26"/>
      <c r="C28" s="26"/>
      <c r="E28" s="26"/>
      <c r="F28" s="26"/>
      <c r="G28" s="44"/>
      <c r="H28" s="44"/>
      <c r="I28" s="44"/>
      <c r="K28" s="40"/>
      <c r="L28" s="60"/>
      <c r="M28" s="62"/>
      <c r="N28" s="62"/>
      <c r="P28" s="62"/>
      <c r="R28" s="108"/>
      <c r="S28" s="108"/>
    </row>
    <row r="29" spans="1:19" s="58" customFormat="1" ht="15.75" customHeight="1">
      <c r="A29" s="26"/>
      <c r="C29" s="26"/>
      <c r="E29" s="26"/>
      <c r="F29" s="26"/>
      <c r="G29" s="44"/>
      <c r="H29" s="44"/>
      <c r="I29" s="44"/>
      <c r="K29" s="40"/>
      <c r="L29" s="60"/>
      <c r="M29" s="62"/>
      <c r="N29" s="62"/>
      <c r="P29" s="62"/>
      <c r="R29" s="108"/>
      <c r="S29" s="108"/>
    </row>
    <row r="30" spans="1:19" s="58" customFormat="1" ht="15.75" customHeight="1">
      <c r="A30" s="26"/>
      <c r="C30" s="26"/>
      <c r="E30" s="26"/>
      <c r="F30" s="26"/>
      <c r="G30" s="44"/>
      <c r="H30" s="44"/>
      <c r="I30" s="44"/>
      <c r="K30" s="40"/>
      <c r="L30" s="60"/>
      <c r="M30" s="62"/>
      <c r="N30" s="62"/>
      <c r="P30" s="62"/>
      <c r="R30" s="108"/>
      <c r="S30" s="108"/>
    </row>
    <row r="31" spans="1:19" s="58" customFormat="1" ht="15.75" customHeight="1">
      <c r="A31" s="26"/>
      <c r="C31" s="26"/>
      <c r="E31" s="26"/>
      <c r="F31" s="26"/>
      <c r="G31" s="44"/>
      <c r="H31" s="44"/>
      <c r="I31" s="44"/>
      <c r="K31" s="40"/>
      <c r="L31" s="60"/>
      <c r="M31" s="62"/>
      <c r="N31" s="62"/>
      <c r="P31" s="62"/>
      <c r="R31" s="108"/>
      <c r="S31" s="108"/>
    </row>
    <row r="32" spans="1:19" s="58" customFormat="1" ht="15.75" customHeight="1">
      <c r="A32" s="26"/>
      <c r="C32" s="26"/>
      <c r="E32" s="26"/>
      <c r="F32" s="26"/>
      <c r="G32" s="44"/>
      <c r="H32" s="44"/>
      <c r="I32" s="44"/>
      <c r="K32" s="40"/>
      <c r="L32" s="60"/>
      <c r="M32" s="62"/>
      <c r="N32" s="62"/>
      <c r="P32" s="62"/>
      <c r="R32" s="108"/>
      <c r="S32" s="108"/>
    </row>
    <row r="33" spans="1:19" s="58" customFormat="1" ht="15.75" customHeight="1">
      <c r="A33" s="26"/>
      <c r="C33" s="26"/>
      <c r="E33" s="26"/>
      <c r="F33" s="26"/>
      <c r="G33" s="44"/>
      <c r="H33" s="44"/>
      <c r="I33" s="44"/>
      <c r="K33" s="40"/>
      <c r="L33" s="60"/>
      <c r="M33" s="62"/>
      <c r="N33" s="62"/>
      <c r="P33" s="62"/>
      <c r="R33" s="108"/>
      <c r="S33" s="108"/>
    </row>
    <row r="34" spans="1:19" s="58" customFormat="1" ht="15.75" customHeight="1">
      <c r="A34" s="26"/>
      <c r="C34" s="26"/>
      <c r="E34" s="26"/>
      <c r="F34" s="26"/>
      <c r="G34" s="44"/>
      <c r="H34" s="44"/>
      <c r="I34" s="44"/>
      <c r="K34" s="40"/>
      <c r="L34" s="60"/>
      <c r="M34" s="62"/>
      <c r="N34" s="62"/>
      <c r="P34" s="62"/>
      <c r="R34" s="108"/>
      <c r="S34" s="108"/>
    </row>
    <row r="35" spans="1:19" s="58" customFormat="1" ht="15.75" customHeight="1">
      <c r="A35" s="26"/>
      <c r="C35" s="26"/>
      <c r="E35" s="26"/>
      <c r="F35" s="26"/>
      <c r="G35" s="44"/>
      <c r="H35" s="44"/>
      <c r="I35" s="44"/>
      <c r="K35" s="40"/>
      <c r="L35" s="60"/>
      <c r="M35" s="62"/>
      <c r="N35" s="62"/>
      <c r="P35" s="62"/>
      <c r="R35" s="108"/>
      <c r="S35" s="108"/>
    </row>
    <row r="36" spans="1:19" s="58" customFormat="1" ht="15.75" customHeight="1">
      <c r="A36" s="26"/>
      <c r="C36" s="26"/>
      <c r="E36" s="26"/>
      <c r="F36" s="26"/>
      <c r="G36" s="44"/>
      <c r="H36" s="44"/>
      <c r="I36" s="44"/>
      <c r="K36" s="40"/>
      <c r="L36" s="60"/>
      <c r="M36" s="62"/>
      <c r="N36" s="62"/>
      <c r="P36" s="62"/>
      <c r="R36" s="108"/>
      <c r="S36" s="108"/>
    </row>
    <row r="37" spans="1:19" s="58" customFormat="1" ht="15.75" customHeight="1">
      <c r="A37" s="26"/>
      <c r="C37" s="26"/>
      <c r="E37" s="26"/>
      <c r="F37" s="26"/>
      <c r="G37" s="44"/>
      <c r="H37" s="44"/>
      <c r="I37" s="44"/>
      <c r="K37" s="40"/>
      <c r="L37" s="60"/>
      <c r="M37" s="62"/>
      <c r="N37" s="62"/>
      <c r="P37" s="62"/>
      <c r="R37" s="108"/>
      <c r="S37" s="108"/>
    </row>
    <row r="38" spans="1:19" s="58" customFormat="1" ht="15.75" customHeight="1">
      <c r="A38" s="26"/>
      <c r="C38" s="26"/>
      <c r="E38" s="26"/>
      <c r="F38" s="26"/>
      <c r="G38" s="44"/>
      <c r="H38" s="44"/>
      <c r="I38" s="44"/>
      <c r="K38" s="40"/>
      <c r="L38" s="60"/>
      <c r="M38" s="62"/>
      <c r="N38" s="62"/>
      <c r="P38" s="62"/>
      <c r="R38" s="108"/>
      <c r="S38" s="108"/>
    </row>
    <row r="39" spans="1:19" s="58" customFormat="1" ht="15.75" customHeight="1">
      <c r="A39" s="26"/>
      <c r="C39" s="26"/>
      <c r="E39" s="26"/>
      <c r="F39" s="26"/>
      <c r="G39" s="44"/>
      <c r="H39" s="44"/>
      <c r="I39" s="44"/>
      <c r="K39" s="40"/>
      <c r="L39" s="60"/>
      <c r="M39" s="62"/>
      <c r="N39" s="62"/>
      <c r="P39" s="62"/>
      <c r="R39" s="108"/>
      <c r="S39" s="108"/>
    </row>
    <row r="40" spans="1:19" s="58" customFormat="1" ht="15.75" customHeight="1">
      <c r="A40" s="26"/>
      <c r="C40" s="26"/>
      <c r="E40" s="26"/>
      <c r="F40" s="26"/>
      <c r="G40" s="44"/>
      <c r="H40" s="44"/>
      <c r="I40" s="44"/>
      <c r="K40" s="40"/>
      <c r="L40" s="60"/>
      <c r="M40" s="62"/>
      <c r="N40" s="62"/>
      <c r="P40" s="62"/>
      <c r="R40" s="108"/>
      <c r="S40" s="108"/>
    </row>
    <row r="41" spans="1:19" s="58" customFormat="1" ht="15.75" customHeight="1">
      <c r="A41" s="26"/>
      <c r="C41" s="26"/>
      <c r="E41" s="26"/>
      <c r="F41" s="26"/>
      <c r="G41" s="44"/>
      <c r="H41" s="44"/>
      <c r="I41" s="44"/>
      <c r="K41" s="40"/>
      <c r="L41" s="60"/>
      <c r="M41" s="62"/>
      <c r="N41" s="62"/>
      <c r="P41" s="62"/>
      <c r="R41" s="108"/>
      <c r="S41" s="108"/>
    </row>
    <row r="42" spans="1:19" s="58" customFormat="1" ht="15.75" customHeight="1">
      <c r="A42" s="26"/>
      <c r="C42" s="26"/>
      <c r="E42" s="26"/>
      <c r="F42" s="26"/>
      <c r="G42" s="44"/>
      <c r="H42" s="44"/>
      <c r="I42" s="44"/>
      <c r="K42" s="40"/>
      <c r="L42" s="60"/>
      <c r="M42" s="62"/>
      <c r="N42" s="62"/>
      <c r="P42" s="62"/>
      <c r="R42" s="108"/>
      <c r="S42" s="108"/>
    </row>
    <row r="43" spans="1:19" s="58" customFormat="1" ht="15.75" customHeight="1">
      <c r="A43" s="26"/>
      <c r="C43" s="26"/>
      <c r="E43" s="26"/>
      <c r="F43" s="26"/>
      <c r="G43" s="44"/>
      <c r="H43" s="44"/>
      <c r="I43" s="44"/>
      <c r="K43" s="40"/>
      <c r="L43" s="60"/>
      <c r="M43" s="62"/>
      <c r="N43" s="62"/>
      <c r="P43" s="62"/>
      <c r="R43" s="108"/>
      <c r="S43" s="108"/>
    </row>
    <row r="44" spans="1:19" s="58" customFormat="1" ht="15.75" customHeight="1">
      <c r="A44" s="26"/>
      <c r="C44" s="26"/>
      <c r="E44" s="26"/>
      <c r="F44" s="26"/>
      <c r="G44" s="44"/>
      <c r="H44" s="44"/>
      <c r="I44" s="44"/>
      <c r="K44" s="40"/>
      <c r="L44" s="60"/>
      <c r="M44" s="62"/>
      <c r="N44" s="62"/>
      <c r="P44" s="62"/>
      <c r="R44" s="108"/>
      <c r="S44" s="108"/>
    </row>
    <row r="45" spans="1:19" s="58" customFormat="1" ht="15.75" customHeight="1">
      <c r="A45" s="26"/>
      <c r="C45" s="26"/>
      <c r="E45" s="26"/>
      <c r="F45" s="26"/>
      <c r="G45" s="44"/>
      <c r="H45" s="44"/>
      <c r="I45" s="44"/>
      <c r="K45" s="40"/>
      <c r="L45" s="60"/>
      <c r="M45" s="62"/>
      <c r="N45" s="62"/>
      <c r="P45" s="62"/>
      <c r="R45" s="108"/>
      <c r="S45" s="108"/>
    </row>
    <row r="46" spans="1:19" s="58" customFormat="1" ht="15.75" customHeight="1">
      <c r="A46" s="26"/>
      <c r="C46" s="26"/>
      <c r="E46" s="26"/>
      <c r="F46" s="26"/>
      <c r="G46" s="44"/>
      <c r="H46" s="44"/>
      <c r="I46" s="44"/>
      <c r="K46" s="40"/>
      <c r="L46" s="60"/>
      <c r="M46" s="62"/>
      <c r="N46" s="62"/>
      <c r="P46" s="62"/>
      <c r="R46" s="108"/>
      <c r="S46" s="108"/>
    </row>
    <row r="47" spans="1:19" s="58" customFormat="1" ht="15.75" customHeight="1">
      <c r="A47" s="26"/>
      <c r="C47" s="26"/>
      <c r="E47" s="26"/>
      <c r="F47" s="26"/>
      <c r="G47" s="44"/>
      <c r="H47" s="44"/>
      <c r="I47" s="44"/>
      <c r="K47" s="40"/>
      <c r="L47" s="60"/>
      <c r="M47" s="62"/>
      <c r="N47" s="62"/>
      <c r="P47" s="62"/>
      <c r="R47" s="108"/>
      <c r="S47" s="108"/>
    </row>
    <row r="48" spans="1:19" s="58" customFormat="1" ht="15.75" customHeight="1">
      <c r="A48" s="26"/>
      <c r="C48" s="26"/>
      <c r="E48" s="26"/>
      <c r="F48" s="26"/>
      <c r="G48" s="44"/>
      <c r="H48" s="44"/>
      <c r="I48" s="44"/>
      <c r="K48" s="40"/>
      <c r="L48" s="60"/>
      <c r="M48" s="62"/>
      <c r="N48" s="62"/>
      <c r="P48" s="62"/>
      <c r="R48" s="108"/>
      <c r="S48" s="108"/>
    </row>
    <row r="49" spans="1:19" s="58" customFormat="1" ht="15.75" customHeight="1">
      <c r="A49" s="26"/>
      <c r="C49" s="26"/>
      <c r="E49" s="26"/>
      <c r="F49" s="26"/>
      <c r="G49" s="44"/>
      <c r="H49" s="44"/>
      <c r="I49" s="44"/>
      <c r="K49" s="40"/>
      <c r="L49" s="60"/>
      <c r="M49" s="62"/>
      <c r="N49" s="62"/>
      <c r="P49" s="62"/>
      <c r="R49" s="108"/>
      <c r="S49" s="108"/>
    </row>
    <row r="50" spans="1:19" s="58" customFormat="1" ht="15.75" customHeight="1">
      <c r="A50" s="26"/>
      <c r="C50" s="26"/>
      <c r="E50" s="26"/>
      <c r="F50" s="26"/>
      <c r="G50" s="44"/>
      <c r="H50" s="44"/>
      <c r="I50" s="44"/>
      <c r="K50" s="40"/>
      <c r="L50" s="60"/>
      <c r="M50" s="62"/>
      <c r="N50" s="62"/>
      <c r="P50" s="62"/>
      <c r="R50" s="108"/>
      <c r="S50" s="108"/>
    </row>
    <row r="51" spans="1:19" s="58" customFormat="1" ht="15.75" customHeight="1">
      <c r="A51" s="26"/>
      <c r="C51" s="26"/>
      <c r="E51" s="26"/>
      <c r="F51" s="26"/>
      <c r="G51" s="44"/>
      <c r="H51" s="44"/>
      <c r="I51" s="44"/>
      <c r="K51" s="40"/>
      <c r="L51" s="60"/>
      <c r="M51" s="62"/>
      <c r="N51" s="62"/>
      <c r="P51" s="62"/>
      <c r="R51" s="108"/>
      <c r="S51" s="108"/>
    </row>
    <row r="52" spans="1:19" s="58" customFormat="1" ht="15.75" customHeight="1">
      <c r="A52" s="26"/>
      <c r="C52" s="26"/>
      <c r="E52" s="26"/>
      <c r="F52" s="26"/>
      <c r="G52" s="44"/>
      <c r="H52" s="44"/>
      <c r="I52" s="44"/>
      <c r="K52" s="40"/>
      <c r="L52" s="60"/>
      <c r="M52" s="62"/>
      <c r="N52" s="62"/>
      <c r="P52" s="62"/>
      <c r="R52" s="108"/>
      <c r="S52" s="108"/>
    </row>
    <row r="53" spans="1:19" s="58" customFormat="1" ht="15.75" customHeight="1">
      <c r="A53" s="26"/>
      <c r="C53" s="26"/>
      <c r="E53" s="26"/>
      <c r="F53" s="26"/>
      <c r="G53" s="44"/>
      <c r="H53" s="44"/>
      <c r="I53" s="44"/>
      <c r="K53" s="40"/>
      <c r="L53" s="60"/>
      <c r="M53" s="62"/>
      <c r="N53" s="62"/>
      <c r="P53" s="62"/>
      <c r="R53" s="108"/>
      <c r="S53" s="108"/>
    </row>
    <row r="54" spans="1:19" s="58" customFormat="1" ht="15.75" customHeight="1">
      <c r="A54" s="26"/>
      <c r="C54" s="26"/>
      <c r="E54" s="26"/>
      <c r="F54" s="26"/>
      <c r="G54" s="44"/>
      <c r="H54" s="44"/>
      <c r="I54" s="44"/>
      <c r="K54" s="40"/>
      <c r="L54" s="60"/>
      <c r="M54" s="62"/>
      <c r="N54" s="62"/>
      <c r="P54" s="62"/>
      <c r="R54" s="108"/>
      <c r="S54" s="108"/>
    </row>
    <row r="55" spans="1:19" s="58" customFormat="1" ht="15.75" customHeight="1">
      <c r="A55" s="26"/>
      <c r="C55" s="26"/>
      <c r="E55" s="26"/>
      <c r="F55" s="26"/>
      <c r="G55" s="44"/>
      <c r="H55" s="44"/>
      <c r="I55" s="44"/>
      <c r="K55" s="40"/>
      <c r="L55" s="60"/>
      <c r="M55" s="62"/>
      <c r="N55" s="62"/>
      <c r="P55" s="62"/>
      <c r="R55" s="108"/>
      <c r="S55" s="108"/>
    </row>
    <row r="56" spans="1:19" s="58" customFormat="1" ht="15.75" customHeight="1">
      <c r="A56" s="26"/>
      <c r="C56" s="26"/>
      <c r="E56" s="26"/>
      <c r="F56" s="26"/>
      <c r="G56" s="44"/>
      <c r="H56" s="44"/>
      <c r="I56" s="44"/>
      <c r="K56" s="40"/>
      <c r="L56" s="60"/>
      <c r="M56" s="62"/>
      <c r="N56" s="62"/>
      <c r="P56" s="62"/>
      <c r="R56" s="108"/>
      <c r="S56" s="108"/>
    </row>
    <row r="57" spans="1:19" s="58" customFormat="1" ht="15.75" customHeight="1">
      <c r="A57" s="26"/>
      <c r="C57" s="26"/>
      <c r="E57" s="26"/>
      <c r="F57" s="26"/>
      <c r="G57" s="44"/>
      <c r="H57" s="44"/>
      <c r="I57" s="44"/>
      <c r="K57" s="40"/>
      <c r="L57" s="60"/>
      <c r="M57" s="62"/>
      <c r="N57" s="62"/>
      <c r="P57" s="62"/>
      <c r="R57" s="108"/>
      <c r="S57" s="108"/>
    </row>
    <row r="58" spans="1:19" ht="15.75" customHeight="1">
      <c r="C58" s="39" t="s">
        <v>353</v>
      </c>
    </row>
    <row r="59" spans="1:19" ht="15.75" customHeight="1" thickBot="1"/>
    <row r="60" spans="1:19" ht="36" customHeight="1">
      <c r="C60" s="120"/>
      <c r="D60" s="121" t="s">
        <v>305</v>
      </c>
      <c r="E60" s="122" t="s">
        <v>4</v>
      </c>
      <c r="F60" s="122" t="s">
        <v>5</v>
      </c>
      <c r="G60" s="123" t="s">
        <v>6</v>
      </c>
      <c r="H60" s="123" t="s">
        <v>7</v>
      </c>
      <c r="I60" s="123" t="s">
        <v>8</v>
      </c>
      <c r="J60" s="122" t="s">
        <v>9</v>
      </c>
      <c r="K60" s="124" t="s">
        <v>300</v>
      </c>
      <c r="L60" s="125" t="s">
        <v>299</v>
      </c>
      <c r="M60" s="126" t="s">
        <v>301</v>
      </c>
      <c r="N60" s="126" t="s">
        <v>302</v>
      </c>
      <c r="O60" s="125" t="s">
        <v>303</v>
      </c>
      <c r="P60" s="127" t="s">
        <v>304</v>
      </c>
    </row>
    <row r="61" spans="1:19" ht="15.75" customHeight="1">
      <c r="C61" s="128" t="s">
        <v>35</v>
      </c>
      <c r="D61" s="129"/>
      <c r="E61" s="130"/>
      <c r="F61" s="130"/>
      <c r="G61" s="131"/>
      <c r="H61" s="131"/>
      <c r="I61" s="131"/>
      <c r="J61" s="129"/>
      <c r="K61" s="131"/>
      <c r="L61" s="130"/>
      <c r="M61" s="132"/>
      <c r="N61" s="132"/>
      <c r="O61" s="129"/>
      <c r="P61" s="133"/>
    </row>
    <row r="62" spans="1:19" ht="15.75" customHeight="1">
      <c r="C62" s="134" t="s">
        <v>14</v>
      </c>
      <c r="D62" s="129">
        <f>COUNTIF($C$3:$C$13,$C62)</f>
        <v>7</v>
      </c>
      <c r="E62" s="130">
        <f t="shared" ref="E62:I64" si="8">AVERAGEIF($C$3:$C$13,$C62,E$3:E$13)</f>
        <v>29.333333333333332</v>
      </c>
      <c r="F62" s="130">
        <f t="shared" si="8"/>
        <v>3083.3333333333335</v>
      </c>
      <c r="G62" s="131">
        <f t="shared" si="8"/>
        <v>197996498.42857143</v>
      </c>
      <c r="H62" s="131">
        <f t="shared" si="8"/>
        <v>4247478.5714285718</v>
      </c>
      <c r="I62" s="131">
        <f t="shared" si="8"/>
        <v>538666.66666666663</v>
      </c>
      <c r="J62" s="129"/>
      <c r="K62" s="131">
        <f t="shared" ref="K62:N64" si="9">AVERAGEIF($C$3:$C$13,$C62,K$3:K$13)</f>
        <v>1736.0498316498317</v>
      </c>
      <c r="L62" s="130">
        <f t="shared" si="9"/>
        <v>90.678418803418808</v>
      </c>
      <c r="M62" s="132">
        <f t="shared" si="9"/>
        <v>2.2244016515634596E-2</v>
      </c>
      <c r="N62" s="132">
        <f t="shared" si="9"/>
        <v>1.3185353535353536E-2</v>
      </c>
      <c r="O62" s="132"/>
      <c r="P62" s="133">
        <f>AVERAGEIF($C$3:$C$13,$C62,P$3:P$13)</f>
        <v>2.1463145335178725E-3</v>
      </c>
    </row>
    <row r="63" spans="1:19" ht="15.75" customHeight="1">
      <c r="C63" s="134" t="s">
        <v>34</v>
      </c>
      <c r="D63" s="129">
        <f>COUNTIF($C$3:$C$13,$C63)</f>
        <v>3</v>
      </c>
      <c r="E63" s="130">
        <f t="shared" si="8"/>
        <v>18.333333333333332</v>
      </c>
      <c r="F63" s="130">
        <f t="shared" si="8"/>
        <v>375</v>
      </c>
      <c r="G63" s="131">
        <f t="shared" si="8"/>
        <v>74780366.666666672</v>
      </c>
      <c r="H63" s="131">
        <f t="shared" si="8"/>
        <v>1576400</v>
      </c>
      <c r="I63" s="131">
        <f t="shared" si="8"/>
        <v>841000</v>
      </c>
      <c r="J63" s="129"/>
      <c r="K63" s="131">
        <f t="shared" si="9"/>
        <v>5244.4705882352946</v>
      </c>
      <c r="L63" s="130">
        <f t="shared" si="9"/>
        <v>22.673682999769955</v>
      </c>
      <c r="M63" s="132">
        <f t="shared" si="9"/>
        <v>2.1428623709127598E-2</v>
      </c>
      <c r="N63" s="132">
        <f t="shared" si="9"/>
        <v>6.1784313725490203E-2</v>
      </c>
      <c r="O63" s="132"/>
      <c r="P63" s="133">
        <f>AVERAGEIF($C$3:$C$13,$C63,P$3:P$13)</f>
        <v>1.0695550083711957E-2</v>
      </c>
    </row>
    <row r="64" spans="1:19" ht="15.75" customHeight="1">
      <c r="C64" s="141" t="s">
        <v>40</v>
      </c>
      <c r="D64" s="142">
        <f>COUNTIF($C$3:$C$13,$C64)</f>
        <v>1</v>
      </c>
      <c r="E64" s="143">
        <f t="shared" si="8"/>
        <v>3</v>
      </c>
      <c r="F64" s="143">
        <f t="shared" si="8"/>
        <v>120</v>
      </c>
      <c r="G64" s="144">
        <f t="shared" si="8"/>
        <v>20000000</v>
      </c>
      <c r="H64" s="144">
        <f t="shared" si="8"/>
        <v>229000</v>
      </c>
      <c r="I64" s="144">
        <f t="shared" si="8"/>
        <v>55000</v>
      </c>
      <c r="J64" s="142"/>
      <c r="K64" s="144">
        <f t="shared" si="9"/>
        <v>1908.3333333333333</v>
      </c>
      <c r="L64" s="143">
        <f t="shared" si="9"/>
        <v>40</v>
      </c>
      <c r="M64" s="145">
        <f t="shared" si="9"/>
        <v>1.145E-2</v>
      </c>
      <c r="N64" s="145">
        <f t="shared" si="9"/>
        <v>2.5000000000000001E-2</v>
      </c>
      <c r="O64" s="145"/>
      <c r="P64" s="146">
        <f>AVERAGEIF($C$3:$C$13,$C64,P$3:P$13)</f>
        <v>2.7499999999999998E-3</v>
      </c>
    </row>
    <row r="65" spans="3:16" ht="15.75" customHeight="1" thickBot="1">
      <c r="C65" s="135" t="s">
        <v>315</v>
      </c>
      <c r="D65" s="136">
        <f>SUM(D61:D64)</f>
        <v>11</v>
      </c>
      <c r="E65" s="137">
        <f>AVERAGE(E3:E13)</f>
        <v>23.4</v>
      </c>
      <c r="F65" s="137">
        <f t="shared" ref="F65:P65" si="10">AVERAGE(F3:F13)</f>
        <v>1974.5</v>
      </c>
      <c r="G65" s="176">
        <f t="shared" si="10"/>
        <v>148210599</v>
      </c>
      <c r="H65" s="176">
        <f t="shared" si="10"/>
        <v>3153686.3636363638</v>
      </c>
      <c r="I65" s="176">
        <f t="shared" si="10"/>
        <v>581000</v>
      </c>
      <c r="J65" s="137"/>
      <c r="K65" s="137">
        <f t="shared" si="10"/>
        <v>2805.8044087938206</v>
      </c>
      <c r="L65" s="137">
        <f t="shared" si="10"/>
        <v>65.209156181982252</v>
      </c>
      <c r="M65" s="177">
        <f t="shared" si="10"/>
        <v>2.1040362430620449E-2</v>
      </c>
      <c r="N65" s="177">
        <f t="shared" si="10"/>
        <v>2.8946506238859183E-2</v>
      </c>
      <c r="O65" s="137"/>
      <c r="P65" s="178">
        <f t="shared" si="10"/>
        <v>4.5328047259782711E-3</v>
      </c>
    </row>
    <row r="68" spans="3:16" ht="15.75" customHeight="1">
      <c r="C68" s="179" t="s">
        <v>352</v>
      </c>
    </row>
  </sheetData>
  <mergeCells count="1">
    <mergeCell ref="T1:X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67"/>
  <sheetViews>
    <sheetView workbookViewId="0">
      <pane xSplit="1" ySplit="2" topLeftCell="B39" activePane="bottomRight" state="frozen"/>
      <selection pane="topRight" activeCell="B1" sqref="B1"/>
      <selection pane="bottomLeft" activeCell="A2" sqref="A2"/>
      <selection pane="bottomRight" activeCell="E65" sqref="E65"/>
    </sheetView>
  </sheetViews>
  <sheetFormatPr defaultColWidth="14.42578125" defaultRowHeight="15.75" customHeight="1"/>
  <cols>
    <col min="1" max="1" width="24" bestFit="1" customWidth="1"/>
    <col min="4" max="4" width="8.28515625" customWidth="1"/>
    <col min="6" max="6" width="16.7109375" customWidth="1"/>
    <col min="7" max="7" width="21.28515625" style="40" customWidth="1"/>
    <col min="8" max="8" width="26.140625" style="40" customWidth="1"/>
    <col min="9" max="9" width="23.42578125" style="40" customWidth="1"/>
    <col min="11" max="11" width="14.42578125" style="67"/>
    <col min="12" max="12" width="11.7109375" style="60" customWidth="1"/>
    <col min="13" max="13" width="20.5703125" style="62" customWidth="1"/>
    <col min="14" max="14" width="14.42578125" style="62"/>
    <col min="16" max="16" width="14.42578125" style="62"/>
    <col min="18" max="19" width="14.42578125" style="58"/>
  </cols>
  <sheetData>
    <row r="1" spans="1:24" s="58" customFormat="1" ht="15.75" customHeight="1">
      <c r="A1" s="162" t="s">
        <v>335</v>
      </c>
      <c r="B1" s="162"/>
      <c r="C1" s="162"/>
      <c r="D1" s="162"/>
      <c r="E1" s="162"/>
      <c r="F1" s="163"/>
      <c r="G1" s="40"/>
      <c r="H1" s="40"/>
      <c r="I1" s="40"/>
      <c r="K1" s="67"/>
      <c r="L1" s="60"/>
      <c r="M1" s="62"/>
      <c r="N1" s="62"/>
      <c r="P1" s="62"/>
      <c r="T1" s="209" t="s">
        <v>345</v>
      </c>
      <c r="U1" s="209"/>
      <c r="V1" s="209"/>
      <c r="W1" s="209"/>
      <c r="X1" s="209"/>
    </row>
    <row r="2" spans="1:24" ht="63.75">
      <c r="A2" s="2" t="s">
        <v>45</v>
      </c>
      <c r="C2" s="2" t="s">
        <v>3</v>
      </c>
      <c r="E2" s="7" t="s">
        <v>46</v>
      </c>
      <c r="F2" s="7" t="s">
        <v>5</v>
      </c>
      <c r="G2" s="43" t="s">
        <v>6</v>
      </c>
      <c r="H2" s="45" t="s">
        <v>47</v>
      </c>
      <c r="I2" s="47" t="s">
        <v>297</v>
      </c>
      <c r="J2" s="7" t="s">
        <v>9</v>
      </c>
      <c r="K2" s="66" t="s">
        <v>300</v>
      </c>
      <c r="L2" s="59" t="s">
        <v>299</v>
      </c>
      <c r="M2" s="61" t="s">
        <v>301</v>
      </c>
      <c r="N2" s="61" t="s">
        <v>302</v>
      </c>
      <c r="O2" s="59" t="s">
        <v>303</v>
      </c>
      <c r="P2" s="61" t="s">
        <v>304</v>
      </c>
      <c r="R2" s="92" t="s">
        <v>316</v>
      </c>
      <c r="S2" s="92" t="s">
        <v>317</v>
      </c>
      <c r="T2" s="92" t="s">
        <v>311</v>
      </c>
      <c r="U2" s="92" t="s">
        <v>312</v>
      </c>
      <c r="V2" s="92" t="s">
        <v>310</v>
      </c>
      <c r="W2" s="92" t="s">
        <v>313</v>
      </c>
    </row>
    <row r="3" spans="1:24" ht="15.75" customHeight="1">
      <c r="A3" s="3" t="s">
        <v>48</v>
      </c>
      <c r="C3" s="3" t="s">
        <v>14</v>
      </c>
      <c r="E3" s="5">
        <v>26</v>
      </c>
      <c r="F3" s="5">
        <v>3000</v>
      </c>
      <c r="G3" s="44">
        <v>202000000</v>
      </c>
      <c r="H3" s="46">
        <v>2848354</v>
      </c>
      <c r="I3" s="44">
        <v>378890</v>
      </c>
      <c r="K3" s="67">
        <f t="shared" ref="K3:K12" si="0">H3/F3</f>
        <v>949.45133333333331</v>
      </c>
      <c r="L3" s="60">
        <f t="shared" ref="L3:L12" si="1">F3/E3</f>
        <v>115.38461538461539</v>
      </c>
      <c r="M3" s="62">
        <f t="shared" ref="M3:M12" si="2">H3/G3</f>
        <v>1.4100762376237624E-2</v>
      </c>
      <c r="N3" s="62">
        <f t="shared" ref="N3:N12" si="3">E3/F3</f>
        <v>8.6666666666666663E-3</v>
      </c>
      <c r="P3" s="62">
        <f t="shared" ref="P3:P12" si="4">I3/G3</f>
        <v>1.8756930693069307E-3</v>
      </c>
      <c r="R3" s="108">
        <f>G3/F3</f>
        <v>67333.333333333328</v>
      </c>
      <c r="S3" s="108">
        <f>H3/E3</f>
        <v>109552.07692307692</v>
      </c>
      <c r="T3" s="58" t="b">
        <f>IF(H3&gt;0.1*G3,"Flag,""")</f>
        <v>0</v>
      </c>
      <c r="U3" s="58" t="b">
        <f>IF(I3&gt;H3,"Flag,""")</f>
        <v>0</v>
      </c>
      <c r="V3" s="58" t="b">
        <f>IF(E3&gt;0.1*F3,"Flag,""")</f>
        <v>0</v>
      </c>
      <c r="W3" s="58" t="b">
        <f>IF(K3&gt;0.001*H3,"Flag,""")</f>
        <v>0</v>
      </c>
    </row>
    <row r="4" spans="1:24" ht="15.75" customHeight="1">
      <c r="A4" s="3" t="s">
        <v>49</v>
      </c>
      <c r="C4" s="3" t="s">
        <v>14</v>
      </c>
      <c r="E4" s="5">
        <v>41</v>
      </c>
      <c r="F4" s="5">
        <v>900</v>
      </c>
      <c r="G4" s="44">
        <v>178000000</v>
      </c>
      <c r="H4" s="44">
        <v>11000000</v>
      </c>
      <c r="I4" s="44">
        <v>3000000</v>
      </c>
      <c r="K4" s="67">
        <f t="shared" si="0"/>
        <v>12222.222222222223</v>
      </c>
      <c r="L4" s="60">
        <f t="shared" si="1"/>
        <v>21.951219512195124</v>
      </c>
      <c r="M4" s="62">
        <f t="shared" si="2"/>
        <v>6.1797752808988762E-2</v>
      </c>
      <c r="N4" s="62">
        <f t="shared" si="3"/>
        <v>4.5555555555555557E-2</v>
      </c>
      <c r="P4" s="62">
        <f t="shared" si="4"/>
        <v>1.6853932584269662E-2</v>
      </c>
      <c r="R4" s="108">
        <f t="shared" ref="R4:R12" si="5">G4/F4</f>
        <v>197777.77777777778</v>
      </c>
      <c r="S4" s="108">
        <f t="shared" ref="S4:S12" si="6">H4/E4</f>
        <v>268292.68292682926</v>
      </c>
      <c r="T4" s="58" t="b">
        <f t="shared" ref="T4:T12" si="7">IF(H4&gt;0.1*G4,"Flag,""")</f>
        <v>0</v>
      </c>
      <c r="U4" s="58" t="b">
        <f t="shared" ref="U4:U12" si="8">IF(I4&gt;H4,"Flag,""")</f>
        <v>0</v>
      </c>
      <c r="V4" s="58" t="b">
        <f t="shared" ref="V4:V12" si="9">IF(E4&gt;0.1*F4,"Flag,""")</f>
        <v>0</v>
      </c>
      <c r="W4" s="58" t="str">
        <f t="shared" ref="W4:W12" si="10">IF(K4&gt;0.001*H4,"Flag,""")</f>
        <v>Flag,"</v>
      </c>
    </row>
    <row r="5" spans="1:24" ht="15.75" customHeight="1">
      <c r="A5" s="3" t="s">
        <v>50</v>
      </c>
      <c r="C5" s="3" t="s">
        <v>14</v>
      </c>
      <c r="E5" s="5">
        <v>26</v>
      </c>
      <c r="F5" s="5">
        <v>900</v>
      </c>
      <c r="G5" s="44">
        <v>106300000</v>
      </c>
      <c r="H5" s="44">
        <v>4009707</v>
      </c>
      <c r="I5" s="44">
        <v>90000</v>
      </c>
      <c r="K5" s="67">
        <f t="shared" si="0"/>
        <v>4455.2299999999996</v>
      </c>
      <c r="L5" s="60">
        <f t="shared" si="1"/>
        <v>34.615384615384613</v>
      </c>
      <c r="M5" s="62">
        <f t="shared" si="2"/>
        <v>3.7720667920978362E-2</v>
      </c>
      <c r="N5" s="62">
        <f t="shared" si="3"/>
        <v>2.8888888888888888E-2</v>
      </c>
      <c r="P5" s="62">
        <f t="shared" si="4"/>
        <v>8.466603951081844E-4</v>
      </c>
      <c r="R5" s="108">
        <f t="shared" si="5"/>
        <v>118111.11111111111</v>
      </c>
      <c r="S5" s="108">
        <f t="shared" si="6"/>
        <v>154219.5</v>
      </c>
      <c r="T5" s="58" t="b">
        <f t="shared" si="7"/>
        <v>0</v>
      </c>
      <c r="U5" s="58" t="b">
        <f t="shared" si="8"/>
        <v>0</v>
      </c>
      <c r="V5" s="58" t="b">
        <f t="shared" si="9"/>
        <v>0</v>
      </c>
      <c r="W5" s="58" t="str">
        <f t="shared" si="10"/>
        <v>Flag,"</v>
      </c>
    </row>
    <row r="6" spans="1:24" ht="15.75" customHeight="1">
      <c r="A6" s="3" t="s">
        <v>36</v>
      </c>
      <c r="C6" s="3" t="s">
        <v>14</v>
      </c>
      <c r="E6" s="5">
        <v>19</v>
      </c>
      <c r="F6" s="5">
        <v>1060</v>
      </c>
      <c r="G6" s="44">
        <v>161000000</v>
      </c>
      <c r="H6" s="44">
        <v>2630000</v>
      </c>
      <c r="I6" s="44">
        <v>805000</v>
      </c>
      <c r="K6" s="67">
        <f t="shared" si="0"/>
        <v>2481.132075471698</v>
      </c>
      <c r="L6" s="60">
        <f t="shared" si="1"/>
        <v>55.789473684210527</v>
      </c>
      <c r="M6" s="62">
        <f t="shared" si="2"/>
        <v>1.6335403726708074E-2</v>
      </c>
      <c r="N6" s="62">
        <f t="shared" si="3"/>
        <v>1.7924528301886792E-2</v>
      </c>
      <c r="P6" s="62">
        <f t="shared" si="4"/>
        <v>5.0000000000000001E-3</v>
      </c>
      <c r="R6" s="108">
        <f t="shared" si="5"/>
        <v>151886.79245283018</v>
      </c>
      <c r="S6" s="108">
        <f t="shared" si="6"/>
        <v>138421.05263157896</v>
      </c>
      <c r="T6" s="58" t="b">
        <f t="shared" si="7"/>
        <v>0</v>
      </c>
      <c r="U6" s="58" t="b">
        <f t="shared" si="8"/>
        <v>0</v>
      </c>
      <c r="V6" s="58" t="b">
        <f t="shared" si="9"/>
        <v>0</v>
      </c>
      <c r="W6" s="58" t="b">
        <f t="shared" si="10"/>
        <v>0</v>
      </c>
    </row>
    <row r="7" spans="1:24" ht="15.75" customHeight="1">
      <c r="A7" s="3" t="s">
        <v>51</v>
      </c>
      <c r="C7" s="3" t="s">
        <v>34</v>
      </c>
      <c r="E7" s="5">
        <v>25</v>
      </c>
      <c r="F7" s="5">
        <v>1000</v>
      </c>
      <c r="G7" s="44">
        <v>80000000</v>
      </c>
      <c r="H7" s="44">
        <v>2000000</v>
      </c>
      <c r="I7" s="44">
        <v>1350000</v>
      </c>
      <c r="K7" s="67">
        <f t="shared" si="0"/>
        <v>2000</v>
      </c>
      <c r="L7" s="60">
        <f t="shared" si="1"/>
        <v>40</v>
      </c>
      <c r="M7" s="62">
        <f t="shared" si="2"/>
        <v>2.5000000000000001E-2</v>
      </c>
      <c r="N7" s="62">
        <f t="shared" si="3"/>
        <v>2.5000000000000001E-2</v>
      </c>
      <c r="P7" s="62">
        <f t="shared" si="4"/>
        <v>1.6875000000000001E-2</v>
      </c>
      <c r="R7" s="108">
        <f t="shared" si="5"/>
        <v>80000</v>
      </c>
      <c r="S7" s="108">
        <f t="shared" si="6"/>
        <v>80000</v>
      </c>
      <c r="T7" s="58" t="b">
        <f t="shared" si="7"/>
        <v>0</v>
      </c>
      <c r="U7" s="58" t="b">
        <f t="shared" si="8"/>
        <v>0</v>
      </c>
      <c r="V7" s="58" t="b">
        <f t="shared" si="9"/>
        <v>0</v>
      </c>
      <c r="W7" s="58" t="b">
        <f t="shared" si="10"/>
        <v>0</v>
      </c>
    </row>
    <row r="8" spans="1:24" ht="15.75" customHeight="1">
      <c r="A8" s="3" t="s">
        <v>52</v>
      </c>
      <c r="C8" s="3" t="s">
        <v>34</v>
      </c>
      <c r="E8" s="5">
        <v>3</v>
      </c>
      <c r="F8" s="5">
        <v>110</v>
      </c>
      <c r="G8" s="44">
        <v>24000000</v>
      </c>
      <c r="H8" s="44">
        <v>300000</v>
      </c>
      <c r="I8" s="44">
        <v>75000</v>
      </c>
      <c r="K8" s="67">
        <f t="shared" si="0"/>
        <v>2727.2727272727275</v>
      </c>
      <c r="L8" s="60">
        <f t="shared" si="1"/>
        <v>36.666666666666664</v>
      </c>
      <c r="M8" s="62">
        <f t="shared" si="2"/>
        <v>1.2500000000000001E-2</v>
      </c>
      <c r="N8" s="62">
        <f t="shared" si="3"/>
        <v>2.7272727272727271E-2</v>
      </c>
      <c r="P8" s="62">
        <f t="shared" si="4"/>
        <v>3.1250000000000002E-3</v>
      </c>
      <c r="R8" s="108">
        <f t="shared" si="5"/>
        <v>218181.81818181818</v>
      </c>
      <c r="S8" s="108">
        <f t="shared" si="6"/>
        <v>100000</v>
      </c>
      <c r="T8" s="58" t="b">
        <f t="shared" si="7"/>
        <v>0</v>
      </c>
      <c r="U8" s="58" t="b">
        <f t="shared" si="8"/>
        <v>0</v>
      </c>
      <c r="V8" s="58" t="b">
        <f t="shared" si="9"/>
        <v>0</v>
      </c>
      <c r="W8" s="58" t="str">
        <f t="shared" si="10"/>
        <v>Flag,"</v>
      </c>
    </row>
    <row r="9" spans="1:24" ht="15.75" customHeight="1">
      <c r="A9" s="3" t="s">
        <v>53</v>
      </c>
      <c r="C9" s="3" t="s">
        <v>34</v>
      </c>
      <c r="E9" s="5">
        <v>3</v>
      </c>
      <c r="F9" s="5">
        <v>100</v>
      </c>
      <c r="G9" s="44">
        <v>26000000</v>
      </c>
      <c r="H9" s="44">
        <v>325000</v>
      </c>
      <c r="I9" s="44">
        <v>117000</v>
      </c>
      <c r="K9" s="67">
        <f t="shared" si="0"/>
        <v>3250</v>
      </c>
      <c r="L9" s="60">
        <f t="shared" si="1"/>
        <v>33.333333333333336</v>
      </c>
      <c r="M9" s="62">
        <f t="shared" si="2"/>
        <v>1.2500000000000001E-2</v>
      </c>
      <c r="N9" s="62">
        <f t="shared" si="3"/>
        <v>0.03</v>
      </c>
      <c r="P9" s="62">
        <f t="shared" si="4"/>
        <v>4.4999999999999997E-3</v>
      </c>
      <c r="R9" s="108">
        <f t="shared" si="5"/>
        <v>260000</v>
      </c>
      <c r="S9" s="108">
        <f t="shared" si="6"/>
        <v>108333.33333333333</v>
      </c>
      <c r="T9" s="58" t="b">
        <f t="shared" si="7"/>
        <v>0</v>
      </c>
      <c r="U9" s="58" t="b">
        <f t="shared" si="8"/>
        <v>0</v>
      </c>
      <c r="V9" s="58" t="b">
        <f t="shared" si="9"/>
        <v>0</v>
      </c>
      <c r="W9" s="58" t="str">
        <f t="shared" si="10"/>
        <v>Flag,"</v>
      </c>
    </row>
    <row r="10" spans="1:24" ht="15.75" customHeight="1">
      <c r="A10" s="3" t="s">
        <v>54</v>
      </c>
      <c r="C10" s="3" t="s">
        <v>34</v>
      </c>
      <c r="E10" s="3">
        <v>9</v>
      </c>
      <c r="F10" s="5">
        <v>254</v>
      </c>
      <c r="G10" s="44">
        <v>80000000</v>
      </c>
      <c r="H10" s="44">
        <v>1400000</v>
      </c>
      <c r="I10" s="44">
        <v>1300000</v>
      </c>
      <c r="K10" s="67">
        <f t="shared" si="0"/>
        <v>5511.8110236220473</v>
      </c>
      <c r="L10" s="60">
        <f t="shared" si="1"/>
        <v>28.222222222222221</v>
      </c>
      <c r="M10" s="62">
        <f t="shared" si="2"/>
        <v>1.7500000000000002E-2</v>
      </c>
      <c r="N10" s="62">
        <f t="shared" si="3"/>
        <v>3.5433070866141732E-2</v>
      </c>
      <c r="P10" s="62">
        <f t="shared" si="4"/>
        <v>1.6250000000000001E-2</v>
      </c>
      <c r="R10" s="108">
        <f t="shared" si="5"/>
        <v>314960.62992125982</v>
      </c>
      <c r="S10" s="108">
        <f t="shared" si="6"/>
        <v>155555.55555555556</v>
      </c>
      <c r="T10" s="58" t="b">
        <f t="shared" si="7"/>
        <v>0</v>
      </c>
      <c r="U10" s="58" t="b">
        <f t="shared" si="8"/>
        <v>0</v>
      </c>
      <c r="V10" s="58" t="b">
        <f t="shared" si="9"/>
        <v>0</v>
      </c>
      <c r="W10" s="58" t="str">
        <f t="shared" si="10"/>
        <v>Flag,"</v>
      </c>
    </row>
    <row r="11" spans="1:24" ht="15.75" customHeight="1">
      <c r="A11" s="3" t="s">
        <v>55</v>
      </c>
      <c r="C11" s="3" t="s">
        <v>34</v>
      </c>
      <c r="E11" s="3">
        <v>10</v>
      </c>
      <c r="F11" s="5">
        <v>150</v>
      </c>
      <c r="G11" s="44">
        <v>68000000</v>
      </c>
      <c r="H11" s="44">
        <v>1200000</v>
      </c>
      <c r="I11" s="44">
        <v>600000</v>
      </c>
      <c r="K11" s="67">
        <f t="shared" si="0"/>
        <v>8000</v>
      </c>
      <c r="L11" s="60">
        <f t="shared" si="1"/>
        <v>15</v>
      </c>
      <c r="M11" s="62">
        <f t="shared" si="2"/>
        <v>1.7647058823529412E-2</v>
      </c>
      <c r="N11" s="62">
        <f t="shared" si="3"/>
        <v>6.6666666666666666E-2</v>
      </c>
      <c r="P11" s="62">
        <f t="shared" si="4"/>
        <v>8.8235294117647058E-3</v>
      </c>
      <c r="R11" s="108">
        <f t="shared" si="5"/>
        <v>453333.33333333331</v>
      </c>
      <c r="S11" s="108">
        <f t="shared" si="6"/>
        <v>120000</v>
      </c>
      <c r="T11" s="58" t="b">
        <f t="shared" si="7"/>
        <v>0</v>
      </c>
      <c r="U11" s="58" t="b">
        <f t="shared" si="8"/>
        <v>0</v>
      </c>
      <c r="V11" s="58" t="b">
        <f t="shared" si="9"/>
        <v>0</v>
      </c>
      <c r="W11" s="58" t="str">
        <f t="shared" si="10"/>
        <v>Flag,"</v>
      </c>
    </row>
    <row r="12" spans="1:24" ht="15.75" customHeight="1">
      <c r="A12" s="3" t="s">
        <v>56</v>
      </c>
      <c r="C12" s="26" t="s">
        <v>40</v>
      </c>
      <c r="E12" s="3">
        <v>5</v>
      </c>
      <c r="F12" s="5">
        <v>110</v>
      </c>
      <c r="G12" s="93">
        <v>15349134</v>
      </c>
      <c r="H12" s="44">
        <v>140000</v>
      </c>
      <c r="I12" s="44">
        <v>360000</v>
      </c>
      <c r="K12" s="67">
        <f t="shared" si="0"/>
        <v>1272.7272727272727</v>
      </c>
      <c r="L12" s="60">
        <f t="shared" si="1"/>
        <v>22</v>
      </c>
      <c r="M12" s="62">
        <f t="shared" si="2"/>
        <v>9.1210357535480499E-3</v>
      </c>
      <c r="N12" s="62">
        <f t="shared" si="3"/>
        <v>4.5454545454545456E-2</v>
      </c>
      <c r="P12" s="62">
        <f t="shared" si="4"/>
        <v>2.3454091937694987E-2</v>
      </c>
      <c r="R12" s="108">
        <f t="shared" si="5"/>
        <v>139537.58181818182</v>
      </c>
      <c r="S12" s="108">
        <f t="shared" si="6"/>
        <v>28000</v>
      </c>
      <c r="T12" s="58" t="b">
        <f t="shared" si="7"/>
        <v>0</v>
      </c>
      <c r="U12" s="58" t="str">
        <f t="shared" si="8"/>
        <v>Flag,"</v>
      </c>
      <c r="V12" s="58" t="b">
        <f t="shared" si="9"/>
        <v>0</v>
      </c>
      <c r="W12" s="58" t="str">
        <f t="shared" si="10"/>
        <v>Flag,"</v>
      </c>
    </row>
    <row r="13" spans="1:24" s="58" customFormat="1" ht="15.75" customHeight="1">
      <c r="A13" s="26"/>
      <c r="C13" s="26"/>
      <c r="E13" s="26"/>
      <c r="F13" s="5"/>
      <c r="G13" s="93"/>
      <c r="H13" s="44"/>
      <c r="I13" s="44"/>
      <c r="K13" s="67"/>
      <c r="L13" s="60"/>
      <c r="M13" s="62"/>
      <c r="N13" s="62"/>
      <c r="P13" s="62"/>
      <c r="R13" s="108"/>
      <c r="S13" s="108"/>
    </row>
    <row r="14" spans="1:24" s="58" customFormat="1" ht="15.75" customHeight="1">
      <c r="A14" s="26"/>
      <c r="C14" s="26"/>
      <c r="E14" s="26"/>
      <c r="F14" s="5"/>
      <c r="G14" s="93"/>
      <c r="H14" s="44"/>
      <c r="I14" s="44"/>
      <c r="K14" s="67"/>
      <c r="L14" s="60"/>
      <c r="M14" s="62"/>
      <c r="N14" s="62"/>
      <c r="P14" s="62"/>
      <c r="R14" s="108"/>
      <c r="S14" s="108"/>
    </row>
    <row r="15" spans="1:24" s="58" customFormat="1" ht="15.75" customHeight="1">
      <c r="A15" s="26"/>
      <c r="C15" s="26"/>
      <c r="E15" s="26"/>
      <c r="F15" s="5"/>
      <c r="G15" s="93"/>
      <c r="H15" s="44"/>
      <c r="I15" s="44"/>
      <c r="K15" s="67"/>
      <c r="L15" s="60"/>
      <c r="M15" s="62"/>
      <c r="N15" s="62"/>
      <c r="P15" s="62"/>
      <c r="R15" s="108"/>
      <c r="S15" s="108"/>
    </row>
    <row r="16" spans="1:24" s="58" customFormat="1" ht="15.75" customHeight="1">
      <c r="G16" s="93"/>
      <c r="H16" s="44"/>
      <c r="I16" s="44"/>
      <c r="K16" s="67"/>
      <c r="L16" s="60"/>
      <c r="M16" s="62"/>
      <c r="N16" s="62"/>
      <c r="P16" s="62"/>
      <c r="R16" s="108"/>
      <c r="S16" s="108"/>
    </row>
    <row r="17" spans="1:19" s="58" customFormat="1" ht="15.75" customHeight="1">
      <c r="A17" s="26"/>
      <c r="C17" s="26"/>
      <c r="E17" s="26"/>
      <c r="F17" s="5"/>
      <c r="G17" s="93"/>
      <c r="H17" s="44"/>
      <c r="I17" s="44"/>
      <c r="K17" s="67"/>
      <c r="L17" s="60"/>
      <c r="M17" s="62"/>
      <c r="N17" s="62"/>
      <c r="P17" s="62"/>
      <c r="R17" s="108"/>
      <c r="S17" s="108"/>
    </row>
    <row r="18" spans="1:19" s="58" customFormat="1" ht="15.75" customHeight="1">
      <c r="A18" s="26"/>
      <c r="C18" s="26"/>
      <c r="E18" s="26"/>
      <c r="F18" s="5"/>
      <c r="G18" s="93"/>
      <c r="H18" s="44"/>
      <c r="I18" s="44"/>
      <c r="K18" s="67"/>
      <c r="L18" s="60"/>
      <c r="M18" s="62"/>
      <c r="N18" s="62"/>
      <c r="P18" s="62"/>
      <c r="R18" s="108"/>
      <c r="S18" s="108"/>
    </row>
    <row r="19" spans="1:19" s="58" customFormat="1" ht="15.75" customHeight="1">
      <c r="A19" s="26"/>
      <c r="C19" s="26"/>
      <c r="E19" s="26"/>
      <c r="F19" s="5"/>
      <c r="G19" s="93"/>
      <c r="H19" s="44"/>
      <c r="I19" s="44"/>
      <c r="K19" s="67"/>
      <c r="L19" s="60"/>
      <c r="M19" s="62"/>
      <c r="N19" s="62"/>
      <c r="P19" s="62"/>
      <c r="R19" s="108"/>
      <c r="S19" s="108"/>
    </row>
    <row r="20" spans="1:19" s="58" customFormat="1" ht="15.75" customHeight="1">
      <c r="A20" s="26"/>
      <c r="C20" s="26"/>
      <c r="E20" s="26"/>
      <c r="F20" s="5"/>
      <c r="G20" s="93"/>
      <c r="H20" s="44"/>
      <c r="I20" s="44"/>
      <c r="K20" s="67"/>
      <c r="L20" s="60"/>
      <c r="M20" s="62"/>
      <c r="N20" s="62"/>
      <c r="P20" s="62"/>
      <c r="R20" s="108"/>
      <c r="S20" s="108"/>
    </row>
    <row r="21" spans="1:19" s="58" customFormat="1" ht="15.75" customHeight="1">
      <c r="A21" s="26"/>
      <c r="C21" s="26"/>
      <c r="E21" s="26"/>
      <c r="F21" s="5"/>
      <c r="G21" s="93"/>
      <c r="H21" s="44"/>
      <c r="I21" s="44"/>
      <c r="K21" s="67"/>
      <c r="L21" s="60"/>
      <c r="M21" s="62"/>
      <c r="N21" s="62"/>
      <c r="P21" s="62"/>
      <c r="R21" s="108"/>
      <c r="S21" s="108"/>
    </row>
    <row r="22" spans="1:19" s="58" customFormat="1" ht="15.75" customHeight="1">
      <c r="A22" s="26"/>
      <c r="C22" s="26"/>
      <c r="E22" s="26"/>
      <c r="F22" s="5"/>
      <c r="G22" s="93"/>
      <c r="H22" s="44"/>
      <c r="I22" s="44"/>
      <c r="K22" s="67"/>
      <c r="L22" s="60"/>
      <c r="M22" s="62"/>
      <c r="N22" s="62"/>
      <c r="P22" s="62"/>
      <c r="R22" s="108"/>
      <c r="S22" s="108"/>
    </row>
    <row r="23" spans="1:19" s="58" customFormat="1" ht="15.75" customHeight="1">
      <c r="A23" s="26"/>
      <c r="C23" s="26"/>
      <c r="E23" s="26"/>
      <c r="F23" s="5"/>
      <c r="G23" s="93"/>
      <c r="H23" s="44"/>
      <c r="I23" s="44"/>
      <c r="K23" s="67"/>
      <c r="L23" s="60"/>
      <c r="M23" s="62"/>
      <c r="N23" s="62"/>
      <c r="P23" s="62"/>
      <c r="R23" s="108"/>
      <c r="S23" s="108"/>
    </row>
    <row r="24" spans="1:19" s="58" customFormat="1" ht="15.75" customHeight="1">
      <c r="A24" s="26"/>
      <c r="C24" s="26"/>
      <c r="E24" s="26"/>
      <c r="F24" s="5"/>
      <c r="G24" s="93"/>
      <c r="H24" s="44"/>
      <c r="I24" s="44"/>
      <c r="K24" s="67"/>
      <c r="L24" s="60"/>
      <c r="M24" s="62"/>
      <c r="N24" s="62"/>
      <c r="P24" s="62"/>
      <c r="R24" s="108"/>
      <c r="S24" s="108"/>
    </row>
    <row r="25" spans="1:19" s="58" customFormat="1" ht="15.75" customHeight="1">
      <c r="A25" s="26"/>
      <c r="C25" s="26"/>
      <c r="E25" s="26"/>
      <c r="F25" s="5"/>
      <c r="G25" s="93"/>
      <c r="H25" s="44"/>
      <c r="I25" s="44"/>
      <c r="K25" s="67"/>
      <c r="L25" s="60"/>
      <c r="M25" s="62"/>
      <c r="N25" s="62"/>
      <c r="P25" s="62"/>
      <c r="R25" s="108"/>
      <c r="S25" s="108"/>
    </row>
    <row r="26" spans="1:19" s="58" customFormat="1" ht="15.75" customHeight="1">
      <c r="A26" s="26"/>
      <c r="C26" s="26"/>
      <c r="E26" s="26"/>
      <c r="F26" s="5"/>
      <c r="G26" s="93"/>
      <c r="H26" s="44"/>
      <c r="I26" s="44"/>
      <c r="K26" s="67"/>
      <c r="L26" s="60"/>
      <c r="M26" s="62"/>
      <c r="N26" s="62"/>
      <c r="P26" s="62"/>
      <c r="R26" s="108"/>
      <c r="S26" s="108"/>
    </row>
    <row r="27" spans="1:19" s="58" customFormat="1" ht="15.75" customHeight="1">
      <c r="A27" s="26"/>
      <c r="C27" s="26"/>
      <c r="E27" s="26"/>
      <c r="F27" s="5"/>
      <c r="G27" s="93"/>
      <c r="H27" s="44"/>
      <c r="I27" s="44"/>
      <c r="K27" s="67"/>
      <c r="L27" s="60"/>
      <c r="M27" s="62"/>
      <c r="N27" s="62"/>
      <c r="P27" s="62"/>
      <c r="R27" s="108"/>
      <c r="S27" s="108"/>
    </row>
    <row r="28" spans="1:19" s="58" customFormat="1" ht="15.75" customHeight="1">
      <c r="A28" s="26"/>
      <c r="C28" s="26"/>
      <c r="E28" s="26"/>
      <c r="F28" s="5"/>
      <c r="G28" s="93"/>
      <c r="H28" s="44"/>
      <c r="I28" s="44"/>
      <c r="K28" s="67"/>
      <c r="L28" s="60"/>
      <c r="M28" s="62"/>
      <c r="N28" s="62"/>
      <c r="P28" s="62"/>
      <c r="R28" s="108"/>
      <c r="S28" s="108"/>
    </row>
    <row r="29" spans="1:19" s="58" customFormat="1" ht="15.75" customHeight="1">
      <c r="A29" s="26"/>
      <c r="C29" s="26"/>
      <c r="E29" s="26"/>
      <c r="F29" s="5"/>
      <c r="G29" s="93"/>
      <c r="H29" s="44"/>
      <c r="I29" s="44"/>
      <c r="K29" s="67"/>
      <c r="L29" s="60"/>
      <c r="M29" s="62"/>
      <c r="N29" s="62"/>
      <c r="P29" s="62"/>
      <c r="R29" s="108"/>
      <c r="S29" s="108"/>
    </row>
    <row r="30" spans="1:19" s="58" customFormat="1" ht="15.75" customHeight="1">
      <c r="A30" s="26"/>
      <c r="C30" s="26"/>
      <c r="E30" s="26"/>
      <c r="F30" s="5"/>
      <c r="G30" s="93"/>
      <c r="H30" s="44"/>
      <c r="I30" s="44"/>
      <c r="K30" s="67"/>
      <c r="L30" s="60"/>
      <c r="M30" s="62"/>
      <c r="N30" s="62"/>
      <c r="P30" s="62"/>
      <c r="R30" s="108"/>
      <c r="S30" s="108"/>
    </row>
    <row r="31" spans="1:19" s="58" customFormat="1" ht="15.75" customHeight="1">
      <c r="A31" s="26"/>
      <c r="C31" s="26"/>
      <c r="E31" s="26"/>
      <c r="F31" s="5"/>
      <c r="G31" s="93"/>
      <c r="H31" s="44"/>
      <c r="I31" s="44"/>
      <c r="K31" s="67"/>
      <c r="L31" s="60"/>
      <c r="M31" s="62"/>
      <c r="N31" s="62"/>
      <c r="P31" s="62"/>
      <c r="R31" s="108"/>
      <c r="S31" s="108"/>
    </row>
    <row r="32" spans="1:19" s="58" customFormat="1" ht="15.75" customHeight="1">
      <c r="A32" s="26"/>
      <c r="C32" s="26"/>
      <c r="E32" s="26"/>
      <c r="F32" s="5"/>
      <c r="G32" s="93"/>
      <c r="H32" s="44"/>
      <c r="I32" s="44"/>
      <c r="K32" s="67"/>
      <c r="L32" s="60"/>
      <c r="M32" s="62"/>
      <c r="N32" s="62"/>
      <c r="P32" s="62"/>
      <c r="R32" s="108"/>
      <c r="S32" s="108"/>
    </row>
    <row r="33" spans="1:19" s="58" customFormat="1" ht="15.75" customHeight="1">
      <c r="A33" s="26"/>
      <c r="C33" s="26"/>
      <c r="E33" s="26"/>
      <c r="F33" s="5"/>
      <c r="G33" s="93"/>
      <c r="H33" s="44"/>
      <c r="I33" s="44"/>
      <c r="K33" s="67"/>
      <c r="L33" s="60"/>
      <c r="M33" s="62"/>
      <c r="N33" s="62"/>
      <c r="P33" s="62"/>
      <c r="R33" s="108"/>
      <c r="S33" s="108"/>
    </row>
    <row r="34" spans="1:19" s="58" customFormat="1" ht="15.75" customHeight="1">
      <c r="A34" s="26"/>
      <c r="C34" s="26"/>
      <c r="E34" s="26"/>
      <c r="F34" s="5"/>
      <c r="G34" s="93"/>
      <c r="H34" s="44"/>
      <c r="I34" s="44"/>
      <c r="K34" s="67"/>
      <c r="L34" s="60"/>
      <c r="M34" s="62"/>
      <c r="N34" s="62"/>
      <c r="P34" s="62"/>
      <c r="R34" s="108"/>
      <c r="S34" s="108"/>
    </row>
    <row r="35" spans="1:19" s="58" customFormat="1" ht="15.75" customHeight="1">
      <c r="A35" s="26"/>
      <c r="C35" s="26"/>
      <c r="E35" s="26"/>
      <c r="F35" s="5"/>
      <c r="G35" s="93"/>
      <c r="H35" s="44"/>
      <c r="I35" s="44"/>
      <c r="K35" s="67"/>
      <c r="L35" s="60"/>
      <c r="M35" s="62"/>
      <c r="N35" s="62"/>
      <c r="P35" s="62"/>
      <c r="R35" s="108"/>
      <c r="S35" s="108"/>
    </row>
    <row r="36" spans="1:19" s="58" customFormat="1" ht="15.75" customHeight="1">
      <c r="A36" s="26"/>
      <c r="C36" s="26"/>
      <c r="E36" s="26"/>
      <c r="F36" s="5"/>
      <c r="G36" s="93"/>
      <c r="H36" s="44"/>
      <c r="I36" s="44"/>
      <c r="K36" s="67"/>
      <c r="L36" s="60"/>
      <c r="M36" s="62"/>
      <c r="N36" s="62"/>
      <c r="P36" s="62"/>
      <c r="R36" s="108"/>
      <c r="S36" s="108"/>
    </row>
    <row r="37" spans="1:19" s="58" customFormat="1" ht="15.75" customHeight="1">
      <c r="A37" s="26"/>
      <c r="C37" s="26"/>
      <c r="E37" s="26"/>
      <c r="F37" s="5"/>
      <c r="G37" s="93"/>
      <c r="H37" s="44"/>
      <c r="I37" s="44"/>
      <c r="K37" s="67"/>
      <c r="L37" s="60"/>
      <c r="M37" s="62"/>
      <c r="N37" s="62"/>
      <c r="P37" s="62"/>
      <c r="R37" s="108"/>
      <c r="S37" s="108"/>
    </row>
    <row r="38" spans="1:19" s="58" customFormat="1" ht="15.75" customHeight="1">
      <c r="A38" s="26"/>
      <c r="C38" s="26"/>
      <c r="E38" s="26"/>
      <c r="F38" s="5"/>
      <c r="G38" s="93"/>
      <c r="H38" s="44"/>
      <c r="I38" s="44"/>
      <c r="K38" s="67"/>
      <c r="L38" s="60"/>
      <c r="M38" s="62"/>
      <c r="N38" s="62"/>
      <c r="P38" s="62"/>
      <c r="R38" s="108"/>
      <c r="S38" s="108"/>
    </row>
    <row r="39" spans="1:19" s="58" customFormat="1" ht="15.75" customHeight="1">
      <c r="A39" s="26"/>
      <c r="C39" s="26"/>
      <c r="E39" s="26"/>
      <c r="F39" s="5"/>
      <c r="G39" s="93"/>
      <c r="H39" s="44"/>
      <c r="I39" s="44"/>
      <c r="K39" s="67"/>
      <c r="L39" s="60"/>
      <c r="M39" s="62"/>
      <c r="N39" s="62"/>
      <c r="P39" s="62"/>
      <c r="R39" s="108"/>
      <c r="S39" s="108"/>
    </row>
    <row r="40" spans="1:19" s="58" customFormat="1" ht="15.75" customHeight="1">
      <c r="A40" s="26"/>
      <c r="C40" s="26"/>
      <c r="E40" s="26"/>
      <c r="F40" s="5"/>
      <c r="G40" s="93"/>
      <c r="H40" s="44"/>
      <c r="I40" s="44"/>
      <c r="K40" s="67"/>
      <c r="L40" s="60"/>
      <c r="M40" s="62"/>
      <c r="N40" s="62"/>
      <c r="P40" s="62"/>
      <c r="R40" s="108"/>
      <c r="S40" s="108"/>
    </row>
    <row r="41" spans="1:19" s="58" customFormat="1" ht="15.75" customHeight="1">
      <c r="A41" s="26"/>
      <c r="C41" s="26"/>
      <c r="E41" s="26"/>
      <c r="F41" s="5"/>
      <c r="G41" s="93"/>
      <c r="H41" s="44"/>
      <c r="I41" s="44"/>
      <c r="K41" s="67"/>
      <c r="L41" s="60"/>
      <c r="M41" s="62"/>
      <c r="N41" s="62"/>
      <c r="P41" s="62"/>
      <c r="R41" s="108"/>
      <c r="S41" s="108"/>
    </row>
    <row r="42" spans="1:19" s="58" customFormat="1" ht="15.75" customHeight="1">
      <c r="A42" s="26"/>
      <c r="C42" s="26"/>
      <c r="E42" s="26"/>
      <c r="F42" s="5"/>
      <c r="G42" s="93"/>
      <c r="H42" s="44"/>
      <c r="I42" s="44"/>
      <c r="K42" s="67"/>
      <c r="L42" s="60"/>
      <c r="M42" s="62"/>
      <c r="N42" s="62"/>
      <c r="P42" s="62"/>
      <c r="R42" s="108"/>
      <c r="S42" s="108"/>
    </row>
    <row r="43" spans="1:19" s="58" customFormat="1" ht="15.75" customHeight="1">
      <c r="A43" s="26"/>
      <c r="C43" s="26"/>
      <c r="E43" s="26"/>
      <c r="F43" s="5"/>
      <c r="G43" s="93"/>
      <c r="H43" s="44"/>
      <c r="I43" s="44"/>
      <c r="K43" s="67"/>
      <c r="L43" s="60"/>
      <c r="M43" s="62"/>
      <c r="N43" s="62"/>
      <c r="P43" s="62"/>
      <c r="R43" s="108"/>
      <c r="S43" s="108"/>
    </row>
    <row r="44" spans="1:19" s="58" customFormat="1" ht="15.75" customHeight="1">
      <c r="A44" s="26"/>
      <c r="C44" s="26"/>
      <c r="E44" s="26"/>
      <c r="F44" s="5"/>
      <c r="G44" s="93"/>
      <c r="H44" s="44"/>
      <c r="I44" s="44"/>
      <c r="K44" s="67"/>
      <c r="L44" s="60"/>
      <c r="M44" s="62"/>
      <c r="N44" s="62"/>
      <c r="P44" s="62"/>
      <c r="R44" s="108"/>
      <c r="S44" s="108"/>
    </row>
    <row r="45" spans="1:19" s="58" customFormat="1" ht="15.75" customHeight="1">
      <c r="A45" s="26"/>
      <c r="C45" s="26"/>
      <c r="E45" s="26"/>
      <c r="F45" s="5"/>
      <c r="G45" s="93"/>
      <c r="H45" s="44"/>
      <c r="I45" s="44"/>
      <c r="K45" s="67"/>
      <c r="L45" s="60"/>
      <c r="M45" s="62"/>
      <c r="N45" s="62"/>
      <c r="P45" s="62"/>
      <c r="R45" s="108"/>
      <c r="S45" s="108"/>
    </row>
    <row r="46" spans="1:19" s="58" customFormat="1" ht="15.75" customHeight="1">
      <c r="A46" s="26"/>
      <c r="C46" s="26"/>
      <c r="E46" s="26"/>
      <c r="F46" s="5"/>
      <c r="G46" s="93"/>
      <c r="H46" s="44"/>
      <c r="I46" s="44"/>
      <c r="K46" s="67"/>
      <c r="L46" s="60"/>
      <c r="M46" s="62"/>
      <c r="N46" s="62"/>
      <c r="P46" s="62"/>
      <c r="R46" s="108"/>
      <c r="S46" s="108"/>
    </row>
    <row r="47" spans="1:19" s="58" customFormat="1" ht="15.75" customHeight="1">
      <c r="A47" s="26"/>
      <c r="C47" s="26"/>
      <c r="E47" s="26"/>
      <c r="F47" s="5"/>
      <c r="G47" s="93"/>
      <c r="H47" s="44"/>
      <c r="I47" s="44"/>
      <c r="K47" s="67"/>
      <c r="L47" s="60"/>
      <c r="M47" s="62"/>
      <c r="N47" s="62"/>
      <c r="P47" s="62"/>
      <c r="R47" s="108"/>
      <c r="S47" s="108"/>
    </row>
    <row r="48" spans="1:19" s="58" customFormat="1" ht="15.75" customHeight="1">
      <c r="A48" s="26"/>
      <c r="C48" s="26"/>
      <c r="E48" s="26"/>
      <c r="F48" s="5"/>
      <c r="G48" s="93"/>
      <c r="H48" s="44"/>
      <c r="I48" s="44"/>
      <c r="K48" s="67"/>
      <c r="L48" s="60"/>
      <c r="M48" s="62"/>
      <c r="N48" s="62"/>
      <c r="P48" s="62"/>
      <c r="R48" s="108"/>
      <c r="S48" s="108"/>
    </row>
    <row r="49" spans="1:19" s="58" customFormat="1" ht="15.75" customHeight="1">
      <c r="A49" s="26"/>
      <c r="C49" s="26"/>
      <c r="E49" s="26"/>
      <c r="F49" s="5"/>
      <c r="G49" s="93"/>
      <c r="H49" s="44"/>
      <c r="I49" s="44"/>
      <c r="K49" s="67"/>
      <c r="L49" s="60"/>
      <c r="M49" s="62"/>
      <c r="N49" s="62"/>
      <c r="P49" s="62"/>
      <c r="R49" s="108"/>
      <c r="S49" s="108"/>
    </row>
    <row r="50" spans="1:19" s="58" customFormat="1" ht="15.75" customHeight="1">
      <c r="A50" s="26"/>
      <c r="C50" s="26"/>
      <c r="E50" s="26"/>
      <c r="F50" s="5"/>
      <c r="G50" s="93"/>
      <c r="H50" s="44"/>
      <c r="I50" s="44"/>
      <c r="K50" s="67"/>
      <c r="L50" s="60"/>
      <c r="M50" s="62"/>
      <c r="N50" s="62"/>
      <c r="P50" s="62"/>
      <c r="R50" s="108"/>
      <c r="S50" s="108"/>
    </row>
    <row r="51" spans="1:19" s="58" customFormat="1" ht="15.75" customHeight="1">
      <c r="A51" s="26"/>
      <c r="C51" s="26"/>
      <c r="E51" s="26"/>
      <c r="F51" s="5"/>
      <c r="G51" s="93"/>
      <c r="H51" s="44"/>
      <c r="I51" s="44"/>
      <c r="K51" s="67"/>
      <c r="L51" s="60"/>
      <c r="M51" s="62"/>
      <c r="N51" s="62"/>
      <c r="P51" s="62"/>
      <c r="R51" s="108"/>
      <c r="S51" s="108"/>
    </row>
    <row r="52" spans="1:19" s="58" customFormat="1" ht="15.75" customHeight="1">
      <c r="A52" s="26"/>
      <c r="C52" s="26"/>
      <c r="E52" s="26"/>
      <c r="F52" s="5"/>
      <c r="G52" s="93"/>
      <c r="H52" s="44"/>
      <c r="I52" s="44"/>
      <c r="K52" s="67"/>
      <c r="L52" s="60"/>
      <c r="M52" s="62"/>
      <c r="N52" s="62"/>
      <c r="P52" s="62"/>
      <c r="R52" s="108"/>
      <c r="S52" s="108"/>
    </row>
    <row r="53" spans="1:19" s="58" customFormat="1" ht="15.75" customHeight="1">
      <c r="A53" s="26"/>
      <c r="C53" s="26"/>
      <c r="E53" s="26"/>
      <c r="F53" s="5"/>
      <c r="G53" s="93"/>
      <c r="H53" s="44"/>
      <c r="I53" s="44"/>
      <c r="K53" s="67"/>
      <c r="L53" s="60"/>
      <c r="M53" s="62"/>
      <c r="N53" s="62"/>
      <c r="P53" s="62"/>
      <c r="R53" s="108"/>
      <c r="S53" s="108"/>
    </row>
    <row r="54" spans="1:19" s="58" customFormat="1" ht="15.75" customHeight="1">
      <c r="A54" s="26"/>
      <c r="C54" s="26"/>
      <c r="E54" s="26"/>
      <c r="F54" s="5"/>
      <c r="G54" s="93"/>
      <c r="H54" s="44"/>
      <c r="I54" s="44"/>
      <c r="K54" s="67"/>
      <c r="L54" s="60"/>
      <c r="M54" s="62"/>
      <c r="N54" s="62"/>
      <c r="P54" s="62"/>
      <c r="R54" s="108"/>
      <c r="S54" s="108"/>
    </row>
    <row r="55" spans="1:19" s="58" customFormat="1" ht="15.75" customHeight="1">
      <c r="A55" s="26"/>
      <c r="C55" s="26"/>
      <c r="E55" s="26"/>
      <c r="F55" s="5"/>
      <c r="G55" s="93"/>
      <c r="H55" s="44"/>
      <c r="I55" s="44"/>
      <c r="K55" s="67"/>
      <c r="L55" s="60"/>
      <c r="M55" s="62"/>
      <c r="N55" s="62"/>
      <c r="P55" s="62"/>
      <c r="R55" s="108"/>
      <c r="S55" s="108"/>
    </row>
    <row r="56" spans="1:19" s="58" customFormat="1" ht="15.75" customHeight="1">
      <c r="A56" s="26"/>
      <c r="C56" s="26"/>
      <c r="E56" s="26"/>
      <c r="F56" s="5"/>
      <c r="G56" s="93"/>
      <c r="H56" s="44"/>
      <c r="I56" s="44"/>
      <c r="K56" s="67"/>
      <c r="L56" s="60"/>
      <c r="M56" s="62"/>
      <c r="N56" s="62"/>
      <c r="P56" s="62"/>
      <c r="R56" s="108"/>
      <c r="S56" s="108"/>
    </row>
    <row r="57" spans="1:19" s="58" customFormat="1" ht="15.75" customHeight="1">
      <c r="A57" s="26"/>
      <c r="C57" s="26"/>
      <c r="E57" s="26"/>
      <c r="F57" s="5"/>
      <c r="G57" s="93"/>
      <c r="H57" s="44"/>
      <c r="I57" s="44"/>
      <c r="K57" s="67"/>
      <c r="L57" s="60"/>
      <c r="M57" s="62"/>
      <c r="N57" s="62"/>
      <c r="P57" s="62"/>
      <c r="R57" s="108"/>
      <c r="S57" s="108"/>
    </row>
    <row r="58" spans="1:19" s="58" customFormat="1" ht="15.75" customHeight="1">
      <c r="A58" s="26"/>
      <c r="C58" s="39" t="s">
        <v>353</v>
      </c>
      <c r="E58" s="26"/>
      <c r="F58" s="5"/>
      <c r="G58" s="93"/>
      <c r="H58" s="44"/>
      <c r="I58" s="44"/>
      <c r="K58" s="67"/>
      <c r="L58" s="60"/>
      <c r="M58" s="62"/>
      <c r="N58" s="62"/>
      <c r="P58" s="62"/>
      <c r="R58" s="108"/>
      <c r="S58" s="108"/>
    </row>
    <row r="59" spans="1:19" ht="15.75" customHeight="1" thickBot="1"/>
    <row r="60" spans="1:19" ht="55.5" customHeight="1">
      <c r="C60" s="120"/>
      <c r="D60" s="121" t="s">
        <v>305</v>
      </c>
      <c r="E60" s="122" t="s">
        <v>4</v>
      </c>
      <c r="F60" s="122" t="s">
        <v>5</v>
      </c>
      <c r="G60" s="123" t="s">
        <v>6</v>
      </c>
      <c r="H60" s="123" t="s">
        <v>7</v>
      </c>
      <c r="I60" s="123" t="s">
        <v>8</v>
      </c>
      <c r="J60" s="122" t="s">
        <v>9</v>
      </c>
      <c r="K60" s="124" t="s">
        <v>300</v>
      </c>
      <c r="L60" s="125" t="s">
        <v>299</v>
      </c>
      <c r="M60" s="126" t="s">
        <v>301</v>
      </c>
      <c r="N60" s="126" t="s">
        <v>302</v>
      </c>
      <c r="O60" s="125" t="s">
        <v>303</v>
      </c>
      <c r="P60" s="127" t="s">
        <v>304</v>
      </c>
    </row>
    <row r="61" spans="1:19" ht="15.75" customHeight="1">
      <c r="C61" s="128" t="s">
        <v>35</v>
      </c>
      <c r="D61" s="129"/>
      <c r="E61" s="129"/>
      <c r="F61" s="129"/>
      <c r="G61" s="131"/>
      <c r="H61" s="131"/>
      <c r="I61" s="131"/>
      <c r="J61" s="129"/>
      <c r="K61" s="131"/>
      <c r="L61" s="130"/>
      <c r="M61" s="132"/>
      <c r="N61" s="132"/>
      <c r="O61" s="129"/>
      <c r="P61" s="133"/>
    </row>
    <row r="62" spans="1:19" ht="15.75" customHeight="1">
      <c r="C62" s="134" t="s">
        <v>14</v>
      </c>
      <c r="D62" s="129">
        <f t="shared" ref="D62:D64" si="11">COUNTIF($C$3:$C$12,$C62)</f>
        <v>4</v>
      </c>
      <c r="E62" s="129">
        <f>AVERAGEIF($C$3:$C$12,$C62,E$3:E$12)</f>
        <v>28</v>
      </c>
      <c r="F62" s="129">
        <f t="shared" ref="F62:P64" si="12">AVERAGEIF($C$3:$C$12,$C62,F$3:F$12)</f>
        <v>1465</v>
      </c>
      <c r="G62" s="131">
        <f t="shared" si="12"/>
        <v>161825000</v>
      </c>
      <c r="H62" s="131">
        <f t="shared" si="12"/>
        <v>5122015.25</v>
      </c>
      <c r="I62" s="131">
        <f t="shared" si="12"/>
        <v>1068472.5</v>
      </c>
      <c r="J62" s="129"/>
      <c r="K62" s="131">
        <f t="shared" si="12"/>
        <v>5027.0089077568127</v>
      </c>
      <c r="L62" s="130">
        <f t="shared" si="12"/>
        <v>56.935173299101415</v>
      </c>
      <c r="M62" s="132">
        <f t="shared" si="12"/>
        <v>3.2488646708228208E-2</v>
      </c>
      <c r="N62" s="132">
        <f t="shared" si="12"/>
        <v>2.5258909853249474E-2</v>
      </c>
      <c r="O62" s="132"/>
      <c r="P62" s="133">
        <f t="shared" si="12"/>
        <v>6.1440715121711944E-3</v>
      </c>
    </row>
    <row r="63" spans="1:19" ht="15.75" customHeight="1">
      <c r="C63" s="134" t="s">
        <v>34</v>
      </c>
      <c r="D63" s="129">
        <f t="shared" si="11"/>
        <v>5</v>
      </c>
      <c r="E63" s="129">
        <f t="shared" ref="E63:E64" si="13">AVERAGEIF($C$3:$C$12,$C63,E$3:E$12)</f>
        <v>10</v>
      </c>
      <c r="F63" s="129">
        <f t="shared" si="12"/>
        <v>322.8</v>
      </c>
      <c r="G63" s="131">
        <f t="shared" si="12"/>
        <v>55600000</v>
      </c>
      <c r="H63" s="131">
        <f t="shared" si="12"/>
        <v>1045000</v>
      </c>
      <c r="I63" s="131">
        <f>AVERAGEIF($C$3:$C$12,$C63,I$3:I$12)</f>
        <v>688400</v>
      </c>
      <c r="J63" s="129"/>
      <c r="K63" s="131">
        <f t="shared" si="12"/>
        <v>4297.8167501789549</v>
      </c>
      <c r="L63" s="130">
        <f t="shared" si="12"/>
        <v>30.644444444444446</v>
      </c>
      <c r="M63" s="132">
        <f t="shared" si="12"/>
        <v>1.7029411764705883E-2</v>
      </c>
      <c r="N63" s="132">
        <f t="shared" si="12"/>
        <v>3.6874492961107133E-2</v>
      </c>
      <c r="O63" s="132"/>
      <c r="P63" s="133">
        <f t="shared" si="12"/>
        <v>9.9147058823529418E-3</v>
      </c>
    </row>
    <row r="64" spans="1:19" ht="15.75" customHeight="1">
      <c r="C64" s="141" t="s">
        <v>40</v>
      </c>
      <c r="D64" s="142">
        <f t="shared" si="11"/>
        <v>1</v>
      </c>
      <c r="E64" s="142">
        <f t="shared" si="13"/>
        <v>5</v>
      </c>
      <c r="F64" s="142">
        <f t="shared" si="12"/>
        <v>110</v>
      </c>
      <c r="G64" s="144">
        <f t="shared" si="12"/>
        <v>15349134</v>
      </c>
      <c r="H64" s="144">
        <f t="shared" si="12"/>
        <v>140000</v>
      </c>
      <c r="I64" s="144">
        <f>AVERAGEIF($C$3:$C$12,$C64,I$3:I$12)</f>
        <v>360000</v>
      </c>
      <c r="J64" s="142"/>
      <c r="K64" s="144">
        <f t="shared" si="12"/>
        <v>1272.7272727272727</v>
      </c>
      <c r="L64" s="143">
        <f t="shared" si="12"/>
        <v>22</v>
      </c>
      <c r="M64" s="145">
        <f t="shared" si="12"/>
        <v>9.1210357535480499E-3</v>
      </c>
      <c r="N64" s="145">
        <f t="shared" si="12"/>
        <v>4.5454545454545456E-2</v>
      </c>
      <c r="O64" s="145"/>
      <c r="P64" s="146">
        <f t="shared" si="12"/>
        <v>2.3454091937694987E-2</v>
      </c>
    </row>
    <row r="65" spans="3:16" ht="15.75" customHeight="1" thickBot="1">
      <c r="C65" s="135" t="s">
        <v>315</v>
      </c>
      <c r="D65" s="136">
        <f>SUM(D61:D64)</f>
        <v>10</v>
      </c>
      <c r="E65" s="137">
        <f>AVERAGE(E3:E12)</f>
        <v>16.7</v>
      </c>
      <c r="F65" s="137">
        <f t="shared" ref="F65:P65" si="14">AVERAGE(F3:F12)</f>
        <v>758.4</v>
      </c>
      <c r="G65" s="176">
        <f t="shared" si="14"/>
        <v>94064913.400000006</v>
      </c>
      <c r="H65" s="176">
        <f t="shared" si="14"/>
        <v>2585306.1</v>
      </c>
      <c r="I65" s="176">
        <f t="shared" si="14"/>
        <v>807589</v>
      </c>
      <c r="J65" s="137"/>
      <c r="K65" s="137">
        <f t="shared" si="14"/>
        <v>4286.98466546493</v>
      </c>
      <c r="L65" s="137">
        <f t="shared" si="14"/>
        <v>40.296291541862793</v>
      </c>
      <c r="M65" s="177">
        <f t="shared" si="14"/>
        <v>2.2422268140999031E-2</v>
      </c>
      <c r="N65" s="177">
        <f t="shared" si="14"/>
        <v>3.3086264967307905E-2</v>
      </c>
      <c r="O65" s="137"/>
      <c r="P65" s="178">
        <f t="shared" si="14"/>
        <v>9.7603907398144483E-3</v>
      </c>
    </row>
    <row r="67" spans="3:16" ht="15.75" customHeight="1">
      <c r="C67" s="179" t="s">
        <v>352</v>
      </c>
    </row>
  </sheetData>
  <mergeCells count="1">
    <mergeCell ref="T1:X1"/>
  </mergeCells>
  <pageMargins left="0.7" right="0.7" top="0.75" bottom="0.75" header="0.3" footer="0.3"/>
  <pageSetup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69"/>
  <sheetViews>
    <sheetView workbookViewId="0">
      <pane xSplit="1" ySplit="2" topLeftCell="B24" activePane="bottomRight" state="frozen"/>
      <selection pane="topRight" activeCell="B1" sqref="B1"/>
      <selection pane="bottomLeft" activeCell="A2" sqref="A2"/>
      <selection pane="bottomRight" activeCell="G65" sqref="G65"/>
    </sheetView>
  </sheetViews>
  <sheetFormatPr defaultRowHeight="12.75"/>
  <cols>
    <col min="1" max="1" width="39.42578125" bestFit="1" customWidth="1"/>
    <col min="5" max="5" width="14" customWidth="1"/>
    <col min="6" max="6" width="16.42578125" customWidth="1"/>
    <col min="7" max="7" width="20.85546875" style="40" customWidth="1"/>
    <col min="8" max="8" width="21" style="40" customWidth="1"/>
    <col min="9" max="9" width="16.5703125" style="40" customWidth="1"/>
    <col min="10" max="10" width="15.28515625" customWidth="1"/>
    <col min="11" max="11" width="15" customWidth="1"/>
    <col min="12" max="12" width="11.28515625" style="60" customWidth="1"/>
    <col min="13" max="13" width="15.28515625" style="62" customWidth="1"/>
    <col min="14" max="14" width="14.140625" style="62" customWidth="1"/>
    <col min="15" max="15" width="15" style="60" customWidth="1"/>
    <col min="16" max="16" width="13.42578125" style="62" customWidth="1"/>
    <col min="18" max="18" width="12.28515625" style="58" customWidth="1"/>
    <col min="19" max="19" width="12.140625" style="58" customWidth="1"/>
    <col min="20" max="20" width="13.42578125" customWidth="1"/>
    <col min="21" max="21" width="12.85546875" customWidth="1"/>
    <col min="22" max="22" width="17" customWidth="1"/>
    <col min="23" max="23" width="17.85546875" customWidth="1"/>
  </cols>
  <sheetData>
    <row r="1" spans="1:24" s="58" customFormat="1">
      <c r="A1" s="162" t="s">
        <v>335</v>
      </c>
      <c r="B1" s="162"/>
      <c r="C1" s="162"/>
      <c r="D1" s="162"/>
      <c r="E1" s="162"/>
      <c r="F1" s="163"/>
      <c r="G1" s="40"/>
      <c r="H1" s="40"/>
      <c r="I1" s="40"/>
      <c r="L1" s="60"/>
      <c r="M1" s="62"/>
      <c r="N1" s="62"/>
      <c r="O1" s="60"/>
      <c r="P1" s="62"/>
      <c r="T1" s="209" t="s">
        <v>345</v>
      </c>
      <c r="U1" s="209"/>
      <c r="V1" s="209"/>
      <c r="W1" s="209"/>
      <c r="X1" s="209"/>
    </row>
    <row r="2" spans="1:24" ht="91.5" customHeight="1">
      <c r="A2" s="39" t="s">
        <v>57</v>
      </c>
      <c r="C2" s="41" t="s">
        <v>3</v>
      </c>
      <c r="E2" s="41" t="s">
        <v>59</v>
      </c>
      <c r="F2" s="41" t="s">
        <v>5</v>
      </c>
      <c r="G2" s="42" t="s">
        <v>61</v>
      </c>
      <c r="H2" s="42" t="s">
        <v>62</v>
      </c>
      <c r="I2" s="42" t="s">
        <v>63</v>
      </c>
      <c r="J2" s="41" t="s">
        <v>58</v>
      </c>
      <c r="K2" s="47" t="s">
        <v>300</v>
      </c>
      <c r="L2" s="59" t="s">
        <v>299</v>
      </c>
      <c r="M2" s="61" t="s">
        <v>301</v>
      </c>
      <c r="N2" s="61" t="s">
        <v>302</v>
      </c>
      <c r="O2" s="59" t="s">
        <v>303</v>
      </c>
      <c r="P2" s="61" t="s">
        <v>304</v>
      </c>
      <c r="R2" s="92" t="s">
        <v>316</v>
      </c>
      <c r="S2" s="92" t="s">
        <v>317</v>
      </c>
      <c r="T2" s="92" t="s">
        <v>311</v>
      </c>
      <c r="U2" s="92" t="s">
        <v>312</v>
      </c>
      <c r="V2" s="92" t="s">
        <v>310</v>
      </c>
      <c r="W2" s="92" t="s">
        <v>313</v>
      </c>
    </row>
    <row r="3" spans="1:24">
      <c r="A3" t="s">
        <v>28</v>
      </c>
      <c r="C3" t="s">
        <v>14</v>
      </c>
      <c r="E3">
        <v>18</v>
      </c>
      <c r="F3">
        <v>800</v>
      </c>
      <c r="G3" s="40">
        <v>119000000</v>
      </c>
      <c r="H3" s="40">
        <v>4465000</v>
      </c>
      <c r="I3" s="40">
        <v>640000</v>
      </c>
      <c r="J3">
        <v>2</v>
      </c>
      <c r="K3" s="64">
        <f>H3/F3</f>
        <v>5581.25</v>
      </c>
      <c r="L3" s="60">
        <f>F3/E3</f>
        <v>44.444444444444443</v>
      </c>
      <c r="M3" s="62">
        <f>H3/G3</f>
        <v>3.7521008403361346E-2</v>
      </c>
      <c r="N3" s="62">
        <f>E3/F3</f>
        <v>2.2499999999999999E-2</v>
      </c>
      <c r="O3" s="60">
        <f>F3/J3</f>
        <v>400</v>
      </c>
      <c r="P3" s="62">
        <f>I3/G3</f>
        <v>5.3781512605042018E-3</v>
      </c>
      <c r="R3" s="108">
        <f>G3/F3</f>
        <v>148750</v>
      </c>
      <c r="S3" s="108">
        <f>H3/E3</f>
        <v>248055.55555555556</v>
      </c>
      <c r="T3" s="58" t="b">
        <f>IF(H3&gt;0.1*G3,"Flag,""")</f>
        <v>0</v>
      </c>
      <c r="U3" s="58" t="b">
        <f>IF(I3&gt;H3,"Flag,""")</f>
        <v>0</v>
      </c>
      <c r="V3" s="58" t="b">
        <f>IF(E3&gt;0.1*F3,"Flag,""")</f>
        <v>0</v>
      </c>
      <c r="W3" s="58" t="str">
        <f>IF(K3&gt;0.001*H3,"Flag,""")</f>
        <v>Flag,"</v>
      </c>
    </row>
    <row r="4" spans="1:24">
      <c r="A4" t="s">
        <v>39</v>
      </c>
      <c r="C4" t="s">
        <v>14</v>
      </c>
      <c r="E4">
        <v>200</v>
      </c>
      <c r="F4">
        <v>12000</v>
      </c>
      <c r="G4" s="40">
        <v>523121000</v>
      </c>
      <c r="H4" s="40">
        <v>12800000</v>
      </c>
      <c r="I4" s="40">
        <v>400000</v>
      </c>
      <c r="J4">
        <v>4</v>
      </c>
      <c r="K4" s="64">
        <f t="shared" ref="K4:K19" si="0">H4/F4</f>
        <v>1066.6666666666667</v>
      </c>
      <c r="L4" s="60">
        <f t="shared" ref="L4:L19" si="1">F4/E4</f>
        <v>60</v>
      </c>
      <c r="M4" s="62">
        <f t="shared" ref="M4:M19" si="2">H4/G4</f>
        <v>2.4468526402113468E-2</v>
      </c>
      <c r="N4" s="62">
        <f t="shared" ref="N4:N19" si="3">E4/F4</f>
        <v>1.6666666666666666E-2</v>
      </c>
      <c r="O4" s="60">
        <f t="shared" ref="O4:O19" si="4">F4/J4</f>
        <v>3000</v>
      </c>
      <c r="P4" s="62">
        <f t="shared" ref="P4:P19" si="5">I4/G4</f>
        <v>7.6464145006604589E-4</v>
      </c>
      <c r="R4" s="108">
        <f t="shared" ref="R4:R19" si="6">G4/F4</f>
        <v>43593.416666666664</v>
      </c>
      <c r="S4" s="108">
        <f t="shared" ref="S4:S19" si="7">H4/E4</f>
        <v>64000</v>
      </c>
      <c r="T4" s="58" t="b">
        <f t="shared" ref="T4:T19" si="8">IF(H4&gt;0.1*G4,"Flag,""")</f>
        <v>0</v>
      </c>
      <c r="U4" s="58" t="b">
        <f t="shared" ref="U4:U19" si="9">IF(I4&gt;H4,"Flag,""")</f>
        <v>0</v>
      </c>
      <c r="V4" s="58" t="b">
        <f>IF(E4&gt;0.1*F4,"Flag,""")</f>
        <v>0</v>
      </c>
      <c r="W4" s="58" t="b">
        <f t="shared" ref="W4:W19" si="10">IF(K4&gt;0.001*H4,"Flag,""")</f>
        <v>0</v>
      </c>
    </row>
    <row r="5" spans="1:24">
      <c r="A5" t="s">
        <v>70</v>
      </c>
      <c r="C5" t="s">
        <v>14</v>
      </c>
      <c r="E5">
        <v>50</v>
      </c>
      <c r="F5">
        <v>1000</v>
      </c>
      <c r="G5" s="40">
        <v>171000000</v>
      </c>
      <c r="H5" s="40">
        <v>7233772</v>
      </c>
      <c r="I5" s="40">
        <v>787284</v>
      </c>
      <c r="J5">
        <v>5</v>
      </c>
      <c r="K5" s="64">
        <f t="shared" si="0"/>
        <v>7233.7719999999999</v>
      </c>
      <c r="L5" s="60">
        <f t="shared" si="1"/>
        <v>20</v>
      </c>
      <c r="M5" s="62">
        <f t="shared" si="2"/>
        <v>4.230276023391813E-2</v>
      </c>
      <c r="N5" s="62">
        <f t="shared" si="3"/>
        <v>0.05</v>
      </c>
      <c r="O5" s="60">
        <f t="shared" si="4"/>
        <v>200</v>
      </c>
      <c r="P5" s="62">
        <f t="shared" si="5"/>
        <v>4.6039999999999996E-3</v>
      </c>
      <c r="R5" s="108">
        <f t="shared" si="6"/>
        <v>171000</v>
      </c>
      <c r="S5" s="108">
        <f t="shared" si="7"/>
        <v>144675.44</v>
      </c>
      <c r="T5" s="58" t="b">
        <f t="shared" si="8"/>
        <v>0</v>
      </c>
      <c r="U5" s="58" t="b">
        <f t="shared" si="9"/>
        <v>0</v>
      </c>
      <c r="V5" s="58" t="b">
        <f t="shared" ref="V5:V19" si="11">IF(E5&gt;0.1*F5,"Flag,""")</f>
        <v>0</v>
      </c>
      <c r="W5" s="58" t="b">
        <f t="shared" si="10"/>
        <v>0</v>
      </c>
    </row>
    <row r="6" spans="1:24">
      <c r="A6" t="s">
        <v>71</v>
      </c>
      <c r="C6" t="s">
        <v>14</v>
      </c>
      <c r="E6">
        <v>9</v>
      </c>
      <c r="F6">
        <v>850</v>
      </c>
      <c r="G6" s="40">
        <v>155000000</v>
      </c>
      <c r="H6" s="40">
        <v>1900000</v>
      </c>
      <c r="J6">
        <v>4</v>
      </c>
      <c r="K6" s="64">
        <f t="shared" si="0"/>
        <v>2235.294117647059</v>
      </c>
      <c r="L6" s="60">
        <f t="shared" si="1"/>
        <v>94.444444444444443</v>
      </c>
      <c r="M6" s="62">
        <f t="shared" si="2"/>
        <v>1.2258064516129033E-2</v>
      </c>
      <c r="N6" s="62">
        <f t="shared" si="3"/>
        <v>1.0588235294117647E-2</v>
      </c>
      <c r="O6" s="60">
        <f t="shared" si="4"/>
        <v>212.5</v>
      </c>
      <c r="P6" s="62">
        <f t="shared" si="5"/>
        <v>0</v>
      </c>
      <c r="R6" s="108">
        <f t="shared" si="6"/>
        <v>182352.9411764706</v>
      </c>
      <c r="S6" s="108">
        <f t="shared" si="7"/>
        <v>211111.11111111112</v>
      </c>
      <c r="T6" s="58" t="b">
        <f t="shared" si="8"/>
        <v>0</v>
      </c>
      <c r="U6" s="58" t="b">
        <f t="shared" si="9"/>
        <v>0</v>
      </c>
      <c r="V6" s="58" t="b">
        <f t="shared" si="11"/>
        <v>0</v>
      </c>
      <c r="W6" s="58" t="str">
        <f t="shared" si="10"/>
        <v>Flag,"</v>
      </c>
    </row>
    <row r="7" spans="1:24">
      <c r="A7" t="s">
        <v>11</v>
      </c>
      <c r="C7" t="s">
        <v>14</v>
      </c>
      <c r="E7">
        <v>23</v>
      </c>
      <c r="F7">
        <v>3951</v>
      </c>
      <c r="G7" s="40">
        <v>250510000</v>
      </c>
      <c r="H7" s="40">
        <v>3286064</v>
      </c>
      <c r="I7" s="40">
        <v>681600</v>
      </c>
      <c r="J7">
        <v>3</v>
      </c>
      <c r="K7" s="64">
        <f t="shared" si="0"/>
        <v>831.70437863831944</v>
      </c>
      <c r="L7" s="60">
        <f t="shared" si="1"/>
        <v>171.78260869565219</v>
      </c>
      <c r="M7" s="62">
        <f t="shared" si="2"/>
        <v>1.3117496307532634E-2</v>
      </c>
      <c r="N7" s="62">
        <f t="shared" si="3"/>
        <v>5.821311060491015E-3</v>
      </c>
      <c r="O7" s="60">
        <f t="shared" si="4"/>
        <v>1317</v>
      </c>
      <c r="P7" s="62">
        <f t="shared" si="5"/>
        <v>2.7208494670871424E-3</v>
      </c>
      <c r="R7" s="108">
        <f t="shared" si="6"/>
        <v>63404.201467982792</v>
      </c>
      <c r="S7" s="108">
        <f t="shared" si="7"/>
        <v>142872.34782608695</v>
      </c>
      <c r="T7" s="58" t="b">
        <f t="shared" si="8"/>
        <v>0</v>
      </c>
      <c r="U7" s="58" t="b">
        <f t="shared" si="9"/>
        <v>0</v>
      </c>
      <c r="V7" s="58" t="b">
        <f t="shared" si="11"/>
        <v>0</v>
      </c>
      <c r="W7" s="58" t="b">
        <f t="shared" si="10"/>
        <v>0</v>
      </c>
    </row>
    <row r="8" spans="1:24">
      <c r="A8" t="s">
        <v>72</v>
      </c>
      <c r="C8" t="s">
        <v>14</v>
      </c>
      <c r="E8">
        <v>1</v>
      </c>
      <c r="F8">
        <v>3500</v>
      </c>
      <c r="G8" s="40">
        <v>120000000</v>
      </c>
      <c r="H8" s="40">
        <v>815000</v>
      </c>
      <c r="I8" s="40">
        <v>250000</v>
      </c>
      <c r="K8" s="64">
        <f t="shared" si="0"/>
        <v>232.85714285714286</v>
      </c>
      <c r="L8" s="60">
        <f>F8/E8</f>
        <v>3500</v>
      </c>
      <c r="M8" s="62">
        <f t="shared" si="2"/>
        <v>6.7916666666666663E-3</v>
      </c>
      <c r="N8" s="62">
        <f t="shared" si="3"/>
        <v>2.8571428571428574E-4</v>
      </c>
      <c r="P8" s="62">
        <f t="shared" si="5"/>
        <v>2.0833333333333333E-3</v>
      </c>
      <c r="R8" s="108">
        <f t="shared" si="6"/>
        <v>34285.714285714283</v>
      </c>
      <c r="S8" s="108">
        <f t="shared" si="7"/>
        <v>815000</v>
      </c>
      <c r="T8" s="58" t="b">
        <f t="shared" si="8"/>
        <v>0</v>
      </c>
      <c r="U8" s="58" t="b">
        <f t="shared" si="9"/>
        <v>0</v>
      </c>
      <c r="V8" s="58" t="b">
        <f t="shared" si="11"/>
        <v>0</v>
      </c>
      <c r="W8" s="58" t="b">
        <f t="shared" si="10"/>
        <v>0</v>
      </c>
    </row>
    <row r="9" spans="1:24">
      <c r="A9" t="s">
        <v>73</v>
      </c>
      <c r="C9" t="s">
        <v>14</v>
      </c>
      <c r="E9">
        <v>12</v>
      </c>
      <c r="F9">
        <v>1000</v>
      </c>
      <c r="G9" s="40">
        <v>126000000</v>
      </c>
      <c r="H9" s="40">
        <v>1300000</v>
      </c>
      <c r="I9" s="40">
        <v>100000</v>
      </c>
      <c r="J9">
        <v>4</v>
      </c>
      <c r="K9" s="64">
        <f t="shared" si="0"/>
        <v>1300</v>
      </c>
      <c r="L9" s="60">
        <f t="shared" si="1"/>
        <v>83.333333333333329</v>
      </c>
      <c r="M9" s="62">
        <f t="shared" si="2"/>
        <v>1.0317460317460317E-2</v>
      </c>
      <c r="N9" s="62">
        <f t="shared" si="3"/>
        <v>1.2E-2</v>
      </c>
      <c r="O9" s="60">
        <f t="shared" si="4"/>
        <v>250</v>
      </c>
      <c r="P9" s="62">
        <f t="shared" si="5"/>
        <v>7.9365079365079365E-4</v>
      </c>
      <c r="R9" s="108">
        <f t="shared" si="6"/>
        <v>126000</v>
      </c>
      <c r="S9" s="108">
        <f t="shared" si="7"/>
        <v>108333.33333333333</v>
      </c>
      <c r="T9" s="58" t="b">
        <f t="shared" si="8"/>
        <v>0</v>
      </c>
      <c r="U9" s="58" t="b">
        <f t="shared" si="9"/>
        <v>0</v>
      </c>
      <c r="V9" s="58" t="b">
        <f t="shared" si="11"/>
        <v>0</v>
      </c>
      <c r="W9" s="58" t="b">
        <f t="shared" si="10"/>
        <v>0</v>
      </c>
    </row>
    <row r="10" spans="1:24">
      <c r="A10" t="s">
        <v>75</v>
      </c>
      <c r="C10" t="s">
        <v>34</v>
      </c>
      <c r="E10">
        <v>9</v>
      </c>
      <c r="F10">
        <v>350</v>
      </c>
      <c r="G10" s="40">
        <v>86000000</v>
      </c>
      <c r="H10" s="40">
        <v>1815000</v>
      </c>
      <c r="I10" s="40">
        <v>180000</v>
      </c>
      <c r="J10">
        <v>5</v>
      </c>
      <c r="K10" s="64">
        <f t="shared" si="0"/>
        <v>5185.7142857142853</v>
      </c>
      <c r="L10" s="60">
        <f t="shared" si="1"/>
        <v>38.888888888888886</v>
      </c>
      <c r="M10" s="62">
        <f t="shared" si="2"/>
        <v>2.1104651162790696E-2</v>
      </c>
      <c r="N10" s="62">
        <f t="shared" si="3"/>
        <v>2.5714285714285714E-2</v>
      </c>
      <c r="O10" s="60">
        <f t="shared" si="4"/>
        <v>70</v>
      </c>
      <c r="P10" s="62">
        <f t="shared" si="5"/>
        <v>2.0930232558139536E-3</v>
      </c>
      <c r="R10" s="108">
        <f t="shared" si="6"/>
        <v>245714.28571428571</v>
      </c>
      <c r="S10" s="108">
        <f t="shared" si="7"/>
        <v>201666.66666666666</v>
      </c>
      <c r="T10" s="58" t="b">
        <f t="shared" si="8"/>
        <v>0</v>
      </c>
      <c r="U10" s="58" t="b">
        <f t="shared" si="9"/>
        <v>0</v>
      </c>
      <c r="V10" s="58" t="b">
        <f t="shared" si="11"/>
        <v>0</v>
      </c>
      <c r="W10" s="58" t="str">
        <f t="shared" si="10"/>
        <v>Flag,"</v>
      </c>
    </row>
    <row r="11" spans="1:24">
      <c r="A11" t="s">
        <v>78</v>
      </c>
      <c r="C11" t="s">
        <v>34</v>
      </c>
      <c r="E11">
        <v>5</v>
      </c>
      <c r="F11">
        <v>112</v>
      </c>
      <c r="G11" s="40">
        <v>70000000</v>
      </c>
      <c r="H11" s="40">
        <v>1070000</v>
      </c>
      <c r="I11" s="40">
        <v>150000</v>
      </c>
      <c r="J11">
        <v>1</v>
      </c>
      <c r="K11" s="64">
        <f t="shared" si="0"/>
        <v>9553.5714285714294</v>
      </c>
      <c r="L11" s="60">
        <f t="shared" si="1"/>
        <v>22.4</v>
      </c>
      <c r="M11" s="62">
        <f t="shared" si="2"/>
        <v>1.5285714285714286E-2</v>
      </c>
      <c r="N11" s="62">
        <f t="shared" si="3"/>
        <v>4.4642857142857144E-2</v>
      </c>
      <c r="O11" s="60">
        <f t="shared" si="4"/>
        <v>112</v>
      </c>
      <c r="P11" s="62">
        <f t="shared" si="5"/>
        <v>2.142857142857143E-3</v>
      </c>
      <c r="R11" s="108">
        <f t="shared" si="6"/>
        <v>625000</v>
      </c>
      <c r="S11" s="108">
        <f t="shared" si="7"/>
        <v>214000</v>
      </c>
      <c r="T11" s="58" t="b">
        <f t="shared" si="8"/>
        <v>0</v>
      </c>
      <c r="U11" s="58" t="b">
        <f t="shared" si="9"/>
        <v>0</v>
      </c>
      <c r="V11" s="58" t="b">
        <f t="shared" si="11"/>
        <v>0</v>
      </c>
      <c r="W11" s="58" t="str">
        <f t="shared" si="10"/>
        <v>Flag,"</v>
      </c>
    </row>
    <row r="12" spans="1:24">
      <c r="A12" t="s">
        <v>82</v>
      </c>
      <c r="C12" t="s">
        <v>34</v>
      </c>
      <c r="E12">
        <v>16</v>
      </c>
      <c r="F12">
        <v>275</v>
      </c>
      <c r="G12" s="40">
        <v>51600000</v>
      </c>
      <c r="H12" s="40">
        <v>3165000</v>
      </c>
      <c r="I12" s="40">
        <v>560000</v>
      </c>
      <c r="J12">
        <v>3</v>
      </c>
      <c r="K12" s="64">
        <f t="shared" si="0"/>
        <v>11509.09090909091</v>
      </c>
      <c r="L12" s="60">
        <f t="shared" si="1"/>
        <v>17.1875</v>
      </c>
      <c r="M12" s="62">
        <f t="shared" si="2"/>
        <v>6.1337209302325578E-2</v>
      </c>
      <c r="N12" s="62">
        <f t="shared" si="3"/>
        <v>5.8181818181818182E-2</v>
      </c>
      <c r="O12" s="60">
        <f t="shared" si="4"/>
        <v>91.666666666666671</v>
      </c>
      <c r="P12" s="62">
        <f t="shared" si="5"/>
        <v>1.0852713178294573E-2</v>
      </c>
      <c r="R12" s="108">
        <f t="shared" si="6"/>
        <v>187636.36363636365</v>
      </c>
      <c r="S12" s="108">
        <f t="shared" si="7"/>
        <v>197812.5</v>
      </c>
      <c r="T12" s="58" t="b">
        <f t="shared" si="8"/>
        <v>0</v>
      </c>
      <c r="U12" s="58" t="b">
        <f t="shared" si="9"/>
        <v>0</v>
      </c>
      <c r="V12" s="58" t="b">
        <f t="shared" si="11"/>
        <v>0</v>
      </c>
      <c r="W12" s="58" t="str">
        <f t="shared" si="10"/>
        <v>Flag,"</v>
      </c>
    </row>
    <row r="13" spans="1:24">
      <c r="A13" t="s">
        <v>52</v>
      </c>
      <c r="C13" t="s">
        <v>34</v>
      </c>
      <c r="E13">
        <v>3</v>
      </c>
      <c r="F13">
        <v>110</v>
      </c>
      <c r="G13" s="40">
        <v>26000000</v>
      </c>
      <c r="H13" s="93">
        <v>1615716</v>
      </c>
      <c r="I13" s="40">
        <v>50000</v>
      </c>
      <c r="J13">
        <v>2</v>
      </c>
      <c r="K13" s="64">
        <f>H13/F13</f>
        <v>14688.327272727272</v>
      </c>
      <c r="L13" s="60">
        <f t="shared" si="1"/>
        <v>36.666666666666664</v>
      </c>
      <c r="M13" s="62">
        <f t="shared" si="2"/>
        <v>6.2142923076923075E-2</v>
      </c>
      <c r="N13" s="62">
        <f t="shared" si="3"/>
        <v>2.7272727272727271E-2</v>
      </c>
      <c r="O13" s="60">
        <f t="shared" si="4"/>
        <v>55</v>
      </c>
      <c r="P13" s="62">
        <f t="shared" si="5"/>
        <v>1.9230769230769232E-3</v>
      </c>
      <c r="R13" s="108">
        <f t="shared" si="6"/>
        <v>236363.63636363635</v>
      </c>
      <c r="S13" s="108">
        <f t="shared" si="7"/>
        <v>538572</v>
      </c>
      <c r="T13" s="58" t="b">
        <f t="shared" si="8"/>
        <v>0</v>
      </c>
      <c r="U13" s="58" t="b">
        <f t="shared" si="9"/>
        <v>0</v>
      </c>
      <c r="V13" s="58" t="b">
        <f t="shared" si="11"/>
        <v>0</v>
      </c>
      <c r="W13" s="58" t="str">
        <f t="shared" si="10"/>
        <v>Flag,"</v>
      </c>
    </row>
    <row r="14" spans="1:24">
      <c r="A14" t="s">
        <v>84</v>
      </c>
      <c r="C14" t="s">
        <v>34</v>
      </c>
      <c r="E14">
        <v>3</v>
      </c>
      <c r="F14">
        <v>150</v>
      </c>
      <c r="G14" s="40">
        <v>23495251</v>
      </c>
      <c r="H14" s="40">
        <v>275000</v>
      </c>
      <c r="I14" s="40">
        <v>66986</v>
      </c>
      <c r="J14">
        <v>3</v>
      </c>
      <c r="K14" s="64">
        <f t="shared" si="0"/>
        <v>1833.3333333333333</v>
      </c>
      <c r="L14" s="60">
        <f t="shared" si="1"/>
        <v>50</v>
      </c>
      <c r="M14" s="62">
        <f t="shared" si="2"/>
        <v>1.1704492963280111E-2</v>
      </c>
      <c r="N14" s="62">
        <f t="shared" si="3"/>
        <v>0.02</v>
      </c>
      <c r="O14" s="60">
        <f t="shared" si="4"/>
        <v>50</v>
      </c>
      <c r="P14" s="62">
        <f t="shared" si="5"/>
        <v>2.8510442386846602E-3</v>
      </c>
      <c r="R14" s="108">
        <f t="shared" si="6"/>
        <v>156635.00666666665</v>
      </c>
      <c r="S14" s="108">
        <f t="shared" si="7"/>
        <v>91666.666666666672</v>
      </c>
      <c r="T14" s="58" t="b">
        <f t="shared" si="8"/>
        <v>0</v>
      </c>
      <c r="U14" s="58" t="b">
        <f t="shared" si="9"/>
        <v>0</v>
      </c>
      <c r="V14" s="58" t="b">
        <f t="shared" si="11"/>
        <v>0</v>
      </c>
      <c r="W14" s="58" t="str">
        <f t="shared" si="10"/>
        <v>Flag,"</v>
      </c>
    </row>
    <row r="15" spans="1:24">
      <c r="A15" t="s">
        <v>85</v>
      </c>
      <c r="C15" t="s">
        <v>34</v>
      </c>
      <c r="E15">
        <v>4</v>
      </c>
      <c r="F15">
        <v>120</v>
      </c>
      <c r="G15" s="40">
        <v>21000000</v>
      </c>
      <c r="H15" s="40">
        <v>450000</v>
      </c>
      <c r="I15" s="40">
        <v>15000</v>
      </c>
      <c r="J15">
        <v>1</v>
      </c>
      <c r="K15" s="64">
        <f t="shared" si="0"/>
        <v>3750</v>
      </c>
      <c r="L15" s="60">
        <f t="shared" si="1"/>
        <v>30</v>
      </c>
      <c r="M15" s="62">
        <f t="shared" si="2"/>
        <v>2.1428571428571429E-2</v>
      </c>
      <c r="N15" s="62">
        <f t="shared" si="3"/>
        <v>3.3333333333333333E-2</v>
      </c>
      <c r="O15" s="60">
        <f t="shared" si="4"/>
        <v>120</v>
      </c>
      <c r="P15" s="62">
        <f t="shared" si="5"/>
        <v>7.1428571428571429E-4</v>
      </c>
      <c r="R15" s="108">
        <f t="shared" si="6"/>
        <v>175000</v>
      </c>
      <c r="S15" s="108">
        <f t="shared" si="7"/>
        <v>112500</v>
      </c>
      <c r="T15" s="58" t="b">
        <f t="shared" si="8"/>
        <v>0</v>
      </c>
      <c r="U15" s="58" t="b">
        <f t="shared" si="9"/>
        <v>0</v>
      </c>
      <c r="V15" s="58" t="b">
        <f t="shared" si="11"/>
        <v>0</v>
      </c>
      <c r="W15" s="58" t="str">
        <f t="shared" si="10"/>
        <v>Flag,"</v>
      </c>
    </row>
    <row r="16" spans="1:24">
      <c r="A16" t="s">
        <v>86</v>
      </c>
      <c r="C16" t="s">
        <v>34</v>
      </c>
      <c r="E16">
        <v>9</v>
      </c>
      <c r="F16">
        <v>254</v>
      </c>
      <c r="G16" s="40">
        <v>80000000</v>
      </c>
      <c r="H16" s="40">
        <v>1341442</v>
      </c>
      <c r="I16" s="40">
        <v>150000</v>
      </c>
      <c r="J16" s="94">
        <v>8</v>
      </c>
      <c r="K16" s="64">
        <f t="shared" si="0"/>
        <v>5281.2677165354335</v>
      </c>
      <c r="L16" s="60">
        <f t="shared" si="1"/>
        <v>28.222222222222221</v>
      </c>
      <c r="M16" s="62">
        <f t="shared" si="2"/>
        <v>1.6768024999999999E-2</v>
      </c>
      <c r="N16" s="62">
        <f t="shared" si="3"/>
        <v>3.5433070866141732E-2</v>
      </c>
      <c r="O16" s="60">
        <f t="shared" si="4"/>
        <v>31.75</v>
      </c>
      <c r="P16" s="62">
        <f t="shared" si="5"/>
        <v>1.8749999999999999E-3</v>
      </c>
      <c r="R16" s="108">
        <f t="shared" si="6"/>
        <v>314960.62992125982</v>
      </c>
      <c r="S16" s="108">
        <f t="shared" si="7"/>
        <v>149049.11111111112</v>
      </c>
      <c r="T16" s="58" t="b">
        <f t="shared" si="8"/>
        <v>0</v>
      </c>
      <c r="U16" s="58" t="b">
        <f t="shared" si="9"/>
        <v>0</v>
      </c>
      <c r="V16" s="58" t="b">
        <f t="shared" si="11"/>
        <v>0</v>
      </c>
      <c r="W16" s="58" t="str">
        <f t="shared" si="10"/>
        <v>Flag,"</v>
      </c>
    </row>
    <row r="17" spans="1:23">
      <c r="A17" t="s">
        <v>42</v>
      </c>
      <c r="C17" t="s">
        <v>34</v>
      </c>
      <c r="E17">
        <v>17</v>
      </c>
      <c r="F17">
        <v>500</v>
      </c>
      <c r="G17" s="40">
        <v>87000000</v>
      </c>
      <c r="H17" s="40">
        <v>1800000</v>
      </c>
      <c r="I17" s="40">
        <v>400000</v>
      </c>
      <c r="J17">
        <v>3</v>
      </c>
      <c r="K17" s="64">
        <f t="shared" si="0"/>
        <v>3600</v>
      </c>
      <c r="L17" s="60">
        <f t="shared" si="1"/>
        <v>29.411764705882351</v>
      </c>
      <c r="M17" s="62">
        <f t="shared" si="2"/>
        <v>2.0689655172413793E-2</v>
      </c>
      <c r="N17" s="62">
        <f t="shared" si="3"/>
        <v>3.4000000000000002E-2</v>
      </c>
      <c r="O17" s="60">
        <f t="shared" si="4"/>
        <v>166.66666666666666</v>
      </c>
      <c r="P17" s="62">
        <f t="shared" si="5"/>
        <v>4.5977011494252873E-3</v>
      </c>
      <c r="R17" s="108">
        <f t="shared" si="6"/>
        <v>174000</v>
      </c>
      <c r="S17" s="108">
        <f t="shared" si="7"/>
        <v>105882.35294117648</v>
      </c>
      <c r="T17" s="58" t="b">
        <f t="shared" si="8"/>
        <v>0</v>
      </c>
      <c r="U17" s="58" t="b">
        <f t="shared" si="9"/>
        <v>0</v>
      </c>
      <c r="V17" s="58" t="b">
        <f t="shared" si="11"/>
        <v>0</v>
      </c>
      <c r="W17" s="58" t="str">
        <f t="shared" si="10"/>
        <v>Flag,"</v>
      </c>
    </row>
    <row r="18" spans="1:23">
      <c r="A18" t="s">
        <v>89</v>
      </c>
      <c r="C18" t="s">
        <v>34</v>
      </c>
      <c r="E18">
        <v>14</v>
      </c>
      <c r="F18">
        <v>350</v>
      </c>
      <c r="G18" s="40">
        <v>78000000</v>
      </c>
      <c r="H18" s="40">
        <v>2710000</v>
      </c>
      <c r="I18" s="40">
        <v>745000</v>
      </c>
      <c r="J18">
        <v>1</v>
      </c>
      <c r="K18" s="64">
        <f t="shared" si="0"/>
        <v>7742.8571428571431</v>
      </c>
      <c r="L18" s="60">
        <f t="shared" si="1"/>
        <v>25</v>
      </c>
      <c r="M18" s="62">
        <f t="shared" si="2"/>
        <v>3.4743589743589744E-2</v>
      </c>
      <c r="N18" s="62">
        <f t="shared" si="3"/>
        <v>0.04</v>
      </c>
      <c r="O18" s="60">
        <f t="shared" si="4"/>
        <v>350</v>
      </c>
      <c r="P18" s="62">
        <f t="shared" si="5"/>
        <v>9.551282051282051E-3</v>
      </c>
      <c r="R18" s="108">
        <f t="shared" si="6"/>
        <v>222857.14285714287</v>
      </c>
      <c r="S18" s="108">
        <f t="shared" si="7"/>
        <v>193571.42857142858</v>
      </c>
      <c r="T18" s="58" t="b">
        <f t="shared" si="8"/>
        <v>0</v>
      </c>
      <c r="U18" s="58" t="b">
        <f t="shared" si="9"/>
        <v>0</v>
      </c>
      <c r="V18" s="58" t="b">
        <f t="shared" si="11"/>
        <v>0</v>
      </c>
      <c r="W18" s="58" t="str">
        <f t="shared" si="10"/>
        <v>Flag,"</v>
      </c>
    </row>
    <row r="19" spans="1:23">
      <c r="A19" t="s">
        <v>91</v>
      </c>
      <c r="C19" t="s">
        <v>40</v>
      </c>
      <c r="E19">
        <v>11</v>
      </c>
      <c r="F19">
        <v>75</v>
      </c>
      <c r="G19" s="40">
        <v>12500000</v>
      </c>
      <c r="H19" s="40">
        <v>858000</v>
      </c>
      <c r="I19" s="40">
        <v>45000</v>
      </c>
      <c r="J19">
        <v>1</v>
      </c>
      <c r="K19" s="64">
        <f t="shared" si="0"/>
        <v>11440</v>
      </c>
      <c r="L19" s="60">
        <f t="shared" si="1"/>
        <v>6.8181818181818183</v>
      </c>
      <c r="M19" s="62">
        <f t="shared" si="2"/>
        <v>6.8640000000000007E-2</v>
      </c>
      <c r="N19" s="62">
        <f t="shared" si="3"/>
        <v>0.14666666666666667</v>
      </c>
      <c r="O19" s="60">
        <f t="shared" si="4"/>
        <v>75</v>
      </c>
      <c r="P19" s="62">
        <f t="shared" si="5"/>
        <v>3.5999999999999999E-3</v>
      </c>
      <c r="R19" s="108">
        <f t="shared" si="6"/>
        <v>166666.66666666666</v>
      </c>
      <c r="S19" s="108">
        <f t="shared" si="7"/>
        <v>78000</v>
      </c>
      <c r="T19" s="58" t="b">
        <f t="shared" si="8"/>
        <v>0</v>
      </c>
      <c r="U19" s="58" t="b">
        <f t="shared" si="9"/>
        <v>0</v>
      </c>
      <c r="V19" s="58" t="str">
        <f t="shared" si="11"/>
        <v>Flag,"</v>
      </c>
      <c r="W19" s="58" t="str">
        <f t="shared" si="10"/>
        <v>Flag,"</v>
      </c>
    </row>
    <row r="21" spans="1:23" s="58" customFormat="1">
      <c r="G21" s="40"/>
      <c r="H21" s="40"/>
      <c r="I21" s="40"/>
      <c r="L21" s="60"/>
      <c r="M21" s="62"/>
      <c r="N21" s="62"/>
      <c r="O21" s="60"/>
      <c r="P21" s="62"/>
    </row>
    <row r="22" spans="1:23" s="58" customFormat="1">
      <c r="G22" s="40"/>
      <c r="H22" s="40"/>
      <c r="I22" s="40"/>
      <c r="L22" s="60"/>
      <c r="M22" s="62"/>
      <c r="N22" s="62"/>
      <c r="O22" s="60"/>
      <c r="P22" s="62"/>
    </row>
    <row r="23" spans="1:23" s="58" customFormat="1">
      <c r="G23" s="40"/>
      <c r="H23" s="40"/>
      <c r="I23" s="40"/>
      <c r="L23" s="60"/>
      <c r="M23" s="62"/>
      <c r="N23" s="62"/>
      <c r="O23" s="60"/>
      <c r="P23" s="62"/>
    </row>
    <row r="24" spans="1:23" s="58" customFormat="1">
      <c r="G24" s="40"/>
      <c r="H24" s="40"/>
      <c r="I24" s="40"/>
      <c r="L24" s="60"/>
      <c r="M24" s="62"/>
      <c r="N24" s="62"/>
      <c r="O24" s="60"/>
      <c r="P24" s="62"/>
    </row>
    <row r="25" spans="1:23" s="58" customFormat="1">
      <c r="G25" s="40"/>
      <c r="H25" s="40"/>
      <c r="I25" s="40"/>
      <c r="L25" s="60"/>
      <c r="M25" s="62"/>
      <c r="N25" s="62"/>
      <c r="O25" s="60"/>
      <c r="P25" s="62"/>
    </row>
    <row r="26" spans="1:23" s="58" customFormat="1">
      <c r="G26" s="40"/>
      <c r="H26" s="40"/>
      <c r="I26" s="40"/>
      <c r="L26" s="60"/>
      <c r="M26" s="62"/>
      <c r="N26" s="62"/>
      <c r="O26" s="60"/>
      <c r="P26" s="62"/>
    </row>
    <row r="27" spans="1:23" s="58" customFormat="1">
      <c r="G27" s="40"/>
      <c r="H27" s="40"/>
      <c r="I27" s="40"/>
      <c r="L27" s="60"/>
      <c r="M27" s="62"/>
      <c r="N27" s="62"/>
      <c r="O27" s="60"/>
      <c r="P27" s="62"/>
    </row>
    <row r="28" spans="1:23" s="58" customFormat="1">
      <c r="G28" s="40"/>
      <c r="H28" s="40"/>
      <c r="I28" s="40"/>
      <c r="L28" s="60"/>
      <c r="M28" s="62"/>
      <c r="N28" s="62"/>
      <c r="O28" s="60"/>
      <c r="P28" s="62"/>
    </row>
    <row r="29" spans="1:23" s="58" customFormat="1">
      <c r="G29" s="40"/>
      <c r="H29" s="40"/>
      <c r="I29" s="40"/>
      <c r="L29" s="60"/>
      <c r="M29" s="62"/>
      <c r="N29" s="62"/>
      <c r="O29" s="60"/>
      <c r="P29" s="62"/>
    </row>
    <row r="30" spans="1:23" s="58" customFormat="1">
      <c r="G30" s="40"/>
      <c r="H30" s="40"/>
      <c r="I30" s="40"/>
      <c r="L30" s="60"/>
      <c r="M30" s="62"/>
      <c r="N30" s="62"/>
      <c r="O30" s="60"/>
      <c r="P30" s="62"/>
    </row>
    <row r="31" spans="1:23" s="58" customFormat="1">
      <c r="G31" s="40"/>
      <c r="H31" s="40"/>
      <c r="I31" s="40"/>
      <c r="L31" s="60"/>
      <c r="M31" s="62"/>
      <c r="N31" s="62"/>
      <c r="O31" s="60"/>
      <c r="P31" s="62"/>
    </row>
    <row r="32" spans="1:23" s="58" customFormat="1">
      <c r="G32" s="40"/>
      <c r="H32" s="40"/>
      <c r="I32" s="40"/>
      <c r="L32" s="60"/>
      <c r="M32" s="62"/>
      <c r="N32" s="62"/>
      <c r="O32" s="60"/>
      <c r="P32" s="62"/>
    </row>
    <row r="33" spans="7:16" s="58" customFormat="1">
      <c r="G33" s="40"/>
      <c r="H33" s="40"/>
      <c r="I33" s="40"/>
      <c r="L33" s="60"/>
      <c r="M33" s="62"/>
      <c r="N33" s="62"/>
      <c r="O33" s="60"/>
      <c r="P33" s="62"/>
    </row>
    <row r="34" spans="7:16" s="58" customFormat="1">
      <c r="G34" s="40"/>
      <c r="H34" s="40"/>
      <c r="I34" s="40"/>
      <c r="L34" s="60"/>
      <c r="M34" s="62"/>
      <c r="N34" s="62"/>
      <c r="O34" s="60"/>
      <c r="P34" s="62"/>
    </row>
    <row r="35" spans="7:16" s="58" customFormat="1">
      <c r="G35" s="40"/>
      <c r="H35" s="40"/>
      <c r="I35" s="40"/>
      <c r="L35" s="60"/>
      <c r="M35" s="62"/>
      <c r="N35" s="62"/>
      <c r="O35" s="60"/>
      <c r="P35" s="62"/>
    </row>
    <row r="36" spans="7:16" s="58" customFormat="1">
      <c r="G36" s="40"/>
      <c r="H36" s="40"/>
      <c r="I36" s="40"/>
      <c r="L36" s="60"/>
      <c r="M36" s="62"/>
      <c r="N36" s="62"/>
      <c r="O36" s="60"/>
      <c r="P36" s="62"/>
    </row>
    <row r="37" spans="7:16" s="58" customFormat="1">
      <c r="G37" s="40"/>
      <c r="H37" s="40"/>
      <c r="I37" s="40"/>
      <c r="L37" s="60"/>
      <c r="M37" s="62"/>
      <c r="N37" s="62"/>
      <c r="O37" s="60"/>
      <c r="P37" s="62"/>
    </row>
    <row r="38" spans="7:16" s="58" customFormat="1">
      <c r="G38" s="40"/>
      <c r="H38" s="40"/>
      <c r="I38" s="40"/>
      <c r="L38" s="60"/>
      <c r="M38" s="62"/>
      <c r="N38" s="62"/>
      <c r="O38" s="60"/>
      <c r="P38" s="62"/>
    </row>
    <row r="39" spans="7:16" s="58" customFormat="1">
      <c r="G39" s="40"/>
      <c r="H39" s="40"/>
      <c r="I39" s="40"/>
      <c r="L39" s="60"/>
      <c r="M39" s="62"/>
      <c r="N39" s="62"/>
      <c r="O39" s="60"/>
      <c r="P39" s="62"/>
    </row>
    <row r="40" spans="7:16" s="58" customFormat="1">
      <c r="G40" s="40"/>
      <c r="H40" s="40"/>
      <c r="I40" s="40"/>
      <c r="L40" s="60"/>
      <c r="M40" s="62"/>
      <c r="N40" s="62"/>
      <c r="O40" s="60"/>
      <c r="P40" s="62"/>
    </row>
    <row r="41" spans="7:16" s="58" customFormat="1">
      <c r="G41" s="40"/>
      <c r="H41" s="40"/>
      <c r="I41" s="40"/>
      <c r="L41" s="60"/>
      <c r="M41" s="62"/>
      <c r="N41" s="62"/>
      <c r="O41" s="60"/>
      <c r="P41" s="62"/>
    </row>
    <row r="42" spans="7:16" s="58" customFormat="1">
      <c r="G42" s="40"/>
      <c r="H42" s="40"/>
      <c r="I42" s="40"/>
      <c r="L42" s="60"/>
      <c r="M42" s="62"/>
      <c r="N42" s="62"/>
      <c r="O42" s="60"/>
      <c r="P42" s="62"/>
    </row>
    <row r="43" spans="7:16" s="58" customFormat="1">
      <c r="G43" s="40"/>
      <c r="H43" s="40"/>
      <c r="I43" s="40"/>
      <c r="L43" s="60"/>
      <c r="M43" s="62"/>
      <c r="N43" s="62"/>
      <c r="O43" s="60"/>
      <c r="P43" s="62"/>
    </row>
    <row r="44" spans="7:16" s="58" customFormat="1">
      <c r="G44" s="40"/>
      <c r="H44" s="40"/>
      <c r="I44" s="40"/>
      <c r="L44" s="60"/>
      <c r="M44" s="62"/>
      <c r="N44" s="62"/>
      <c r="O44" s="60"/>
      <c r="P44" s="62"/>
    </row>
    <row r="45" spans="7:16" s="58" customFormat="1">
      <c r="G45" s="40"/>
      <c r="H45" s="40"/>
      <c r="I45" s="40"/>
      <c r="L45" s="60"/>
      <c r="M45" s="62"/>
      <c r="N45" s="62"/>
      <c r="O45" s="60"/>
      <c r="P45" s="62"/>
    </row>
    <row r="46" spans="7:16" s="58" customFormat="1">
      <c r="G46" s="40"/>
      <c r="H46" s="40"/>
      <c r="I46" s="40"/>
      <c r="L46" s="60"/>
      <c r="M46" s="62"/>
      <c r="N46" s="62"/>
      <c r="O46" s="60"/>
      <c r="P46" s="62"/>
    </row>
    <row r="47" spans="7:16" s="58" customFormat="1">
      <c r="G47" s="40"/>
      <c r="H47" s="40"/>
      <c r="I47" s="40"/>
      <c r="L47" s="60"/>
      <c r="M47" s="62"/>
      <c r="N47" s="62"/>
      <c r="O47" s="60"/>
      <c r="P47" s="62"/>
    </row>
    <row r="48" spans="7:16" s="58" customFormat="1">
      <c r="G48" s="40"/>
      <c r="H48" s="40"/>
      <c r="I48" s="40"/>
      <c r="L48" s="60"/>
      <c r="M48" s="62"/>
      <c r="N48" s="62"/>
      <c r="O48" s="60"/>
      <c r="P48" s="62"/>
    </row>
    <row r="49" spans="3:16" s="58" customFormat="1">
      <c r="G49" s="40"/>
      <c r="H49" s="40"/>
      <c r="I49" s="40"/>
      <c r="L49" s="60"/>
      <c r="M49" s="62"/>
      <c r="N49" s="62"/>
      <c r="O49" s="60"/>
      <c r="P49" s="62"/>
    </row>
    <row r="50" spans="3:16" s="58" customFormat="1">
      <c r="G50" s="40"/>
      <c r="H50" s="40"/>
      <c r="I50" s="40"/>
      <c r="L50" s="60"/>
      <c r="M50" s="62"/>
      <c r="N50" s="62"/>
      <c r="O50" s="60"/>
      <c r="P50" s="62"/>
    </row>
    <row r="51" spans="3:16" s="58" customFormat="1">
      <c r="G51" s="40"/>
      <c r="H51" s="40"/>
      <c r="I51" s="40"/>
      <c r="L51" s="60"/>
      <c r="M51" s="62"/>
      <c r="N51" s="62"/>
      <c r="O51" s="60"/>
      <c r="P51" s="62"/>
    </row>
    <row r="52" spans="3:16" s="58" customFormat="1">
      <c r="G52" s="40"/>
      <c r="H52" s="40"/>
      <c r="I52" s="40"/>
      <c r="L52" s="60"/>
      <c r="M52" s="62"/>
      <c r="N52" s="62"/>
      <c r="O52" s="60"/>
      <c r="P52" s="62"/>
    </row>
    <row r="53" spans="3:16" s="58" customFormat="1">
      <c r="G53" s="40"/>
      <c r="H53" s="40"/>
      <c r="I53" s="40"/>
      <c r="L53" s="60"/>
      <c r="M53" s="62"/>
      <c r="N53" s="62"/>
      <c r="O53" s="60"/>
      <c r="P53" s="62"/>
    </row>
    <row r="54" spans="3:16" s="58" customFormat="1">
      <c r="G54" s="40"/>
      <c r="H54" s="40"/>
      <c r="I54" s="40"/>
      <c r="L54" s="60"/>
      <c r="M54" s="62"/>
      <c r="N54" s="62"/>
      <c r="O54" s="60"/>
      <c r="P54" s="62"/>
    </row>
    <row r="58" spans="3:16">
      <c r="C58" s="39" t="s">
        <v>353</v>
      </c>
    </row>
    <row r="59" spans="3:16" ht="13.5" thickBot="1"/>
    <row r="60" spans="3:16" ht="63.75">
      <c r="C60" s="120"/>
      <c r="D60" s="121" t="s">
        <v>305</v>
      </c>
      <c r="E60" s="122" t="s">
        <v>4</v>
      </c>
      <c r="F60" s="122" t="s">
        <v>5</v>
      </c>
      <c r="G60" s="123" t="s">
        <v>6</v>
      </c>
      <c r="H60" s="123" t="s">
        <v>7</v>
      </c>
      <c r="I60" s="123" t="s">
        <v>8</v>
      </c>
      <c r="J60" s="122" t="s">
        <v>9</v>
      </c>
      <c r="K60" s="124" t="s">
        <v>300</v>
      </c>
      <c r="L60" s="125" t="s">
        <v>299</v>
      </c>
      <c r="M60" s="126" t="s">
        <v>301</v>
      </c>
      <c r="N60" s="126" t="s">
        <v>302</v>
      </c>
      <c r="O60" s="125" t="s">
        <v>303</v>
      </c>
      <c r="P60" s="127" t="s">
        <v>304</v>
      </c>
    </row>
    <row r="61" spans="3:16">
      <c r="C61" s="128" t="s">
        <v>35</v>
      </c>
      <c r="D61" s="129"/>
      <c r="E61" s="130"/>
      <c r="F61" s="130"/>
      <c r="G61" s="131"/>
      <c r="H61" s="131"/>
      <c r="I61" s="131"/>
      <c r="J61" s="130"/>
      <c r="K61" s="131"/>
      <c r="L61" s="130"/>
      <c r="M61" s="132"/>
      <c r="N61" s="132"/>
      <c r="O61" s="130"/>
      <c r="P61" s="133"/>
    </row>
    <row r="62" spans="3:16">
      <c r="C62" s="134" t="s">
        <v>14</v>
      </c>
      <c r="D62" s="129">
        <f>COUNTIF($C$3:$C$19,$C62)</f>
        <v>7</v>
      </c>
      <c r="E62" s="130">
        <f>AVERAGEIF($C$3:$C$19,$C62,E$3:E$19)</f>
        <v>44.714285714285715</v>
      </c>
      <c r="F62" s="130">
        <f t="shared" ref="F62:P64" si="12">AVERAGEIF($C$3:$C$19,$C62,F$3:F$19)</f>
        <v>3300.1428571428573</v>
      </c>
      <c r="G62" s="131">
        <f t="shared" si="12"/>
        <v>209233000</v>
      </c>
      <c r="H62" s="131">
        <f t="shared" si="12"/>
        <v>4542833.7142857146</v>
      </c>
      <c r="I62" s="131">
        <f t="shared" si="12"/>
        <v>476480.66666666669</v>
      </c>
      <c r="J62" s="130">
        <f t="shared" si="12"/>
        <v>3.6666666666666665</v>
      </c>
      <c r="K62" s="131">
        <f t="shared" si="12"/>
        <v>2640.2206151155983</v>
      </c>
      <c r="L62" s="130">
        <f t="shared" si="12"/>
        <v>567.71497584541066</v>
      </c>
      <c r="M62" s="132">
        <f t="shared" si="12"/>
        <v>2.0968140406740225E-2</v>
      </c>
      <c r="N62" s="132">
        <f t="shared" si="12"/>
        <v>1.6837418186712801E-2</v>
      </c>
      <c r="O62" s="130">
        <f t="shared" si="12"/>
        <v>896.58333333333337</v>
      </c>
      <c r="P62" s="133">
        <f t="shared" si="12"/>
        <v>2.3349466149487877E-3</v>
      </c>
    </row>
    <row r="63" spans="3:16">
      <c r="C63" s="134" t="s">
        <v>34</v>
      </c>
      <c r="D63" s="129">
        <f t="shared" ref="D63:D64" si="13">COUNTIF($C$3:$C$19,$C63)</f>
        <v>9</v>
      </c>
      <c r="E63" s="130">
        <f t="shared" ref="E63:E64" si="14">AVERAGEIF($C$3:$C$19,$C63,E$3:E$19)</f>
        <v>8.8888888888888893</v>
      </c>
      <c r="F63" s="130">
        <f t="shared" si="12"/>
        <v>246.77777777777777</v>
      </c>
      <c r="G63" s="131">
        <f t="shared" si="12"/>
        <v>58121694.555555552</v>
      </c>
      <c r="H63" s="131">
        <f t="shared" si="12"/>
        <v>1582462</v>
      </c>
      <c r="I63" s="131">
        <f t="shared" si="12"/>
        <v>257442.88888888888</v>
      </c>
      <c r="J63" s="130">
        <f t="shared" si="12"/>
        <v>3</v>
      </c>
      <c r="K63" s="131">
        <f t="shared" si="12"/>
        <v>7016.0180098699784</v>
      </c>
      <c r="L63" s="130">
        <f t="shared" si="12"/>
        <v>30.864115831517793</v>
      </c>
      <c r="M63" s="132">
        <f t="shared" si="12"/>
        <v>2.9467203570623195E-2</v>
      </c>
      <c r="N63" s="132">
        <f t="shared" si="12"/>
        <v>3.5397565834573708E-2</v>
      </c>
      <c r="O63" s="130">
        <f t="shared" si="12"/>
        <v>116.34259259259261</v>
      </c>
      <c r="P63" s="133">
        <f t="shared" si="12"/>
        <v>4.066775961524478E-3</v>
      </c>
    </row>
    <row r="64" spans="3:16">
      <c r="C64" s="141" t="s">
        <v>40</v>
      </c>
      <c r="D64" s="142">
        <f t="shared" si="13"/>
        <v>1</v>
      </c>
      <c r="E64" s="143">
        <f t="shared" si="14"/>
        <v>11</v>
      </c>
      <c r="F64" s="143">
        <f t="shared" si="12"/>
        <v>75</v>
      </c>
      <c r="G64" s="144">
        <f t="shared" si="12"/>
        <v>12500000</v>
      </c>
      <c r="H64" s="144">
        <f t="shared" si="12"/>
        <v>858000</v>
      </c>
      <c r="I64" s="144">
        <f t="shared" si="12"/>
        <v>45000</v>
      </c>
      <c r="J64" s="143">
        <f t="shared" si="12"/>
        <v>1</v>
      </c>
      <c r="K64" s="144">
        <f t="shared" si="12"/>
        <v>11440</v>
      </c>
      <c r="L64" s="143">
        <f t="shared" si="12"/>
        <v>6.8181818181818183</v>
      </c>
      <c r="M64" s="145">
        <f t="shared" si="12"/>
        <v>6.8640000000000007E-2</v>
      </c>
      <c r="N64" s="145">
        <f t="shared" si="12"/>
        <v>0.14666666666666667</v>
      </c>
      <c r="O64" s="143">
        <f t="shared" si="12"/>
        <v>75</v>
      </c>
      <c r="P64" s="146">
        <f t="shared" si="12"/>
        <v>3.5999999999999999E-3</v>
      </c>
    </row>
    <row r="65" spans="3:16" ht="13.5" thickBot="1">
      <c r="C65" s="135" t="s">
        <v>315</v>
      </c>
      <c r="D65" s="136">
        <f>SUM(D61:D64)</f>
        <v>17</v>
      </c>
      <c r="E65" s="137">
        <f>AVERAGE(E3:E19)</f>
        <v>23.764705882352942</v>
      </c>
      <c r="F65" s="137">
        <f t="shared" ref="F65:P65" si="15">AVERAGE(F3:F19)</f>
        <v>1493.9411764705883</v>
      </c>
      <c r="G65" s="176">
        <f t="shared" si="15"/>
        <v>117660367.70588236</v>
      </c>
      <c r="H65" s="176">
        <f t="shared" si="15"/>
        <v>2758823.1764705884</v>
      </c>
      <c r="I65" s="176">
        <f t="shared" si="15"/>
        <v>326304.375</v>
      </c>
      <c r="J65" s="137">
        <f t="shared" si="15"/>
        <v>3.125</v>
      </c>
      <c r="K65" s="137">
        <f t="shared" si="15"/>
        <v>5474.4533173317059</v>
      </c>
      <c r="L65" s="137">
        <f t="shared" si="15"/>
        <v>250.5058856011598</v>
      </c>
      <c r="M65" s="177">
        <f t="shared" si="15"/>
        <v>2.8271871469575903E-2</v>
      </c>
      <c r="N65" s="177">
        <f t="shared" si="15"/>
        <v>3.4300393322636451E-2</v>
      </c>
      <c r="O65" s="137">
        <f t="shared" si="15"/>
        <v>406.34895833333337</v>
      </c>
      <c r="P65" s="178">
        <f t="shared" si="15"/>
        <v>3.3262123504918719E-3</v>
      </c>
    </row>
    <row r="69" spans="3:16" ht="14.25">
      <c r="C69" s="179" t="s">
        <v>352</v>
      </c>
    </row>
  </sheetData>
  <mergeCells count="1">
    <mergeCell ref="T1:X1"/>
  </mergeCells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70"/>
  <sheetViews>
    <sheetView workbookViewId="0">
      <pane xSplit="1" ySplit="2" topLeftCell="B36" activePane="bottomRight" state="frozen"/>
      <selection pane="topRight" activeCell="B1" sqref="B1"/>
      <selection pane="bottomLeft" activeCell="A2" sqref="A2"/>
      <selection pane="bottomRight" activeCell="E65" sqref="E65"/>
    </sheetView>
  </sheetViews>
  <sheetFormatPr defaultColWidth="14.42578125" defaultRowHeight="15.75" customHeight="1"/>
  <cols>
    <col min="1" max="1" width="19.42578125" customWidth="1"/>
    <col min="4" max="4" width="8.7109375" customWidth="1"/>
    <col min="6" max="6" width="17" customWidth="1"/>
    <col min="7" max="7" width="14.85546875" style="40" bestFit="1" customWidth="1"/>
    <col min="8" max="8" width="22.7109375" style="40" customWidth="1"/>
    <col min="9" max="9" width="18.85546875" style="40" customWidth="1"/>
    <col min="12" max="12" width="14.42578125" style="60"/>
    <col min="13" max="14" width="14.42578125" style="62"/>
    <col min="15" max="15" width="14.42578125" style="60"/>
    <col min="16" max="18" width="14.42578125" style="62"/>
  </cols>
  <sheetData>
    <row r="1" spans="1:24" s="58" customFormat="1" ht="15.75" customHeight="1">
      <c r="A1" s="162" t="s">
        <v>335</v>
      </c>
      <c r="B1" s="150"/>
      <c r="C1" s="150"/>
      <c r="D1" s="150"/>
      <c r="E1" s="150"/>
      <c r="F1" s="149"/>
      <c r="G1" s="40"/>
      <c r="H1" s="40"/>
      <c r="I1" s="40"/>
      <c r="L1" s="60"/>
      <c r="M1" s="62"/>
      <c r="N1" s="62"/>
      <c r="O1" s="60"/>
      <c r="P1" s="62"/>
      <c r="Q1" s="62"/>
      <c r="R1" s="62"/>
      <c r="T1" s="209" t="s">
        <v>345</v>
      </c>
      <c r="U1" s="209"/>
      <c r="V1" s="209"/>
      <c r="W1" s="209"/>
      <c r="X1" s="209"/>
    </row>
    <row r="2" spans="1:24" ht="67.5" customHeight="1">
      <c r="A2" s="2" t="s">
        <v>45</v>
      </c>
      <c r="C2" s="2" t="s">
        <v>3</v>
      </c>
      <c r="E2" s="7" t="s">
        <v>46</v>
      </c>
      <c r="F2" s="7" t="s">
        <v>5</v>
      </c>
      <c r="G2" s="43" t="s">
        <v>6</v>
      </c>
      <c r="H2" s="45" t="s">
        <v>47</v>
      </c>
      <c r="I2" s="47" t="s">
        <v>297</v>
      </c>
      <c r="J2" s="7" t="s">
        <v>58</v>
      </c>
      <c r="K2" s="47" t="s">
        <v>300</v>
      </c>
      <c r="L2" s="59" t="s">
        <v>299</v>
      </c>
      <c r="M2" s="61" t="s">
        <v>301</v>
      </c>
      <c r="N2" s="61" t="s">
        <v>302</v>
      </c>
      <c r="O2" s="59" t="s">
        <v>303</v>
      </c>
      <c r="P2" s="61" t="s">
        <v>304</v>
      </c>
      <c r="Q2" s="61"/>
      <c r="R2" s="92" t="s">
        <v>316</v>
      </c>
      <c r="S2" s="92" t="s">
        <v>317</v>
      </c>
      <c r="T2" s="92" t="s">
        <v>311</v>
      </c>
      <c r="U2" s="92" t="s">
        <v>312</v>
      </c>
      <c r="V2" s="92" t="s">
        <v>310</v>
      </c>
      <c r="W2" s="92" t="s">
        <v>313</v>
      </c>
    </row>
    <row r="3" spans="1:24" ht="15.75" customHeight="1">
      <c r="A3" s="9" t="s">
        <v>60</v>
      </c>
      <c r="C3" s="3" t="s">
        <v>14</v>
      </c>
      <c r="E3" s="10">
        <v>80</v>
      </c>
      <c r="F3" s="10">
        <v>850</v>
      </c>
      <c r="G3" s="11">
        <v>439136103</v>
      </c>
      <c r="H3" s="11">
        <v>12635639</v>
      </c>
      <c r="I3" s="11">
        <v>6598258</v>
      </c>
      <c r="J3" s="10">
        <v>2</v>
      </c>
      <c r="K3" s="64">
        <f>H3/F3</f>
        <v>14865.457647058824</v>
      </c>
      <c r="L3" s="60">
        <f>F3/E3</f>
        <v>10.625</v>
      </c>
      <c r="M3" s="62">
        <f>H3/G3</f>
        <v>2.8773856017937107E-2</v>
      </c>
      <c r="N3" s="62">
        <f>E3/F3</f>
        <v>9.4117647058823528E-2</v>
      </c>
      <c r="O3" s="60">
        <f>F3/J3</f>
        <v>425</v>
      </c>
      <c r="P3" s="62">
        <f>I3/G3</f>
        <v>1.5025542092584448E-2</v>
      </c>
      <c r="R3" s="108">
        <f>G3/F3</f>
        <v>516630.70941176469</v>
      </c>
      <c r="S3" s="108">
        <f>H3/E3</f>
        <v>157945.48749999999</v>
      </c>
      <c r="T3" s="58" t="b">
        <f>IF(H3&gt;0.1*G3,"Flag,""")</f>
        <v>0</v>
      </c>
      <c r="U3" s="58" t="b">
        <f>IF(I3&gt;H3,"Flag,""")</f>
        <v>0</v>
      </c>
      <c r="V3" s="58" t="b">
        <f>IF(E3&gt;0.1*F3,"Flag,""")</f>
        <v>0</v>
      </c>
      <c r="W3" s="58" t="str">
        <f>IF(K3&gt;0.001*H3,"Flag,""")</f>
        <v>Flag,"</v>
      </c>
    </row>
    <row r="4" spans="1:24" ht="15.75" customHeight="1">
      <c r="A4" s="9" t="s">
        <v>39</v>
      </c>
      <c r="C4" s="3" t="s">
        <v>14</v>
      </c>
      <c r="E4" s="10">
        <v>36</v>
      </c>
      <c r="F4" s="10">
        <v>12000</v>
      </c>
      <c r="G4" s="11">
        <v>535003000</v>
      </c>
      <c r="H4" s="11">
        <v>4860000</v>
      </c>
      <c r="I4" s="11">
        <v>1000000</v>
      </c>
      <c r="J4" s="10">
        <v>4</v>
      </c>
      <c r="K4" s="64">
        <f>H4/F4</f>
        <v>405</v>
      </c>
      <c r="L4" s="60">
        <f t="shared" ref="L4:L23" si="0">F4/E4</f>
        <v>333.33333333333331</v>
      </c>
      <c r="M4" s="62">
        <f t="shared" ref="M4:M21" si="1">H4/G4</f>
        <v>9.0840612108717151E-3</v>
      </c>
      <c r="N4" s="62">
        <f t="shared" ref="N4:N23" si="2">E4/F4</f>
        <v>3.0000000000000001E-3</v>
      </c>
      <c r="O4" s="60">
        <f t="shared" ref="O4:O23" si="3">F4/J4</f>
        <v>3000</v>
      </c>
      <c r="P4" s="62">
        <f t="shared" ref="P4:P21" si="4">I4/G4</f>
        <v>1.8691483972987067E-3</v>
      </c>
      <c r="R4" s="108">
        <f t="shared" ref="R4:R21" si="5">G4/F4</f>
        <v>44583.583333333336</v>
      </c>
      <c r="S4" s="108">
        <f t="shared" ref="S4:S23" si="6">H4/E4</f>
        <v>135000</v>
      </c>
      <c r="T4" s="58" t="b">
        <f t="shared" ref="T4:T23" si="7">IF(H4&gt;0.1*G4,"Flag,""")</f>
        <v>0</v>
      </c>
      <c r="U4" s="58" t="b">
        <f t="shared" ref="U4:U23" si="8">IF(I4&gt;H4,"Flag,""")</f>
        <v>0</v>
      </c>
      <c r="V4" s="58" t="b">
        <f t="shared" ref="V4:V23" si="9">IF(E4&gt;0.1*F4,"Flag,""")</f>
        <v>0</v>
      </c>
      <c r="W4" s="58" t="b">
        <f t="shared" ref="W4:W23" si="10">IF(K4&gt;0.001*H4,"Flag,""")</f>
        <v>0</v>
      </c>
    </row>
    <row r="5" spans="1:24" ht="15.75" customHeight="1">
      <c r="A5" s="9" t="s">
        <v>64</v>
      </c>
      <c r="C5" s="3" t="s">
        <v>14</v>
      </c>
      <c r="E5" s="10">
        <v>4</v>
      </c>
      <c r="F5" s="10">
        <v>400</v>
      </c>
      <c r="G5" s="11">
        <v>145000000</v>
      </c>
      <c r="H5" s="11">
        <v>525000</v>
      </c>
      <c r="I5" s="11">
        <v>95000</v>
      </c>
      <c r="J5" s="10">
        <v>2</v>
      </c>
      <c r="K5" s="64">
        <f t="shared" ref="K5:K23" si="11">H5/F5</f>
        <v>1312.5</v>
      </c>
      <c r="L5" s="60">
        <f t="shared" si="0"/>
        <v>100</v>
      </c>
      <c r="M5" s="62">
        <f t="shared" si="1"/>
        <v>3.620689655172414E-3</v>
      </c>
      <c r="N5" s="62">
        <f t="shared" si="2"/>
        <v>0.01</v>
      </c>
      <c r="O5" s="60">
        <f t="shared" si="3"/>
        <v>200</v>
      </c>
      <c r="P5" s="62">
        <f t="shared" si="4"/>
        <v>6.551724137931035E-4</v>
      </c>
      <c r="R5" s="108">
        <f t="shared" si="5"/>
        <v>362500</v>
      </c>
      <c r="S5" s="108">
        <f t="shared" si="6"/>
        <v>131250</v>
      </c>
      <c r="T5" s="58" t="b">
        <f t="shared" si="7"/>
        <v>0</v>
      </c>
      <c r="U5" s="58" t="b">
        <f t="shared" si="8"/>
        <v>0</v>
      </c>
      <c r="V5" s="58" t="b">
        <f t="shared" si="9"/>
        <v>0</v>
      </c>
      <c r="W5" s="58" t="str">
        <f t="shared" si="10"/>
        <v>Flag,"</v>
      </c>
    </row>
    <row r="6" spans="1:24" ht="15.75" customHeight="1">
      <c r="A6" s="9" t="s">
        <v>65</v>
      </c>
      <c r="C6" s="3" t="s">
        <v>14</v>
      </c>
      <c r="E6" s="10">
        <v>24</v>
      </c>
      <c r="F6" s="10">
        <v>1190</v>
      </c>
      <c r="G6" s="11">
        <v>209000000</v>
      </c>
      <c r="H6" s="11">
        <v>3600000</v>
      </c>
      <c r="I6" s="11">
        <v>1004000</v>
      </c>
      <c r="J6" s="10">
        <v>1</v>
      </c>
      <c r="K6" s="64">
        <f t="shared" si="11"/>
        <v>3025.2100840336134</v>
      </c>
      <c r="L6" s="60">
        <f t="shared" si="0"/>
        <v>49.583333333333336</v>
      </c>
      <c r="M6" s="62">
        <f t="shared" si="1"/>
        <v>1.7224880382775119E-2</v>
      </c>
      <c r="N6" s="62">
        <f t="shared" si="2"/>
        <v>2.0168067226890758E-2</v>
      </c>
      <c r="O6" s="60">
        <f t="shared" si="3"/>
        <v>1190</v>
      </c>
      <c r="P6" s="62">
        <f t="shared" si="4"/>
        <v>4.8038277511961722E-3</v>
      </c>
      <c r="R6" s="108">
        <f t="shared" si="5"/>
        <v>175630.25210084033</v>
      </c>
      <c r="S6" s="108">
        <f t="shared" si="6"/>
        <v>150000</v>
      </c>
      <c r="T6" s="58" t="b">
        <f t="shared" si="7"/>
        <v>0</v>
      </c>
      <c r="U6" s="58" t="b">
        <f t="shared" si="8"/>
        <v>0</v>
      </c>
      <c r="V6" s="58" t="b">
        <f t="shared" si="9"/>
        <v>0</v>
      </c>
      <c r="W6" s="58" t="b">
        <f t="shared" si="10"/>
        <v>0</v>
      </c>
    </row>
    <row r="7" spans="1:24" ht="15.75" customHeight="1">
      <c r="A7" s="9" t="s">
        <v>66</v>
      </c>
      <c r="C7" s="3" t="s">
        <v>14</v>
      </c>
      <c r="E7" s="10">
        <v>15</v>
      </c>
      <c r="F7" s="10">
        <v>2500</v>
      </c>
      <c r="G7" s="11">
        <v>170000000</v>
      </c>
      <c r="H7" s="11">
        <v>475000</v>
      </c>
      <c r="I7" s="74"/>
      <c r="J7" s="10">
        <v>0.5</v>
      </c>
      <c r="K7" s="64">
        <f t="shared" si="11"/>
        <v>190</v>
      </c>
      <c r="L7" s="60">
        <f t="shared" si="0"/>
        <v>166.66666666666666</v>
      </c>
      <c r="M7" s="62">
        <f t="shared" si="1"/>
        <v>2.7941176470588237E-3</v>
      </c>
      <c r="N7" s="62">
        <f t="shared" si="2"/>
        <v>6.0000000000000001E-3</v>
      </c>
      <c r="O7" s="60">
        <f t="shared" si="3"/>
        <v>5000</v>
      </c>
      <c r="R7" s="108">
        <f t="shared" si="5"/>
        <v>68000</v>
      </c>
      <c r="S7" s="108">
        <f t="shared" si="6"/>
        <v>31666.666666666668</v>
      </c>
      <c r="T7" s="58" t="b">
        <f t="shared" si="7"/>
        <v>0</v>
      </c>
      <c r="U7" s="58" t="b">
        <f t="shared" si="8"/>
        <v>0</v>
      </c>
      <c r="V7" s="58" t="b">
        <f t="shared" si="9"/>
        <v>0</v>
      </c>
      <c r="W7" s="58" t="b">
        <f t="shared" si="10"/>
        <v>0</v>
      </c>
    </row>
    <row r="8" spans="1:24" ht="15.75" customHeight="1">
      <c r="A8" s="9" t="s">
        <v>67</v>
      </c>
      <c r="C8" s="3" t="s">
        <v>14</v>
      </c>
      <c r="E8" s="10">
        <v>33</v>
      </c>
      <c r="F8" s="10">
        <v>1750</v>
      </c>
      <c r="G8" s="11">
        <v>228622000</v>
      </c>
      <c r="H8" s="11">
        <v>5475000</v>
      </c>
      <c r="I8" s="11">
        <v>1186000</v>
      </c>
      <c r="J8" s="10">
        <v>4</v>
      </c>
      <c r="K8" s="64">
        <f t="shared" si="11"/>
        <v>3128.5714285714284</v>
      </c>
      <c r="L8" s="60">
        <f t="shared" si="0"/>
        <v>53.030303030303031</v>
      </c>
      <c r="M8" s="62">
        <f t="shared" si="1"/>
        <v>2.3947826543377279E-2</v>
      </c>
      <c r="N8" s="62">
        <f t="shared" si="2"/>
        <v>1.8857142857142857E-2</v>
      </c>
      <c r="O8" s="60">
        <f t="shared" si="3"/>
        <v>437.5</v>
      </c>
      <c r="P8" s="62">
        <f t="shared" si="4"/>
        <v>5.1876022430037355E-3</v>
      </c>
      <c r="R8" s="108">
        <f t="shared" si="5"/>
        <v>130641.14285714286</v>
      </c>
      <c r="S8" s="108">
        <f t="shared" si="6"/>
        <v>165909.09090909091</v>
      </c>
      <c r="T8" s="58" t="b">
        <f t="shared" si="7"/>
        <v>0</v>
      </c>
      <c r="U8" s="58" t="b">
        <f t="shared" si="8"/>
        <v>0</v>
      </c>
      <c r="V8" s="58" t="b">
        <f t="shared" si="9"/>
        <v>0</v>
      </c>
      <c r="W8" s="58" t="b">
        <f t="shared" si="10"/>
        <v>0</v>
      </c>
    </row>
    <row r="9" spans="1:24" ht="15.75" customHeight="1">
      <c r="A9" s="9" t="s">
        <v>68</v>
      </c>
      <c r="C9" s="3" t="s">
        <v>14</v>
      </c>
      <c r="E9" s="10">
        <v>4</v>
      </c>
      <c r="F9" s="10">
        <v>120</v>
      </c>
      <c r="G9" s="11">
        <v>30000000</v>
      </c>
      <c r="H9" s="11">
        <v>594000</v>
      </c>
      <c r="I9" s="11">
        <v>30000</v>
      </c>
      <c r="J9" s="10">
        <v>1</v>
      </c>
      <c r="K9" s="64">
        <f t="shared" si="11"/>
        <v>4950</v>
      </c>
      <c r="L9" s="60">
        <f t="shared" si="0"/>
        <v>30</v>
      </c>
      <c r="M9" s="62">
        <f t="shared" si="1"/>
        <v>1.9800000000000002E-2</v>
      </c>
      <c r="N9" s="62">
        <f t="shared" si="2"/>
        <v>3.3333333333333333E-2</v>
      </c>
      <c r="O9" s="60">
        <f t="shared" si="3"/>
        <v>120</v>
      </c>
      <c r="P9" s="62">
        <f t="shared" si="4"/>
        <v>1E-3</v>
      </c>
      <c r="R9" s="108">
        <f t="shared" si="5"/>
        <v>250000</v>
      </c>
      <c r="S9" s="108">
        <f t="shared" si="6"/>
        <v>148500</v>
      </c>
      <c r="T9" s="58" t="b">
        <f t="shared" si="7"/>
        <v>0</v>
      </c>
      <c r="U9" s="58" t="b">
        <f t="shared" si="8"/>
        <v>0</v>
      </c>
      <c r="V9" s="58" t="b">
        <f t="shared" si="9"/>
        <v>0</v>
      </c>
      <c r="W9" s="58" t="str">
        <f t="shared" si="10"/>
        <v>Flag,"</v>
      </c>
    </row>
    <row r="10" spans="1:24" ht="15.75" customHeight="1">
      <c r="A10" s="9" t="s">
        <v>69</v>
      </c>
      <c r="C10" s="3" t="s">
        <v>14</v>
      </c>
      <c r="E10" s="12">
        <v>25</v>
      </c>
      <c r="F10" s="13">
        <v>5305</v>
      </c>
      <c r="G10" s="48">
        <v>396622000</v>
      </c>
      <c r="H10" s="48">
        <f>SUM(H3:H9)</f>
        <v>28164639</v>
      </c>
      <c r="I10" s="48">
        <v>365297</v>
      </c>
      <c r="J10" s="14">
        <v>2</v>
      </c>
      <c r="K10" s="64">
        <f t="shared" si="11"/>
        <v>5309.0742695570216</v>
      </c>
      <c r="L10" s="60">
        <f t="shared" si="0"/>
        <v>212.2</v>
      </c>
      <c r="M10" s="62">
        <f t="shared" si="1"/>
        <v>7.1011287825687941E-2</v>
      </c>
      <c r="N10" s="62">
        <f t="shared" si="2"/>
        <v>4.7125353440150798E-3</v>
      </c>
      <c r="O10" s="60">
        <f t="shared" si="3"/>
        <v>2652.5</v>
      </c>
      <c r="P10" s="62">
        <f t="shared" si="4"/>
        <v>9.2102051827684802E-4</v>
      </c>
      <c r="R10" s="108">
        <f t="shared" si="5"/>
        <v>74763.807728557964</v>
      </c>
      <c r="S10" s="108">
        <f t="shared" si="6"/>
        <v>1126585.56</v>
      </c>
      <c r="T10" s="58" t="b">
        <f t="shared" si="7"/>
        <v>0</v>
      </c>
      <c r="U10" s="58" t="b">
        <f t="shared" si="8"/>
        <v>0</v>
      </c>
      <c r="V10" s="58" t="b">
        <f t="shared" si="9"/>
        <v>0</v>
      </c>
      <c r="W10" s="58" t="b">
        <f t="shared" si="10"/>
        <v>0</v>
      </c>
    </row>
    <row r="11" spans="1:24" ht="15.75" customHeight="1">
      <c r="A11" s="9" t="s">
        <v>74</v>
      </c>
      <c r="C11" s="3" t="s">
        <v>14</v>
      </c>
      <c r="E11" s="10">
        <v>30</v>
      </c>
      <c r="F11" s="10">
        <v>800</v>
      </c>
      <c r="G11" s="11">
        <v>136000000</v>
      </c>
      <c r="H11" s="11">
        <v>8300000</v>
      </c>
      <c r="I11" s="11">
        <v>1900000</v>
      </c>
      <c r="J11" s="10">
        <v>9</v>
      </c>
      <c r="K11" s="64">
        <f t="shared" si="11"/>
        <v>10375</v>
      </c>
      <c r="L11" s="60">
        <f t="shared" si="0"/>
        <v>26.666666666666668</v>
      </c>
      <c r="M11" s="62">
        <f t="shared" si="1"/>
        <v>6.1029411764705881E-2</v>
      </c>
      <c r="N11" s="62">
        <f t="shared" si="2"/>
        <v>3.7499999999999999E-2</v>
      </c>
      <c r="O11" s="60">
        <f t="shared" si="3"/>
        <v>88.888888888888886</v>
      </c>
      <c r="P11" s="62">
        <f t="shared" si="4"/>
        <v>1.3970588235294118E-2</v>
      </c>
      <c r="R11" s="108">
        <f t="shared" si="5"/>
        <v>170000</v>
      </c>
      <c r="S11" s="108">
        <f t="shared" si="6"/>
        <v>276666.66666666669</v>
      </c>
      <c r="T11" s="58" t="b">
        <f t="shared" si="7"/>
        <v>0</v>
      </c>
      <c r="U11" s="58" t="b">
        <f t="shared" si="8"/>
        <v>0</v>
      </c>
      <c r="V11" s="58" t="b">
        <f t="shared" si="9"/>
        <v>0</v>
      </c>
      <c r="W11" s="58" t="str">
        <f t="shared" si="10"/>
        <v>Flag,"</v>
      </c>
    </row>
    <row r="12" spans="1:24" ht="15.75" customHeight="1">
      <c r="A12" s="9" t="s">
        <v>76</v>
      </c>
      <c r="C12" s="3" t="s">
        <v>14</v>
      </c>
      <c r="E12" s="10">
        <v>13</v>
      </c>
      <c r="F12" s="10">
        <v>250</v>
      </c>
      <c r="G12" s="11">
        <v>240000000</v>
      </c>
      <c r="H12" s="11">
        <v>2989478</v>
      </c>
      <c r="I12" s="11">
        <v>534000</v>
      </c>
      <c r="J12" s="10">
        <v>2</v>
      </c>
      <c r="K12" s="64">
        <f t="shared" si="11"/>
        <v>11957.912</v>
      </c>
      <c r="L12" s="60">
        <f t="shared" si="0"/>
        <v>19.23076923076923</v>
      </c>
      <c r="M12" s="62">
        <f t="shared" si="1"/>
        <v>1.2456158333333333E-2</v>
      </c>
      <c r="N12" s="62">
        <f t="shared" si="2"/>
        <v>5.1999999999999998E-2</v>
      </c>
      <c r="O12" s="60">
        <f t="shared" si="3"/>
        <v>125</v>
      </c>
      <c r="P12" s="62">
        <f t="shared" si="4"/>
        <v>2.225E-3</v>
      </c>
      <c r="R12" s="108">
        <f t="shared" si="5"/>
        <v>960000</v>
      </c>
      <c r="S12" s="108">
        <f t="shared" si="6"/>
        <v>229959.84615384616</v>
      </c>
      <c r="T12" s="58" t="b">
        <f t="shared" si="7"/>
        <v>0</v>
      </c>
      <c r="U12" s="58" t="b">
        <f t="shared" si="8"/>
        <v>0</v>
      </c>
      <c r="V12" s="58" t="b">
        <f t="shared" si="9"/>
        <v>0</v>
      </c>
      <c r="W12" s="58" t="str">
        <f t="shared" si="10"/>
        <v>Flag,"</v>
      </c>
    </row>
    <row r="13" spans="1:24" ht="15.75" customHeight="1">
      <c r="A13" s="9" t="s">
        <v>77</v>
      </c>
      <c r="C13" s="3" t="s">
        <v>14</v>
      </c>
      <c r="E13" s="10">
        <v>101</v>
      </c>
      <c r="F13" s="10">
        <v>3533</v>
      </c>
      <c r="G13" s="15">
        <v>602357073</v>
      </c>
      <c r="H13" s="11">
        <v>13173134</v>
      </c>
      <c r="I13" s="11">
        <v>3350000</v>
      </c>
      <c r="J13" s="10">
        <v>30</v>
      </c>
      <c r="K13" s="64">
        <f t="shared" si="11"/>
        <v>3728.5972261534107</v>
      </c>
      <c r="L13" s="60">
        <f t="shared" si="0"/>
        <v>34.980198019801982</v>
      </c>
      <c r="M13" s="62">
        <f t="shared" si="1"/>
        <v>2.1869310730248535E-2</v>
      </c>
      <c r="N13" s="62">
        <f t="shared" si="2"/>
        <v>2.8587602604019248E-2</v>
      </c>
      <c r="O13" s="60">
        <f t="shared" si="3"/>
        <v>117.76666666666667</v>
      </c>
      <c r="P13" s="62">
        <f t="shared" si="4"/>
        <v>5.5614852886437345E-3</v>
      </c>
      <c r="R13" s="108">
        <f t="shared" si="5"/>
        <v>170494.50127370507</v>
      </c>
      <c r="S13" s="108">
        <f t="shared" si="6"/>
        <v>130427.06930693069</v>
      </c>
      <c r="T13" s="58" t="b">
        <f t="shared" si="7"/>
        <v>0</v>
      </c>
      <c r="U13" s="58" t="b">
        <f t="shared" si="8"/>
        <v>0</v>
      </c>
      <c r="V13" s="58" t="b">
        <f t="shared" si="9"/>
        <v>0</v>
      </c>
      <c r="W13" s="58" t="b">
        <f t="shared" si="10"/>
        <v>0</v>
      </c>
    </row>
    <row r="14" spans="1:24" ht="15.75" customHeight="1">
      <c r="A14" s="9" t="s">
        <v>79</v>
      </c>
      <c r="C14" s="3" t="s">
        <v>34</v>
      </c>
      <c r="E14" s="10">
        <v>10</v>
      </c>
      <c r="F14" s="10">
        <v>375</v>
      </c>
      <c r="G14" s="11">
        <v>78000000</v>
      </c>
      <c r="H14" s="11">
        <v>1400000</v>
      </c>
      <c r="I14" s="11">
        <v>200000</v>
      </c>
      <c r="J14" s="10">
        <v>4</v>
      </c>
      <c r="K14" s="64">
        <f t="shared" si="11"/>
        <v>3733.3333333333335</v>
      </c>
      <c r="L14" s="60">
        <f t="shared" si="0"/>
        <v>37.5</v>
      </c>
      <c r="M14" s="62">
        <f t="shared" si="1"/>
        <v>1.7948717948717947E-2</v>
      </c>
      <c r="N14" s="62">
        <f t="shared" si="2"/>
        <v>2.6666666666666668E-2</v>
      </c>
      <c r="O14" s="60">
        <f t="shared" si="3"/>
        <v>93.75</v>
      </c>
      <c r="P14" s="62">
        <f t="shared" si="4"/>
        <v>2.5641025641025641E-3</v>
      </c>
      <c r="R14" s="108">
        <f t="shared" si="5"/>
        <v>208000</v>
      </c>
      <c r="S14" s="108">
        <f t="shared" si="6"/>
        <v>140000</v>
      </c>
      <c r="T14" s="58" t="b">
        <f t="shared" si="7"/>
        <v>0</v>
      </c>
      <c r="U14" s="58" t="b">
        <f t="shared" si="8"/>
        <v>0</v>
      </c>
      <c r="V14" s="58" t="b">
        <f t="shared" si="9"/>
        <v>0</v>
      </c>
      <c r="W14" s="58" t="str">
        <f t="shared" si="10"/>
        <v>Flag,"</v>
      </c>
    </row>
    <row r="15" spans="1:24" ht="15.75" customHeight="1">
      <c r="A15" s="9" t="s">
        <v>80</v>
      </c>
      <c r="C15" s="3" t="s">
        <v>34</v>
      </c>
      <c r="E15" s="10">
        <v>5</v>
      </c>
      <c r="F15" s="10">
        <v>110</v>
      </c>
      <c r="G15" s="11">
        <v>28000000</v>
      </c>
      <c r="H15" s="93">
        <v>977250</v>
      </c>
      <c r="I15" s="11">
        <v>90000</v>
      </c>
      <c r="J15" s="10">
        <v>2</v>
      </c>
      <c r="K15" s="64">
        <f t="shared" si="11"/>
        <v>8884.0909090909099</v>
      </c>
      <c r="L15" s="60">
        <f t="shared" si="0"/>
        <v>22</v>
      </c>
      <c r="M15" s="62">
        <f t="shared" si="1"/>
        <v>3.4901785714285712E-2</v>
      </c>
      <c r="N15" s="62">
        <f t="shared" si="2"/>
        <v>4.5454545454545456E-2</v>
      </c>
      <c r="O15" s="60">
        <f t="shared" si="3"/>
        <v>55</v>
      </c>
      <c r="P15" s="62">
        <f t="shared" si="4"/>
        <v>3.2142857142857142E-3</v>
      </c>
      <c r="R15" s="108">
        <f t="shared" si="5"/>
        <v>254545.45454545456</v>
      </c>
      <c r="S15" s="108">
        <f t="shared" si="6"/>
        <v>195450</v>
      </c>
      <c r="T15" s="58" t="b">
        <f t="shared" si="7"/>
        <v>0</v>
      </c>
      <c r="U15" s="58" t="b">
        <f t="shared" si="8"/>
        <v>0</v>
      </c>
      <c r="V15" s="58" t="b">
        <f t="shared" si="9"/>
        <v>0</v>
      </c>
      <c r="W15" s="58" t="str">
        <f t="shared" si="10"/>
        <v>Flag,"</v>
      </c>
    </row>
    <row r="16" spans="1:24" ht="15.75" customHeight="1">
      <c r="A16" s="9" t="s">
        <v>81</v>
      </c>
      <c r="C16" s="3" t="s">
        <v>34</v>
      </c>
      <c r="E16" s="10">
        <v>9</v>
      </c>
      <c r="F16" s="10">
        <v>278</v>
      </c>
      <c r="G16" s="11">
        <v>80000000</v>
      </c>
      <c r="H16" s="11">
        <v>1402169</v>
      </c>
      <c r="I16" s="11">
        <v>359150</v>
      </c>
      <c r="J16" s="95">
        <v>8</v>
      </c>
      <c r="K16" s="64">
        <f t="shared" si="11"/>
        <v>5043.7733812949637</v>
      </c>
      <c r="L16" s="60">
        <f t="shared" si="0"/>
        <v>30.888888888888889</v>
      </c>
      <c r="M16" s="62">
        <f t="shared" si="1"/>
        <v>1.7527112500000001E-2</v>
      </c>
      <c r="N16" s="62">
        <f t="shared" si="2"/>
        <v>3.237410071942446E-2</v>
      </c>
      <c r="O16" s="60">
        <f t="shared" si="3"/>
        <v>34.75</v>
      </c>
      <c r="P16" s="62">
        <f t="shared" si="4"/>
        <v>4.4893750000000003E-3</v>
      </c>
      <c r="R16" s="108">
        <f t="shared" si="5"/>
        <v>287769.78417266189</v>
      </c>
      <c r="S16" s="108">
        <f t="shared" si="6"/>
        <v>155796.55555555556</v>
      </c>
      <c r="T16" s="58" t="b">
        <f t="shared" si="7"/>
        <v>0</v>
      </c>
      <c r="U16" s="58" t="b">
        <f t="shared" si="8"/>
        <v>0</v>
      </c>
      <c r="V16" s="58" t="b">
        <f t="shared" si="9"/>
        <v>0</v>
      </c>
      <c r="W16" s="58" t="str">
        <f t="shared" si="10"/>
        <v>Flag,"</v>
      </c>
    </row>
    <row r="17" spans="1:23" ht="15.75" customHeight="1">
      <c r="A17" s="9" t="s">
        <v>83</v>
      </c>
      <c r="C17" s="3" t="s">
        <v>34</v>
      </c>
      <c r="E17" s="16">
        <v>17</v>
      </c>
      <c r="F17" s="10">
        <v>500</v>
      </c>
      <c r="G17" s="11">
        <v>74500000</v>
      </c>
      <c r="H17" s="11">
        <v>2500000</v>
      </c>
      <c r="I17" s="11">
        <v>275000</v>
      </c>
      <c r="J17" s="10">
        <v>3</v>
      </c>
      <c r="K17" s="64">
        <f t="shared" si="11"/>
        <v>5000</v>
      </c>
      <c r="L17" s="60">
        <f t="shared" si="0"/>
        <v>29.411764705882351</v>
      </c>
      <c r="M17" s="62">
        <f t="shared" si="1"/>
        <v>3.3557046979865772E-2</v>
      </c>
      <c r="N17" s="62">
        <f t="shared" si="2"/>
        <v>3.4000000000000002E-2</v>
      </c>
      <c r="O17" s="60">
        <f t="shared" si="3"/>
        <v>166.66666666666666</v>
      </c>
      <c r="P17" s="62">
        <f t="shared" si="4"/>
        <v>3.6912751677852349E-3</v>
      </c>
      <c r="R17" s="108">
        <f t="shared" si="5"/>
        <v>149000</v>
      </c>
      <c r="S17" s="108">
        <f t="shared" si="6"/>
        <v>147058.82352941178</v>
      </c>
      <c r="T17" s="58" t="b">
        <f t="shared" si="7"/>
        <v>0</v>
      </c>
      <c r="U17" s="58" t="b">
        <f t="shared" si="8"/>
        <v>0</v>
      </c>
      <c r="V17" s="58" t="b">
        <f t="shared" si="9"/>
        <v>0</v>
      </c>
      <c r="W17" s="58" t="str">
        <f t="shared" si="10"/>
        <v>Flag,"</v>
      </c>
    </row>
    <row r="18" spans="1:23" ht="15.75" customHeight="1">
      <c r="A18" s="9" t="s">
        <v>87</v>
      </c>
      <c r="C18" s="3" t="s">
        <v>34</v>
      </c>
      <c r="E18" s="10">
        <v>16</v>
      </c>
      <c r="F18" s="10">
        <v>437</v>
      </c>
      <c r="G18" s="11">
        <v>71752000</v>
      </c>
      <c r="H18" s="11">
        <v>2392000</v>
      </c>
      <c r="I18" s="11">
        <v>27000</v>
      </c>
      <c r="J18" s="10">
        <v>4</v>
      </c>
      <c r="K18" s="64">
        <f t="shared" si="11"/>
        <v>5473.6842105263158</v>
      </c>
      <c r="L18" s="60">
        <f t="shared" si="0"/>
        <v>27.3125</v>
      </c>
      <c r="M18" s="62">
        <f t="shared" si="1"/>
        <v>3.3337049838332029E-2</v>
      </c>
      <c r="N18" s="62">
        <f t="shared" si="2"/>
        <v>3.6613272311212815E-2</v>
      </c>
      <c r="O18" s="60">
        <f t="shared" si="3"/>
        <v>109.25</v>
      </c>
      <c r="P18" s="62">
        <f t="shared" si="4"/>
        <v>3.7629613111829637E-4</v>
      </c>
      <c r="R18" s="108">
        <f t="shared" si="5"/>
        <v>164192.21967963385</v>
      </c>
      <c r="S18" s="108">
        <f t="shared" si="6"/>
        <v>149500</v>
      </c>
      <c r="T18" s="58" t="b">
        <f t="shared" si="7"/>
        <v>0</v>
      </c>
      <c r="U18" s="58" t="b">
        <f t="shared" si="8"/>
        <v>0</v>
      </c>
      <c r="V18" s="58" t="b">
        <f t="shared" si="9"/>
        <v>0</v>
      </c>
      <c r="W18" s="58" t="str">
        <f t="shared" si="10"/>
        <v>Flag,"</v>
      </c>
    </row>
    <row r="19" spans="1:23" ht="15.75" customHeight="1">
      <c r="A19" s="9" t="s">
        <v>88</v>
      </c>
      <c r="C19" s="3" t="s">
        <v>34</v>
      </c>
      <c r="E19" s="10">
        <v>11</v>
      </c>
      <c r="F19" s="10">
        <v>350</v>
      </c>
      <c r="G19" s="11">
        <v>24000000</v>
      </c>
      <c r="H19" s="11">
        <v>1500000</v>
      </c>
      <c r="I19" s="11">
        <v>160000</v>
      </c>
      <c r="J19" s="10">
        <v>2</v>
      </c>
      <c r="K19" s="64">
        <f t="shared" si="11"/>
        <v>4285.7142857142853</v>
      </c>
      <c r="L19" s="60">
        <f t="shared" si="0"/>
        <v>31.818181818181817</v>
      </c>
      <c r="M19" s="62">
        <f t="shared" si="1"/>
        <v>6.25E-2</v>
      </c>
      <c r="N19" s="62">
        <f t="shared" si="2"/>
        <v>3.1428571428571431E-2</v>
      </c>
      <c r="O19" s="60">
        <f t="shared" si="3"/>
        <v>175</v>
      </c>
      <c r="P19" s="62">
        <f t="shared" si="4"/>
        <v>6.6666666666666671E-3</v>
      </c>
      <c r="R19" s="108">
        <f t="shared" si="5"/>
        <v>68571.428571428565</v>
      </c>
      <c r="S19" s="108">
        <f t="shared" si="6"/>
        <v>136363.63636363635</v>
      </c>
      <c r="T19" s="58" t="b">
        <f t="shared" si="7"/>
        <v>0</v>
      </c>
      <c r="U19" s="58" t="b">
        <f t="shared" si="8"/>
        <v>0</v>
      </c>
      <c r="V19" s="58" t="b">
        <f t="shared" si="9"/>
        <v>0</v>
      </c>
      <c r="W19" s="58" t="str">
        <f t="shared" si="10"/>
        <v>Flag,"</v>
      </c>
    </row>
    <row r="20" spans="1:23" ht="15.75" customHeight="1">
      <c r="A20" s="9" t="s">
        <v>90</v>
      </c>
      <c r="C20" s="3" t="s">
        <v>40</v>
      </c>
      <c r="E20" s="10"/>
      <c r="F20" s="10">
        <v>32</v>
      </c>
      <c r="G20" s="11">
        <v>3000000</v>
      </c>
      <c r="H20" s="11">
        <v>175000</v>
      </c>
      <c r="I20" s="11">
        <v>75000</v>
      </c>
      <c r="J20" s="10"/>
      <c r="K20" s="64">
        <f t="shared" si="11"/>
        <v>5468.75</v>
      </c>
      <c r="M20" s="62">
        <f t="shared" si="1"/>
        <v>5.8333333333333334E-2</v>
      </c>
      <c r="N20" s="62">
        <f t="shared" si="2"/>
        <v>0</v>
      </c>
      <c r="P20" s="62">
        <f t="shared" si="4"/>
        <v>2.5000000000000001E-2</v>
      </c>
      <c r="R20" s="108">
        <f t="shared" si="5"/>
        <v>93750</v>
      </c>
      <c r="S20" s="108"/>
      <c r="T20" s="58" t="b">
        <f t="shared" si="7"/>
        <v>0</v>
      </c>
      <c r="U20" s="58" t="b">
        <f t="shared" si="8"/>
        <v>0</v>
      </c>
      <c r="V20" s="58" t="b">
        <f t="shared" si="9"/>
        <v>0</v>
      </c>
      <c r="W20" s="58" t="str">
        <f t="shared" si="10"/>
        <v>Flag,"</v>
      </c>
    </row>
    <row r="21" spans="1:23" ht="15.75" customHeight="1">
      <c r="A21" s="9" t="s">
        <v>92</v>
      </c>
      <c r="C21" s="3" t="s">
        <v>40</v>
      </c>
      <c r="E21" s="10">
        <v>3</v>
      </c>
      <c r="F21" s="10">
        <v>85</v>
      </c>
      <c r="G21" s="11">
        <v>10625000</v>
      </c>
      <c r="H21" s="11">
        <v>476578</v>
      </c>
      <c r="I21" s="11">
        <v>95000</v>
      </c>
      <c r="J21" s="10">
        <v>1</v>
      </c>
      <c r="K21" s="64">
        <f t="shared" si="11"/>
        <v>5606.8</v>
      </c>
      <c r="L21" s="60">
        <f t="shared" si="0"/>
        <v>28.333333333333332</v>
      </c>
      <c r="M21" s="62">
        <f t="shared" si="1"/>
        <v>4.4854400000000003E-2</v>
      </c>
      <c r="N21" s="62">
        <f t="shared" si="2"/>
        <v>3.5294117647058823E-2</v>
      </c>
      <c r="O21" s="60">
        <f t="shared" si="3"/>
        <v>85</v>
      </c>
      <c r="P21" s="62">
        <f t="shared" si="4"/>
        <v>8.9411764705882354E-3</v>
      </c>
      <c r="R21" s="108">
        <f t="shared" si="5"/>
        <v>125000</v>
      </c>
      <c r="S21" s="108">
        <f t="shared" si="6"/>
        <v>158859.33333333334</v>
      </c>
      <c r="T21" s="58" t="b">
        <f t="shared" si="7"/>
        <v>0</v>
      </c>
      <c r="U21" s="58" t="b">
        <f t="shared" si="8"/>
        <v>0</v>
      </c>
      <c r="V21" s="58" t="b">
        <f t="shared" si="9"/>
        <v>0</v>
      </c>
      <c r="W21" s="58" t="str">
        <f t="shared" si="10"/>
        <v>Flag,"</v>
      </c>
    </row>
    <row r="22" spans="1:23" ht="15.75" customHeight="1">
      <c r="A22" s="9" t="s">
        <v>93</v>
      </c>
      <c r="E22" s="10">
        <v>18</v>
      </c>
      <c r="F22" s="10">
        <v>725</v>
      </c>
      <c r="H22" s="11">
        <v>2273580</v>
      </c>
      <c r="I22" s="11">
        <v>128000</v>
      </c>
      <c r="J22" s="10">
        <v>2</v>
      </c>
      <c r="K22" s="64">
        <f t="shared" si="11"/>
        <v>3135.9724137931034</v>
      </c>
      <c r="L22" s="60">
        <f t="shared" si="0"/>
        <v>40.277777777777779</v>
      </c>
      <c r="N22" s="62">
        <f t="shared" si="2"/>
        <v>2.4827586206896551E-2</v>
      </c>
      <c r="O22" s="60">
        <f t="shared" si="3"/>
        <v>362.5</v>
      </c>
      <c r="R22" s="108"/>
      <c r="S22" s="108">
        <f t="shared" si="6"/>
        <v>126310</v>
      </c>
      <c r="T22" s="58" t="str">
        <f t="shared" si="7"/>
        <v>Flag,"</v>
      </c>
      <c r="U22" s="58" t="b">
        <f t="shared" si="8"/>
        <v>0</v>
      </c>
      <c r="V22" s="58" t="b">
        <f t="shared" si="9"/>
        <v>0</v>
      </c>
      <c r="W22" s="58" t="str">
        <f t="shared" si="10"/>
        <v>Flag,"</v>
      </c>
    </row>
    <row r="23" spans="1:23" ht="15.75" customHeight="1">
      <c r="A23" s="9" t="s">
        <v>94</v>
      </c>
      <c r="C23" s="3"/>
      <c r="E23" s="10">
        <v>17</v>
      </c>
      <c r="F23" s="10">
        <v>505</v>
      </c>
      <c r="H23" s="11">
        <v>652000</v>
      </c>
      <c r="I23" s="11">
        <v>973850</v>
      </c>
      <c r="J23" s="10">
        <v>6</v>
      </c>
      <c r="K23" s="64">
        <f t="shared" si="11"/>
        <v>1291.0891089108911</v>
      </c>
      <c r="L23" s="60">
        <f t="shared" si="0"/>
        <v>29.705882352941178</v>
      </c>
      <c r="N23" s="62">
        <f t="shared" si="2"/>
        <v>3.3663366336633666E-2</v>
      </c>
      <c r="O23" s="60">
        <f t="shared" si="3"/>
        <v>84.166666666666671</v>
      </c>
      <c r="R23" s="108"/>
      <c r="S23" s="108">
        <f t="shared" si="6"/>
        <v>38352.941176470587</v>
      </c>
      <c r="T23" s="58" t="str">
        <f t="shared" si="7"/>
        <v>Flag,"</v>
      </c>
      <c r="U23" s="58" t="str">
        <f t="shared" si="8"/>
        <v>Flag,"</v>
      </c>
      <c r="V23" s="58" t="b">
        <f t="shared" si="9"/>
        <v>0</v>
      </c>
      <c r="W23" s="58" t="str">
        <f t="shared" si="10"/>
        <v>Flag,"</v>
      </c>
    </row>
    <row r="24" spans="1:23" s="58" customFormat="1" ht="15.75" customHeight="1">
      <c r="A24" s="9"/>
      <c r="C24" s="26"/>
      <c r="E24" s="10"/>
      <c r="F24" s="10"/>
      <c r="G24" s="40"/>
      <c r="H24" s="11"/>
      <c r="I24" s="11"/>
      <c r="J24" s="10"/>
      <c r="K24" s="64"/>
      <c r="L24" s="60"/>
      <c r="M24" s="62"/>
      <c r="N24" s="62"/>
      <c r="O24" s="60"/>
      <c r="P24" s="62"/>
      <c r="Q24" s="62"/>
      <c r="R24" s="108"/>
      <c r="S24" s="108"/>
    </row>
    <row r="25" spans="1:23" s="58" customFormat="1" ht="15.75" customHeight="1">
      <c r="A25" s="9"/>
      <c r="C25" s="26"/>
      <c r="E25" s="10"/>
      <c r="F25" s="10"/>
      <c r="G25" s="40"/>
      <c r="H25" s="11"/>
      <c r="I25" s="11"/>
      <c r="J25" s="10"/>
      <c r="K25" s="64"/>
      <c r="L25" s="60"/>
      <c r="M25" s="62"/>
      <c r="N25" s="62"/>
      <c r="O25" s="60"/>
      <c r="P25" s="62"/>
      <c r="Q25" s="62"/>
      <c r="R25" s="108"/>
      <c r="S25" s="108"/>
    </row>
    <row r="26" spans="1:23" s="58" customFormat="1" ht="15.75" customHeight="1">
      <c r="A26" s="9"/>
      <c r="C26" s="26"/>
      <c r="E26" s="10"/>
      <c r="F26" s="10"/>
      <c r="G26" s="40"/>
      <c r="H26" s="11"/>
      <c r="I26" s="11"/>
      <c r="J26" s="10"/>
      <c r="K26" s="64"/>
      <c r="L26" s="60"/>
      <c r="M26" s="62"/>
      <c r="N26" s="62"/>
      <c r="O26" s="60"/>
      <c r="P26" s="62"/>
      <c r="Q26" s="62"/>
      <c r="R26" s="108"/>
      <c r="S26" s="108"/>
    </row>
    <row r="27" spans="1:23" s="58" customFormat="1" ht="15.75" customHeight="1">
      <c r="G27" s="40"/>
      <c r="H27" s="11"/>
      <c r="I27" s="11"/>
      <c r="J27" s="10"/>
      <c r="K27" s="64"/>
      <c r="L27" s="60"/>
      <c r="M27" s="62"/>
      <c r="N27" s="62"/>
      <c r="O27" s="60"/>
      <c r="P27" s="62"/>
      <c r="Q27" s="62"/>
      <c r="R27" s="108"/>
      <c r="S27" s="108"/>
    </row>
    <row r="28" spans="1:23" s="58" customFormat="1" ht="15.75" customHeight="1">
      <c r="A28" s="9"/>
      <c r="C28" s="26"/>
      <c r="E28" s="10"/>
      <c r="F28" s="10"/>
      <c r="G28" s="40"/>
      <c r="H28" s="11"/>
      <c r="I28" s="11"/>
      <c r="J28" s="10"/>
      <c r="K28" s="64"/>
      <c r="L28" s="60"/>
      <c r="M28" s="62"/>
      <c r="N28" s="62"/>
      <c r="O28" s="60"/>
      <c r="P28" s="62"/>
      <c r="Q28" s="62"/>
      <c r="R28" s="108"/>
      <c r="S28" s="108"/>
    </row>
    <row r="29" spans="1:23" s="58" customFormat="1" ht="15.75" customHeight="1">
      <c r="A29" s="9"/>
      <c r="C29" s="26"/>
      <c r="E29" s="10"/>
      <c r="F29" s="10"/>
      <c r="G29" s="40"/>
      <c r="H29" s="11"/>
      <c r="I29" s="11"/>
      <c r="J29" s="10"/>
      <c r="K29" s="64"/>
      <c r="L29" s="60"/>
      <c r="M29" s="62"/>
      <c r="N29" s="62"/>
      <c r="O29" s="60"/>
      <c r="P29" s="62"/>
      <c r="Q29" s="62"/>
      <c r="R29" s="108"/>
      <c r="S29" s="108"/>
    </row>
    <row r="30" spans="1:23" s="58" customFormat="1" ht="15.75" customHeight="1">
      <c r="A30" s="9"/>
      <c r="C30" s="26"/>
      <c r="E30" s="10"/>
      <c r="F30" s="10"/>
      <c r="G30" s="40"/>
      <c r="H30" s="11"/>
      <c r="I30" s="11"/>
      <c r="J30" s="10"/>
      <c r="K30" s="64"/>
      <c r="L30" s="60"/>
      <c r="M30" s="62"/>
      <c r="N30" s="62"/>
      <c r="O30" s="60"/>
      <c r="P30" s="62"/>
      <c r="Q30" s="62"/>
      <c r="R30" s="108"/>
      <c r="S30" s="108"/>
    </row>
    <row r="31" spans="1:23" s="58" customFormat="1" ht="15.75" customHeight="1">
      <c r="A31" s="9"/>
      <c r="C31" s="26"/>
      <c r="E31" s="10"/>
      <c r="F31" s="10"/>
      <c r="G31" s="40"/>
      <c r="H31" s="11"/>
      <c r="I31" s="11"/>
      <c r="J31" s="10"/>
      <c r="K31" s="64"/>
      <c r="L31" s="60"/>
      <c r="M31" s="62"/>
      <c r="N31" s="62"/>
      <c r="O31" s="60"/>
      <c r="P31" s="62"/>
      <c r="Q31" s="62"/>
      <c r="R31" s="108"/>
      <c r="S31" s="108"/>
    </row>
    <row r="32" spans="1:23" s="58" customFormat="1" ht="15.75" customHeight="1">
      <c r="A32" s="9"/>
      <c r="C32" s="26"/>
      <c r="E32" s="10"/>
      <c r="F32" s="10"/>
      <c r="G32" s="40"/>
      <c r="H32" s="11"/>
      <c r="I32" s="11"/>
      <c r="J32" s="10"/>
      <c r="K32" s="64"/>
      <c r="L32" s="60"/>
      <c r="M32" s="62"/>
      <c r="N32" s="62"/>
      <c r="O32" s="60"/>
      <c r="P32" s="62"/>
      <c r="Q32" s="62"/>
      <c r="R32" s="108"/>
      <c r="S32" s="108"/>
    </row>
    <row r="33" spans="1:19" s="58" customFormat="1" ht="15.75" customHeight="1">
      <c r="A33" s="9"/>
      <c r="C33" s="26"/>
      <c r="E33" s="10"/>
      <c r="F33" s="10"/>
      <c r="G33" s="40"/>
      <c r="H33" s="11"/>
      <c r="I33" s="11"/>
      <c r="J33" s="10"/>
      <c r="K33" s="64"/>
      <c r="L33" s="60"/>
      <c r="M33" s="62"/>
      <c r="N33" s="62"/>
      <c r="O33" s="60"/>
      <c r="P33" s="62"/>
      <c r="Q33" s="62"/>
      <c r="R33" s="108"/>
      <c r="S33" s="108"/>
    </row>
    <row r="34" spans="1:19" s="58" customFormat="1" ht="15.75" customHeight="1">
      <c r="A34" s="9"/>
      <c r="C34" s="26"/>
      <c r="E34" s="10"/>
      <c r="F34" s="10"/>
      <c r="G34" s="40"/>
      <c r="H34" s="11"/>
      <c r="I34" s="11"/>
      <c r="J34" s="10"/>
      <c r="K34" s="64"/>
      <c r="L34" s="60"/>
      <c r="M34" s="62"/>
      <c r="N34" s="62"/>
      <c r="O34" s="60"/>
      <c r="P34" s="62"/>
      <c r="Q34" s="62"/>
      <c r="R34" s="108"/>
      <c r="S34" s="108"/>
    </row>
    <row r="35" spans="1:19" s="58" customFormat="1" ht="15.75" customHeight="1">
      <c r="A35" s="9"/>
      <c r="C35" s="26"/>
      <c r="E35" s="10"/>
      <c r="F35" s="10"/>
      <c r="G35" s="40"/>
      <c r="H35" s="11"/>
      <c r="I35" s="11"/>
      <c r="J35" s="10"/>
      <c r="K35" s="64"/>
      <c r="L35" s="60"/>
      <c r="M35" s="62"/>
      <c r="N35" s="62"/>
      <c r="O35" s="60"/>
      <c r="P35" s="62"/>
      <c r="Q35" s="62"/>
      <c r="R35" s="108"/>
      <c r="S35" s="108"/>
    </row>
    <row r="36" spans="1:19" s="58" customFormat="1" ht="15.75" customHeight="1">
      <c r="A36" s="9"/>
      <c r="C36" s="26"/>
      <c r="E36" s="10"/>
      <c r="F36" s="10"/>
      <c r="G36" s="40"/>
      <c r="H36" s="11"/>
      <c r="I36" s="11"/>
      <c r="J36" s="10"/>
      <c r="K36" s="64"/>
      <c r="L36" s="60"/>
      <c r="M36" s="62"/>
      <c r="N36" s="62"/>
      <c r="O36" s="60"/>
      <c r="P36" s="62"/>
      <c r="Q36" s="62"/>
      <c r="R36" s="108"/>
      <c r="S36" s="108"/>
    </row>
    <row r="37" spans="1:19" s="58" customFormat="1" ht="15.75" customHeight="1">
      <c r="A37" s="9"/>
      <c r="C37" s="26"/>
      <c r="E37" s="10"/>
      <c r="F37" s="10"/>
      <c r="G37" s="40"/>
      <c r="H37" s="11"/>
      <c r="I37" s="11"/>
      <c r="J37" s="10"/>
      <c r="K37" s="64"/>
      <c r="L37" s="60"/>
      <c r="M37" s="62"/>
      <c r="N37" s="62"/>
      <c r="O37" s="60"/>
      <c r="P37" s="62"/>
      <c r="Q37" s="62"/>
      <c r="R37" s="108"/>
      <c r="S37" s="108"/>
    </row>
    <row r="38" spans="1:19" s="58" customFormat="1" ht="15.75" customHeight="1">
      <c r="A38" s="9"/>
      <c r="C38" s="26"/>
      <c r="E38" s="10"/>
      <c r="F38" s="10"/>
      <c r="G38" s="40"/>
      <c r="H38" s="11"/>
      <c r="I38" s="11"/>
      <c r="J38" s="10"/>
      <c r="K38" s="64"/>
      <c r="L38" s="60"/>
      <c r="M38" s="62"/>
      <c r="N38" s="62"/>
      <c r="O38" s="60"/>
      <c r="P38" s="62"/>
      <c r="Q38" s="62"/>
      <c r="R38" s="108"/>
      <c r="S38" s="108"/>
    </row>
    <row r="39" spans="1:19" s="58" customFormat="1" ht="15.75" customHeight="1">
      <c r="A39" s="9"/>
      <c r="C39" s="26"/>
      <c r="E39" s="10"/>
      <c r="F39" s="10"/>
      <c r="G39" s="40"/>
      <c r="H39" s="11"/>
      <c r="I39" s="11"/>
      <c r="J39" s="10"/>
      <c r="K39" s="64"/>
      <c r="L39" s="60"/>
      <c r="M39" s="62"/>
      <c r="N39" s="62"/>
      <c r="O39" s="60"/>
      <c r="P39" s="62"/>
      <c r="Q39" s="62"/>
      <c r="R39" s="108"/>
      <c r="S39" s="108"/>
    </row>
    <row r="40" spans="1:19" s="58" customFormat="1" ht="15.75" customHeight="1">
      <c r="A40" s="9"/>
      <c r="C40" s="26"/>
      <c r="E40" s="10"/>
      <c r="F40" s="10"/>
      <c r="G40" s="40"/>
      <c r="H40" s="11"/>
      <c r="I40" s="11"/>
      <c r="J40" s="10"/>
      <c r="K40" s="64"/>
      <c r="L40" s="60"/>
      <c r="M40" s="62"/>
      <c r="N40" s="62"/>
      <c r="O40" s="60"/>
      <c r="P40" s="62"/>
      <c r="Q40" s="62"/>
      <c r="R40" s="108"/>
      <c r="S40" s="108"/>
    </row>
    <row r="41" spans="1:19" s="58" customFormat="1" ht="15.75" customHeight="1">
      <c r="A41" s="9"/>
      <c r="C41" s="26"/>
      <c r="E41" s="10"/>
      <c r="F41" s="10"/>
      <c r="G41" s="40"/>
      <c r="H41" s="11"/>
      <c r="I41" s="11"/>
      <c r="J41" s="10"/>
      <c r="K41" s="64"/>
      <c r="L41" s="60"/>
      <c r="M41" s="62"/>
      <c r="N41" s="62"/>
      <c r="O41" s="60"/>
      <c r="P41" s="62"/>
      <c r="Q41" s="62"/>
      <c r="R41" s="108"/>
      <c r="S41" s="108"/>
    </row>
    <row r="42" spans="1:19" s="58" customFormat="1" ht="15.75" customHeight="1">
      <c r="A42" s="9"/>
      <c r="C42" s="26"/>
      <c r="E42" s="10"/>
      <c r="F42" s="10"/>
      <c r="G42" s="40"/>
      <c r="H42" s="11"/>
      <c r="I42" s="11"/>
      <c r="J42" s="10"/>
      <c r="K42" s="64"/>
      <c r="L42" s="60"/>
      <c r="M42" s="62"/>
      <c r="N42" s="62"/>
      <c r="O42" s="60"/>
      <c r="P42" s="62"/>
      <c r="Q42" s="62"/>
      <c r="R42" s="108"/>
      <c r="S42" s="108"/>
    </row>
    <row r="43" spans="1:19" s="58" customFormat="1" ht="15.75" customHeight="1">
      <c r="A43" s="9"/>
      <c r="C43" s="26"/>
      <c r="E43" s="10"/>
      <c r="F43" s="10"/>
      <c r="G43" s="40"/>
      <c r="H43" s="11"/>
      <c r="I43" s="11"/>
      <c r="J43" s="10"/>
      <c r="K43" s="64"/>
      <c r="L43" s="60"/>
      <c r="M43" s="62"/>
      <c r="N43" s="62"/>
      <c r="O43" s="60"/>
      <c r="P43" s="62"/>
      <c r="Q43" s="62"/>
      <c r="R43" s="108"/>
      <c r="S43" s="108"/>
    </row>
    <row r="44" spans="1:19" s="58" customFormat="1" ht="15.75" customHeight="1">
      <c r="A44" s="9"/>
      <c r="C44" s="26"/>
      <c r="E44" s="10"/>
      <c r="F44" s="10"/>
      <c r="G44" s="40"/>
      <c r="H44" s="11"/>
      <c r="I44" s="11"/>
      <c r="J44" s="10"/>
      <c r="K44" s="64"/>
      <c r="L44" s="60"/>
      <c r="M44" s="62"/>
      <c r="N44" s="62"/>
      <c r="O44" s="60"/>
      <c r="P44" s="62"/>
      <c r="Q44" s="62"/>
      <c r="R44" s="108"/>
      <c r="S44" s="108"/>
    </row>
    <row r="45" spans="1:19" s="58" customFormat="1" ht="15.75" customHeight="1">
      <c r="A45" s="9"/>
      <c r="C45" s="26"/>
      <c r="E45" s="10"/>
      <c r="F45" s="10"/>
      <c r="G45" s="40"/>
      <c r="H45" s="11"/>
      <c r="I45" s="11"/>
      <c r="J45" s="10"/>
      <c r="K45" s="64"/>
      <c r="L45" s="60"/>
      <c r="M45" s="62"/>
      <c r="N45" s="62"/>
      <c r="O45" s="60"/>
      <c r="P45" s="62"/>
      <c r="Q45" s="62"/>
      <c r="R45" s="108"/>
      <c r="S45" s="108"/>
    </row>
    <row r="46" spans="1:19" s="58" customFormat="1" ht="15.75" customHeight="1">
      <c r="A46" s="9"/>
      <c r="C46" s="26"/>
      <c r="E46" s="10"/>
      <c r="F46" s="10"/>
      <c r="G46" s="40"/>
      <c r="H46" s="11"/>
      <c r="I46" s="11"/>
      <c r="J46" s="10"/>
      <c r="K46" s="64"/>
      <c r="L46" s="60"/>
      <c r="M46" s="62"/>
      <c r="N46" s="62"/>
      <c r="O46" s="60"/>
      <c r="P46" s="62"/>
      <c r="Q46" s="62"/>
      <c r="R46" s="108"/>
      <c r="S46" s="108"/>
    </row>
    <row r="47" spans="1:19" s="58" customFormat="1" ht="15.75" customHeight="1">
      <c r="A47" s="9"/>
      <c r="C47" s="26"/>
      <c r="E47" s="10"/>
      <c r="F47" s="10"/>
      <c r="G47" s="40"/>
      <c r="H47" s="11"/>
      <c r="I47" s="11"/>
      <c r="J47" s="10"/>
      <c r="K47" s="64"/>
      <c r="L47" s="60"/>
      <c r="M47" s="62"/>
      <c r="N47" s="62"/>
      <c r="O47" s="60"/>
      <c r="P47" s="62"/>
      <c r="Q47" s="62"/>
      <c r="R47" s="108"/>
      <c r="S47" s="108"/>
    </row>
    <row r="48" spans="1:19" s="58" customFormat="1" ht="15.75" customHeight="1">
      <c r="A48" s="9"/>
      <c r="C48" s="26"/>
      <c r="E48" s="10"/>
      <c r="F48" s="10"/>
      <c r="G48" s="40"/>
      <c r="H48" s="11"/>
      <c r="I48" s="11"/>
      <c r="J48" s="10"/>
      <c r="K48" s="64"/>
      <c r="L48" s="60"/>
      <c r="M48" s="62"/>
      <c r="N48" s="62"/>
      <c r="O48" s="60"/>
      <c r="P48" s="62"/>
      <c r="Q48" s="62"/>
      <c r="R48" s="108"/>
      <c r="S48" s="108"/>
    </row>
    <row r="49" spans="1:19" s="58" customFormat="1" ht="15.75" customHeight="1">
      <c r="A49" s="9"/>
      <c r="C49" s="26"/>
      <c r="E49" s="10"/>
      <c r="F49" s="10"/>
      <c r="G49" s="40"/>
      <c r="H49" s="11"/>
      <c r="I49" s="11"/>
      <c r="J49" s="10"/>
      <c r="K49" s="64"/>
      <c r="L49" s="60"/>
      <c r="M49" s="62"/>
      <c r="N49" s="62"/>
      <c r="O49" s="60"/>
      <c r="P49" s="62"/>
      <c r="Q49" s="62"/>
      <c r="R49" s="108"/>
      <c r="S49" s="108"/>
    </row>
    <row r="50" spans="1:19" s="58" customFormat="1" ht="15.75" customHeight="1">
      <c r="A50" s="9"/>
      <c r="C50" s="26"/>
      <c r="E50" s="10"/>
      <c r="F50" s="10"/>
      <c r="G50" s="40"/>
      <c r="H50" s="11"/>
      <c r="I50" s="11"/>
      <c r="J50" s="10"/>
      <c r="K50" s="64"/>
      <c r="L50" s="60"/>
      <c r="M50" s="62"/>
      <c r="N50" s="62"/>
      <c r="O50" s="60"/>
      <c r="P50" s="62"/>
      <c r="Q50" s="62"/>
      <c r="R50" s="108"/>
      <c r="S50" s="108"/>
    </row>
    <row r="51" spans="1:19" s="58" customFormat="1" ht="15.75" customHeight="1">
      <c r="A51" s="9"/>
      <c r="C51" s="26"/>
      <c r="E51" s="10"/>
      <c r="F51" s="10"/>
      <c r="G51" s="40"/>
      <c r="H51" s="11"/>
      <c r="I51" s="11"/>
      <c r="J51" s="10"/>
      <c r="K51" s="64"/>
      <c r="L51" s="60"/>
      <c r="M51" s="62"/>
      <c r="N51" s="62"/>
      <c r="O51" s="60"/>
      <c r="P51" s="62"/>
      <c r="Q51" s="62"/>
      <c r="R51" s="108"/>
      <c r="S51" s="108"/>
    </row>
    <row r="52" spans="1:19" s="58" customFormat="1" ht="15.75" customHeight="1">
      <c r="A52" s="9"/>
      <c r="C52" s="26"/>
      <c r="E52" s="10"/>
      <c r="F52" s="10"/>
      <c r="G52" s="40"/>
      <c r="H52" s="11"/>
      <c r="I52" s="11"/>
      <c r="J52" s="10"/>
      <c r="K52" s="64"/>
      <c r="L52" s="60"/>
      <c r="M52" s="62"/>
      <c r="N52" s="62"/>
      <c r="O52" s="60"/>
      <c r="P52" s="62"/>
      <c r="Q52" s="62"/>
      <c r="R52" s="108"/>
      <c r="S52" s="108"/>
    </row>
    <row r="53" spans="1:19" s="58" customFormat="1" ht="15.75" customHeight="1">
      <c r="A53" s="9"/>
      <c r="C53" s="26"/>
      <c r="E53" s="10"/>
      <c r="F53" s="10"/>
      <c r="G53" s="40"/>
      <c r="H53" s="11"/>
      <c r="I53" s="11"/>
      <c r="J53" s="10"/>
      <c r="K53" s="64"/>
      <c r="L53" s="60"/>
      <c r="M53" s="62"/>
      <c r="N53" s="62"/>
      <c r="O53" s="60"/>
      <c r="P53" s="62"/>
      <c r="Q53" s="62"/>
      <c r="R53" s="108"/>
      <c r="S53" s="108"/>
    </row>
    <row r="54" spans="1:19" s="58" customFormat="1" ht="15.75" customHeight="1">
      <c r="A54" s="9"/>
      <c r="C54" s="26"/>
      <c r="E54" s="10"/>
      <c r="F54" s="10"/>
      <c r="G54" s="40"/>
      <c r="H54" s="11"/>
      <c r="I54" s="11"/>
      <c r="J54" s="10"/>
      <c r="K54" s="64"/>
      <c r="L54" s="60"/>
      <c r="M54" s="62"/>
      <c r="N54" s="62"/>
      <c r="O54" s="60"/>
      <c r="P54" s="62"/>
      <c r="Q54" s="62"/>
      <c r="R54" s="108"/>
      <c r="S54" s="108"/>
    </row>
    <row r="55" spans="1:19" s="58" customFormat="1" ht="15.75" customHeight="1">
      <c r="A55" s="9"/>
      <c r="C55" s="26"/>
      <c r="E55" s="10"/>
      <c r="F55" s="10"/>
      <c r="G55" s="40"/>
      <c r="H55" s="11"/>
      <c r="I55" s="11"/>
      <c r="J55" s="10"/>
      <c r="K55" s="64"/>
      <c r="L55" s="60"/>
      <c r="M55" s="62"/>
      <c r="N55" s="62"/>
      <c r="O55" s="60"/>
      <c r="P55" s="62"/>
      <c r="Q55" s="62"/>
      <c r="R55" s="108"/>
      <c r="S55" s="108"/>
    </row>
    <row r="56" spans="1:19" s="58" customFormat="1" ht="15.75" customHeight="1">
      <c r="A56" s="9"/>
      <c r="C56" s="26"/>
      <c r="E56" s="10"/>
      <c r="F56" s="10"/>
      <c r="G56" s="40"/>
      <c r="H56" s="11"/>
      <c r="I56" s="11"/>
      <c r="J56" s="10"/>
      <c r="K56" s="64"/>
      <c r="L56" s="60"/>
      <c r="M56" s="62"/>
      <c r="N56" s="62"/>
      <c r="O56" s="60"/>
      <c r="P56" s="62"/>
      <c r="Q56" s="62"/>
      <c r="R56" s="108"/>
      <c r="S56" s="108"/>
    </row>
    <row r="58" spans="1:19" ht="15.75" customHeight="1">
      <c r="C58" s="39" t="s">
        <v>353</v>
      </c>
    </row>
    <row r="59" spans="1:19" ht="15.75" customHeight="1" thickBot="1"/>
    <row r="60" spans="1:19" ht="65.25" customHeight="1">
      <c r="C60" s="120"/>
      <c r="D60" s="121" t="s">
        <v>305</v>
      </c>
      <c r="E60" s="122" t="s">
        <v>4</v>
      </c>
      <c r="F60" s="122" t="s">
        <v>5</v>
      </c>
      <c r="G60" s="123" t="s">
        <v>6</v>
      </c>
      <c r="H60" s="123" t="s">
        <v>7</v>
      </c>
      <c r="I60" s="123" t="s">
        <v>8</v>
      </c>
      <c r="J60" s="122" t="s">
        <v>9</v>
      </c>
      <c r="K60" s="124" t="s">
        <v>300</v>
      </c>
      <c r="L60" s="125" t="s">
        <v>299</v>
      </c>
      <c r="M60" s="126" t="s">
        <v>301</v>
      </c>
      <c r="N60" s="126" t="s">
        <v>302</v>
      </c>
      <c r="O60" s="125" t="s">
        <v>303</v>
      </c>
      <c r="P60" s="127" t="s">
        <v>304</v>
      </c>
      <c r="Q60" s="61"/>
      <c r="R60" s="61"/>
    </row>
    <row r="61" spans="1:19" ht="15.75" customHeight="1">
      <c r="C61" s="128" t="s">
        <v>35</v>
      </c>
      <c r="D61" s="129"/>
      <c r="E61" s="130"/>
      <c r="F61" s="130"/>
      <c r="G61" s="131"/>
      <c r="H61" s="131"/>
      <c r="I61" s="131"/>
      <c r="J61" s="130"/>
      <c r="K61" s="131"/>
      <c r="L61" s="130"/>
      <c r="M61" s="132"/>
      <c r="N61" s="132"/>
      <c r="O61" s="130"/>
      <c r="P61" s="133"/>
    </row>
    <row r="62" spans="1:19" ht="15.75" customHeight="1">
      <c r="C62" s="134" t="s">
        <v>14</v>
      </c>
      <c r="D62" s="129">
        <f>COUNTIF($C$3:$C$23,$C62)</f>
        <v>11</v>
      </c>
      <c r="E62" s="130">
        <f>AVERAGEIF($C$3:$C$23,$C62,E$3:E$23)</f>
        <v>33.18181818181818</v>
      </c>
      <c r="F62" s="130">
        <f t="shared" ref="F62:P64" si="12">AVERAGEIF($C$3:$C$23,$C62,F$3:F$23)</f>
        <v>2608.909090909091</v>
      </c>
      <c r="G62" s="131">
        <f t="shared" si="12"/>
        <v>284703652.36363637</v>
      </c>
      <c r="H62" s="131">
        <f t="shared" si="12"/>
        <v>7344717.2727272725</v>
      </c>
      <c r="I62" s="131">
        <f t="shared" si="12"/>
        <v>1606255.5</v>
      </c>
      <c r="J62" s="130">
        <f t="shared" si="12"/>
        <v>5.2272727272727275</v>
      </c>
      <c r="K62" s="131">
        <f t="shared" si="12"/>
        <v>5386.1202413976634</v>
      </c>
      <c r="L62" s="130">
        <f t="shared" si="12"/>
        <v>94.210570025534025</v>
      </c>
      <c r="M62" s="132">
        <f t="shared" si="12"/>
        <v>2.469196364646983E-2</v>
      </c>
      <c r="N62" s="132">
        <f t="shared" si="12"/>
        <v>2.8025120765838619E-2</v>
      </c>
      <c r="O62" s="130">
        <f t="shared" si="12"/>
        <v>1214.241414141414</v>
      </c>
      <c r="P62" s="133">
        <f t="shared" si="12"/>
        <v>5.1219386940090858E-3</v>
      </c>
    </row>
    <row r="63" spans="1:19" ht="15.75" customHeight="1">
      <c r="C63" s="134" t="s">
        <v>34</v>
      </c>
      <c r="D63" s="129">
        <f t="shared" ref="D63:D64" si="13">COUNTIF($C$3:$C$23,$C63)</f>
        <v>6</v>
      </c>
      <c r="E63" s="130">
        <f t="shared" ref="E63:E64" si="14">AVERAGEIF($C$3:$C$23,$C63,E$3:E$23)</f>
        <v>11.333333333333334</v>
      </c>
      <c r="F63" s="130">
        <f t="shared" si="12"/>
        <v>341.66666666666669</v>
      </c>
      <c r="G63" s="131">
        <f t="shared" si="12"/>
        <v>59375333.333333336</v>
      </c>
      <c r="H63" s="131">
        <f t="shared" si="12"/>
        <v>1695236.5</v>
      </c>
      <c r="I63" s="131">
        <f t="shared" si="12"/>
        <v>185191.66666666666</v>
      </c>
      <c r="J63" s="130">
        <f t="shared" si="12"/>
        <v>3.8333333333333335</v>
      </c>
      <c r="K63" s="131">
        <f t="shared" si="12"/>
        <v>5403.4326866599686</v>
      </c>
      <c r="L63" s="130">
        <f t="shared" si="12"/>
        <v>29.821889235492176</v>
      </c>
      <c r="M63" s="132">
        <f t="shared" si="12"/>
        <v>3.329528549686691E-2</v>
      </c>
      <c r="N63" s="132">
        <f t="shared" si="12"/>
        <v>3.4422859430070139E-2</v>
      </c>
      <c r="O63" s="130">
        <f t="shared" si="12"/>
        <v>105.7361111111111</v>
      </c>
      <c r="P63" s="133">
        <f t="shared" si="12"/>
        <v>3.5003335406597461E-3</v>
      </c>
    </row>
    <row r="64" spans="1:19" ht="15.75" customHeight="1">
      <c r="C64" s="141" t="s">
        <v>40</v>
      </c>
      <c r="D64" s="142">
        <f t="shared" si="13"/>
        <v>2</v>
      </c>
      <c r="E64" s="143">
        <f t="shared" si="14"/>
        <v>3</v>
      </c>
      <c r="F64" s="143">
        <f t="shared" si="12"/>
        <v>58.5</v>
      </c>
      <c r="G64" s="144">
        <f t="shared" si="12"/>
        <v>6812500</v>
      </c>
      <c r="H64" s="144">
        <f t="shared" si="12"/>
        <v>325789</v>
      </c>
      <c r="I64" s="144">
        <f t="shared" si="12"/>
        <v>85000</v>
      </c>
      <c r="J64" s="143">
        <f t="shared" si="12"/>
        <v>1</v>
      </c>
      <c r="K64" s="144">
        <f t="shared" si="12"/>
        <v>5537.7749999999996</v>
      </c>
      <c r="L64" s="143">
        <f t="shared" si="12"/>
        <v>28.333333333333332</v>
      </c>
      <c r="M64" s="145">
        <f t="shared" si="12"/>
        <v>5.1593866666666668E-2</v>
      </c>
      <c r="N64" s="145">
        <f t="shared" si="12"/>
        <v>1.7647058823529412E-2</v>
      </c>
      <c r="O64" s="143">
        <f t="shared" si="12"/>
        <v>85</v>
      </c>
      <c r="P64" s="146">
        <f t="shared" si="12"/>
        <v>1.6970588235294119E-2</v>
      </c>
    </row>
    <row r="65" spans="3:16" ht="15.75" customHeight="1" thickBot="1">
      <c r="C65" s="135" t="s">
        <v>315</v>
      </c>
      <c r="D65" s="136">
        <f>SUM(D61:D64)</f>
        <v>19</v>
      </c>
      <c r="E65" s="137">
        <f>AVERAGE(E3:E23)</f>
        <v>23.55</v>
      </c>
      <c r="F65" s="137">
        <f t="shared" ref="F65:P65" si="15">AVERAGE(F3:F23)</f>
        <v>1528.3333333333333</v>
      </c>
      <c r="G65" s="176">
        <f t="shared" si="15"/>
        <v>184295640.84210527</v>
      </c>
      <c r="H65" s="176">
        <f t="shared" si="15"/>
        <v>4501927</v>
      </c>
      <c r="I65" s="176">
        <f t="shared" si="15"/>
        <v>922277.75</v>
      </c>
      <c r="J65" s="137">
        <f t="shared" si="15"/>
        <v>4.4749999999999996</v>
      </c>
      <c r="K65" s="137">
        <f t="shared" si="15"/>
        <v>5103.358585620862</v>
      </c>
      <c r="L65" s="137">
        <f t="shared" si="15"/>
        <v>65.67822995789399</v>
      </c>
      <c r="M65" s="177">
        <f t="shared" si="15"/>
        <v>3.0240581390826467E-2</v>
      </c>
      <c r="N65" s="177">
        <f t="shared" si="15"/>
        <v>2.8980883580725463E-2</v>
      </c>
      <c r="O65" s="137">
        <f t="shared" si="15"/>
        <v>726.13694444444434</v>
      </c>
      <c r="P65" s="178">
        <f t="shared" si="15"/>
        <v>5.8979202585909751E-3</v>
      </c>
    </row>
    <row r="70" spans="3:16" ht="15.75" customHeight="1">
      <c r="C70" s="179" t="s">
        <v>352</v>
      </c>
    </row>
  </sheetData>
  <mergeCells count="1">
    <mergeCell ref="T1:X1"/>
  </mergeCells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68"/>
  <sheetViews>
    <sheetView workbookViewId="0">
      <pane xSplit="1" ySplit="2" topLeftCell="B39" activePane="bottomRight" state="frozen"/>
      <selection pane="topRight" activeCell="B1" sqref="B1"/>
      <selection pane="bottomLeft" activeCell="A2" sqref="A2"/>
      <selection pane="bottomRight" activeCell="D65" sqref="D65"/>
    </sheetView>
  </sheetViews>
  <sheetFormatPr defaultColWidth="14.42578125" defaultRowHeight="15.75" customHeight="1"/>
  <cols>
    <col min="7" max="7" width="16.7109375" customWidth="1"/>
    <col min="8" max="8" width="22.28515625" customWidth="1"/>
    <col min="9" max="9" width="20.28515625" customWidth="1"/>
    <col min="10" max="10" width="15.85546875" customWidth="1"/>
    <col min="12" max="12" width="14.42578125" style="60"/>
    <col min="13" max="13" width="18.5703125" customWidth="1"/>
    <col min="14" max="15" width="14.42578125" style="60"/>
    <col min="17" max="18" width="14.42578125" style="58"/>
  </cols>
  <sheetData>
    <row r="1" spans="1:24" s="58" customFormat="1" ht="15.75" customHeight="1">
      <c r="A1" s="162" t="s">
        <v>335</v>
      </c>
      <c r="B1" s="150"/>
      <c r="C1" s="150"/>
      <c r="D1" s="150"/>
      <c r="E1" s="150"/>
      <c r="F1" s="149"/>
      <c r="L1" s="60"/>
      <c r="N1" s="60"/>
      <c r="O1" s="60"/>
      <c r="T1" s="209" t="s">
        <v>345</v>
      </c>
      <c r="U1" s="209"/>
      <c r="V1" s="209"/>
      <c r="W1" s="209"/>
      <c r="X1" s="209"/>
    </row>
    <row r="2" spans="1:24" ht="63.75" customHeight="1">
      <c r="A2" s="2" t="s">
        <v>45</v>
      </c>
      <c r="C2" s="2" t="s">
        <v>3</v>
      </c>
      <c r="E2" s="7" t="s">
        <v>46</v>
      </c>
      <c r="F2" s="7" t="s">
        <v>5</v>
      </c>
      <c r="G2" s="7" t="s">
        <v>95</v>
      </c>
      <c r="H2" s="8" t="s">
        <v>47</v>
      </c>
      <c r="I2" s="7" t="s">
        <v>96</v>
      </c>
      <c r="J2" s="7" t="s">
        <v>58</v>
      </c>
      <c r="K2" s="47" t="s">
        <v>300</v>
      </c>
      <c r="L2" s="59" t="s">
        <v>299</v>
      </c>
      <c r="M2" s="61" t="s">
        <v>301</v>
      </c>
      <c r="N2" s="59" t="s">
        <v>302</v>
      </c>
      <c r="O2" s="59" t="s">
        <v>303</v>
      </c>
      <c r="P2" s="61" t="s">
        <v>304</v>
      </c>
      <c r="Q2" s="61"/>
      <c r="R2" s="92" t="s">
        <v>316</v>
      </c>
      <c r="S2" s="92" t="s">
        <v>317</v>
      </c>
      <c r="T2" s="92" t="s">
        <v>311</v>
      </c>
      <c r="U2" s="92" t="s">
        <v>312</v>
      </c>
      <c r="V2" s="92" t="s">
        <v>310</v>
      </c>
      <c r="W2" s="92" t="s">
        <v>313</v>
      </c>
    </row>
    <row r="3" spans="1:24" ht="15.75" customHeight="1">
      <c r="A3" s="9" t="s">
        <v>60</v>
      </c>
      <c r="C3" s="3" t="s">
        <v>14</v>
      </c>
      <c r="E3" s="10">
        <v>80</v>
      </c>
      <c r="F3" s="10">
        <v>850</v>
      </c>
      <c r="G3" s="11">
        <v>439136103</v>
      </c>
      <c r="H3" s="11">
        <v>12635639</v>
      </c>
      <c r="I3" s="11">
        <v>6598258</v>
      </c>
      <c r="J3" s="10">
        <v>2</v>
      </c>
      <c r="K3" s="64">
        <f>H3/F3</f>
        <v>14865.457647058824</v>
      </c>
      <c r="L3" s="60">
        <f>F3/E3</f>
        <v>10.625</v>
      </c>
      <c r="M3" s="62">
        <f>H3/G3</f>
        <v>2.8773856017937107E-2</v>
      </c>
      <c r="N3" s="60">
        <f>E3/F3</f>
        <v>9.4117647058823528E-2</v>
      </c>
      <c r="O3" s="60">
        <f>F3/J3</f>
        <v>425</v>
      </c>
      <c r="P3" s="62">
        <f>I3/G3</f>
        <v>1.5025542092584448E-2</v>
      </c>
      <c r="Q3" s="62"/>
      <c r="R3" s="108">
        <f>G3/F3</f>
        <v>516630.70941176469</v>
      </c>
      <c r="S3" s="108">
        <f>H3/E3</f>
        <v>157945.48749999999</v>
      </c>
      <c r="T3" s="58" t="b">
        <f>IF(H3&gt;0.1*G3,"Flag,""")</f>
        <v>0</v>
      </c>
      <c r="U3" s="58" t="b">
        <f>IF(I3&gt;H3,"Flag,""")</f>
        <v>0</v>
      </c>
      <c r="V3" s="58" t="b">
        <f>IF(E3&gt;0.1*F3,"Flag,""")</f>
        <v>0</v>
      </c>
      <c r="W3" s="58" t="str">
        <f>IF(K3&gt;0.001*H3,"Flag,""")</f>
        <v>Flag,"</v>
      </c>
    </row>
    <row r="4" spans="1:24" ht="15.75" customHeight="1">
      <c r="A4" s="9" t="s">
        <v>39</v>
      </c>
      <c r="C4" s="3" t="s">
        <v>14</v>
      </c>
      <c r="E4" s="10">
        <v>36</v>
      </c>
      <c r="F4" s="10">
        <v>12000</v>
      </c>
      <c r="G4" s="11">
        <v>535003000</v>
      </c>
      <c r="H4" s="11">
        <v>4860000</v>
      </c>
      <c r="I4" s="11">
        <v>1000000</v>
      </c>
      <c r="J4" s="10">
        <v>4</v>
      </c>
      <c r="K4" s="64">
        <f t="shared" ref="K4:K22" si="0">H4/F4</f>
        <v>405</v>
      </c>
      <c r="L4" s="60">
        <f t="shared" ref="L4:L22" si="1">F4/E4</f>
        <v>333.33333333333331</v>
      </c>
      <c r="M4" s="62">
        <f t="shared" ref="M4:M20" si="2">H4/G4</f>
        <v>9.0840612108717151E-3</v>
      </c>
      <c r="N4" s="60">
        <f>E4/F4</f>
        <v>3.0000000000000001E-3</v>
      </c>
      <c r="O4" s="60">
        <f t="shared" ref="O4:O22" si="3">F4/J4</f>
        <v>3000</v>
      </c>
      <c r="P4" s="62">
        <f t="shared" ref="P4:P20" si="4">I4/G4</f>
        <v>1.8691483972987067E-3</v>
      </c>
      <c r="Q4" s="62"/>
      <c r="R4" s="108">
        <f t="shared" ref="R4:R20" si="5">G4/F4</f>
        <v>44583.583333333336</v>
      </c>
      <c r="S4" s="108">
        <f t="shared" ref="S4:S22" si="6">H4/E4</f>
        <v>135000</v>
      </c>
      <c r="T4" s="58" t="b">
        <f t="shared" ref="T4:T22" si="7">IF(H4&gt;0.1*G4,"Flag,""")</f>
        <v>0</v>
      </c>
      <c r="U4" s="58" t="b">
        <f t="shared" ref="U4:U22" si="8">IF(I4&gt;H4,"Flag,""")</f>
        <v>0</v>
      </c>
      <c r="V4" s="58" t="b">
        <f t="shared" ref="V4:V22" si="9">IF(E4&gt;0.1*F4,"Flag,""")</f>
        <v>0</v>
      </c>
      <c r="W4" s="58" t="b">
        <f t="shared" ref="W4:W22" si="10">IF(K4&gt;0.001*H4,"Flag,""")</f>
        <v>0</v>
      </c>
    </row>
    <row r="5" spans="1:24" ht="15.75" customHeight="1">
      <c r="A5" s="9" t="s">
        <v>64</v>
      </c>
      <c r="C5" s="3" t="s">
        <v>14</v>
      </c>
      <c r="E5" s="10">
        <v>4</v>
      </c>
      <c r="F5" s="10">
        <v>400</v>
      </c>
      <c r="G5" s="11">
        <v>145000000</v>
      </c>
      <c r="H5" s="11">
        <v>525000</v>
      </c>
      <c r="I5" s="11">
        <v>95000</v>
      </c>
      <c r="J5" s="10">
        <v>2</v>
      </c>
      <c r="K5" s="64">
        <f t="shared" si="0"/>
        <v>1312.5</v>
      </c>
      <c r="L5" s="60">
        <f t="shared" si="1"/>
        <v>100</v>
      </c>
      <c r="M5" s="62">
        <f t="shared" si="2"/>
        <v>3.620689655172414E-3</v>
      </c>
      <c r="N5" s="60">
        <f>E5/F5</f>
        <v>0.01</v>
      </c>
      <c r="O5" s="60">
        <f t="shared" si="3"/>
        <v>200</v>
      </c>
      <c r="P5" s="62">
        <f t="shared" si="4"/>
        <v>6.551724137931035E-4</v>
      </c>
      <c r="Q5" s="62"/>
      <c r="R5" s="108">
        <f t="shared" si="5"/>
        <v>362500</v>
      </c>
      <c r="S5" s="108">
        <f t="shared" si="6"/>
        <v>131250</v>
      </c>
      <c r="T5" s="58" t="b">
        <f t="shared" si="7"/>
        <v>0</v>
      </c>
      <c r="U5" s="58" t="b">
        <f t="shared" si="8"/>
        <v>0</v>
      </c>
      <c r="V5" s="58" t="b">
        <f t="shared" si="9"/>
        <v>0</v>
      </c>
      <c r="W5" s="58" t="str">
        <f t="shared" si="10"/>
        <v>Flag,"</v>
      </c>
    </row>
    <row r="6" spans="1:24" ht="15.75" customHeight="1">
      <c r="A6" s="9" t="s">
        <v>65</v>
      </c>
      <c r="C6" s="3" t="s">
        <v>14</v>
      </c>
      <c r="E6" s="10">
        <v>24</v>
      </c>
      <c r="F6" s="10">
        <v>1190</v>
      </c>
      <c r="G6" s="11">
        <v>209000000</v>
      </c>
      <c r="H6" s="11">
        <v>3600000</v>
      </c>
      <c r="I6" s="11">
        <v>1004000</v>
      </c>
      <c r="J6" s="10">
        <v>1</v>
      </c>
      <c r="K6" s="64">
        <f t="shared" si="0"/>
        <v>3025.2100840336134</v>
      </c>
      <c r="L6" s="60">
        <f t="shared" si="1"/>
        <v>49.583333333333336</v>
      </c>
      <c r="M6" s="62">
        <f t="shared" si="2"/>
        <v>1.7224880382775119E-2</v>
      </c>
      <c r="N6" s="60">
        <f t="shared" ref="N6:N22" si="11">E6/F6</f>
        <v>2.0168067226890758E-2</v>
      </c>
      <c r="O6" s="60">
        <f t="shared" si="3"/>
        <v>1190</v>
      </c>
      <c r="P6" s="62">
        <f t="shared" si="4"/>
        <v>4.8038277511961722E-3</v>
      </c>
      <c r="Q6" s="62"/>
      <c r="R6" s="108">
        <f t="shared" si="5"/>
        <v>175630.25210084033</v>
      </c>
      <c r="S6" s="108">
        <f t="shared" si="6"/>
        <v>150000</v>
      </c>
      <c r="T6" s="58" t="b">
        <f t="shared" si="7"/>
        <v>0</v>
      </c>
      <c r="U6" s="58" t="b">
        <f t="shared" si="8"/>
        <v>0</v>
      </c>
      <c r="V6" s="58" t="b">
        <f t="shared" si="9"/>
        <v>0</v>
      </c>
      <c r="W6" s="58" t="b">
        <f t="shared" si="10"/>
        <v>0</v>
      </c>
    </row>
    <row r="7" spans="1:24" ht="15.75" customHeight="1">
      <c r="A7" s="9" t="s">
        <v>66</v>
      </c>
      <c r="C7" s="3" t="s">
        <v>14</v>
      </c>
      <c r="E7" s="10">
        <v>15</v>
      </c>
      <c r="F7" s="10">
        <v>2500</v>
      </c>
      <c r="G7" s="11">
        <v>170000000</v>
      </c>
      <c r="H7" s="11">
        <v>475000</v>
      </c>
      <c r="I7" s="11"/>
      <c r="J7" s="10">
        <v>0.5</v>
      </c>
      <c r="K7" s="64">
        <f t="shared" si="0"/>
        <v>190</v>
      </c>
      <c r="L7" s="60">
        <f t="shared" si="1"/>
        <v>166.66666666666666</v>
      </c>
      <c r="M7" s="62">
        <f t="shared" si="2"/>
        <v>2.7941176470588237E-3</v>
      </c>
      <c r="N7" s="60">
        <f t="shared" si="11"/>
        <v>6.0000000000000001E-3</v>
      </c>
      <c r="O7" s="60">
        <f t="shared" si="3"/>
        <v>5000</v>
      </c>
      <c r="P7" s="62">
        <f t="shared" si="4"/>
        <v>0</v>
      </c>
      <c r="Q7" s="62"/>
      <c r="R7" s="108">
        <f t="shared" si="5"/>
        <v>68000</v>
      </c>
      <c r="S7" s="108">
        <f t="shared" si="6"/>
        <v>31666.666666666668</v>
      </c>
      <c r="T7" s="58" t="b">
        <f t="shared" si="7"/>
        <v>0</v>
      </c>
      <c r="U7" s="58" t="b">
        <f t="shared" si="8"/>
        <v>0</v>
      </c>
      <c r="V7" s="58" t="b">
        <f t="shared" si="9"/>
        <v>0</v>
      </c>
      <c r="W7" s="58" t="b">
        <f t="shared" si="10"/>
        <v>0</v>
      </c>
    </row>
    <row r="8" spans="1:24" ht="15.75" customHeight="1">
      <c r="A8" s="9" t="s">
        <v>67</v>
      </c>
      <c r="C8" s="3" t="s">
        <v>14</v>
      </c>
      <c r="E8" s="10">
        <v>33</v>
      </c>
      <c r="F8" s="10">
        <v>1750</v>
      </c>
      <c r="G8" s="11">
        <v>228622000</v>
      </c>
      <c r="H8" s="11">
        <v>5475000</v>
      </c>
      <c r="I8" s="11">
        <v>1186000</v>
      </c>
      <c r="J8" s="10">
        <v>4</v>
      </c>
      <c r="K8" s="64">
        <f t="shared" si="0"/>
        <v>3128.5714285714284</v>
      </c>
      <c r="L8" s="60">
        <f t="shared" si="1"/>
        <v>53.030303030303031</v>
      </c>
      <c r="M8" s="62">
        <f t="shared" si="2"/>
        <v>2.3947826543377279E-2</v>
      </c>
      <c r="N8" s="60">
        <f t="shared" si="11"/>
        <v>1.8857142857142857E-2</v>
      </c>
      <c r="O8" s="60">
        <f t="shared" si="3"/>
        <v>437.5</v>
      </c>
      <c r="P8" s="62">
        <f t="shared" si="4"/>
        <v>5.1876022430037355E-3</v>
      </c>
      <c r="Q8" s="62"/>
      <c r="R8" s="108">
        <f t="shared" si="5"/>
        <v>130641.14285714286</v>
      </c>
      <c r="S8" s="108">
        <f t="shared" si="6"/>
        <v>165909.09090909091</v>
      </c>
      <c r="T8" s="58" t="b">
        <f t="shared" si="7"/>
        <v>0</v>
      </c>
      <c r="U8" s="58" t="b">
        <f t="shared" si="8"/>
        <v>0</v>
      </c>
      <c r="V8" s="58" t="b">
        <f t="shared" si="9"/>
        <v>0</v>
      </c>
      <c r="W8" s="58" t="b">
        <f t="shared" si="10"/>
        <v>0</v>
      </c>
    </row>
    <row r="9" spans="1:24" ht="15.75" customHeight="1">
      <c r="A9" s="9" t="s">
        <v>74</v>
      </c>
      <c r="C9" s="3" t="s">
        <v>14</v>
      </c>
      <c r="E9" s="10">
        <v>30</v>
      </c>
      <c r="F9" s="10">
        <v>800</v>
      </c>
      <c r="G9" s="11">
        <v>136000000</v>
      </c>
      <c r="H9" s="11">
        <v>8300000</v>
      </c>
      <c r="I9" s="11">
        <v>1900000</v>
      </c>
      <c r="J9" s="10">
        <v>9</v>
      </c>
      <c r="K9" s="64">
        <f t="shared" si="0"/>
        <v>10375</v>
      </c>
      <c r="L9" s="60">
        <f t="shared" si="1"/>
        <v>26.666666666666668</v>
      </c>
      <c r="M9" s="62">
        <f t="shared" si="2"/>
        <v>6.1029411764705881E-2</v>
      </c>
      <c r="N9" s="60">
        <f t="shared" si="11"/>
        <v>3.7499999999999999E-2</v>
      </c>
      <c r="O9" s="60">
        <f t="shared" si="3"/>
        <v>88.888888888888886</v>
      </c>
      <c r="P9" s="62">
        <f t="shared" si="4"/>
        <v>1.3970588235294118E-2</v>
      </c>
      <c r="Q9" s="62"/>
      <c r="R9" s="108">
        <f t="shared" si="5"/>
        <v>170000</v>
      </c>
      <c r="S9" s="108">
        <f t="shared" si="6"/>
        <v>276666.66666666669</v>
      </c>
      <c r="T9" s="58" t="b">
        <f t="shared" si="7"/>
        <v>0</v>
      </c>
      <c r="U9" s="58" t="b">
        <f t="shared" si="8"/>
        <v>0</v>
      </c>
      <c r="V9" s="58" t="b">
        <f t="shared" si="9"/>
        <v>0</v>
      </c>
      <c r="W9" s="58" t="str">
        <f t="shared" si="10"/>
        <v>Flag,"</v>
      </c>
    </row>
    <row r="10" spans="1:24" ht="15.75" customHeight="1">
      <c r="A10" s="9" t="s">
        <v>76</v>
      </c>
      <c r="C10" s="3" t="s">
        <v>14</v>
      </c>
      <c r="E10" s="10">
        <v>13</v>
      </c>
      <c r="F10" s="10">
        <v>250</v>
      </c>
      <c r="G10" s="11">
        <v>240000000</v>
      </c>
      <c r="H10" s="11">
        <v>2989478</v>
      </c>
      <c r="I10" s="11">
        <v>534000</v>
      </c>
      <c r="J10" s="10">
        <v>2</v>
      </c>
      <c r="K10" s="64">
        <f t="shared" si="0"/>
        <v>11957.912</v>
      </c>
      <c r="L10" s="60">
        <f t="shared" si="1"/>
        <v>19.23076923076923</v>
      </c>
      <c r="M10" s="62">
        <f t="shared" si="2"/>
        <v>1.2456158333333333E-2</v>
      </c>
      <c r="N10" s="60">
        <f t="shared" si="11"/>
        <v>5.1999999999999998E-2</v>
      </c>
      <c r="O10" s="60">
        <f t="shared" si="3"/>
        <v>125</v>
      </c>
      <c r="P10" s="62">
        <f t="shared" si="4"/>
        <v>2.225E-3</v>
      </c>
      <c r="Q10" s="62"/>
      <c r="R10" s="108">
        <f t="shared" si="5"/>
        <v>960000</v>
      </c>
      <c r="S10" s="108">
        <f t="shared" si="6"/>
        <v>229959.84615384616</v>
      </c>
      <c r="T10" s="58" t="b">
        <f t="shared" si="7"/>
        <v>0</v>
      </c>
      <c r="U10" s="58" t="b">
        <f t="shared" si="8"/>
        <v>0</v>
      </c>
      <c r="V10" s="58" t="b">
        <f t="shared" si="9"/>
        <v>0</v>
      </c>
      <c r="W10" s="58" t="str">
        <f t="shared" si="10"/>
        <v>Flag,"</v>
      </c>
    </row>
    <row r="11" spans="1:24" ht="15.75" customHeight="1">
      <c r="A11" s="9" t="s">
        <v>79</v>
      </c>
      <c r="C11" s="26" t="s">
        <v>34</v>
      </c>
      <c r="E11" s="10">
        <v>10</v>
      </c>
      <c r="F11" s="10">
        <v>375</v>
      </c>
      <c r="G11" s="11">
        <v>78000000</v>
      </c>
      <c r="H11" s="11">
        <v>1400000</v>
      </c>
      <c r="I11" s="11">
        <v>200000</v>
      </c>
      <c r="J11" s="10">
        <v>4</v>
      </c>
      <c r="K11" s="64">
        <f t="shared" si="0"/>
        <v>3733.3333333333335</v>
      </c>
      <c r="L11" s="60">
        <f t="shared" si="1"/>
        <v>37.5</v>
      </c>
      <c r="M11" s="62">
        <f t="shared" si="2"/>
        <v>1.7948717948717947E-2</v>
      </c>
      <c r="N11" s="60">
        <f t="shared" si="11"/>
        <v>2.6666666666666668E-2</v>
      </c>
      <c r="O11" s="60">
        <f t="shared" si="3"/>
        <v>93.75</v>
      </c>
      <c r="P11" s="62">
        <f t="shared" si="4"/>
        <v>2.5641025641025641E-3</v>
      </c>
      <c r="Q11" s="62"/>
      <c r="R11" s="108">
        <f t="shared" si="5"/>
        <v>208000</v>
      </c>
      <c r="S11" s="108">
        <f t="shared" si="6"/>
        <v>140000</v>
      </c>
      <c r="T11" s="58" t="b">
        <f t="shared" si="7"/>
        <v>0</v>
      </c>
      <c r="U11" s="58" t="b">
        <f t="shared" si="8"/>
        <v>0</v>
      </c>
      <c r="V11" s="58" t="b">
        <f t="shared" si="9"/>
        <v>0</v>
      </c>
      <c r="W11" s="58" t="str">
        <f t="shared" si="10"/>
        <v>Flag,"</v>
      </c>
    </row>
    <row r="12" spans="1:24" ht="15.75" customHeight="1">
      <c r="A12" s="9" t="s">
        <v>80</v>
      </c>
      <c r="C12" s="3" t="s">
        <v>34</v>
      </c>
      <c r="E12" s="10">
        <v>11</v>
      </c>
      <c r="F12" s="10">
        <v>220</v>
      </c>
      <c r="G12" s="86">
        <v>32000000</v>
      </c>
      <c r="H12" s="86">
        <v>718000</v>
      </c>
      <c r="I12" s="86">
        <v>32000</v>
      </c>
      <c r="J12" s="10">
        <v>2</v>
      </c>
      <c r="K12" s="64">
        <f t="shared" si="0"/>
        <v>3263.6363636363635</v>
      </c>
      <c r="L12" s="60">
        <f t="shared" si="1"/>
        <v>20</v>
      </c>
      <c r="M12" s="62">
        <f t="shared" si="2"/>
        <v>2.2437499999999999E-2</v>
      </c>
      <c r="N12" s="60">
        <f t="shared" si="11"/>
        <v>0.05</v>
      </c>
      <c r="O12" s="60">
        <f t="shared" si="3"/>
        <v>110</v>
      </c>
      <c r="P12" s="62">
        <f t="shared" si="4"/>
        <v>1E-3</v>
      </c>
      <c r="Q12" s="62"/>
      <c r="R12" s="108">
        <f t="shared" si="5"/>
        <v>145454.54545454544</v>
      </c>
      <c r="S12" s="108">
        <f t="shared" si="6"/>
        <v>65272.727272727272</v>
      </c>
      <c r="T12" s="58" t="b">
        <f t="shared" si="7"/>
        <v>0</v>
      </c>
      <c r="U12" s="58" t="b">
        <f t="shared" si="8"/>
        <v>0</v>
      </c>
      <c r="V12" s="58" t="b">
        <f t="shared" si="9"/>
        <v>0</v>
      </c>
      <c r="W12" s="58" t="str">
        <f t="shared" si="10"/>
        <v>Flag,"</v>
      </c>
    </row>
    <row r="13" spans="1:24" ht="15.75" customHeight="1">
      <c r="A13" s="9" t="s">
        <v>68</v>
      </c>
      <c r="C13" s="3" t="s">
        <v>34</v>
      </c>
      <c r="E13" s="10">
        <v>4</v>
      </c>
      <c r="F13" s="10">
        <v>120</v>
      </c>
      <c r="G13" s="11">
        <v>30000000</v>
      </c>
      <c r="H13" s="11">
        <v>594000</v>
      </c>
      <c r="I13" s="11">
        <v>30000</v>
      </c>
      <c r="J13" s="10">
        <v>1</v>
      </c>
      <c r="K13" s="64">
        <f t="shared" si="0"/>
        <v>4950</v>
      </c>
      <c r="L13" s="60">
        <f t="shared" si="1"/>
        <v>30</v>
      </c>
      <c r="M13" s="62">
        <f t="shared" si="2"/>
        <v>1.9800000000000002E-2</v>
      </c>
      <c r="N13" s="60">
        <f t="shared" si="11"/>
        <v>3.3333333333333333E-2</v>
      </c>
      <c r="O13" s="60">
        <f t="shared" si="3"/>
        <v>120</v>
      </c>
      <c r="P13" s="62">
        <f t="shared" si="4"/>
        <v>1E-3</v>
      </c>
      <c r="Q13" s="62"/>
      <c r="R13" s="108">
        <f t="shared" si="5"/>
        <v>250000</v>
      </c>
      <c r="S13" s="108">
        <f t="shared" si="6"/>
        <v>148500</v>
      </c>
      <c r="T13" s="58" t="b">
        <f t="shared" si="7"/>
        <v>0</v>
      </c>
      <c r="U13" s="58" t="b">
        <f t="shared" si="8"/>
        <v>0</v>
      </c>
      <c r="V13" s="58" t="b">
        <f t="shared" si="9"/>
        <v>0</v>
      </c>
      <c r="W13" s="58" t="str">
        <f t="shared" si="10"/>
        <v>Flag,"</v>
      </c>
    </row>
    <row r="14" spans="1:24" ht="15.75" customHeight="1">
      <c r="A14" s="9" t="s">
        <v>81</v>
      </c>
      <c r="C14" s="3" t="s">
        <v>34</v>
      </c>
      <c r="E14" s="10">
        <v>9</v>
      </c>
      <c r="F14" s="10">
        <v>278</v>
      </c>
      <c r="G14" s="11">
        <v>80000000</v>
      </c>
      <c r="H14" s="11">
        <v>1402169</v>
      </c>
      <c r="I14" s="11">
        <v>359150</v>
      </c>
      <c r="J14" s="95">
        <v>8</v>
      </c>
      <c r="K14" s="64">
        <f t="shared" si="0"/>
        <v>5043.7733812949637</v>
      </c>
      <c r="L14" s="60">
        <f t="shared" si="1"/>
        <v>30.888888888888889</v>
      </c>
      <c r="M14" s="62">
        <f t="shared" si="2"/>
        <v>1.7527112500000001E-2</v>
      </c>
      <c r="N14" s="60">
        <f t="shared" si="11"/>
        <v>3.237410071942446E-2</v>
      </c>
      <c r="O14" s="60">
        <f t="shared" si="3"/>
        <v>34.75</v>
      </c>
      <c r="P14" s="62">
        <f t="shared" si="4"/>
        <v>4.4893750000000003E-3</v>
      </c>
      <c r="Q14" s="62"/>
      <c r="R14" s="108">
        <f t="shared" si="5"/>
        <v>287769.78417266189</v>
      </c>
      <c r="S14" s="108">
        <f t="shared" si="6"/>
        <v>155796.55555555556</v>
      </c>
      <c r="T14" s="58" t="b">
        <f t="shared" si="7"/>
        <v>0</v>
      </c>
      <c r="U14" s="58" t="b">
        <f t="shared" si="8"/>
        <v>0</v>
      </c>
      <c r="V14" s="58" t="b">
        <f t="shared" si="9"/>
        <v>0</v>
      </c>
      <c r="W14" s="58" t="str">
        <f t="shared" si="10"/>
        <v>Flag,"</v>
      </c>
    </row>
    <row r="15" spans="1:24" ht="15.75" customHeight="1">
      <c r="A15" s="9" t="s">
        <v>83</v>
      </c>
      <c r="C15" s="3" t="s">
        <v>34</v>
      </c>
      <c r="E15" s="10">
        <v>17</v>
      </c>
      <c r="F15" s="10">
        <v>500</v>
      </c>
      <c r="G15" s="11">
        <v>74500000</v>
      </c>
      <c r="H15" s="11">
        <v>2500000</v>
      </c>
      <c r="I15" s="11">
        <v>275000</v>
      </c>
      <c r="J15" s="10">
        <v>3</v>
      </c>
      <c r="K15" s="64">
        <f t="shared" si="0"/>
        <v>5000</v>
      </c>
      <c r="L15" s="60">
        <f t="shared" si="1"/>
        <v>29.411764705882351</v>
      </c>
      <c r="M15" s="62">
        <f t="shared" si="2"/>
        <v>3.3557046979865772E-2</v>
      </c>
      <c r="N15" s="60">
        <f t="shared" si="11"/>
        <v>3.4000000000000002E-2</v>
      </c>
      <c r="O15" s="60">
        <f t="shared" si="3"/>
        <v>166.66666666666666</v>
      </c>
      <c r="P15" s="62">
        <f t="shared" si="4"/>
        <v>3.6912751677852349E-3</v>
      </c>
      <c r="Q15" s="62"/>
      <c r="R15" s="108">
        <f t="shared" si="5"/>
        <v>149000</v>
      </c>
      <c r="S15" s="108">
        <f t="shared" si="6"/>
        <v>147058.82352941178</v>
      </c>
      <c r="T15" s="58" t="b">
        <f t="shared" si="7"/>
        <v>0</v>
      </c>
      <c r="U15" s="58" t="b">
        <f t="shared" si="8"/>
        <v>0</v>
      </c>
      <c r="V15" s="58" t="b">
        <f t="shared" si="9"/>
        <v>0</v>
      </c>
      <c r="W15" s="58" t="str">
        <f t="shared" si="10"/>
        <v>Flag,"</v>
      </c>
    </row>
    <row r="16" spans="1:24" ht="15.75" customHeight="1">
      <c r="A16" s="9" t="s">
        <v>87</v>
      </c>
      <c r="C16" s="3" t="s">
        <v>34</v>
      </c>
      <c r="E16" s="10">
        <v>16</v>
      </c>
      <c r="F16" s="10">
        <v>437</v>
      </c>
      <c r="G16" s="11">
        <v>71752000</v>
      </c>
      <c r="H16" s="11">
        <v>2392000</v>
      </c>
      <c r="I16" s="11">
        <v>27000</v>
      </c>
      <c r="J16" s="10">
        <v>4</v>
      </c>
      <c r="K16" s="64">
        <f t="shared" si="0"/>
        <v>5473.6842105263158</v>
      </c>
      <c r="L16" s="60">
        <f t="shared" si="1"/>
        <v>27.3125</v>
      </c>
      <c r="M16" s="62">
        <f t="shared" si="2"/>
        <v>3.3337049838332029E-2</v>
      </c>
      <c r="N16" s="60">
        <f t="shared" si="11"/>
        <v>3.6613272311212815E-2</v>
      </c>
      <c r="O16" s="60">
        <f t="shared" si="3"/>
        <v>109.25</v>
      </c>
      <c r="P16" s="62">
        <f t="shared" si="4"/>
        <v>3.7629613111829637E-4</v>
      </c>
      <c r="Q16" s="62"/>
      <c r="R16" s="108">
        <f t="shared" si="5"/>
        <v>164192.21967963385</v>
      </c>
      <c r="S16" s="108">
        <f t="shared" si="6"/>
        <v>149500</v>
      </c>
      <c r="T16" s="58" t="b">
        <f t="shared" si="7"/>
        <v>0</v>
      </c>
      <c r="U16" s="58" t="b">
        <f t="shared" si="8"/>
        <v>0</v>
      </c>
      <c r="V16" s="58" t="b">
        <f t="shared" si="9"/>
        <v>0</v>
      </c>
      <c r="W16" s="58" t="str">
        <f t="shared" si="10"/>
        <v>Flag,"</v>
      </c>
    </row>
    <row r="17" spans="1:23" ht="15.75" customHeight="1">
      <c r="A17" s="9" t="s">
        <v>88</v>
      </c>
      <c r="C17" s="3" t="s">
        <v>34</v>
      </c>
      <c r="E17" s="10">
        <v>11</v>
      </c>
      <c r="F17" s="10">
        <v>350</v>
      </c>
      <c r="G17" s="11">
        <v>24000000</v>
      </c>
      <c r="H17" s="11">
        <v>1500000</v>
      </c>
      <c r="I17" s="11">
        <v>160000</v>
      </c>
      <c r="J17" s="10">
        <v>2</v>
      </c>
      <c r="K17" s="64">
        <f t="shared" si="0"/>
        <v>4285.7142857142853</v>
      </c>
      <c r="L17" s="60">
        <f t="shared" si="1"/>
        <v>31.818181818181817</v>
      </c>
      <c r="M17" s="62">
        <f t="shared" si="2"/>
        <v>6.25E-2</v>
      </c>
      <c r="N17" s="60">
        <f t="shared" si="11"/>
        <v>3.1428571428571431E-2</v>
      </c>
      <c r="O17" s="60">
        <f t="shared" si="3"/>
        <v>175</v>
      </c>
      <c r="P17" s="62">
        <f t="shared" si="4"/>
        <v>6.6666666666666671E-3</v>
      </c>
      <c r="Q17" s="62"/>
      <c r="R17" s="108">
        <f t="shared" si="5"/>
        <v>68571.428571428565</v>
      </c>
      <c r="S17" s="108">
        <f t="shared" si="6"/>
        <v>136363.63636363635</v>
      </c>
      <c r="T17" s="58" t="b">
        <f t="shared" si="7"/>
        <v>0</v>
      </c>
      <c r="U17" s="58" t="b">
        <f t="shared" si="8"/>
        <v>0</v>
      </c>
      <c r="V17" s="58" t="b">
        <f t="shared" si="9"/>
        <v>0</v>
      </c>
      <c r="W17" s="58" t="str">
        <f t="shared" si="10"/>
        <v>Flag,"</v>
      </c>
    </row>
    <row r="18" spans="1:23" ht="15.75" customHeight="1">
      <c r="A18" s="9" t="s">
        <v>90</v>
      </c>
      <c r="C18" s="3" t="s">
        <v>40</v>
      </c>
      <c r="E18" s="10"/>
      <c r="F18" s="10">
        <v>32</v>
      </c>
      <c r="G18" s="11">
        <v>3000000</v>
      </c>
      <c r="H18" s="11">
        <v>175000</v>
      </c>
      <c r="I18" s="11">
        <v>75000</v>
      </c>
      <c r="J18" s="10"/>
      <c r="K18" s="64">
        <f t="shared" si="0"/>
        <v>5468.75</v>
      </c>
      <c r="M18" s="62">
        <f t="shared" si="2"/>
        <v>5.8333333333333334E-2</v>
      </c>
      <c r="N18" s="60">
        <f t="shared" si="11"/>
        <v>0</v>
      </c>
      <c r="P18" s="62">
        <f t="shared" si="4"/>
        <v>2.5000000000000001E-2</v>
      </c>
      <c r="Q18" s="62"/>
      <c r="R18" s="108">
        <f t="shared" si="5"/>
        <v>93750</v>
      </c>
      <c r="S18" s="108"/>
      <c r="T18" s="58" t="b">
        <f t="shared" si="7"/>
        <v>0</v>
      </c>
      <c r="U18" s="58" t="b">
        <f t="shared" si="8"/>
        <v>0</v>
      </c>
      <c r="V18" s="58" t="b">
        <f t="shared" si="9"/>
        <v>0</v>
      </c>
      <c r="W18" s="58" t="str">
        <f t="shared" si="10"/>
        <v>Flag,"</v>
      </c>
    </row>
    <row r="19" spans="1:23" ht="15.75" customHeight="1">
      <c r="A19" s="9" t="s">
        <v>92</v>
      </c>
      <c r="C19" s="3" t="s">
        <v>40</v>
      </c>
      <c r="E19" s="10">
        <v>3</v>
      </c>
      <c r="F19" s="10">
        <v>85</v>
      </c>
      <c r="G19" s="11">
        <v>10625000</v>
      </c>
      <c r="H19" s="11">
        <v>476578</v>
      </c>
      <c r="I19" s="11">
        <v>95000</v>
      </c>
      <c r="J19" s="10">
        <v>1</v>
      </c>
      <c r="K19" s="64">
        <f t="shared" si="0"/>
        <v>5606.8</v>
      </c>
      <c r="L19" s="60">
        <f t="shared" si="1"/>
        <v>28.333333333333332</v>
      </c>
      <c r="M19" s="62">
        <f t="shared" si="2"/>
        <v>4.4854400000000003E-2</v>
      </c>
      <c r="N19" s="60">
        <f t="shared" si="11"/>
        <v>3.5294117647058823E-2</v>
      </c>
      <c r="O19" s="60">
        <f t="shared" si="3"/>
        <v>85</v>
      </c>
      <c r="P19" s="62">
        <f t="shared" si="4"/>
        <v>8.9411764705882354E-3</v>
      </c>
      <c r="Q19" s="62"/>
      <c r="R19" s="108">
        <f t="shared" si="5"/>
        <v>125000</v>
      </c>
      <c r="S19" s="108">
        <f t="shared" si="6"/>
        <v>158859.33333333334</v>
      </c>
      <c r="T19" s="58" t="b">
        <f t="shared" si="7"/>
        <v>0</v>
      </c>
      <c r="U19" s="58" t="b">
        <f t="shared" si="8"/>
        <v>0</v>
      </c>
      <c r="V19" s="58" t="b">
        <f t="shared" si="9"/>
        <v>0</v>
      </c>
      <c r="W19" s="58" t="str">
        <f t="shared" si="10"/>
        <v>Flag,"</v>
      </c>
    </row>
    <row r="20" spans="1:23" ht="15.75" customHeight="1">
      <c r="A20" s="9" t="s">
        <v>77</v>
      </c>
      <c r="C20" s="49" t="s">
        <v>14</v>
      </c>
      <c r="E20" s="10">
        <v>101</v>
      </c>
      <c r="F20" s="10">
        <v>3533</v>
      </c>
      <c r="G20" s="15">
        <v>602357073</v>
      </c>
      <c r="H20" s="11">
        <v>13173134</v>
      </c>
      <c r="I20" s="11">
        <v>3350000</v>
      </c>
      <c r="J20" s="10">
        <v>30</v>
      </c>
      <c r="K20" s="64">
        <f t="shared" si="0"/>
        <v>3728.5972261534107</v>
      </c>
      <c r="L20" s="60">
        <f t="shared" si="1"/>
        <v>34.980198019801982</v>
      </c>
      <c r="M20" s="62">
        <f t="shared" si="2"/>
        <v>2.1869310730248535E-2</v>
      </c>
      <c r="N20" s="60">
        <f t="shared" si="11"/>
        <v>2.8587602604019248E-2</v>
      </c>
      <c r="O20" s="60">
        <f t="shared" si="3"/>
        <v>117.76666666666667</v>
      </c>
      <c r="P20" s="62">
        <f t="shared" si="4"/>
        <v>5.5614852886437345E-3</v>
      </c>
      <c r="Q20" s="62"/>
      <c r="R20" s="108">
        <f t="shared" si="5"/>
        <v>170494.50127370507</v>
      </c>
      <c r="S20" s="108">
        <f t="shared" si="6"/>
        <v>130427.06930693069</v>
      </c>
      <c r="T20" s="58" t="b">
        <f t="shared" si="7"/>
        <v>0</v>
      </c>
      <c r="U20" s="58" t="b">
        <f t="shared" si="8"/>
        <v>0</v>
      </c>
      <c r="V20" s="58" t="b">
        <f t="shared" si="9"/>
        <v>0</v>
      </c>
      <c r="W20" s="58" t="b">
        <f t="shared" si="10"/>
        <v>0</v>
      </c>
    </row>
    <row r="21" spans="1:23" ht="15.75" customHeight="1">
      <c r="A21" s="9" t="s">
        <v>93</v>
      </c>
      <c r="E21" s="10">
        <v>18</v>
      </c>
      <c r="F21" s="10">
        <v>725</v>
      </c>
      <c r="H21" s="11">
        <v>2273580</v>
      </c>
      <c r="I21" s="11">
        <v>128000</v>
      </c>
      <c r="J21" s="10">
        <v>2</v>
      </c>
      <c r="K21" s="64">
        <f t="shared" si="0"/>
        <v>3135.9724137931034</v>
      </c>
      <c r="L21" s="60">
        <f t="shared" si="1"/>
        <v>40.277777777777779</v>
      </c>
      <c r="M21" s="62"/>
      <c r="N21" s="60">
        <f t="shared" si="11"/>
        <v>2.4827586206896551E-2</v>
      </c>
      <c r="O21" s="60">
        <f t="shared" si="3"/>
        <v>362.5</v>
      </c>
      <c r="P21" s="62"/>
      <c r="Q21" s="62"/>
      <c r="R21" s="108"/>
      <c r="S21" s="108">
        <f t="shared" si="6"/>
        <v>126310</v>
      </c>
      <c r="T21" s="58" t="str">
        <f t="shared" si="7"/>
        <v>Flag,"</v>
      </c>
      <c r="U21" s="58" t="b">
        <f t="shared" si="8"/>
        <v>0</v>
      </c>
      <c r="V21" s="58" t="b">
        <f t="shared" si="9"/>
        <v>0</v>
      </c>
      <c r="W21" s="58" t="str">
        <f t="shared" si="10"/>
        <v>Flag,"</v>
      </c>
    </row>
    <row r="22" spans="1:23" ht="15.75" customHeight="1">
      <c r="A22" s="9" t="s">
        <v>94</v>
      </c>
      <c r="E22" s="10">
        <v>17</v>
      </c>
      <c r="F22" s="10">
        <v>505</v>
      </c>
      <c r="H22" s="11">
        <v>652000</v>
      </c>
      <c r="I22" s="11">
        <v>973850</v>
      </c>
      <c r="J22" s="10">
        <v>6</v>
      </c>
      <c r="K22" s="64">
        <f t="shared" si="0"/>
        <v>1291.0891089108911</v>
      </c>
      <c r="L22" s="60">
        <f t="shared" si="1"/>
        <v>29.705882352941178</v>
      </c>
      <c r="M22" s="62"/>
      <c r="N22" s="60">
        <f t="shared" si="11"/>
        <v>3.3663366336633666E-2</v>
      </c>
      <c r="O22" s="60">
        <f t="shared" si="3"/>
        <v>84.166666666666671</v>
      </c>
      <c r="P22" s="63"/>
      <c r="Q22" s="63"/>
      <c r="R22" s="108"/>
      <c r="S22" s="108">
        <f t="shared" si="6"/>
        <v>38352.941176470587</v>
      </c>
      <c r="T22" s="58" t="str">
        <f t="shared" si="7"/>
        <v>Flag,"</v>
      </c>
      <c r="U22" s="58" t="str">
        <f t="shared" si="8"/>
        <v>Flag,"</v>
      </c>
      <c r="V22" s="58" t="b">
        <f t="shared" si="9"/>
        <v>0</v>
      </c>
      <c r="W22" s="58" t="str">
        <f t="shared" si="10"/>
        <v>Flag,"</v>
      </c>
    </row>
    <row r="26" spans="1:23" s="152" customFormat="1" ht="15.75" customHeight="1">
      <c r="A26" s="151"/>
      <c r="C26" s="153"/>
      <c r="D26" s="153"/>
      <c r="E26" s="154"/>
      <c r="F26" s="154"/>
      <c r="L26" s="155"/>
      <c r="N26" s="155"/>
      <c r="O26" s="155"/>
    </row>
    <row r="27" spans="1:23" s="152" customFormat="1" ht="15.75" customHeight="1">
      <c r="A27" s="151"/>
      <c r="C27" s="153"/>
      <c r="D27" s="153"/>
      <c r="E27" s="154"/>
      <c r="F27" s="154"/>
      <c r="L27" s="155"/>
      <c r="N27" s="155"/>
      <c r="O27" s="155"/>
    </row>
    <row r="28" spans="1:23" s="152" customFormat="1" ht="15.75" customHeight="1">
      <c r="A28" s="151"/>
      <c r="C28" s="153"/>
      <c r="D28" s="153"/>
      <c r="E28" s="154"/>
      <c r="F28" s="154"/>
      <c r="L28" s="155"/>
      <c r="N28" s="155"/>
      <c r="O28" s="155"/>
    </row>
    <row r="29" spans="1:23" s="152" customFormat="1" ht="15.75" customHeight="1">
      <c r="A29" s="151"/>
      <c r="C29" s="153"/>
      <c r="D29" s="153"/>
      <c r="E29" s="154"/>
      <c r="F29" s="154"/>
      <c r="L29" s="155"/>
      <c r="N29" s="155"/>
      <c r="O29" s="155"/>
    </row>
    <row r="30" spans="1:23" s="152" customFormat="1" ht="15.75" customHeight="1">
      <c r="A30" s="151"/>
      <c r="C30" s="153"/>
      <c r="D30" s="153"/>
      <c r="E30" s="154"/>
      <c r="F30" s="154"/>
      <c r="L30" s="155"/>
      <c r="N30" s="155"/>
      <c r="O30" s="155"/>
    </row>
    <row r="31" spans="1:23" s="152" customFormat="1" ht="15.75" customHeight="1">
      <c r="A31" s="151"/>
      <c r="C31" s="153"/>
      <c r="D31" s="153"/>
      <c r="E31" s="154"/>
      <c r="F31" s="154"/>
      <c r="L31" s="155"/>
      <c r="N31" s="155"/>
      <c r="O31" s="155"/>
    </row>
    <row r="32" spans="1:23" s="152" customFormat="1" ht="15.75" customHeight="1">
      <c r="A32" s="151"/>
      <c r="C32" s="153"/>
      <c r="D32" s="153"/>
      <c r="E32" s="154"/>
      <c r="F32" s="154"/>
      <c r="L32" s="155"/>
      <c r="N32" s="155"/>
      <c r="O32" s="155"/>
    </row>
    <row r="33" spans="1:15" s="152" customFormat="1" ht="15.75" customHeight="1">
      <c r="A33" s="151"/>
      <c r="C33" s="153"/>
      <c r="D33" s="153"/>
      <c r="E33" s="154"/>
      <c r="F33" s="154"/>
      <c r="L33" s="155"/>
      <c r="N33" s="155"/>
      <c r="O33" s="155"/>
    </row>
    <row r="34" spans="1:15" s="152" customFormat="1" ht="15.75" customHeight="1">
      <c r="A34" s="151"/>
      <c r="C34" s="153"/>
      <c r="D34" s="153"/>
      <c r="E34" s="154"/>
      <c r="F34" s="154"/>
      <c r="L34" s="155"/>
      <c r="N34" s="155"/>
      <c r="O34" s="155"/>
    </row>
    <row r="35" spans="1:15" s="152" customFormat="1" ht="15.75" customHeight="1">
      <c r="A35" s="151"/>
      <c r="C35" s="153"/>
      <c r="D35" s="153"/>
      <c r="E35" s="154"/>
      <c r="F35" s="154"/>
      <c r="L35" s="155"/>
      <c r="N35" s="155"/>
      <c r="O35" s="155"/>
    </row>
    <row r="36" spans="1:15" s="152" customFormat="1" ht="15.75" customHeight="1">
      <c r="A36" s="151"/>
      <c r="C36" s="153"/>
      <c r="D36" s="153"/>
      <c r="E36" s="154"/>
      <c r="F36" s="154"/>
      <c r="L36" s="155"/>
      <c r="N36" s="155"/>
      <c r="O36" s="155"/>
    </row>
    <row r="37" spans="1:15" s="152" customFormat="1" ht="15.75" customHeight="1">
      <c r="A37" s="151"/>
      <c r="C37" s="153"/>
      <c r="D37" s="153"/>
      <c r="E37" s="154"/>
      <c r="F37" s="154"/>
      <c r="L37" s="155"/>
      <c r="N37" s="155"/>
      <c r="O37" s="155"/>
    </row>
    <row r="38" spans="1:15" s="152" customFormat="1" ht="15.75" customHeight="1">
      <c r="A38" s="151"/>
      <c r="C38" s="153"/>
      <c r="D38" s="153"/>
      <c r="E38" s="154"/>
      <c r="F38" s="154"/>
      <c r="L38" s="155"/>
      <c r="N38" s="155"/>
      <c r="O38" s="155"/>
    </row>
    <row r="39" spans="1:15" s="152" customFormat="1" ht="15.75" customHeight="1">
      <c r="A39" s="151"/>
      <c r="C39" s="153"/>
      <c r="D39" s="153"/>
      <c r="E39" s="154"/>
      <c r="F39" s="154"/>
      <c r="L39" s="155"/>
      <c r="N39" s="155"/>
      <c r="O39" s="155"/>
    </row>
    <row r="40" spans="1:15" s="152" customFormat="1" ht="15.75" customHeight="1">
      <c r="A40" s="151"/>
      <c r="C40" s="153"/>
      <c r="D40" s="153"/>
      <c r="E40" s="154"/>
      <c r="F40" s="154"/>
      <c r="L40" s="155"/>
      <c r="N40" s="155"/>
      <c r="O40" s="155"/>
    </row>
    <row r="41" spans="1:15" s="152" customFormat="1" ht="15.75" customHeight="1">
      <c r="A41" s="151"/>
      <c r="C41" s="153"/>
      <c r="D41" s="153"/>
      <c r="E41" s="154"/>
      <c r="F41" s="154"/>
      <c r="L41" s="155"/>
      <c r="N41" s="155"/>
      <c r="O41" s="155"/>
    </row>
    <row r="42" spans="1:15" s="152" customFormat="1" ht="15.75" customHeight="1">
      <c r="A42" s="151"/>
      <c r="C42" s="153"/>
      <c r="D42" s="153"/>
      <c r="E42" s="154"/>
      <c r="F42" s="154"/>
      <c r="L42" s="155"/>
      <c r="N42" s="155"/>
      <c r="O42" s="155"/>
    </row>
    <row r="43" spans="1:15" s="152" customFormat="1" ht="15.75" customHeight="1">
      <c r="A43" s="151"/>
      <c r="C43" s="153"/>
      <c r="D43" s="153"/>
      <c r="E43" s="154"/>
      <c r="F43" s="154"/>
      <c r="L43" s="155"/>
      <c r="N43" s="155"/>
      <c r="O43" s="155"/>
    </row>
    <row r="44" spans="1:15" s="152" customFormat="1" ht="15.75" customHeight="1">
      <c r="A44" s="151"/>
      <c r="C44" s="153"/>
      <c r="D44" s="153"/>
      <c r="E44" s="154"/>
      <c r="F44" s="154"/>
      <c r="L44" s="155"/>
      <c r="N44" s="155"/>
      <c r="O44" s="155"/>
    </row>
    <row r="45" spans="1:15" s="152" customFormat="1" ht="15.75" customHeight="1">
      <c r="A45" s="151"/>
      <c r="C45" s="153"/>
      <c r="D45" s="153"/>
      <c r="E45" s="154"/>
      <c r="F45" s="154"/>
      <c r="L45" s="155"/>
      <c r="N45" s="155"/>
      <c r="O45" s="155"/>
    </row>
    <row r="46" spans="1:15" s="152" customFormat="1" ht="15.75" customHeight="1">
      <c r="A46" s="151"/>
      <c r="C46" s="153"/>
      <c r="D46" s="153"/>
      <c r="E46" s="154"/>
      <c r="F46" s="154"/>
      <c r="L46" s="155"/>
      <c r="N46" s="155"/>
      <c r="O46" s="155"/>
    </row>
    <row r="47" spans="1:15" s="152" customFormat="1" ht="15.75" customHeight="1">
      <c r="A47" s="151"/>
      <c r="C47" s="153"/>
      <c r="D47" s="153"/>
      <c r="E47" s="154"/>
      <c r="F47" s="154"/>
      <c r="L47" s="155"/>
      <c r="N47" s="155"/>
      <c r="O47" s="155"/>
    </row>
    <row r="48" spans="1:15" s="152" customFormat="1" ht="15.75" customHeight="1">
      <c r="A48" s="151"/>
      <c r="C48" s="153"/>
      <c r="D48" s="153"/>
      <c r="E48" s="154"/>
      <c r="F48" s="154"/>
      <c r="L48" s="155"/>
      <c r="N48" s="155"/>
      <c r="O48" s="155"/>
    </row>
    <row r="49" spans="1:18" s="152" customFormat="1" ht="15.75" customHeight="1">
      <c r="A49" s="151"/>
      <c r="C49" s="153"/>
      <c r="D49" s="153"/>
      <c r="E49" s="154"/>
      <c r="F49" s="154"/>
      <c r="L49" s="155"/>
      <c r="N49" s="155"/>
      <c r="O49" s="155"/>
    </row>
    <row r="50" spans="1:18" s="152" customFormat="1" ht="15.75" customHeight="1">
      <c r="A50" s="151"/>
      <c r="C50" s="153"/>
      <c r="D50" s="153"/>
      <c r="E50" s="154"/>
      <c r="F50" s="154"/>
      <c r="L50" s="155"/>
      <c r="N50" s="155"/>
      <c r="O50" s="155"/>
    </row>
    <row r="51" spans="1:18" s="152" customFormat="1" ht="15.75" customHeight="1">
      <c r="A51" s="151"/>
      <c r="C51" s="153"/>
      <c r="D51" s="153"/>
      <c r="E51" s="154"/>
      <c r="F51" s="154"/>
      <c r="L51" s="155"/>
      <c r="N51" s="155"/>
      <c r="O51" s="155"/>
    </row>
    <row r="52" spans="1:18" s="152" customFormat="1" ht="15.75" customHeight="1">
      <c r="A52" s="151"/>
      <c r="C52" s="153"/>
      <c r="D52" s="153"/>
      <c r="E52" s="154"/>
      <c r="F52" s="154"/>
      <c r="L52" s="155"/>
      <c r="N52" s="155"/>
      <c r="O52" s="155"/>
    </row>
    <row r="53" spans="1:18" s="152" customFormat="1" ht="15.75" customHeight="1">
      <c r="A53" s="151"/>
      <c r="C53" s="153"/>
      <c r="D53" s="153"/>
      <c r="E53" s="154"/>
      <c r="F53" s="154"/>
      <c r="L53" s="155"/>
      <c r="N53" s="155"/>
      <c r="O53" s="155"/>
    </row>
    <row r="54" spans="1:18" s="152" customFormat="1" ht="15.75" customHeight="1">
      <c r="A54" s="151"/>
      <c r="C54" s="153"/>
      <c r="D54" s="153"/>
      <c r="E54" s="154"/>
      <c r="F54" s="154"/>
      <c r="L54" s="155"/>
      <c r="N54" s="155"/>
      <c r="O54" s="155"/>
    </row>
    <row r="55" spans="1:18" s="152" customFormat="1" ht="15.75" customHeight="1">
      <c r="A55" s="151"/>
      <c r="C55" s="153"/>
      <c r="D55" s="153"/>
      <c r="E55" s="154"/>
      <c r="F55" s="154"/>
      <c r="L55" s="155"/>
      <c r="N55" s="155"/>
      <c r="O55" s="155"/>
    </row>
    <row r="56" spans="1:18" s="152" customFormat="1" ht="15.75" customHeight="1">
      <c r="A56" s="151"/>
      <c r="C56" s="153"/>
      <c r="D56" s="153"/>
      <c r="E56" s="154"/>
      <c r="F56" s="154"/>
      <c r="L56" s="155"/>
      <c r="N56" s="155"/>
      <c r="O56" s="155"/>
    </row>
    <row r="57" spans="1:18" s="152" customFormat="1" ht="15.75" customHeight="1">
      <c r="A57" s="151"/>
      <c r="C57" s="153"/>
      <c r="D57" s="153"/>
      <c r="E57" s="154"/>
      <c r="F57" s="154"/>
      <c r="L57" s="155"/>
      <c r="N57" s="155"/>
      <c r="O57" s="155"/>
    </row>
    <row r="58" spans="1:18" s="152" customFormat="1" ht="15.75" customHeight="1">
      <c r="A58" s="151"/>
      <c r="C58" s="39" t="s">
        <v>353</v>
      </c>
      <c r="D58" s="153"/>
      <c r="E58" s="154"/>
      <c r="F58" s="154"/>
      <c r="L58" s="155"/>
      <c r="N58" s="155"/>
      <c r="O58" s="155"/>
    </row>
    <row r="59" spans="1:18" s="152" customFormat="1" ht="15.75" customHeight="1" thickBot="1">
      <c r="A59" s="151"/>
      <c r="C59" s="153"/>
      <c r="D59" s="153"/>
      <c r="E59" s="154"/>
      <c r="F59" s="154"/>
      <c r="L59" s="155"/>
      <c r="N59" s="155"/>
      <c r="O59" s="155"/>
    </row>
    <row r="60" spans="1:18" ht="57.75" customHeight="1">
      <c r="C60" s="120"/>
      <c r="D60" s="121" t="s">
        <v>305</v>
      </c>
      <c r="E60" s="122" t="s">
        <v>4</v>
      </c>
      <c r="F60" s="122" t="s">
        <v>5</v>
      </c>
      <c r="G60" s="123" t="s">
        <v>6</v>
      </c>
      <c r="H60" s="123" t="s">
        <v>7</v>
      </c>
      <c r="I60" s="123" t="s">
        <v>8</v>
      </c>
      <c r="J60" s="122" t="s">
        <v>9</v>
      </c>
      <c r="K60" s="124" t="s">
        <v>300</v>
      </c>
      <c r="L60" s="125" t="s">
        <v>299</v>
      </c>
      <c r="M60" s="126" t="s">
        <v>301</v>
      </c>
      <c r="N60" s="126" t="s">
        <v>302</v>
      </c>
      <c r="O60" s="125" t="s">
        <v>303</v>
      </c>
      <c r="P60" s="127" t="s">
        <v>304</v>
      </c>
      <c r="Q60" s="61"/>
      <c r="R60" s="61"/>
    </row>
    <row r="61" spans="1:18" ht="15.75" customHeight="1">
      <c r="C61" s="128" t="s">
        <v>35</v>
      </c>
      <c r="D61" s="129"/>
      <c r="E61" s="130"/>
      <c r="F61" s="130"/>
      <c r="G61" s="131"/>
      <c r="H61" s="131"/>
      <c r="I61" s="131"/>
      <c r="J61" s="130"/>
      <c r="K61" s="131"/>
      <c r="L61" s="130"/>
      <c r="M61" s="132"/>
      <c r="N61" s="132"/>
      <c r="O61" s="130"/>
      <c r="P61" s="133"/>
      <c r="Q61" s="62"/>
      <c r="R61" s="62"/>
    </row>
    <row r="62" spans="1:18" ht="15.75" customHeight="1">
      <c r="C62" s="134" t="s">
        <v>14</v>
      </c>
      <c r="D62" s="129">
        <f>COUNTIF($C$3:$C$22,$C62)</f>
        <v>9</v>
      </c>
      <c r="E62" s="130">
        <f>AVERAGEIF($C$3:$C$22,$C62,E$3:E$22)</f>
        <v>37.333333333333336</v>
      </c>
      <c r="F62" s="130">
        <f>AVERAGEIF($C$3:$C$22,$C62,F$3:F$22)</f>
        <v>2585.8888888888887</v>
      </c>
      <c r="G62" s="131">
        <f t="shared" ref="F62:P64" si="12">AVERAGEIF($C$3:$C$22,$C62,G$3:G$22)</f>
        <v>300568686.22222221</v>
      </c>
      <c r="H62" s="131">
        <f t="shared" si="12"/>
        <v>5781472.333333333</v>
      </c>
      <c r="I62" s="131">
        <f t="shared" si="12"/>
        <v>1958407.25</v>
      </c>
      <c r="J62" s="130">
        <f t="shared" si="12"/>
        <v>6.0555555555555554</v>
      </c>
      <c r="K62" s="131">
        <f t="shared" si="12"/>
        <v>5443.138709535252</v>
      </c>
      <c r="L62" s="130">
        <f t="shared" si="12"/>
        <v>88.23514114231935</v>
      </c>
      <c r="M62" s="132">
        <f t="shared" si="12"/>
        <v>2.0088923587275577E-2</v>
      </c>
      <c r="N62" s="132">
        <f t="shared" si="12"/>
        <v>3.002560663854182E-2</v>
      </c>
      <c r="O62" s="130">
        <f t="shared" si="12"/>
        <v>1176.0172839506172</v>
      </c>
      <c r="P62" s="133">
        <f t="shared" si="12"/>
        <v>5.4775962690904456E-3</v>
      </c>
      <c r="Q62" s="62"/>
      <c r="R62" s="62"/>
    </row>
    <row r="63" spans="1:18" ht="15.75" customHeight="1">
      <c r="C63" s="134" t="s">
        <v>34</v>
      </c>
      <c r="D63" s="129">
        <f t="shared" ref="D63:D64" si="13">COUNTIF($C$3:$C$22,$C63)</f>
        <v>7</v>
      </c>
      <c r="E63" s="130">
        <f>AVERAGEIF($C$3:$C$22,$C63,E$3:E$22)</f>
        <v>11.142857142857142</v>
      </c>
      <c r="F63" s="130">
        <f t="shared" si="12"/>
        <v>325.71428571428572</v>
      </c>
      <c r="G63" s="131">
        <f t="shared" si="12"/>
        <v>55750285.714285716</v>
      </c>
      <c r="H63" s="131">
        <f t="shared" si="12"/>
        <v>1500881.2857142857</v>
      </c>
      <c r="I63" s="131">
        <f t="shared" si="12"/>
        <v>154735.71428571429</v>
      </c>
      <c r="J63" s="130">
        <f t="shared" si="12"/>
        <v>3.4285714285714284</v>
      </c>
      <c r="K63" s="131">
        <f t="shared" si="12"/>
        <v>4535.7345106436087</v>
      </c>
      <c r="L63" s="130">
        <f t="shared" si="12"/>
        <v>29.561619344707577</v>
      </c>
      <c r="M63" s="132">
        <f t="shared" si="12"/>
        <v>2.9586775323845106E-2</v>
      </c>
      <c r="N63" s="132">
        <f t="shared" si="12"/>
        <v>3.4916563494172673E-2</v>
      </c>
      <c r="O63" s="130">
        <f t="shared" si="12"/>
        <v>115.63095238095238</v>
      </c>
      <c r="P63" s="133">
        <f t="shared" si="12"/>
        <v>2.8268165042389659E-3</v>
      </c>
      <c r="Q63" s="62"/>
      <c r="R63" s="62"/>
    </row>
    <row r="64" spans="1:18" ht="15.75" customHeight="1">
      <c r="C64" s="141" t="s">
        <v>40</v>
      </c>
      <c r="D64" s="142">
        <f t="shared" si="13"/>
        <v>2</v>
      </c>
      <c r="E64" s="143">
        <f>AVERAGEIF($C$3:$C$22,$C64,E$3:E$22)</f>
        <v>3</v>
      </c>
      <c r="F64" s="143">
        <f t="shared" si="12"/>
        <v>58.5</v>
      </c>
      <c r="G64" s="144">
        <f t="shared" si="12"/>
        <v>6812500</v>
      </c>
      <c r="H64" s="144">
        <f t="shared" si="12"/>
        <v>325789</v>
      </c>
      <c r="I64" s="144">
        <f t="shared" si="12"/>
        <v>85000</v>
      </c>
      <c r="J64" s="143">
        <f t="shared" si="12"/>
        <v>1</v>
      </c>
      <c r="K64" s="144">
        <f t="shared" si="12"/>
        <v>5537.7749999999996</v>
      </c>
      <c r="L64" s="143">
        <f t="shared" si="12"/>
        <v>28.333333333333332</v>
      </c>
      <c r="M64" s="145">
        <f t="shared" si="12"/>
        <v>5.1593866666666668E-2</v>
      </c>
      <c r="N64" s="145">
        <f t="shared" si="12"/>
        <v>1.7647058823529412E-2</v>
      </c>
      <c r="O64" s="143">
        <f t="shared" si="12"/>
        <v>85</v>
      </c>
      <c r="P64" s="146">
        <f t="shared" si="12"/>
        <v>1.6970588235294119E-2</v>
      </c>
      <c r="Q64" s="62"/>
      <c r="R64" s="62"/>
    </row>
    <row r="65" spans="3:18" ht="15.75" customHeight="1" thickBot="1">
      <c r="C65" s="135" t="s">
        <v>315</v>
      </c>
      <c r="D65" s="136">
        <f>SUM(D61:D64)</f>
        <v>18</v>
      </c>
      <c r="E65" s="137">
        <f>AVERAGE(E3:E22)</f>
        <v>23.789473684210527</v>
      </c>
      <c r="F65" s="137">
        <f t="shared" ref="F65:P65" si="14">AVERAGE(F3:F22)</f>
        <v>1345</v>
      </c>
      <c r="G65" s="176">
        <f t="shared" si="14"/>
        <v>172721954.22222221</v>
      </c>
      <c r="H65" s="176">
        <f t="shared" si="14"/>
        <v>3305828.9</v>
      </c>
      <c r="I65" s="176">
        <f t="shared" si="14"/>
        <v>948539.89473684214</v>
      </c>
      <c r="J65" s="137">
        <f t="shared" si="14"/>
        <v>4.6052631578947372</v>
      </c>
      <c r="K65" s="137">
        <f t="shared" si="14"/>
        <v>4812.050074151327</v>
      </c>
      <c r="L65" s="137">
        <f t="shared" si="14"/>
        <v>57.861294692519984</v>
      </c>
      <c r="M65" s="177">
        <f t="shared" si="14"/>
        <v>2.728308182698496E-2</v>
      </c>
      <c r="N65" s="177">
        <f t="shared" si="14"/>
        <v>3.0421573719833707E-2</v>
      </c>
      <c r="O65" s="137">
        <f t="shared" si="14"/>
        <v>627.64415204678357</v>
      </c>
      <c r="P65" s="178">
        <f t="shared" si="14"/>
        <v>5.7237365790041676E-3</v>
      </c>
      <c r="Q65" s="62"/>
      <c r="R65" s="62"/>
    </row>
    <row r="68" spans="3:18" ht="15.75" customHeight="1">
      <c r="C68" s="179" t="s">
        <v>352</v>
      </c>
    </row>
  </sheetData>
  <mergeCells count="1">
    <mergeCell ref="T1:X1"/>
  </mergeCells>
  <pageMargins left="0.7" right="0.7" top="0.75" bottom="0.75" header="0.3" footer="0.3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68"/>
  <sheetViews>
    <sheetView workbookViewId="0">
      <pane xSplit="1" ySplit="2" topLeftCell="B42" activePane="bottomRight" state="frozen"/>
      <selection pane="topRight" activeCell="B1" sqref="B1"/>
      <selection pane="bottomLeft" activeCell="A2" sqref="A2"/>
      <selection pane="bottomRight" activeCell="E65" sqref="E65"/>
    </sheetView>
  </sheetViews>
  <sheetFormatPr defaultColWidth="14.42578125" defaultRowHeight="15.75" customHeight="1"/>
  <cols>
    <col min="1" max="1" width="14.42578125" style="37"/>
    <col min="4" max="4" width="8.42578125" customWidth="1"/>
    <col min="6" max="6" width="18" customWidth="1"/>
    <col min="7" max="7" width="18.140625" customWidth="1"/>
    <col min="8" max="8" width="21.140625" customWidth="1"/>
    <col min="9" max="9" width="21.7109375" customWidth="1"/>
    <col min="12" max="12" width="14.42578125" style="60"/>
    <col min="13" max="13" width="17.85546875" style="62" customWidth="1"/>
    <col min="16" max="18" width="14.42578125" style="62"/>
  </cols>
  <sheetData>
    <row r="1" spans="1:24" s="58" customFormat="1" ht="15.75" customHeight="1">
      <c r="A1" s="162" t="s">
        <v>335</v>
      </c>
      <c r="B1" s="162"/>
      <c r="C1" s="162"/>
      <c r="D1" s="162"/>
      <c r="E1" s="162"/>
      <c r="F1" s="162"/>
      <c r="L1" s="60"/>
      <c r="M1" s="62"/>
      <c r="P1" s="62"/>
      <c r="Q1" s="62"/>
      <c r="R1" s="62"/>
      <c r="T1" s="209" t="s">
        <v>345</v>
      </c>
      <c r="U1" s="209"/>
      <c r="V1" s="209"/>
      <c r="W1" s="209"/>
      <c r="X1" s="209"/>
    </row>
    <row r="2" spans="1:24" ht="60" customHeight="1">
      <c r="A2" s="50" t="s">
        <v>45</v>
      </c>
      <c r="C2" s="2" t="s">
        <v>3</v>
      </c>
      <c r="E2" s="7" t="s">
        <v>46</v>
      </c>
      <c r="F2" s="7" t="s">
        <v>5</v>
      </c>
      <c r="G2" s="7" t="s">
        <v>95</v>
      </c>
      <c r="H2" s="8" t="s">
        <v>47</v>
      </c>
      <c r="I2" s="7" t="s">
        <v>96</v>
      </c>
      <c r="J2" s="7" t="s">
        <v>58</v>
      </c>
      <c r="K2" s="47" t="s">
        <v>300</v>
      </c>
      <c r="L2" s="59" t="s">
        <v>299</v>
      </c>
      <c r="M2" s="61" t="s">
        <v>301</v>
      </c>
      <c r="N2" s="59" t="s">
        <v>302</v>
      </c>
      <c r="O2" s="59" t="s">
        <v>303</v>
      </c>
      <c r="P2" s="61" t="s">
        <v>304</v>
      </c>
      <c r="Q2" s="61"/>
      <c r="R2" s="92" t="s">
        <v>316</v>
      </c>
      <c r="S2" s="92" t="s">
        <v>317</v>
      </c>
      <c r="T2" s="92" t="s">
        <v>311</v>
      </c>
      <c r="U2" s="92" t="s">
        <v>312</v>
      </c>
      <c r="V2" s="92" t="s">
        <v>310</v>
      </c>
      <c r="W2" s="92" t="s">
        <v>313</v>
      </c>
    </row>
    <row r="3" spans="1:24" ht="15.75" customHeight="1">
      <c r="A3" s="49" t="s">
        <v>97</v>
      </c>
      <c r="C3" s="3" t="s">
        <v>35</v>
      </c>
      <c r="E3" s="18">
        <v>352</v>
      </c>
      <c r="F3" s="18">
        <v>34000</v>
      </c>
      <c r="G3" s="19">
        <v>3175200000</v>
      </c>
      <c r="H3" s="19">
        <v>144000000</v>
      </c>
      <c r="I3" s="19">
        <v>12000000</v>
      </c>
      <c r="J3" s="18">
        <v>124</v>
      </c>
      <c r="K3" s="64">
        <f>H3/F3</f>
        <v>4235.2941176470586</v>
      </c>
      <c r="L3" s="60">
        <f>F3/E3</f>
        <v>96.590909090909093</v>
      </c>
      <c r="M3" s="62">
        <f>H3/G3</f>
        <v>4.5351473922902494E-2</v>
      </c>
      <c r="N3" s="62">
        <f>E3/F3</f>
        <v>1.0352941176470589E-2</v>
      </c>
      <c r="O3" s="60">
        <f>F3/J3</f>
        <v>274.19354838709677</v>
      </c>
      <c r="P3" s="62">
        <f>I3/G3</f>
        <v>3.779289493575208E-3</v>
      </c>
      <c r="R3" s="108">
        <f>G3/F3</f>
        <v>93388.23529411765</v>
      </c>
      <c r="S3" s="108">
        <f>H3/E3</f>
        <v>409090.90909090912</v>
      </c>
      <c r="T3" s="58" t="b">
        <f>IF(H3&gt;0.1*G3,"Flag,""")</f>
        <v>0</v>
      </c>
      <c r="U3" s="58" t="b">
        <f>IF(I3&gt;H3,"Flag,""")</f>
        <v>0</v>
      </c>
      <c r="V3" s="58" t="b">
        <f>IF(E3&gt;0.1*F3,"Flag,""")</f>
        <v>0</v>
      </c>
      <c r="W3" s="58" t="b">
        <f>IF(K3&gt;0.001*H3,"Flag,""")</f>
        <v>0</v>
      </c>
    </row>
    <row r="4" spans="1:24" ht="15.75" customHeight="1">
      <c r="A4" s="49" t="s">
        <v>98</v>
      </c>
      <c r="C4" s="3" t="s">
        <v>14</v>
      </c>
      <c r="E4" s="18">
        <v>41</v>
      </c>
      <c r="F4" s="18">
        <v>900</v>
      </c>
      <c r="G4" s="19">
        <v>207000000</v>
      </c>
      <c r="H4" s="19">
        <v>12000000</v>
      </c>
      <c r="I4" s="19">
        <v>3000000</v>
      </c>
      <c r="J4" s="18">
        <v>4</v>
      </c>
      <c r="K4" s="64">
        <f t="shared" ref="K4:K45" si="0">H4/F4</f>
        <v>13333.333333333334</v>
      </c>
      <c r="L4" s="60">
        <f t="shared" ref="L4:L44" si="1">F4/E4</f>
        <v>21.951219512195124</v>
      </c>
      <c r="M4" s="62">
        <f t="shared" ref="M4:M41" si="2">H4/G4</f>
        <v>5.7971014492753624E-2</v>
      </c>
      <c r="N4" s="62">
        <f t="shared" ref="N4:N44" si="3">E4/F4</f>
        <v>4.5555555555555557E-2</v>
      </c>
      <c r="O4" s="60">
        <f t="shared" ref="O4:O44" si="4">F4/J4</f>
        <v>225</v>
      </c>
      <c r="P4" s="62">
        <f t="shared" ref="P4:P41" si="5">I4/G4</f>
        <v>1.4492753623188406E-2</v>
      </c>
      <c r="R4" s="108">
        <f t="shared" ref="R4:R41" si="6">G4/F4</f>
        <v>230000</v>
      </c>
      <c r="S4" s="108">
        <f t="shared" ref="S4:S43" si="7">H4/E4</f>
        <v>292682.92682926828</v>
      </c>
      <c r="T4" s="58" t="b">
        <f t="shared" ref="T4:T45" si="8">IF(H4&gt;0.1*G4,"Flag,""")</f>
        <v>0</v>
      </c>
      <c r="U4" s="58" t="b">
        <f t="shared" ref="U4:U45" si="9">IF(I4&gt;H4,"Flag,""")</f>
        <v>0</v>
      </c>
      <c r="V4" s="58" t="b">
        <f t="shared" ref="V4:V45" si="10">IF(E4&gt;0.1*F4,"Flag,""")</f>
        <v>0</v>
      </c>
      <c r="W4" s="58" t="str">
        <f t="shared" ref="W4:W45" si="11">IF(K4&gt;0.001*H4,"Flag,""")</f>
        <v>Flag,"</v>
      </c>
    </row>
    <row r="5" spans="1:24" ht="15.75" customHeight="1">
      <c r="A5" s="49" t="s">
        <v>39</v>
      </c>
      <c r="C5" s="3" t="s">
        <v>14</v>
      </c>
      <c r="E5" s="18">
        <v>32</v>
      </c>
      <c r="F5" s="18">
        <v>12000</v>
      </c>
      <c r="G5" s="19">
        <v>670000000</v>
      </c>
      <c r="H5" s="19">
        <v>5536969</v>
      </c>
      <c r="I5" s="19">
        <v>2000000</v>
      </c>
      <c r="J5" s="18">
        <v>5</v>
      </c>
      <c r="K5" s="64">
        <f t="shared" si="0"/>
        <v>461.41408333333334</v>
      </c>
      <c r="L5" s="60">
        <f t="shared" si="1"/>
        <v>375</v>
      </c>
      <c r="M5" s="62">
        <f t="shared" si="2"/>
        <v>8.2641328358208956E-3</v>
      </c>
      <c r="N5" s="62">
        <f t="shared" si="3"/>
        <v>2.6666666666666666E-3</v>
      </c>
      <c r="O5" s="60">
        <f t="shared" si="4"/>
        <v>2400</v>
      </c>
      <c r="P5" s="62">
        <f t="shared" si="5"/>
        <v>2.9850746268656717E-3</v>
      </c>
      <c r="R5" s="108">
        <f t="shared" si="6"/>
        <v>55833.333333333336</v>
      </c>
      <c r="S5" s="108">
        <f t="shared" si="7"/>
        <v>173030.28125</v>
      </c>
      <c r="T5" s="58" t="b">
        <f t="shared" si="8"/>
        <v>0</v>
      </c>
      <c r="U5" s="58" t="b">
        <f t="shared" si="9"/>
        <v>0</v>
      </c>
      <c r="V5" s="58" t="b">
        <f t="shared" si="10"/>
        <v>0</v>
      </c>
      <c r="W5" s="58" t="b">
        <f t="shared" si="11"/>
        <v>0</v>
      </c>
    </row>
    <row r="6" spans="1:24" ht="15.75" customHeight="1">
      <c r="A6" s="49" t="s">
        <v>99</v>
      </c>
      <c r="C6" s="3" t="s">
        <v>14</v>
      </c>
      <c r="E6" s="18">
        <v>22</v>
      </c>
      <c r="F6" s="18">
        <v>4000</v>
      </c>
      <c r="G6" s="19">
        <v>526042000</v>
      </c>
      <c r="H6" s="19">
        <v>2704870</v>
      </c>
      <c r="I6" s="19">
        <v>124000</v>
      </c>
      <c r="J6" s="18">
        <v>2</v>
      </c>
      <c r="K6" s="64">
        <f t="shared" si="0"/>
        <v>676.21749999999997</v>
      </c>
      <c r="L6" s="60">
        <f t="shared" si="1"/>
        <v>181.81818181818181</v>
      </c>
      <c r="M6" s="62">
        <f t="shared" si="2"/>
        <v>5.141927830857612E-3</v>
      </c>
      <c r="N6" s="62">
        <f t="shared" si="3"/>
        <v>5.4999999999999997E-3</v>
      </c>
      <c r="O6" s="60">
        <f t="shared" si="4"/>
        <v>2000</v>
      </c>
      <c r="P6" s="62">
        <f t="shared" si="5"/>
        <v>2.3572262290843697E-4</v>
      </c>
      <c r="R6" s="108">
        <f t="shared" si="6"/>
        <v>131510.5</v>
      </c>
      <c r="S6" s="108">
        <f t="shared" si="7"/>
        <v>122948.63636363637</v>
      </c>
      <c r="T6" s="58" t="b">
        <f t="shared" si="8"/>
        <v>0</v>
      </c>
      <c r="U6" s="58" t="b">
        <f t="shared" si="9"/>
        <v>0</v>
      </c>
      <c r="V6" s="58" t="b">
        <f t="shared" si="10"/>
        <v>0</v>
      </c>
      <c r="W6" s="58" t="b">
        <f t="shared" si="11"/>
        <v>0</v>
      </c>
    </row>
    <row r="7" spans="1:24" ht="15.75" customHeight="1">
      <c r="A7" s="49" t="s">
        <v>100</v>
      </c>
      <c r="C7" s="3" t="s">
        <v>14</v>
      </c>
      <c r="E7" s="18">
        <v>18</v>
      </c>
      <c r="F7" s="18">
        <v>900</v>
      </c>
      <c r="G7" s="19">
        <v>205444112</v>
      </c>
      <c r="H7" s="19">
        <v>2717935</v>
      </c>
      <c r="I7" s="19">
        <v>200000</v>
      </c>
      <c r="J7" s="18">
        <v>2</v>
      </c>
      <c r="K7" s="64">
        <f t="shared" si="0"/>
        <v>3019.9277777777779</v>
      </c>
      <c r="L7" s="60">
        <f t="shared" si="1"/>
        <v>50</v>
      </c>
      <c r="M7" s="62">
        <f t="shared" si="2"/>
        <v>1.3229558995587082E-2</v>
      </c>
      <c r="N7" s="62">
        <f t="shared" si="3"/>
        <v>0.02</v>
      </c>
      <c r="O7" s="60">
        <f t="shared" si="4"/>
        <v>450</v>
      </c>
      <c r="P7" s="62">
        <f t="shared" si="5"/>
        <v>9.7350076404233968E-4</v>
      </c>
      <c r="R7" s="108">
        <f t="shared" si="6"/>
        <v>228271.23555555556</v>
      </c>
      <c r="S7" s="108">
        <f t="shared" si="7"/>
        <v>150996.38888888888</v>
      </c>
      <c r="T7" s="58" t="b">
        <f t="shared" si="8"/>
        <v>0</v>
      </c>
      <c r="U7" s="58" t="b">
        <f t="shared" si="9"/>
        <v>0</v>
      </c>
      <c r="V7" s="58" t="b">
        <f t="shared" si="10"/>
        <v>0</v>
      </c>
      <c r="W7" s="58" t="str">
        <f t="shared" si="11"/>
        <v>Flag,"</v>
      </c>
    </row>
    <row r="8" spans="1:24" ht="15.75" customHeight="1">
      <c r="A8" s="49" t="s">
        <v>101</v>
      </c>
      <c r="C8" s="3" t="s">
        <v>14</v>
      </c>
      <c r="E8" s="18">
        <v>34</v>
      </c>
      <c r="F8" s="18">
        <v>1000</v>
      </c>
      <c r="G8" s="19">
        <v>130000000</v>
      </c>
      <c r="H8" s="19">
        <v>3250000</v>
      </c>
      <c r="I8" s="19">
        <v>600000</v>
      </c>
      <c r="J8" s="18">
        <v>3</v>
      </c>
      <c r="K8" s="64">
        <f t="shared" si="0"/>
        <v>3250</v>
      </c>
      <c r="L8" s="60">
        <f t="shared" si="1"/>
        <v>29.411764705882351</v>
      </c>
      <c r="M8" s="62">
        <f t="shared" si="2"/>
        <v>2.5000000000000001E-2</v>
      </c>
      <c r="N8" s="62">
        <f t="shared" si="3"/>
        <v>3.4000000000000002E-2</v>
      </c>
      <c r="O8" s="60">
        <f t="shared" si="4"/>
        <v>333.33333333333331</v>
      </c>
      <c r="P8" s="62">
        <f t="shared" si="5"/>
        <v>4.6153846153846158E-3</v>
      </c>
      <c r="R8" s="108">
        <f t="shared" si="6"/>
        <v>130000</v>
      </c>
      <c r="S8" s="108">
        <f t="shared" si="7"/>
        <v>95588.23529411765</v>
      </c>
      <c r="T8" s="58" t="b">
        <f t="shared" si="8"/>
        <v>0</v>
      </c>
      <c r="U8" s="58" t="b">
        <f t="shared" si="9"/>
        <v>0</v>
      </c>
      <c r="V8" s="58" t="b">
        <f t="shared" si="10"/>
        <v>0</v>
      </c>
      <c r="W8" s="58" t="b">
        <f t="shared" si="11"/>
        <v>0</v>
      </c>
    </row>
    <row r="9" spans="1:24" ht="15.75" customHeight="1">
      <c r="A9" s="49" t="s">
        <v>102</v>
      </c>
      <c r="C9" s="3" t="s">
        <v>14</v>
      </c>
      <c r="E9" s="18">
        <v>50</v>
      </c>
      <c r="F9" s="18">
        <v>4000</v>
      </c>
      <c r="G9" s="19">
        <v>150000000</v>
      </c>
      <c r="H9" s="19">
        <v>6000000</v>
      </c>
      <c r="J9" s="18">
        <v>20</v>
      </c>
      <c r="K9" s="64">
        <f t="shared" si="0"/>
        <v>1500</v>
      </c>
      <c r="L9" s="60">
        <f t="shared" si="1"/>
        <v>80</v>
      </c>
      <c r="M9" s="62">
        <f t="shared" si="2"/>
        <v>0.04</v>
      </c>
      <c r="N9" s="62">
        <f t="shared" si="3"/>
        <v>1.2500000000000001E-2</v>
      </c>
      <c r="O9" s="60">
        <f t="shared" si="4"/>
        <v>200</v>
      </c>
      <c r="P9" s="62">
        <f t="shared" si="5"/>
        <v>0</v>
      </c>
      <c r="R9" s="108">
        <f t="shared" si="6"/>
        <v>37500</v>
      </c>
      <c r="S9" s="108">
        <f t="shared" si="7"/>
        <v>120000</v>
      </c>
      <c r="T9" s="58" t="b">
        <f t="shared" si="8"/>
        <v>0</v>
      </c>
      <c r="U9" s="58" t="b">
        <f t="shared" si="9"/>
        <v>0</v>
      </c>
      <c r="V9" s="58" t="b">
        <f t="shared" si="10"/>
        <v>0</v>
      </c>
      <c r="W9" s="58" t="b">
        <f t="shared" si="11"/>
        <v>0</v>
      </c>
    </row>
    <row r="10" spans="1:24" ht="15.75" customHeight="1">
      <c r="A10" s="49" t="s">
        <v>103</v>
      </c>
      <c r="C10" s="3" t="s">
        <v>14</v>
      </c>
      <c r="E10" s="18">
        <v>35</v>
      </c>
      <c r="F10" s="18">
        <v>2200</v>
      </c>
      <c r="G10" s="19">
        <v>263000000</v>
      </c>
      <c r="H10" s="19">
        <v>7000000</v>
      </c>
      <c r="J10" s="18">
        <v>20</v>
      </c>
      <c r="K10" s="64">
        <f t="shared" si="0"/>
        <v>3181.818181818182</v>
      </c>
      <c r="L10" s="60">
        <f t="shared" si="1"/>
        <v>62.857142857142854</v>
      </c>
      <c r="M10" s="62">
        <f t="shared" si="2"/>
        <v>2.6615969581749048E-2</v>
      </c>
      <c r="N10" s="62">
        <f t="shared" si="3"/>
        <v>1.5909090909090907E-2</v>
      </c>
      <c r="O10" s="60">
        <f t="shared" si="4"/>
        <v>110</v>
      </c>
      <c r="P10" s="62">
        <f t="shared" si="5"/>
        <v>0</v>
      </c>
      <c r="R10" s="108">
        <f t="shared" si="6"/>
        <v>119545.45454545454</v>
      </c>
      <c r="S10" s="108">
        <f t="shared" si="7"/>
        <v>200000</v>
      </c>
      <c r="T10" s="58" t="b">
        <f t="shared" si="8"/>
        <v>0</v>
      </c>
      <c r="U10" s="58" t="b">
        <f t="shared" si="9"/>
        <v>0</v>
      </c>
      <c r="V10" s="58" t="b">
        <f t="shared" si="10"/>
        <v>0</v>
      </c>
      <c r="W10" s="58" t="b">
        <f t="shared" si="11"/>
        <v>0</v>
      </c>
    </row>
    <row r="11" spans="1:24" ht="15.75" customHeight="1">
      <c r="A11" s="49" t="s">
        <v>104</v>
      </c>
      <c r="C11" s="3" t="s">
        <v>14</v>
      </c>
      <c r="E11" s="18">
        <v>7</v>
      </c>
      <c r="F11" s="18">
        <v>550</v>
      </c>
      <c r="G11" s="19">
        <v>100000000</v>
      </c>
      <c r="H11" s="19">
        <v>2678000</v>
      </c>
      <c r="J11" s="18">
        <v>2</v>
      </c>
      <c r="K11" s="64">
        <f t="shared" si="0"/>
        <v>4869.090909090909</v>
      </c>
      <c r="L11" s="60">
        <f t="shared" si="1"/>
        <v>78.571428571428569</v>
      </c>
      <c r="M11" s="62">
        <f t="shared" si="2"/>
        <v>2.6780000000000002E-2</v>
      </c>
      <c r="N11" s="62">
        <f t="shared" si="3"/>
        <v>1.2727272727272728E-2</v>
      </c>
      <c r="O11" s="60">
        <f t="shared" si="4"/>
        <v>275</v>
      </c>
      <c r="P11" s="62">
        <f t="shared" si="5"/>
        <v>0</v>
      </c>
      <c r="R11" s="108">
        <f t="shared" si="6"/>
        <v>181818.18181818182</v>
      </c>
      <c r="S11" s="108">
        <f t="shared" si="7"/>
        <v>382571.42857142858</v>
      </c>
      <c r="T11" s="58" t="b">
        <f t="shared" si="8"/>
        <v>0</v>
      </c>
      <c r="U11" s="58" t="b">
        <f t="shared" si="9"/>
        <v>0</v>
      </c>
      <c r="V11" s="58" t="b">
        <f t="shared" si="10"/>
        <v>0</v>
      </c>
      <c r="W11" s="58" t="str">
        <f t="shared" si="11"/>
        <v>Flag,"</v>
      </c>
    </row>
    <row r="12" spans="1:24" ht="15.75" customHeight="1">
      <c r="A12" s="49" t="s">
        <v>105</v>
      </c>
      <c r="C12" s="3" t="s">
        <v>14</v>
      </c>
      <c r="E12" s="18">
        <v>17</v>
      </c>
      <c r="F12" s="18">
        <v>800</v>
      </c>
      <c r="G12" s="19">
        <v>118000000</v>
      </c>
      <c r="H12" s="19">
        <v>2500000</v>
      </c>
      <c r="I12" s="19">
        <v>500000</v>
      </c>
      <c r="J12" s="18">
        <v>3</v>
      </c>
      <c r="K12" s="64">
        <f t="shared" si="0"/>
        <v>3125</v>
      </c>
      <c r="L12" s="60">
        <f t="shared" si="1"/>
        <v>47.058823529411768</v>
      </c>
      <c r="M12" s="62">
        <f t="shared" si="2"/>
        <v>2.1186440677966101E-2</v>
      </c>
      <c r="N12" s="62">
        <f t="shared" si="3"/>
        <v>2.1250000000000002E-2</v>
      </c>
      <c r="O12" s="60">
        <f t="shared" si="4"/>
        <v>266.66666666666669</v>
      </c>
      <c r="P12" s="62">
        <f t="shared" si="5"/>
        <v>4.2372881355932203E-3</v>
      </c>
      <c r="R12" s="108">
        <f t="shared" si="6"/>
        <v>147500</v>
      </c>
      <c r="S12" s="108">
        <f t="shared" si="7"/>
        <v>147058.82352941178</v>
      </c>
      <c r="T12" s="58" t="b">
        <f t="shared" si="8"/>
        <v>0</v>
      </c>
      <c r="U12" s="58" t="b">
        <f t="shared" si="9"/>
        <v>0</v>
      </c>
      <c r="V12" s="58" t="b">
        <f t="shared" si="10"/>
        <v>0</v>
      </c>
      <c r="W12" s="58" t="str">
        <f t="shared" si="11"/>
        <v>Flag,"</v>
      </c>
    </row>
    <row r="13" spans="1:24" ht="15.75" customHeight="1">
      <c r="A13" s="49" t="s">
        <v>106</v>
      </c>
      <c r="C13" s="3" t="s">
        <v>14</v>
      </c>
      <c r="E13" s="18">
        <v>16</v>
      </c>
      <c r="F13" s="18">
        <v>400</v>
      </c>
      <c r="G13" s="19">
        <v>106000000</v>
      </c>
      <c r="H13" s="19">
        <v>3260000</v>
      </c>
      <c r="I13" s="19">
        <v>400000</v>
      </c>
      <c r="J13" s="18">
        <v>3</v>
      </c>
      <c r="K13" s="64">
        <f t="shared" si="0"/>
        <v>8150</v>
      </c>
      <c r="L13" s="60">
        <f t="shared" si="1"/>
        <v>25</v>
      </c>
      <c r="M13" s="62">
        <f t="shared" si="2"/>
        <v>3.0754716981132076E-2</v>
      </c>
      <c r="N13" s="62">
        <f t="shared" si="3"/>
        <v>0.04</v>
      </c>
      <c r="O13" s="60">
        <f t="shared" si="4"/>
        <v>133.33333333333334</v>
      </c>
      <c r="P13" s="62">
        <f t="shared" si="5"/>
        <v>3.7735849056603774E-3</v>
      </c>
      <c r="R13" s="108">
        <f t="shared" si="6"/>
        <v>265000</v>
      </c>
      <c r="S13" s="108">
        <f t="shared" si="7"/>
        <v>203750</v>
      </c>
      <c r="T13" s="58" t="b">
        <f t="shared" si="8"/>
        <v>0</v>
      </c>
      <c r="U13" s="58" t="b">
        <f t="shared" si="9"/>
        <v>0</v>
      </c>
      <c r="V13" s="58" t="b">
        <f t="shared" si="10"/>
        <v>0</v>
      </c>
      <c r="W13" s="58" t="str">
        <f t="shared" si="11"/>
        <v>Flag,"</v>
      </c>
    </row>
    <row r="14" spans="1:24" ht="15.75" customHeight="1">
      <c r="A14" s="49" t="s">
        <v>107</v>
      </c>
      <c r="C14" s="3" t="s">
        <v>14</v>
      </c>
      <c r="E14" s="18">
        <v>40</v>
      </c>
      <c r="F14" s="18">
        <v>2000</v>
      </c>
      <c r="G14" s="19">
        <v>400000000</v>
      </c>
      <c r="H14" s="19">
        <v>8200000</v>
      </c>
      <c r="I14" s="19">
        <v>3000000</v>
      </c>
      <c r="J14" s="18">
        <v>9</v>
      </c>
      <c r="K14" s="64">
        <f t="shared" si="0"/>
        <v>4100</v>
      </c>
      <c r="L14" s="60">
        <f t="shared" si="1"/>
        <v>50</v>
      </c>
      <c r="M14" s="62">
        <f t="shared" si="2"/>
        <v>2.0500000000000001E-2</v>
      </c>
      <c r="N14" s="62">
        <f t="shared" si="3"/>
        <v>0.02</v>
      </c>
      <c r="O14" s="60">
        <f t="shared" si="4"/>
        <v>222.22222222222223</v>
      </c>
      <c r="P14" s="62">
        <f t="shared" si="5"/>
        <v>7.4999999999999997E-3</v>
      </c>
      <c r="R14" s="108">
        <f t="shared" si="6"/>
        <v>200000</v>
      </c>
      <c r="S14" s="108">
        <f t="shared" si="7"/>
        <v>205000</v>
      </c>
      <c r="T14" s="58" t="b">
        <f t="shared" si="8"/>
        <v>0</v>
      </c>
      <c r="U14" s="58" t="b">
        <f t="shared" si="9"/>
        <v>0</v>
      </c>
      <c r="V14" s="58" t="b">
        <f t="shared" si="10"/>
        <v>0</v>
      </c>
      <c r="W14" s="58" t="b">
        <f t="shared" si="11"/>
        <v>0</v>
      </c>
    </row>
    <row r="15" spans="1:24" ht="15.75" customHeight="1">
      <c r="A15" s="49" t="s">
        <v>108</v>
      </c>
      <c r="C15" s="3" t="s">
        <v>14</v>
      </c>
      <c r="E15" s="18">
        <v>12</v>
      </c>
      <c r="F15" s="18">
        <v>1000</v>
      </c>
      <c r="G15" s="19">
        <v>257000000</v>
      </c>
      <c r="H15" s="19">
        <v>1900000</v>
      </c>
      <c r="J15" s="18">
        <v>3</v>
      </c>
      <c r="K15" s="64">
        <f t="shared" si="0"/>
        <v>1900</v>
      </c>
      <c r="L15" s="60">
        <f t="shared" si="1"/>
        <v>83.333333333333329</v>
      </c>
      <c r="M15" s="62">
        <f t="shared" si="2"/>
        <v>7.3929961089494161E-3</v>
      </c>
      <c r="N15" s="62">
        <f t="shared" si="3"/>
        <v>1.2E-2</v>
      </c>
      <c r="O15" s="60">
        <f t="shared" si="4"/>
        <v>333.33333333333331</v>
      </c>
      <c r="P15" s="62">
        <f t="shared" si="5"/>
        <v>0</v>
      </c>
      <c r="R15" s="108">
        <f t="shared" si="6"/>
        <v>257000</v>
      </c>
      <c r="S15" s="108">
        <f t="shared" si="7"/>
        <v>158333.33333333334</v>
      </c>
      <c r="T15" s="58" t="b">
        <f t="shared" si="8"/>
        <v>0</v>
      </c>
      <c r="U15" s="58" t="b">
        <f t="shared" si="9"/>
        <v>0</v>
      </c>
      <c r="V15" s="58" t="b">
        <f t="shared" si="10"/>
        <v>0</v>
      </c>
      <c r="W15" s="58" t="b">
        <f t="shared" si="11"/>
        <v>0</v>
      </c>
    </row>
    <row r="16" spans="1:24" ht="15.75" customHeight="1">
      <c r="A16" s="49" t="s">
        <v>109</v>
      </c>
      <c r="C16" s="3" t="s">
        <v>14</v>
      </c>
      <c r="E16" s="18">
        <v>32</v>
      </c>
      <c r="F16" s="18">
        <v>1100</v>
      </c>
      <c r="G16" s="19">
        <v>135000000</v>
      </c>
      <c r="H16" s="19">
        <v>5300000</v>
      </c>
      <c r="I16" s="19">
        <v>600000</v>
      </c>
      <c r="J16" s="18">
        <v>1</v>
      </c>
      <c r="K16" s="64">
        <f t="shared" si="0"/>
        <v>4818.181818181818</v>
      </c>
      <c r="L16" s="60">
        <f t="shared" si="1"/>
        <v>34.375</v>
      </c>
      <c r="M16" s="62">
        <f t="shared" si="2"/>
        <v>3.9259259259259258E-2</v>
      </c>
      <c r="N16" s="62">
        <f t="shared" si="3"/>
        <v>2.9090909090909091E-2</v>
      </c>
      <c r="O16" s="60">
        <f t="shared" si="4"/>
        <v>1100</v>
      </c>
      <c r="P16" s="62">
        <f t="shared" si="5"/>
        <v>4.4444444444444444E-3</v>
      </c>
      <c r="R16" s="108">
        <f t="shared" si="6"/>
        <v>122727.27272727272</v>
      </c>
      <c r="S16" s="108">
        <f t="shared" si="7"/>
        <v>165625</v>
      </c>
      <c r="T16" s="58" t="b">
        <f t="shared" si="8"/>
        <v>0</v>
      </c>
      <c r="U16" s="58" t="b">
        <f t="shared" si="9"/>
        <v>0</v>
      </c>
      <c r="V16" s="58" t="b">
        <f t="shared" si="10"/>
        <v>0</v>
      </c>
      <c r="W16" s="58" t="b">
        <f t="shared" si="11"/>
        <v>0</v>
      </c>
    </row>
    <row r="17" spans="1:23" ht="15.75" customHeight="1">
      <c r="A17" s="49" t="s">
        <v>66</v>
      </c>
      <c r="C17" s="3" t="s">
        <v>14</v>
      </c>
      <c r="E17" s="18">
        <v>24</v>
      </c>
      <c r="F17" s="18">
        <v>3000</v>
      </c>
      <c r="G17" s="19">
        <v>220000000</v>
      </c>
      <c r="H17" s="19">
        <v>800000</v>
      </c>
      <c r="J17" s="18">
        <v>5</v>
      </c>
      <c r="K17" s="64">
        <f t="shared" si="0"/>
        <v>266.66666666666669</v>
      </c>
      <c r="L17" s="60">
        <f t="shared" si="1"/>
        <v>125</v>
      </c>
      <c r="M17" s="62">
        <f t="shared" si="2"/>
        <v>3.6363636363636364E-3</v>
      </c>
      <c r="N17" s="62">
        <f t="shared" si="3"/>
        <v>8.0000000000000002E-3</v>
      </c>
      <c r="O17" s="60">
        <f t="shared" si="4"/>
        <v>600</v>
      </c>
      <c r="P17" s="62">
        <f t="shared" si="5"/>
        <v>0</v>
      </c>
      <c r="R17" s="108">
        <f t="shared" si="6"/>
        <v>73333.333333333328</v>
      </c>
      <c r="S17" s="108">
        <f t="shared" si="7"/>
        <v>33333.333333333336</v>
      </c>
      <c r="T17" s="58" t="b">
        <f t="shared" si="8"/>
        <v>0</v>
      </c>
      <c r="U17" s="58" t="b">
        <f t="shared" si="9"/>
        <v>0</v>
      </c>
      <c r="V17" s="58" t="b">
        <f t="shared" si="10"/>
        <v>0</v>
      </c>
      <c r="W17" s="58" t="b">
        <f t="shared" si="11"/>
        <v>0</v>
      </c>
    </row>
    <row r="18" spans="1:23" ht="15.75" customHeight="1">
      <c r="A18" s="49" t="s">
        <v>67</v>
      </c>
      <c r="C18" s="3" t="s">
        <v>14</v>
      </c>
      <c r="E18" s="18">
        <v>40</v>
      </c>
      <c r="F18" s="18">
        <v>1600</v>
      </c>
      <c r="G18" s="19">
        <v>246800000</v>
      </c>
      <c r="H18" s="19">
        <v>5978000</v>
      </c>
      <c r="I18" s="19">
        <v>1063000</v>
      </c>
      <c r="J18" s="18">
        <v>4</v>
      </c>
      <c r="K18" s="64">
        <f t="shared" si="0"/>
        <v>3736.25</v>
      </c>
      <c r="L18" s="60">
        <f t="shared" si="1"/>
        <v>40</v>
      </c>
      <c r="M18" s="62">
        <f t="shared" si="2"/>
        <v>2.4222042139384118E-2</v>
      </c>
      <c r="N18" s="62">
        <f t="shared" si="3"/>
        <v>2.5000000000000001E-2</v>
      </c>
      <c r="O18" s="60">
        <f t="shared" si="4"/>
        <v>400</v>
      </c>
      <c r="P18" s="62">
        <f t="shared" si="5"/>
        <v>4.307131280388979E-3</v>
      </c>
      <c r="R18" s="108">
        <f t="shared" si="6"/>
        <v>154250</v>
      </c>
      <c r="S18" s="108">
        <f t="shared" si="7"/>
        <v>149450</v>
      </c>
      <c r="T18" s="58" t="b">
        <f t="shared" si="8"/>
        <v>0</v>
      </c>
      <c r="U18" s="58" t="b">
        <f t="shared" si="9"/>
        <v>0</v>
      </c>
      <c r="V18" s="58" t="b">
        <f t="shared" si="10"/>
        <v>0</v>
      </c>
      <c r="W18" s="58" t="b">
        <f t="shared" si="11"/>
        <v>0</v>
      </c>
    </row>
    <row r="19" spans="1:23" ht="15.75" customHeight="1">
      <c r="A19" s="49" t="s">
        <v>110</v>
      </c>
      <c r="C19" s="3" t="s">
        <v>14</v>
      </c>
      <c r="E19" s="18">
        <v>250</v>
      </c>
      <c r="F19" s="18">
        <v>7000</v>
      </c>
      <c r="G19" s="19">
        <v>595000000</v>
      </c>
      <c r="J19" s="18">
        <v>250</v>
      </c>
      <c r="K19" s="64">
        <f t="shared" si="0"/>
        <v>0</v>
      </c>
      <c r="L19" s="60">
        <f t="shared" si="1"/>
        <v>28</v>
      </c>
      <c r="M19" s="62">
        <f t="shared" si="2"/>
        <v>0</v>
      </c>
      <c r="N19" s="62">
        <f t="shared" si="3"/>
        <v>3.5714285714285712E-2</v>
      </c>
      <c r="O19" s="60">
        <f t="shared" si="4"/>
        <v>28</v>
      </c>
      <c r="P19" s="62">
        <f t="shared" si="5"/>
        <v>0</v>
      </c>
      <c r="R19" s="108">
        <f t="shared" si="6"/>
        <v>85000</v>
      </c>
      <c r="S19" s="108"/>
      <c r="T19" s="58" t="b">
        <f t="shared" si="8"/>
        <v>0</v>
      </c>
      <c r="U19" s="58" t="b">
        <f t="shared" si="9"/>
        <v>0</v>
      </c>
      <c r="V19" s="58" t="b">
        <f t="shared" si="10"/>
        <v>0</v>
      </c>
      <c r="W19" s="58" t="b">
        <f t="shared" si="11"/>
        <v>0</v>
      </c>
    </row>
    <row r="20" spans="1:23" ht="15.75" customHeight="1">
      <c r="A20" s="49" t="s">
        <v>81</v>
      </c>
      <c r="C20" s="3" t="s">
        <v>14</v>
      </c>
      <c r="E20" s="18">
        <v>10</v>
      </c>
      <c r="F20" s="18">
        <v>302</v>
      </c>
      <c r="G20" s="19">
        <v>110000000</v>
      </c>
      <c r="H20" s="19">
        <v>1314588</v>
      </c>
      <c r="I20" s="19">
        <v>428000</v>
      </c>
      <c r="J20" s="96">
        <v>8</v>
      </c>
      <c r="K20" s="64">
        <f t="shared" si="0"/>
        <v>4352.9403973509934</v>
      </c>
      <c r="L20" s="60">
        <f t="shared" si="1"/>
        <v>30.2</v>
      </c>
      <c r="M20" s="62">
        <f t="shared" si="2"/>
        <v>1.1950799999999999E-2</v>
      </c>
      <c r="N20" s="62">
        <f t="shared" si="3"/>
        <v>3.3112582781456956E-2</v>
      </c>
      <c r="O20" s="60">
        <f t="shared" si="4"/>
        <v>37.75</v>
      </c>
      <c r="P20" s="62">
        <f t="shared" si="5"/>
        <v>3.8909090909090907E-3</v>
      </c>
      <c r="R20" s="108">
        <f t="shared" si="6"/>
        <v>364238.41059602652</v>
      </c>
      <c r="S20" s="108">
        <f t="shared" si="7"/>
        <v>131458.79999999999</v>
      </c>
      <c r="T20" s="58" t="b">
        <f t="shared" si="8"/>
        <v>0</v>
      </c>
      <c r="U20" s="58" t="b">
        <f t="shared" si="9"/>
        <v>0</v>
      </c>
      <c r="V20" s="58" t="b">
        <f t="shared" si="10"/>
        <v>0</v>
      </c>
      <c r="W20" s="58" t="str">
        <f t="shared" si="11"/>
        <v>Flag,"</v>
      </c>
    </row>
    <row r="21" spans="1:23" ht="15.75" customHeight="1">
      <c r="A21" s="49" t="s">
        <v>111</v>
      </c>
      <c r="C21" s="3" t="s">
        <v>14</v>
      </c>
      <c r="E21" s="18">
        <v>29</v>
      </c>
      <c r="F21" s="18">
        <v>5580</v>
      </c>
      <c r="G21" s="19">
        <v>356240000</v>
      </c>
      <c r="H21" s="19">
        <v>4252464</v>
      </c>
      <c r="I21" s="19">
        <v>952893</v>
      </c>
      <c r="J21" s="18">
        <v>6</v>
      </c>
      <c r="K21" s="64">
        <f t="shared" si="0"/>
        <v>762.09032258064519</v>
      </c>
      <c r="L21" s="60">
        <f t="shared" si="1"/>
        <v>192.41379310344828</v>
      </c>
      <c r="M21" s="62">
        <f t="shared" si="2"/>
        <v>1.1937076128452729E-2</v>
      </c>
      <c r="N21" s="62">
        <f t="shared" si="3"/>
        <v>5.197132616487455E-3</v>
      </c>
      <c r="O21" s="60">
        <f t="shared" si="4"/>
        <v>930</v>
      </c>
      <c r="P21" s="62">
        <f t="shared" si="5"/>
        <v>2.674862452279362E-3</v>
      </c>
      <c r="R21" s="108">
        <f t="shared" si="6"/>
        <v>63842.293906810039</v>
      </c>
      <c r="S21" s="108">
        <f t="shared" si="7"/>
        <v>146636.68965517241</v>
      </c>
      <c r="T21" s="58" t="b">
        <f t="shared" si="8"/>
        <v>0</v>
      </c>
      <c r="U21" s="58" t="b">
        <f t="shared" si="9"/>
        <v>0</v>
      </c>
      <c r="V21" s="58" t="b">
        <f t="shared" si="10"/>
        <v>0</v>
      </c>
      <c r="W21" s="58" t="b">
        <f t="shared" si="11"/>
        <v>0</v>
      </c>
    </row>
    <row r="22" spans="1:23" ht="15.75" customHeight="1">
      <c r="A22" s="49" t="s">
        <v>112</v>
      </c>
      <c r="C22" s="3" t="s">
        <v>14</v>
      </c>
      <c r="E22" s="18">
        <v>26</v>
      </c>
      <c r="F22" s="18">
        <v>515</v>
      </c>
      <c r="G22" s="19">
        <v>291000000</v>
      </c>
      <c r="H22" s="19">
        <v>2843082</v>
      </c>
      <c r="I22" s="19">
        <v>960000</v>
      </c>
      <c r="J22" s="18">
        <v>6</v>
      </c>
      <c r="K22" s="64">
        <f t="shared" si="0"/>
        <v>5520.5475728155343</v>
      </c>
      <c r="L22" s="60">
        <f t="shared" si="1"/>
        <v>19.807692307692307</v>
      </c>
      <c r="M22" s="62">
        <f t="shared" si="2"/>
        <v>9.770041237113402E-3</v>
      </c>
      <c r="N22" s="62">
        <f t="shared" si="3"/>
        <v>5.0485436893203881E-2</v>
      </c>
      <c r="O22" s="60">
        <f t="shared" si="4"/>
        <v>85.833333333333329</v>
      </c>
      <c r="P22" s="62">
        <f t="shared" si="5"/>
        <v>3.2989690721649486E-3</v>
      </c>
      <c r="R22" s="108">
        <f t="shared" si="6"/>
        <v>565048.54368932045</v>
      </c>
      <c r="S22" s="108">
        <f t="shared" si="7"/>
        <v>109349.30769230769</v>
      </c>
      <c r="T22" s="58" t="b">
        <f t="shared" si="8"/>
        <v>0</v>
      </c>
      <c r="U22" s="58" t="b">
        <f t="shared" si="9"/>
        <v>0</v>
      </c>
      <c r="V22" s="58" t="b">
        <f t="shared" si="10"/>
        <v>0</v>
      </c>
      <c r="W22" s="58" t="str">
        <f t="shared" si="11"/>
        <v>Flag,"</v>
      </c>
    </row>
    <row r="23" spans="1:23" ht="15.75" customHeight="1">
      <c r="A23" s="49" t="s">
        <v>113</v>
      </c>
      <c r="C23" s="3" t="s">
        <v>14</v>
      </c>
      <c r="E23" s="18">
        <v>30</v>
      </c>
      <c r="F23" s="18">
        <v>400</v>
      </c>
      <c r="G23" s="19">
        <v>225000000</v>
      </c>
      <c r="H23" s="19">
        <v>6800000</v>
      </c>
      <c r="I23" s="19">
        <v>5000000</v>
      </c>
      <c r="J23" s="18">
        <v>5</v>
      </c>
      <c r="K23" s="64">
        <f t="shared" si="0"/>
        <v>17000</v>
      </c>
      <c r="L23" s="60">
        <f t="shared" si="1"/>
        <v>13.333333333333334</v>
      </c>
      <c r="M23" s="62">
        <f t="shared" si="2"/>
        <v>3.0222222222222223E-2</v>
      </c>
      <c r="N23" s="62">
        <f t="shared" si="3"/>
        <v>7.4999999999999997E-2</v>
      </c>
      <c r="O23" s="60">
        <f t="shared" si="4"/>
        <v>80</v>
      </c>
      <c r="P23" s="62">
        <f t="shared" si="5"/>
        <v>2.2222222222222223E-2</v>
      </c>
      <c r="R23" s="108">
        <f t="shared" si="6"/>
        <v>562500</v>
      </c>
      <c r="S23" s="108">
        <f t="shared" si="7"/>
        <v>226666.66666666666</v>
      </c>
      <c r="T23" s="58" t="b">
        <f t="shared" si="8"/>
        <v>0</v>
      </c>
      <c r="U23" s="58" t="b">
        <f t="shared" si="9"/>
        <v>0</v>
      </c>
      <c r="V23" s="58" t="b">
        <f t="shared" si="10"/>
        <v>0</v>
      </c>
      <c r="W23" s="58" t="str">
        <f t="shared" si="11"/>
        <v>Flag,"</v>
      </c>
    </row>
    <row r="24" spans="1:23" ht="12.75">
      <c r="A24" s="49" t="s">
        <v>114</v>
      </c>
      <c r="C24" s="3" t="s">
        <v>14</v>
      </c>
      <c r="E24" s="18">
        <v>15</v>
      </c>
      <c r="F24" s="18">
        <v>3000</v>
      </c>
      <c r="G24" s="19">
        <v>200000000</v>
      </c>
      <c r="H24" s="19">
        <v>3000000</v>
      </c>
      <c r="I24" s="19">
        <v>1600000</v>
      </c>
      <c r="J24" s="96">
        <v>41</v>
      </c>
      <c r="K24" s="64">
        <f t="shared" si="0"/>
        <v>1000</v>
      </c>
      <c r="L24" s="60">
        <f t="shared" si="1"/>
        <v>200</v>
      </c>
      <c r="M24" s="62">
        <f t="shared" si="2"/>
        <v>1.4999999999999999E-2</v>
      </c>
      <c r="N24" s="62">
        <f t="shared" si="3"/>
        <v>5.0000000000000001E-3</v>
      </c>
      <c r="O24" s="60">
        <f t="shared" si="4"/>
        <v>73.170731707317074</v>
      </c>
      <c r="P24" s="62">
        <f t="shared" si="5"/>
        <v>8.0000000000000002E-3</v>
      </c>
      <c r="R24" s="108">
        <f t="shared" si="6"/>
        <v>66666.666666666672</v>
      </c>
      <c r="S24" s="108">
        <f t="shared" si="7"/>
        <v>200000</v>
      </c>
      <c r="T24" s="58" t="b">
        <f t="shared" si="8"/>
        <v>0</v>
      </c>
      <c r="U24" s="58" t="b">
        <f t="shared" si="9"/>
        <v>0</v>
      </c>
      <c r="V24" s="58" t="b">
        <f t="shared" si="10"/>
        <v>0</v>
      </c>
      <c r="W24" s="58" t="b">
        <f t="shared" si="11"/>
        <v>0</v>
      </c>
    </row>
    <row r="25" spans="1:23" ht="12.75">
      <c r="A25" s="49" t="s">
        <v>115</v>
      </c>
      <c r="C25" s="3" t="s">
        <v>34</v>
      </c>
      <c r="E25" s="18">
        <v>11</v>
      </c>
      <c r="F25" s="18">
        <v>350</v>
      </c>
      <c r="G25" s="19">
        <v>86500000</v>
      </c>
      <c r="H25" s="19">
        <v>3361000</v>
      </c>
      <c r="I25" s="19">
        <v>109000</v>
      </c>
      <c r="J25" s="18">
        <v>5</v>
      </c>
      <c r="K25" s="64">
        <f t="shared" si="0"/>
        <v>9602.8571428571431</v>
      </c>
      <c r="L25" s="60">
        <f t="shared" si="1"/>
        <v>31.818181818181817</v>
      </c>
      <c r="M25" s="62">
        <f t="shared" si="2"/>
        <v>3.8855491329479769E-2</v>
      </c>
      <c r="N25" s="62">
        <f t="shared" si="3"/>
        <v>3.1428571428571431E-2</v>
      </c>
      <c r="O25" s="60">
        <f t="shared" si="4"/>
        <v>70</v>
      </c>
      <c r="P25" s="62">
        <f t="shared" si="5"/>
        <v>1.2601156069364163E-3</v>
      </c>
      <c r="R25" s="108">
        <f t="shared" si="6"/>
        <v>247142.85714285713</v>
      </c>
      <c r="S25" s="108">
        <f t="shared" si="7"/>
        <v>305545.45454545453</v>
      </c>
      <c r="T25" s="58" t="b">
        <f t="shared" si="8"/>
        <v>0</v>
      </c>
      <c r="U25" s="58" t="b">
        <f t="shared" si="9"/>
        <v>0</v>
      </c>
      <c r="V25" s="58" t="b">
        <f t="shared" si="10"/>
        <v>0</v>
      </c>
      <c r="W25" s="58" t="str">
        <f t="shared" si="11"/>
        <v>Flag,"</v>
      </c>
    </row>
    <row r="26" spans="1:23" ht="12.75">
      <c r="A26" s="49" t="s">
        <v>116</v>
      </c>
      <c r="C26" s="3" t="s">
        <v>34</v>
      </c>
      <c r="E26" s="18">
        <v>17</v>
      </c>
      <c r="F26" s="18">
        <v>425</v>
      </c>
      <c r="G26" s="19">
        <v>60000000</v>
      </c>
      <c r="H26" s="19">
        <v>3850000</v>
      </c>
      <c r="I26" s="19">
        <v>300000</v>
      </c>
      <c r="J26" s="18">
        <v>3</v>
      </c>
      <c r="K26" s="64">
        <f t="shared" si="0"/>
        <v>9058.823529411764</v>
      </c>
      <c r="L26" s="60">
        <f t="shared" si="1"/>
        <v>25</v>
      </c>
      <c r="M26" s="62">
        <f t="shared" si="2"/>
        <v>6.4166666666666664E-2</v>
      </c>
      <c r="N26" s="62">
        <f t="shared" si="3"/>
        <v>0.04</v>
      </c>
      <c r="O26" s="60">
        <f t="shared" si="4"/>
        <v>141.66666666666666</v>
      </c>
      <c r="P26" s="62">
        <f t="shared" si="5"/>
        <v>5.0000000000000001E-3</v>
      </c>
      <c r="R26" s="108">
        <f t="shared" si="6"/>
        <v>141176.4705882353</v>
      </c>
      <c r="S26" s="108">
        <f t="shared" si="7"/>
        <v>226470.58823529413</v>
      </c>
      <c r="T26" s="58" t="b">
        <f t="shared" si="8"/>
        <v>0</v>
      </c>
      <c r="U26" s="58" t="b">
        <f t="shared" si="9"/>
        <v>0</v>
      </c>
      <c r="V26" s="58" t="b">
        <f t="shared" si="10"/>
        <v>0</v>
      </c>
      <c r="W26" s="58" t="str">
        <f t="shared" si="11"/>
        <v>Flag,"</v>
      </c>
    </row>
    <row r="27" spans="1:23" ht="12.75">
      <c r="A27" s="49" t="s">
        <v>117</v>
      </c>
      <c r="C27" s="3" t="s">
        <v>34</v>
      </c>
      <c r="E27" s="18">
        <v>10</v>
      </c>
      <c r="F27" s="18">
        <v>200</v>
      </c>
      <c r="G27" s="19">
        <v>35000000</v>
      </c>
      <c r="H27" s="19">
        <v>650000</v>
      </c>
      <c r="I27" s="19">
        <v>120000</v>
      </c>
      <c r="J27" s="18">
        <v>5</v>
      </c>
      <c r="K27" s="64">
        <f t="shared" si="0"/>
        <v>3250</v>
      </c>
      <c r="L27" s="60">
        <f t="shared" si="1"/>
        <v>20</v>
      </c>
      <c r="M27" s="62">
        <f t="shared" si="2"/>
        <v>1.8571428571428572E-2</v>
      </c>
      <c r="N27" s="62">
        <f t="shared" si="3"/>
        <v>0.05</v>
      </c>
      <c r="O27" s="60">
        <f t="shared" si="4"/>
        <v>40</v>
      </c>
      <c r="P27" s="62">
        <f t="shared" si="5"/>
        <v>3.4285714285714284E-3</v>
      </c>
      <c r="R27" s="108">
        <f t="shared" si="6"/>
        <v>175000</v>
      </c>
      <c r="S27" s="108">
        <f t="shared" si="7"/>
        <v>65000</v>
      </c>
      <c r="T27" s="58" t="b">
        <f t="shared" si="8"/>
        <v>0</v>
      </c>
      <c r="U27" s="58" t="b">
        <f t="shared" si="9"/>
        <v>0</v>
      </c>
      <c r="V27" s="58" t="b">
        <f t="shared" si="10"/>
        <v>0</v>
      </c>
      <c r="W27" s="58" t="str">
        <f t="shared" si="11"/>
        <v>Flag,"</v>
      </c>
    </row>
    <row r="28" spans="1:23" ht="12.75">
      <c r="A28" s="49" t="s">
        <v>80</v>
      </c>
      <c r="C28" s="3" t="s">
        <v>34</v>
      </c>
      <c r="E28" s="18">
        <v>11</v>
      </c>
      <c r="F28" s="18">
        <v>220</v>
      </c>
      <c r="G28" s="19">
        <v>32000000</v>
      </c>
      <c r="H28" s="19">
        <v>718000</v>
      </c>
      <c r="I28" s="19">
        <v>32000</v>
      </c>
      <c r="J28" s="18">
        <v>2</v>
      </c>
      <c r="K28" s="64">
        <f t="shared" si="0"/>
        <v>3263.6363636363635</v>
      </c>
      <c r="L28" s="60">
        <f t="shared" si="1"/>
        <v>20</v>
      </c>
      <c r="M28" s="62">
        <f t="shared" si="2"/>
        <v>2.2437499999999999E-2</v>
      </c>
      <c r="N28" s="62">
        <f t="shared" si="3"/>
        <v>0.05</v>
      </c>
      <c r="O28" s="60">
        <f t="shared" si="4"/>
        <v>110</v>
      </c>
      <c r="P28" s="62">
        <f t="shared" si="5"/>
        <v>1E-3</v>
      </c>
      <c r="R28" s="108">
        <f t="shared" si="6"/>
        <v>145454.54545454544</v>
      </c>
      <c r="S28" s="108">
        <f t="shared" si="7"/>
        <v>65272.727272727272</v>
      </c>
      <c r="T28" s="58" t="b">
        <f t="shared" si="8"/>
        <v>0</v>
      </c>
      <c r="U28" s="58" t="b">
        <f t="shared" si="9"/>
        <v>0</v>
      </c>
      <c r="V28" s="58" t="b">
        <f t="shared" si="10"/>
        <v>0</v>
      </c>
      <c r="W28" s="58" t="str">
        <f t="shared" si="11"/>
        <v>Flag,"</v>
      </c>
    </row>
    <row r="29" spans="1:23" ht="12.75">
      <c r="A29" s="49" t="s">
        <v>118</v>
      </c>
      <c r="C29" s="3" t="s">
        <v>34</v>
      </c>
      <c r="E29" s="18">
        <v>3</v>
      </c>
      <c r="F29" s="18">
        <v>115</v>
      </c>
      <c r="G29" s="19">
        <v>23391935</v>
      </c>
      <c r="H29" s="19">
        <v>275000</v>
      </c>
      <c r="I29" s="19">
        <v>66986</v>
      </c>
      <c r="J29" s="18">
        <v>2</v>
      </c>
      <c r="K29" s="64">
        <f t="shared" si="0"/>
        <v>2391.304347826087</v>
      </c>
      <c r="L29" s="60">
        <f t="shared" si="1"/>
        <v>38.333333333333336</v>
      </c>
      <c r="M29" s="62">
        <f t="shared" si="2"/>
        <v>1.1756188618000178E-2</v>
      </c>
      <c r="N29" s="62">
        <f t="shared" si="3"/>
        <v>2.6086956521739129E-2</v>
      </c>
      <c r="O29" s="60">
        <f t="shared" si="4"/>
        <v>57.5</v>
      </c>
      <c r="P29" s="62">
        <f t="shared" si="5"/>
        <v>2.8636365482376724E-3</v>
      </c>
      <c r="R29" s="108">
        <f t="shared" si="6"/>
        <v>203408.13043478262</v>
      </c>
      <c r="S29" s="108">
        <f t="shared" si="7"/>
        <v>91666.666666666672</v>
      </c>
      <c r="T29" s="58" t="b">
        <f t="shared" si="8"/>
        <v>0</v>
      </c>
      <c r="U29" s="58" t="b">
        <f t="shared" si="9"/>
        <v>0</v>
      </c>
      <c r="V29" s="58" t="b">
        <f t="shared" si="10"/>
        <v>0</v>
      </c>
      <c r="W29" s="58" t="str">
        <f t="shared" si="11"/>
        <v>Flag,"</v>
      </c>
    </row>
    <row r="30" spans="1:23" ht="12.75">
      <c r="A30" s="49" t="s">
        <v>119</v>
      </c>
      <c r="C30" s="3" t="s">
        <v>34</v>
      </c>
      <c r="E30" s="18">
        <v>2</v>
      </c>
      <c r="F30" s="18">
        <v>9000</v>
      </c>
      <c r="G30" s="19">
        <v>84000000</v>
      </c>
      <c r="H30" s="19">
        <v>4000000</v>
      </c>
      <c r="I30" s="19">
        <v>700000</v>
      </c>
      <c r="J30" s="18">
        <v>40</v>
      </c>
      <c r="K30" s="64">
        <f t="shared" si="0"/>
        <v>444.44444444444446</v>
      </c>
      <c r="L30" s="60">
        <f t="shared" si="1"/>
        <v>4500</v>
      </c>
      <c r="M30" s="62">
        <f t="shared" si="2"/>
        <v>4.7619047619047616E-2</v>
      </c>
      <c r="N30" s="62">
        <f t="shared" si="3"/>
        <v>2.2222222222222223E-4</v>
      </c>
      <c r="O30" s="60">
        <f t="shared" si="4"/>
        <v>225</v>
      </c>
      <c r="P30" s="62">
        <f t="shared" si="5"/>
        <v>8.3333333333333332E-3</v>
      </c>
      <c r="R30" s="108">
        <f t="shared" si="6"/>
        <v>9333.3333333333339</v>
      </c>
      <c r="S30" s="108">
        <f t="shared" si="7"/>
        <v>2000000</v>
      </c>
      <c r="T30" s="58" t="b">
        <f t="shared" si="8"/>
        <v>0</v>
      </c>
      <c r="U30" s="58" t="b">
        <f t="shared" si="9"/>
        <v>0</v>
      </c>
      <c r="V30" s="58" t="b">
        <f t="shared" si="10"/>
        <v>0</v>
      </c>
      <c r="W30" s="58" t="b">
        <f t="shared" si="11"/>
        <v>0</v>
      </c>
    </row>
    <row r="31" spans="1:23" ht="12.75">
      <c r="A31" s="49" t="s">
        <v>120</v>
      </c>
      <c r="C31" s="3" t="s">
        <v>34</v>
      </c>
      <c r="E31" s="18">
        <v>4</v>
      </c>
      <c r="F31" s="18">
        <v>300</v>
      </c>
      <c r="G31" s="19">
        <v>60000000</v>
      </c>
      <c r="H31" s="19">
        <v>1620000</v>
      </c>
      <c r="I31" s="19">
        <v>1200000</v>
      </c>
      <c r="J31" s="18">
        <v>2</v>
      </c>
      <c r="K31" s="64">
        <f t="shared" si="0"/>
        <v>5400</v>
      </c>
      <c r="L31" s="60">
        <f t="shared" si="1"/>
        <v>75</v>
      </c>
      <c r="M31" s="62">
        <f t="shared" si="2"/>
        <v>2.7E-2</v>
      </c>
      <c r="N31" s="62">
        <f t="shared" si="3"/>
        <v>1.3333333333333334E-2</v>
      </c>
      <c r="O31" s="60">
        <f t="shared" si="4"/>
        <v>150</v>
      </c>
      <c r="P31" s="62">
        <f t="shared" si="5"/>
        <v>0.02</v>
      </c>
      <c r="R31" s="108">
        <f t="shared" si="6"/>
        <v>200000</v>
      </c>
      <c r="S31" s="108">
        <f t="shared" si="7"/>
        <v>405000</v>
      </c>
      <c r="T31" s="58" t="b">
        <f t="shared" si="8"/>
        <v>0</v>
      </c>
      <c r="U31" s="58" t="b">
        <f t="shared" si="9"/>
        <v>0</v>
      </c>
      <c r="V31" s="58" t="b">
        <f t="shared" si="10"/>
        <v>0</v>
      </c>
      <c r="W31" s="58" t="str">
        <f t="shared" si="11"/>
        <v>Flag,"</v>
      </c>
    </row>
    <row r="32" spans="1:23" ht="12.75">
      <c r="A32" s="49" t="s">
        <v>121</v>
      </c>
      <c r="C32" s="3" t="s">
        <v>34</v>
      </c>
      <c r="E32" s="18">
        <v>2</v>
      </c>
      <c r="F32" s="18">
        <v>800</v>
      </c>
      <c r="G32" s="19">
        <v>23000000</v>
      </c>
      <c r="H32" s="19">
        <v>280000</v>
      </c>
      <c r="I32" s="19">
        <v>20000</v>
      </c>
      <c r="J32" s="18">
        <v>1</v>
      </c>
      <c r="K32" s="64">
        <f t="shared" si="0"/>
        <v>350</v>
      </c>
      <c r="L32" s="60">
        <f t="shared" si="1"/>
        <v>400</v>
      </c>
      <c r="M32" s="62">
        <f t="shared" si="2"/>
        <v>1.2173913043478261E-2</v>
      </c>
      <c r="N32" s="62">
        <f t="shared" si="3"/>
        <v>2.5000000000000001E-3</v>
      </c>
      <c r="O32" s="60">
        <f t="shared" si="4"/>
        <v>800</v>
      </c>
      <c r="P32" s="62">
        <f t="shared" si="5"/>
        <v>8.6956521739130438E-4</v>
      </c>
      <c r="R32" s="108">
        <f t="shared" si="6"/>
        <v>28750</v>
      </c>
      <c r="S32" s="108">
        <f t="shared" si="7"/>
        <v>140000</v>
      </c>
      <c r="T32" s="58" t="b">
        <f t="shared" si="8"/>
        <v>0</v>
      </c>
      <c r="U32" s="58" t="b">
        <f t="shared" si="9"/>
        <v>0</v>
      </c>
      <c r="V32" s="58" t="b">
        <f t="shared" si="10"/>
        <v>0</v>
      </c>
      <c r="W32" s="58" t="str">
        <f t="shared" si="11"/>
        <v>Flag,"</v>
      </c>
    </row>
    <row r="33" spans="1:23" ht="12.75">
      <c r="A33" s="49" t="s">
        <v>122</v>
      </c>
      <c r="C33" s="3" t="s">
        <v>34</v>
      </c>
      <c r="E33" s="18">
        <v>11</v>
      </c>
      <c r="F33" s="18">
        <v>450</v>
      </c>
      <c r="G33" s="19">
        <v>60000000</v>
      </c>
      <c r="J33" s="18">
        <v>450</v>
      </c>
      <c r="K33" s="64">
        <f t="shared" si="0"/>
        <v>0</v>
      </c>
      <c r="L33" s="60">
        <f t="shared" si="1"/>
        <v>40.909090909090907</v>
      </c>
      <c r="N33" s="62">
        <f t="shared" si="3"/>
        <v>2.4444444444444446E-2</v>
      </c>
      <c r="O33" s="60">
        <f t="shared" si="4"/>
        <v>1</v>
      </c>
      <c r="P33" s="62">
        <f t="shared" si="5"/>
        <v>0</v>
      </c>
      <c r="R33" s="108">
        <f t="shared" si="6"/>
        <v>133333.33333333334</v>
      </c>
      <c r="S33" s="108"/>
      <c r="T33" s="58" t="b">
        <f t="shared" si="8"/>
        <v>0</v>
      </c>
      <c r="U33" s="58" t="b">
        <f t="shared" si="9"/>
        <v>0</v>
      </c>
      <c r="V33" s="58" t="b">
        <f t="shared" si="10"/>
        <v>0</v>
      </c>
      <c r="W33" s="58" t="b">
        <f t="shared" si="11"/>
        <v>0</v>
      </c>
    </row>
    <row r="34" spans="1:23" ht="12.75">
      <c r="A34" s="49" t="s">
        <v>123</v>
      </c>
      <c r="C34" s="3" t="s">
        <v>34</v>
      </c>
      <c r="E34" s="18">
        <v>30</v>
      </c>
      <c r="F34" s="18">
        <v>950</v>
      </c>
      <c r="G34" s="19">
        <v>85000000</v>
      </c>
      <c r="H34" s="19">
        <v>2800000</v>
      </c>
      <c r="I34" s="19">
        <v>280000</v>
      </c>
      <c r="K34" s="64">
        <f t="shared" si="0"/>
        <v>2947.3684210526317</v>
      </c>
      <c r="L34" s="60">
        <f t="shared" si="1"/>
        <v>31.666666666666668</v>
      </c>
      <c r="M34" s="62">
        <f t="shared" si="2"/>
        <v>3.2941176470588238E-2</v>
      </c>
      <c r="N34" s="62">
        <f t="shared" si="3"/>
        <v>3.1578947368421054E-2</v>
      </c>
      <c r="O34" s="60"/>
      <c r="P34" s="62">
        <f t="shared" si="5"/>
        <v>3.2941176470588237E-3</v>
      </c>
      <c r="R34" s="108">
        <f t="shared" si="6"/>
        <v>89473.68421052632</v>
      </c>
      <c r="S34" s="108">
        <f t="shared" si="7"/>
        <v>93333.333333333328</v>
      </c>
      <c r="T34" s="58" t="b">
        <f t="shared" si="8"/>
        <v>0</v>
      </c>
      <c r="U34" s="58" t="b">
        <f t="shared" si="9"/>
        <v>0</v>
      </c>
      <c r="V34" s="58" t="b">
        <f t="shared" si="10"/>
        <v>0</v>
      </c>
      <c r="W34" s="58" t="str">
        <f t="shared" si="11"/>
        <v>Flag,"</v>
      </c>
    </row>
    <row r="35" spans="1:23" ht="12.75">
      <c r="A35" s="49" t="s">
        <v>124</v>
      </c>
      <c r="C35" s="3" t="s">
        <v>34</v>
      </c>
      <c r="E35" s="18">
        <v>4</v>
      </c>
      <c r="F35" s="18">
        <v>441</v>
      </c>
      <c r="G35" s="19">
        <v>50337080</v>
      </c>
      <c r="H35" s="19">
        <v>280000</v>
      </c>
      <c r="I35" s="19">
        <v>270000</v>
      </c>
      <c r="K35" s="64">
        <f t="shared" si="0"/>
        <v>634.92063492063494</v>
      </c>
      <c r="L35" s="60">
        <f t="shared" si="1"/>
        <v>110.25</v>
      </c>
      <c r="M35" s="62">
        <f t="shared" si="2"/>
        <v>5.5624998510044685E-3</v>
      </c>
      <c r="N35" s="62">
        <f t="shared" si="3"/>
        <v>9.0702947845804991E-3</v>
      </c>
      <c r="O35" s="60"/>
      <c r="P35" s="62">
        <f t="shared" si="5"/>
        <v>5.3638391420400226E-3</v>
      </c>
      <c r="R35" s="108">
        <f t="shared" si="6"/>
        <v>114143.03854875284</v>
      </c>
      <c r="S35" s="108">
        <f t="shared" si="7"/>
        <v>70000</v>
      </c>
      <c r="T35" s="58" t="b">
        <f t="shared" si="8"/>
        <v>0</v>
      </c>
      <c r="U35" s="58" t="b">
        <f t="shared" si="9"/>
        <v>0</v>
      </c>
      <c r="V35" s="58" t="b">
        <f t="shared" si="10"/>
        <v>0</v>
      </c>
      <c r="W35" s="58" t="str">
        <f t="shared" si="11"/>
        <v>Flag,"</v>
      </c>
    </row>
    <row r="36" spans="1:23" ht="12.75">
      <c r="A36" s="49" t="s">
        <v>125</v>
      </c>
      <c r="C36" s="3" t="s">
        <v>34</v>
      </c>
      <c r="E36" s="18">
        <v>8</v>
      </c>
      <c r="F36" s="18">
        <v>190</v>
      </c>
      <c r="G36" s="19">
        <v>60000000</v>
      </c>
      <c r="H36" s="19">
        <v>655000</v>
      </c>
      <c r="I36" s="19">
        <v>45000</v>
      </c>
      <c r="J36" s="18">
        <v>5</v>
      </c>
      <c r="K36" s="64">
        <f t="shared" si="0"/>
        <v>3447.3684210526317</v>
      </c>
      <c r="L36" s="60">
        <f t="shared" si="1"/>
        <v>23.75</v>
      </c>
      <c r="M36" s="62">
        <f t="shared" si="2"/>
        <v>1.0916666666666667E-2</v>
      </c>
      <c r="N36" s="62">
        <f t="shared" si="3"/>
        <v>4.2105263157894736E-2</v>
      </c>
      <c r="O36" s="60">
        <f t="shared" si="4"/>
        <v>38</v>
      </c>
      <c r="P36" s="62">
        <f t="shared" si="5"/>
        <v>7.5000000000000002E-4</v>
      </c>
      <c r="R36" s="108">
        <f t="shared" si="6"/>
        <v>315789.4736842105</v>
      </c>
      <c r="S36" s="108">
        <f t="shared" si="7"/>
        <v>81875</v>
      </c>
      <c r="T36" s="58" t="b">
        <f t="shared" si="8"/>
        <v>0</v>
      </c>
      <c r="U36" s="58" t="b">
        <f t="shared" si="9"/>
        <v>0</v>
      </c>
      <c r="V36" s="58" t="b">
        <f t="shared" si="10"/>
        <v>0</v>
      </c>
      <c r="W36" s="58" t="str">
        <f t="shared" si="11"/>
        <v>Flag,"</v>
      </c>
    </row>
    <row r="37" spans="1:23" ht="12.75">
      <c r="A37" s="49" t="s">
        <v>126</v>
      </c>
      <c r="C37" s="3" t="s">
        <v>34</v>
      </c>
      <c r="E37" s="18">
        <v>14</v>
      </c>
      <c r="F37" s="18">
        <v>300</v>
      </c>
      <c r="G37" s="19">
        <v>89500000</v>
      </c>
      <c r="H37" s="19">
        <v>2323000</v>
      </c>
      <c r="I37" s="19">
        <v>780000</v>
      </c>
      <c r="J37" s="18">
        <v>2</v>
      </c>
      <c r="K37" s="64">
        <f t="shared" si="0"/>
        <v>7743.333333333333</v>
      </c>
      <c r="L37" s="60">
        <f t="shared" si="1"/>
        <v>21.428571428571427</v>
      </c>
      <c r="M37" s="62">
        <f t="shared" si="2"/>
        <v>2.5955307262569831E-2</v>
      </c>
      <c r="N37" s="62">
        <f t="shared" si="3"/>
        <v>4.6666666666666669E-2</v>
      </c>
      <c r="O37" s="60">
        <f t="shared" si="4"/>
        <v>150</v>
      </c>
      <c r="P37" s="62">
        <f t="shared" si="5"/>
        <v>8.7150837988826807E-3</v>
      </c>
      <c r="R37" s="108">
        <f t="shared" si="6"/>
        <v>298333.33333333331</v>
      </c>
      <c r="S37" s="108">
        <f t="shared" si="7"/>
        <v>165928.57142857142</v>
      </c>
      <c r="T37" s="58" t="b">
        <f t="shared" si="8"/>
        <v>0</v>
      </c>
      <c r="U37" s="58" t="b">
        <f t="shared" si="9"/>
        <v>0</v>
      </c>
      <c r="V37" s="58" t="b">
        <f t="shared" si="10"/>
        <v>0</v>
      </c>
      <c r="W37" s="58" t="str">
        <f t="shared" si="11"/>
        <v>Flag,"</v>
      </c>
    </row>
    <row r="38" spans="1:23" ht="12.75">
      <c r="A38" s="49" t="s">
        <v>127</v>
      </c>
      <c r="C38" s="3" t="s">
        <v>40</v>
      </c>
      <c r="E38" s="18">
        <v>5</v>
      </c>
      <c r="F38" s="18">
        <v>185</v>
      </c>
      <c r="G38" s="19">
        <v>20000000</v>
      </c>
      <c r="H38" s="19">
        <v>600000</v>
      </c>
      <c r="I38" s="19">
        <v>120000</v>
      </c>
      <c r="J38" s="18">
        <v>1</v>
      </c>
      <c r="K38" s="64">
        <f t="shared" si="0"/>
        <v>3243.2432432432433</v>
      </c>
      <c r="L38" s="60">
        <f t="shared" si="1"/>
        <v>37</v>
      </c>
      <c r="M38" s="62">
        <f t="shared" si="2"/>
        <v>0.03</v>
      </c>
      <c r="N38" s="62">
        <f t="shared" si="3"/>
        <v>2.7027027027027029E-2</v>
      </c>
      <c r="O38" s="60">
        <f t="shared" si="4"/>
        <v>185</v>
      </c>
      <c r="P38" s="62">
        <f t="shared" si="5"/>
        <v>6.0000000000000001E-3</v>
      </c>
      <c r="R38" s="108">
        <f t="shared" si="6"/>
        <v>108108.10810810811</v>
      </c>
      <c r="S38" s="108">
        <f t="shared" si="7"/>
        <v>120000</v>
      </c>
      <c r="T38" s="58" t="b">
        <f t="shared" si="8"/>
        <v>0</v>
      </c>
      <c r="U38" s="58" t="b">
        <f t="shared" si="9"/>
        <v>0</v>
      </c>
      <c r="V38" s="58" t="b">
        <f t="shared" si="10"/>
        <v>0</v>
      </c>
      <c r="W38" s="58" t="str">
        <f t="shared" si="11"/>
        <v>Flag,"</v>
      </c>
    </row>
    <row r="39" spans="1:23" ht="12.75">
      <c r="A39" s="49" t="s">
        <v>128</v>
      </c>
      <c r="C39" s="3" t="s">
        <v>40</v>
      </c>
      <c r="E39" s="18">
        <v>3</v>
      </c>
      <c r="F39" s="18">
        <v>46</v>
      </c>
      <c r="G39" s="19">
        <v>7551043</v>
      </c>
      <c r="H39" s="19">
        <v>309794</v>
      </c>
      <c r="I39" s="19">
        <v>49000</v>
      </c>
      <c r="J39" s="18">
        <v>1</v>
      </c>
      <c r="K39" s="64">
        <f t="shared" si="0"/>
        <v>6734.652173913043</v>
      </c>
      <c r="L39" s="60">
        <f t="shared" si="1"/>
        <v>15.333333333333334</v>
      </c>
      <c r="M39" s="62">
        <f t="shared" si="2"/>
        <v>4.1026650225670813E-2</v>
      </c>
      <c r="N39" s="62">
        <f t="shared" si="3"/>
        <v>6.5217391304347824E-2</v>
      </c>
      <c r="O39" s="60">
        <f t="shared" si="4"/>
        <v>46</v>
      </c>
      <c r="P39" s="62">
        <f t="shared" si="5"/>
        <v>6.4891697742947563E-3</v>
      </c>
      <c r="R39" s="108">
        <f t="shared" si="6"/>
        <v>164153.10869565216</v>
      </c>
      <c r="S39" s="108">
        <f t="shared" si="7"/>
        <v>103264.66666666667</v>
      </c>
      <c r="T39" s="58" t="b">
        <f t="shared" si="8"/>
        <v>0</v>
      </c>
      <c r="U39" s="58" t="b">
        <f t="shared" si="9"/>
        <v>0</v>
      </c>
      <c r="V39" s="58" t="b">
        <f t="shared" si="10"/>
        <v>0</v>
      </c>
      <c r="W39" s="58" t="str">
        <f t="shared" si="11"/>
        <v>Flag,"</v>
      </c>
    </row>
    <row r="40" spans="1:23" ht="12.75">
      <c r="A40" s="49" t="s">
        <v>92</v>
      </c>
      <c r="C40" s="3" t="s">
        <v>40</v>
      </c>
      <c r="E40" s="18">
        <v>4</v>
      </c>
      <c r="F40" s="18">
        <v>105</v>
      </c>
      <c r="G40" s="19">
        <v>12200000</v>
      </c>
      <c r="H40" s="19">
        <v>679805</v>
      </c>
      <c r="I40" s="19">
        <v>54264</v>
      </c>
      <c r="J40" s="18">
        <v>1</v>
      </c>
      <c r="K40" s="64">
        <f t="shared" si="0"/>
        <v>6474.333333333333</v>
      </c>
      <c r="L40" s="60">
        <f t="shared" si="1"/>
        <v>26.25</v>
      </c>
      <c r="M40" s="62">
        <f t="shared" si="2"/>
        <v>5.572172131147541E-2</v>
      </c>
      <c r="N40" s="62">
        <f t="shared" si="3"/>
        <v>3.8095238095238099E-2</v>
      </c>
      <c r="O40" s="60">
        <f t="shared" si="4"/>
        <v>105</v>
      </c>
      <c r="P40" s="62">
        <f t="shared" si="5"/>
        <v>4.4478688524590164E-3</v>
      </c>
      <c r="R40" s="108">
        <f t="shared" si="6"/>
        <v>116190.47619047618</v>
      </c>
      <c r="S40" s="108">
        <f t="shared" si="7"/>
        <v>169951.25</v>
      </c>
      <c r="T40" s="58" t="b">
        <f t="shared" si="8"/>
        <v>0</v>
      </c>
      <c r="U40" s="58" t="b">
        <f t="shared" si="9"/>
        <v>0</v>
      </c>
      <c r="V40" s="58" t="b">
        <f t="shared" si="10"/>
        <v>0</v>
      </c>
      <c r="W40" s="58" t="str">
        <f t="shared" si="11"/>
        <v>Flag,"</v>
      </c>
    </row>
    <row r="41" spans="1:23" ht="12.75">
      <c r="A41" s="49" t="s">
        <v>77</v>
      </c>
      <c r="C41" s="49" t="s">
        <v>14</v>
      </c>
      <c r="E41" s="18">
        <v>101</v>
      </c>
      <c r="F41" s="18">
        <v>3533</v>
      </c>
      <c r="G41" s="15">
        <v>602357073</v>
      </c>
      <c r="H41" s="11">
        <v>13173134</v>
      </c>
      <c r="I41" s="19">
        <v>3350000</v>
      </c>
      <c r="J41" s="18">
        <v>30</v>
      </c>
      <c r="K41" s="64">
        <f t="shared" si="0"/>
        <v>3728.5972261534107</v>
      </c>
      <c r="L41" s="60">
        <f t="shared" si="1"/>
        <v>34.980198019801982</v>
      </c>
      <c r="M41" s="62">
        <f t="shared" si="2"/>
        <v>2.1869310730248535E-2</v>
      </c>
      <c r="N41" s="62">
        <f t="shared" si="3"/>
        <v>2.8587602604019248E-2</v>
      </c>
      <c r="O41" s="60">
        <f t="shared" si="4"/>
        <v>117.76666666666667</v>
      </c>
      <c r="P41" s="62">
        <f t="shared" si="5"/>
        <v>5.5614852886437345E-3</v>
      </c>
      <c r="R41" s="108">
        <f t="shared" si="6"/>
        <v>170494.50127370507</v>
      </c>
      <c r="S41" s="108">
        <f t="shared" si="7"/>
        <v>130427.06930693069</v>
      </c>
      <c r="T41" s="58" t="b">
        <f t="shared" si="8"/>
        <v>0</v>
      </c>
      <c r="U41" s="58" t="b">
        <f t="shared" si="9"/>
        <v>0</v>
      </c>
      <c r="V41" s="58" t="b">
        <f t="shared" si="10"/>
        <v>0</v>
      </c>
      <c r="W41" s="58" t="b">
        <f t="shared" si="11"/>
        <v>0</v>
      </c>
    </row>
    <row r="42" spans="1:23" ht="12.75">
      <c r="A42" s="49" t="s">
        <v>129</v>
      </c>
      <c r="C42" s="3"/>
      <c r="E42" s="18">
        <v>6</v>
      </c>
      <c r="F42" s="18">
        <v>2800</v>
      </c>
      <c r="G42" s="19"/>
      <c r="K42" s="64"/>
      <c r="L42" s="60">
        <f t="shared" si="1"/>
        <v>466.66666666666669</v>
      </c>
      <c r="N42" s="62">
        <f t="shared" si="3"/>
        <v>2.142857142857143E-3</v>
      </c>
      <c r="O42" s="60"/>
      <c r="R42" s="108"/>
      <c r="S42" s="108"/>
      <c r="T42" s="58" t="b">
        <f t="shared" si="8"/>
        <v>0</v>
      </c>
      <c r="U42" s="58" t="b">
        <f t="shared" si="9"/>
        <v>0</v>
      </c>
      <c r="V42" s="58" t="b">
        <f t="shared" si="10"/>
        <v>0</v>
      </c>
      <c r="W42" s="58" t="b">
        <f t="shared" si="11"/>
        <v>0</v>
      </c>
    </row>
    <row r="43" spans="1:23" ht="12.75">
      <c r="A43" s="49" t="s">
        <v>130</v>
      </c>
      <c r="E43" s="18">
        <v>7</v>
      </c>
      <c r="F43" s="18">
        <v>300</v>
      </c>
      <c r="H43" s="19">
        <v>1040000</v>
      </c>
      <c r="I43" s="19">
        <v>200000</v>
      </c>
      <c r="J43" s="18">
        <v>2</v>
      </c>
      <c r="K43" s="64">
        <f t="shared" si="0"/>
        <v>3466.6666666666665</v>
      </c>
      <c r="L43" s="60">
        <f t="shared" si="1"/>
        <v>42.857142857142854</v>
      </c>
      <c r="N43" s="62">
        <f t="shared" si="3"/>
        <v>2.3333333333333334E-2</v>
      </c>
      <c r="O43" s="60">
        <f t="shared" si="4"/>
        <v>150</v>
      </c>
      <c r="R43" s="108"/>
      <c r="S43" s="108">
        <f t="shared" si="7"/>
        <v>148571.42857142858</v>
      </c>
      <c r="T43" s="58" t="str">
        <f t="shared" si="8"/>
        <v>Flag,"</v>
      </c>
      <c r="U43" s="58" t="b">
        <f t="shared" si="9"/>
        <v>0</v>
      </c>
      <c r="V43" s="58" t="b">
        <f t="shared" si="10"/>
        <v>0</v>
      </c>
      <c r="W43" s="58" t="str">
        <f t="shared" si="11"/>
        <v>Flag,"</v>
      </c>
    </row>
    <row r="44" spans="1:23" ht="12.75">
      <c r="A44" s="49" t="s">
        <v>131</v>
      </c>
      <c r="E44" s="18">
        <v>23</v>
      </c>
      <c r="F44" s="18">
        <v>420</v>
      </c>
      <c r="J44" s="18">
        <v>5</v>
      </c>
      <c r="K44" s="64"/>
      <c r="L44" s="60">
        <f t="shared" si="1"/>
        <v>18.260869565217391</v>
      </c>
      <c r="N44" s="62">
        <f t="shared" si="3"/>
        <v>5.4761904761904762E-2</v>
      </c>
      <c r="O44" s="60">
        <f t="shared" si="4"/>
        <v>84</v>
      </c>
      <c r="R44" s="108"/>
      <c r="S44" s="108"/>
      <c r="T44" s="58" t="b">
        <f t="shared" si="8"/>
        <v>0</v>
      </c>
      <c r="U44" s="58" t="b">
        <f t="shared" si="9"/>
        <v>0</v>
      </c>
      <c r="V44" s="58" t="b">
        <f t="shared" si="10"/>
        <v>0</v>
      </c>
      <c r="W44" s="58" t="b">
        <f t="shared" si="11"/>
        <v>0</v>
      </c>
    </row>
    <row r="45" spans="1:23" ht="12.75">
      <c r="A45" s="49" t="s">
        <v>132</v>
      </c>
      <c r="F45" s="18">
        <v>5580</v>
      </c>
      <c r="H45" s="19">
        <v>4252464</v>
      </c>
      <c r="K45" s="64">
        <f t="shared" si="0"/>
        <v>762.09032258064519</v>
      </c>
      <c r="N45" s="62"/>
      <c r="O45" s="60"/>
      <c r="R45" s="108"/>
      <c r="S45" s="108"/>
      <c r="T45" s="58" t="str">
        <f t="shared" si="8"/>
        <v>Flag,"</v>
      </c>
      <c r="U45" s="58" t="b">
        <f t="shared" si="9"/>
        <v>0</v>
      </c>
      <c r="V45" s="58" t="b">
        <f t="shared" si="10"/>
        <v>0</v>
      </c>
      <c r="W45" s="58" t="b">
        <f t="shared" si="11"/>
        <v>0</v>
      </c>
    </row>
    <row r="48" spans="1:23" s="58" customFormat="1" ht="15.75" customHeight="1">
      <c r="A48" s="151"/>
      <c r="L48" s="60"/>
      <c r="M48" s="62"/>
      <c r="P48" s="62"/>
      <c r="Q48" s="62"/>
      <c r="R48" s="62"/>
    </row>
    <row r="49" spans="1:18" s="58" customFormat="1" ht="15.75" customHeight="1">
      <c r="A49" s="151"/>
      <c r="L49" s="60"/>
      <c r="M49" s="62"/>
      <c r="P49" s="62"/>
      <c r="Q49" s="62"/>
      <c r="R49" s="62"/>
    </row>
    <row r="50" spans="1:18" s="58" customFormat="1" ht="15.75" customHeight="1">
      <c r="A50" s="151"/>
      <c r="L50" s="60"/>
      <c r="M50" s="62"/>
      <c r="P50" s="62"/>
      <c r="Q50" s="62"/>
      <c r="R50" s="62"/>
    </row>
    <row r="51" spans="1:18" s="58" customFormat="1" ht="15.75" customHeight="1">
      <c r="A51" s="151"/>
      <c r="L51" s="60"/>
      <c r="M51" s="62"/>
      <c r="P51" s="62"/>
      <c r="Q51" s="62"/>
      <c r="R51" s="62"/>
    </row>
    <row r="52" spans="1:18" s="58" customFormat="1" ht="15.75" customHeight="1">
      <c r="A52" s="151"/>
      <c r="L52" s="60"/>
      <c r="M52" s="62"/>
      <c r="P52" s="62"/>
      <c r="Q52" s="62"/>
      <c r="R52" s="62"/>
    </row>
    <row r="53" spans="1:18" s="58" customFormat="1" ht="15.75" customHeight="1">
      <c r="A53" s="151"/>
      <c r="L53" s="60"/>
      <c r="M53" s="62"/>
      <c r="P53" s="62"/>
      <c r="Q53" s="62"/>
      <c r="R53" s="62"/>
    </row>
    <row r="54" spans="1:18" s="58" customFormat="1" ht="15.75" customHeight="1">
      <c r="A54" s="151"/>
      <c r="L54" s="60"/>
      <c r="M54" s="62"/>
      <c r="P54" s="62"/>
      <c r="Q54" s="62"/>
      <c r="R54" s="62"/>
    </row>
    <row r="55" spans="1:18" s="58" customFormat="1" ht="15.75" customHeight="1">
      <c r="A55" s="151"/>
      <c r="L55" s="60"/>
      <c r="M55" s="62"/>
      <c r="P55" s="62"/>
      <c r="Q55" s="62"/>
      <c r="R55" s="62"/>
    </row>
    <row r="56" spans="1:18" s="58" customFormat="1" ht="15.75" customHeight="1">
      <c r="A56" s="151"/>
      <c r="L56" s="60"/>
      <c r="M56" s="62"/>
      <c r="P56" s="62"/>
      <c r="Q56" s="62"/>
      <c r="R56" s="62"/>
    </row>
    <row r="57" spans="1:18" s="58" customFormat="1" ht="15.75" customHeight="1">
      <c r="A57" s="151"/>
      <c r="L57" s="60"/>
      <c r="M57" s="62"/>
      <c r="P57" s="62"/>
      <c r="Q57" s="62"/>
      <c r="R57" s="62"/>
    </row>
    <row r="58" spans="1:18" s="58" customFormat="1" ht="15.75" customHeight="1">
      <c r="A58" s="151"/>
      <c r="C58" s="39" t="s">
        <v>353</v>
      </c>
      <c r="L58" s="60"/>
      <c r="M58" s="62"/>
      <c r="P58" s="62"/>
      <c r="Q58" s="62"/>
      <c r="R58" s="62"/>
    </row>
    <row r="59" spans="1:18" s="58" customFormat="1" ht="15.75" customHeight="1" thickBot="1">
      <c r="A59" s="151"/>
      <c r="L59" s="60"/>
      <c r="M59" s="62"/>
      <c r="P59" s="62"/>
      <c r="Q59" s="62"/>
      <c r="R59" s="62"/>
    </row>
    <row r="60" spans="1:18" ht="69.75" customHeight="1">
      <c r="C60" s="120"/>
      <c r="D60" s="121" t="s">
        <v>305</v>
      </c>
      <c r="E60" s="122" t="s">
        <v>4</v>
      </c>
      <c r="F60" s="122" t="s">
        <v>5</v>
      </c>
      <c r="G60" s="123" t="s">
        <v>6</v>
      </c>
      <c r="H60" s="123" t="s">
        <v>7</v>
      </c>
      <c r="I60" s="123" t="s">
        <v>8</v>
      </c>
      <c r="J60" s="122" t="s">
        <v>9</v>
      </c>
      <c r="K60" s="124" t="s">
        <v>300</v>
      </c>
      <c r="L60" s="125" t="s">
        <v>299</v>
      </c>
      <c r="M60" s="126" t="s">
        <v>301</v>
      </c>
      <c r="N60" s="126" t="s">
        <v>302</v>
      </c>
      <c r="O60" s="125" t="s">
        <v>303</v>
      </c>
      <c r="P60" s="127" t="s">
        <v>304</v>
      </c>
      <c r="Q60" s="61"/>
      <c r="R60" s="61"/>
    </row>
    <row r="61" spans="1:18" ht="15.75" customHeight="1">
      <c r="C61" s="128" t="s">
        <v>35</v>
      </c>
      <c r="D61" s="129">
        <f>COUNTIF($C$3:$C$45,$C61)</f>
        <v>1</v>
      </c>
      <c r="E61" s="130">
        <f>AVERAGEIF($C$3:$C$45,$C61,E$3:E$45)</f>
        <v>352</v>
      </c>
      <c r="F61" s="130">
        <f t="shared" ref="F61:P61" si="12">AVERAGEIF($C$3:$C$45,$C61,F$3:F$45)</f>
        <v>34000</v>
      </c>
      <c r="G61" s="131">
        <f t="shared" si="12"/>
        <v>3175200000</v>
      </c>
      <c r="H61" s="131">
        <f t="shared" si="12"/>
        <v>144000000</v>
      </c>
      <c r="I61" s="131">
        <f t="shared" si="12"/>
        <v>12000000</v>
      </c>
      <c r="J61" s="130">
        <f t="shared" si="12"/>
        <v>124</v>
      </c>
      <c r="K61" s="131">
        <f t="shared" si="12"/>
        <v>4235.2941176470586</v>
      </c>
      <c r="L61" s="130">
        <f t="shared" si="12"/>
        <v>96.590909090909093</v>
      </c>
      <c r="M61" s="132">
        <f t="shared" si="12"/>
        <v>4.5351473922902494E-2</v>
      </c>
      <c r="N61" s="132">
        <f t="shared" si="12"/>
        <v>1.0352941176470589E-2</v>
      </c>
      <c r="O61" s="130">
        <f t="shared" si="12"/>
        <v>274.19354838709677</v>
      </c>
      <c r="P61" s="133">
        <f t="shared" si="12"/>
        <v>3.779289493575208E-3</v>
      </c>
    </row>
    <row r="62" spans="1:18" ht="15.75" customHeight="1">
      <c r="C62" s="134" t="s">
        <v>14</v>
      </c>
      <c r="D62" s="129">
        <f t="shared" ref="D62:D64" si="13">COUNTIF($C$3:$C$45,$C62)</f>
        <v>22</v>
      </c>
      <c r="E62" s="130">
        <f t="shared" ref="E62:P64" si="14">AVERAGEIF($C$3:$C$45,$C62,E$3:E$45)</f>
        <v>40.045454545454547</v>
      </c>
      <c r="F62" s="130">
        <f t="shared" si="14"/>
        <v>2535.4545454545455</v>
      </c>
      <c r="G62" s="131">
        <f t="shared" si="14"/>
        <v>277903781.13636363</v>
      </c>
      <c r="H62" s="131">
        <f t="shared" si="14"/>
        <v>4819478.1904761903</v>
      </c>
      <c r="I62" s="131">
        <f t="shared" si="14"/>
        <v>1486118.3125</v>
      </c>
      <c r="J62" s="130">
        <f t="shared" si="14"/>
        <v>19.636363636363637</v>
      </c>
      <c r="K62" s="131">
        <f t="shared" si="14"/>
        <v>4034.1852631410275</v>
      </c>
      <c r="L62" s="130">
        <f t="shared" si="14"/>
        <v>81.959632322356896</v>
      </c>
      <c r="M62" s="132">
        <f t="shared" si="14"/>
        <v>2.0486539675357265E-2</v>
      </c>
      <c r="N62" s="132">
        <f t="shared" si="14"/>
        <v>2.4422569798134012E-2</v>
      </c>
      <c r="O62" s="130">
        <f t="shared" si="14"/>
        <v>472.79134639073669</v>
      </c>
      <c r="P62" s="133">
        <f t="shared" si="14"/>
        <v>4.2369696883952663E-3</v>
      </c>
    </row>
    <row r="63" spans="1:18" ht="15.75" customHeight="1">
      <c r="C63" s="134" t="s">
        <v>34</v>
      </c>
      <c r="D63" s="129">
        <f t="shared" si="13"/>
        <v>13</v>
      </c>
      <c r="E63" s="130">
        <f t="shared" si="14"/>
        <v>9.7692307692307701</v>
      </c>
      <c r="F63" s="130">
        <f t="shared" si="14"/>
        <v>1057</v>
      </c>
      <c r="G63" s="131">
        <f t="shared" si="14"/>
        <v>57594539.615384616</v>
      </c>
      <c r="H63" s="131">
        <f t="shared" si="14"/>
        <v>1734333.3333333333</v>
      </c>
      <c r="I63" s="131">
        <f t="shared" si="14"/>
        <v>326915.5</v>
      </c>
      <c r="J63" s="130">
        <f t="shared" si="14"/>
        <v>47</v>
      </c>
      <c r="K63" s="131">
        <f t="shared" si="14"/>
        <v>3733.3889721950036</v>
      </c>
      <c r="L63" s="130">
        <f t="shared" si="14"/>
        <v>410.62737262737267</v>
      </c>
      <c r="M63" s="132">
        <f t="shared" si="14"/>
        <v>2.6496323841577529E-2</v>
      </c>
      <c r="N63" s="132">
        <f t="shared" si="14"/>
        <v>2.8264361532913347E-2</v>
      </c>
      <c r="O63" s="130">
        <f t="shared" si="14"/>
        <v>162.10606060606059</v>
      </c>
      <c r="P63" s="133">
        <f t="shared" si="14"/>
        <v>4.6829432863424369E-3</v>
      </c>
    </row>
    <row r="64" spans="1:18" ht="15.75" customHeight="1">
      <c r="C64" s="141" t="s">
        <v>40</v>
      </c>
      <c r="D64" s="142">
        <f t="shared" si="13"/>
        <v>3</v>
      </c>
      <c r="E64" s="143">
        <f t="shared" si="14"/>
        <v>4</v>
      </c>
      <c r="F64" s="143">
        <f t="shared" si="14"/>
        <v>112</v>
      </c>
      <c r="G64" s="144">
        <f t="shared" si="14"/>
        <v>13250347.666666666</v>
      </c>
      <c r="H64" s="144">
        <f t="shared" si="14"/>
        <v>529866.33333333337</v>
      </c>
      <c r="I64" s="144">
        <f t="shared" si="14"/>
        <v>74421.333333333328</v>
      </c>
      <c r="J64" s="143">
        <f t="shared" si="14"/>
        <v>1</v>
      </c>
      <c r="K64" s="144">
        <f t="shared" si="14"/>
        <v>5484.0762501632062</v>
      </c>
      <c r="L64" s="143">
        <f t="shared" si="14"/>
        <v>26.194444444444446</v>
      </c>
      <c r="M64" s="145">
        <f t="shared" si="14"/>
        <v>4.2249457179048738E-2</v>
      </c>
      <c r="N64" s="145">
        <f t="shared" si="14"/>
        <v>4.344655214220431E-2</v>
      </c>
      <c r="O64" s="143">
        <f t="shared" si="14"/>
        <v>112</v>
      </c>
      <c r="P64" s="146">
        <f t="shared" si="14"/>
        <v>5.6456795422512576E-3</v>
      </c>
    </row>
    <row r="65" spans="3:16" ht="15.75" customHeight="1" thickBot="1">
      <c r="C65" s="135" t="s">
        <v>315</v>
      </c>
      <c r="D65" s="136">
        <f>SUM(D61:D64)</f>
        <v>39</v>
      </c>
      <c r="E65" s="137">
        <f>AVERAGE(E61:E64)</f>
        <v>101.45367132867133</v>
      </c>
      <c r="F65" s="137">
        <f t="shared" ref="F65:P65" si="15">AVERAGE(F61:F64)</f>
        <v>9426.113636363636</v>
      </c>
      <c r="G65" s="138">
        <f t="shared" si="15"/>
        <v>880987167.10460365</v>
      </c>
      <c r="H65" s="138">
        <f t="shared" si="15"/>
        <v>37770919.464285716</v>
      </c>
      <c r="I65" s="138">
        <f t="shared" si="15"/>
        <v>3471863.7864583335</v>
      </c>
      <c r="J65" s="137">
        <f t="shared" si="15"/>
        <v>47.909090909090907</v>
      </c>
      <c r="K65" s="138">
        <f t="shared" si="15"/>
        <v>4371.7361507865735</v>
      </c>
      <c r="L65" s="137">
        <f t="shared" si="15"/>
        <v>153.84308962127076</v>
      </c>
      <c r="M65" s="139">
        <f t="shared" si="15"/>
        <v>3.3645948654721508E-2</v>
      </c>
      <c r="N65" s="139">
        <f t="shared" si="15"/>
        <v>2.6621606162430561E-2</v>
      </c>
      <c r="O65" s="137">
        <f t="shared" si="15"/>
        <v>255.27273884597352</v>
      </c>
      <c r="P65" s="140">
        <f t="shared" si="15"/>
        <v>4.5862205026410427E-3</v>
      </c>
    </row>
    <row r="68" spans="3:16" ht="15.75" customHeight="1">
      <c r="C68" s="179" t="s">
        <v>352</v>
      </c>
    </row>
  </sheetData>
  <mergeCells count="1">
    <mergeCell ref="T1:X1"/>
  </mergeCells>
  <pageMargins left="0.7" right="0.7" top="0.75" bottom="0.75" header="0.3" footer="0.3"/>
  <pageSetup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68"/>
  <sheetViews>
    <sheetView workbookViewId="0">
      <pane xSplit="1" ySplit="2" topLeftCell="B42" activePane="bottomRight" state="frozen"/>
      <selection pane="topRight" activeCell="B1" sqref="B1"/>
      <selection pane="bottomLeft" activeCell="A2" sqref="A2"/>
      <selection pane="bottomRight" activeCell="T1" sqref="T1:X1"/>
    </sheetView>
  </sheetViews>
  <sheetFormatPr defaultColWidth="14.42578125" defaultRowHeight="15.75" customHeight="1"/>
  <cols>
    <col min="1" max="1" width="14.42578125" style="37"/>
    <col min="4" max="4" width="6.5703125" customWidth="1"/>
    <col min="7" max="7" width="16.42578125" customWidth="1"/>
    <col min="8" max="8" width="23.85546875" customWidth="1"/>
    <col min="9" max="9" width="22.28515625" customWidth="1"/>
    <col min="10" max="10" width="18.85546875" customWidth="1"/>
    <col min="12" max="12" width="14.42578125" style="60"/>
    <col min="13" max="13" width="19.5703125" style="62" customWidth="1"/>
    <col min="14" max="14" width="14.42578125" style="62"/>
    <col min="15" max="15" width="14.42578125" style="60"/>
    <col min="16" max="18" width="14.42578125" style="62"/>
  </cols>
  <sheetData>
    <row r="1" spans="1:24" s="58" customFormat="1" ht="15.75" customHeight="1">
      <c r="A1" s="162" t="s">
        <v>335</v>
      </c>
      <c r="B1" s="162"/>
      <c r="C1" s="162"/>
      <c r="D1" s="162"/>
      <c r="E1" s="162"/>
      <c r="F1" s="162"/>
      <c r="G1" s="162"/>
      <c r="L1" s="60"/>
      <c r="M1" s="62"/>
      <c r="N1" s="62"/>
      <c r="O1" s="60"/>
      <c r="P1" s="62"/>
      <c r="Q1" s="62"/>
      <c r="R1" s="62"/>
      <c r="T1" s="209" t="s">
        <v>345</v>
      </c>
      <c r="U1" s="209"/>
      <c r="V1" s="209"/>
      <c r="W1" s="209"/>
      <c r="X1" s="209"/>
    </row>
    <row r="2" spans="1:24" ht="60.75" customHeight="1">
      <c r="A2" s="50" t="s">
        <v>298</v>
      </c>
      <c r="C2" s="2" t="s">
        <v>3</v>
      </c>
      <c r="E2" s="7" t="s">
        <v>46</v>
      </c>
      <c r="F2" s="7" t="s">
        <v>5</v>
      </c>
      <c r="G2" s="7" t="s">
        <v>95</v>
      </c>
      <c r="H2" s="8" t="s">
        <v>47</v>
      </c>
      <c r="I2" s="7" t="s">
        <v>96</v>
      </c>
      <c r="J2" s="7" t="s">
        <v>58</v>
      </c>
      <c r="K2" s="47" t="s">
        <v>300</v>
      </c>
      <c r="L2" s="59" t="s">
        <v>299</v>
      </c>
      <c r="M2" s="61" t="s">
        <v>301</v>
      </c>
      <c r="N2" s="61" t="s">
        <v>302</v>
      </c>
      <c r="O2" s="59" t="s">
        <v>303</v>
      </c>
      <c r="P2" s="61" t="s">
        <v>304</v>
      </c>
      <c r="Q2" s="61"/>
      <c r="R2" s="92" t="s">
        <v>316</v>
      </c>
      <c r="S2" s="92" t="s">
        <v>317</v>
      </c>
      <c r="T2" s="92" t="s">
        <v>311</v>
      </c>
      <c r="U2" s="92" t="s">
        <v>312</v>
      </c>
      <c r="V2" s="92" t="s">
        <v>310</v>
      </c>
      <c r="W2" s="92" t="s">
        <v>313</v>
      </c>
    </row>
    <row r="3" spans="1:24" ht="15.75" customHeight="1">
      <c r="A3" s="51" t="s">
        <v>77</v>
      </c>
      <c r="C3" s="3" t="s">
        <v>35</v>
      </c>
      <c r="E3" s="18">
        <v>116</v>
      </c>
      <c r="F3" s="18">
        <v>3533</v>
      </c>
      <c r="G3" s="19">
        <v>1107353000</v>
      </c>
      <c r="H3" s="19">
        <v>16610349</v>
      </c>
      <c r="I3" s="19">
        <v>8000000</v>
      </c>
      <c r="J3" s="18">
        <v>40</v>
      </c>
      <c r="K3" s="64">
        <f>H3/F3</f>
        <v>4701.4857061986977</v>
      </c>
      <c r="L3" s="60">
        <f>F3/E3</f>
        <v>30.456896551724139</v>
      </c>
      <c r="M3" s="62">
        <f>H3/G3</f>
        <v>1.5000048764937648E-2</v>
      </c>
      <c r="N3" s="62">
        <f>E3/F3</f>
        <v>3.2833286159071613E-2</v>
      </c>
      <c r="O3" s="60">
        <f>F3/J3</f>
        <v>88.325000000000003</v>
      </c>
      <c r="P3" s="62">
        <f>I3/G3</f>
        <v>7.2244352072013173E-3</v>
      </c>
      <c r="R3" s="108">
        <f>G3/F3</f>
        <v>313431.36144919333</v>
      </c>
      <c r="S3" s="108">
        <f>H3/E3</f>
        <v>143192.66379310345</v>
      </c>
      <c r="T3" s="58" t="b">
        <f>IF(H3&gt;0.1*G3,"Flag,""")</f>
        <v>0</v>
      </c>
      <c r="U3" s="58" t="b">
        <f>IF(I3&gt;H3,"Flag,""")</f>
        <v>0</v>
      </c>
      <c r="V3" s="58" t="b">
        <f>IF(E3&gt;0.1*F3,"Flag,""")</f>
        <v>0</v>
      </c>
      <c r="W3" s="58" t="b">
        <f>IF(K3&gt;0.001*H3,"Flag,""")</f>
        <v>0</v>
      </c>
    </row>
    <row r="4" spans="1:24" ht="15.75" customHeight="1">
      <c r="A4" s="51" t="s">
        <v>101</v>
      </c>
      <c r="C4" s="3" t="s">
        <v>14</v>
      </c>
      <c r="E4" s="18">
        <v>32</v>
      </c>
      <c r="F4" s="18">
        <v>1000</v>
      </c>
      <c r="G4" s="19">
        <v>142500000</v>
      </c>
      <c r="H4" s="19">
        <v>3730000</v>
      </c>
      <c r="I4" s="19">
        <v>750000</v>
      </c>
      <c r="J4" s="18">
        <v>3</v>
      </c>
      <c r="K4" s="64">
        <f t="shared" ref="K4:K16" si="0">H4/F4</f>
        <v>3730</v>
      </c>
      <c r="L4" s="60">
        <f t="shared" ref="L4:L16" si="1">F4/E4</f>
        <v>31.25</v>
      </c>
      <c r="M4" s="62">
        <f t="shared" ref="M4:M15" si="2">H4/G4</f>
        <v>2.6175438596491227E-2</v>
      </c>
      <c r="N4" s="62">
        <f t="shared" ref="N4:N16" si="3">E4/F4</f>
        <v>3.2000000000000001E-2</v>
      </c>
      <c r="O4" s="60">
        <f t="shared" ref="O4:O16" si="4">F4/J4</f>
        <v>333.33333333333331</v>
      </c>
      <c r="P4" s="62">
        <f t="shared" ref="P4:P15" si="5">I4/G4</f>
        <v>5.263157894736842E-3</v>
      </c>
      <c r="R4" s="108">
        <f t="shared" ref="R4:R15" si="6">G4/F4</f>
        <v>142500</v>
      </c>
      <c r="S4" s="108">
        <f t="shared" ref="S4:S16" si="7">H4/E4</f>
        <v>116562.5</v>
      </c>
      <c r="T4" s="58" t="b">
        <f t="shared" ref="T4:T16" si="8">IF(H4&gt;0.1*G4,"Flag,""")</f>
        <v>0</v>
      </c>
      <c r="U4" s="58" t="b">
        <f t="shared" ref="U4:U16" si="9">IF(I4&gt;H4,"Flag,""")</f>
        <v>0</v>
      </c>
      <c r="V4" s="58" t="b">
        <f t="shared" ref="V4:V16" si="10">IF(E4&gt;0.1*F4,"Flag,""")</f>
        <v>0</v>
      </c>
      <c r="W4" s="58" t="b">
        <f t="shared" ref="W4:W16" si="11">IF(K4&gt;0.001*H4,"Flag,""")</f>
        <v>0</v>
      </c>
    </row>
    <row r="5" spans="1:24" ht="15.75" customHeight="1">
      <c r="A5" s="51" t="s">
        <v>66</v>
      </c>
      <c r="C5" s="3" t="s">
        <v>14</v>
      </c>
      <c r="E5" s="18">
        <v>27</v>
      </c>
      <c r="F5" s="18">
        <v>3500</v>
      </c>
      <c r="G5" s="19">
        <v>244000000</v>
      </c>
      <c r="H5" s="19">
        <v>950000</v>
      </c>
      <c r="I5" s="19">
        <v>10000</v>
      </c>
      <c r="J5" s="18">
        <v>5</v>
      </c>
      <c r="K5" s="64">
        <f t="shared" si="0"/>
        <v>271.42857142857144</v>
      </c>
      <c r="L5" s="60">
        <f t="shared" si="1"/>
        <v>129.62962962962962</v>
      </c>
      <c r="M5" s="62">
        <f t="shared" si="2"/>
        <v>3.8934426229508198E-3</v>
      </c>
      <c r="N5" s="62">
        <f t="shared" si="3"/>
        <v>7.7142857142857143E-3</v>
      </c>
      <c r="O5" s="60">
        <f t="shared" si="4"/>
        <v>700</v>
      </c>
      <c r="P5" s="62">
        <f t="shared" si="5"/>
        <v>4.0983606557377049E-5</v>
      </c>
      <c r="R5" s="108">
        <f t="shared" si="6"/>
        <v>69714.28571428571</v>
      </c>
      <c r="S5" s="108">
        <f t="shared" si="7"/>
        <v>35185.185185185182</v>
      </c>
      <c r="T5" s="58" t="b">
        <f t="shared" si="8"/>
        <v>0</v>
      </c>
      <c r="U5" s="58" t="b">
        <f t="shared" si="9"/>
        <v>0</v>
      </c>
      <c r="V5" s="58" t="b">
        <f t="shared" si="10"/>
        <v>0</v>
      </c>
      <c r="W5" s="58" t="b">
        <f t="shared" si="11"/>
        <v>0</v>
      </c>
    </row>
    <row r="6" spans="1:24" ht="15.75" customHeight="1">
      <c r="A6" s="51" t="s">
        <v>111</v>
      </c>
      <c r="C6" s="3" t="s">
        <v>14</v>
      </c>
      <c r="E6" s="18">
        <v>45</v>
      </c>
      <c r="F6" s="96">
        <v>5346</v>
      </c>
      <c r="G6" s="19">
        <v>446862000</v>
      </c>
      <c r="H6" s="19">
        <v>4947544</v>
      </c>
      <c r="I6" s="19">
        <v>759441</v>
      </c>
      <c r="J6" s="18">
        <v>5</v>
      </c>
      <c r="K6" s="64">
        <f t="shared" si="0"/>
        <v>925.46651702207259</v>
      </c>
      <c r="L6" s="60">
        <f t="shared" si="1"/>
        <v>118.8</v>
      </c>
      <c r="M6" s="62">
        <f t="shared" si="2"/>
        <v>1.1071749220117173E-2</v>
      </c>
      <c r="N6" s="62">
        <f t="shared" si="3"/>
        <v>8.4175084175084174E-3</v>
      </c>
      <c r="O6" s="60">
        <f t="shared" si="4"/>
        <v>1069.2</v>
      </c>
      <c r="P6" s="62">
        <f t="shared" si="5"/>
        <v>1.6994978315453093E-3</v>
      </c>
      <c r="R6" s="108">
        <f t="shared" si="6"/>
        <v>83588.103254769914</v>
      </c>
      <c r="S6" s="108">
        <f t="shared" si="7"/>
        <v>109945.42222222222</v>
      </c>
      <c r="T6" s="58" t="b">
        <f t="shared" si="8"/>
        <v>0</v>
      </c>
      <c r="U6" s="58" t="b">
        <f t="shared" si="9"/>
        <v>0</v>
      </c>
      <c r="V6" s="58" t="b">
        <f t="shared" si="10"/>
        <v>0</v>
      </c>
      <c r="W6" s="58" t="b">
        <f t="shared" si="11"/>
        <v>0</v>
      </c>
    </row>
    <row r="7" spans="1:24" ht="15.75" customHeight="1">
      <c r="A7" s="51" t="s">
        <v>114</v>
      </c>
      <c r="C7" s="3" t="s">
        <v>14</v>
      </c>
      <c r="E7" s="18">
        <v>15</v>
      </c>
      <c r="F7" s="18">
        <v>3000</v>
      </c>
      <c r="G7" s="19">
        <v>200000000</v>
      </c>
      <c r="H7" s="19">
        <v>3000000</v>
      </c>
      <c r="I7" s="19">
        <v>1400000</v>
      </c>
      <c r="J7" s="96">
        <v>41</v>
      </c>
      <c r="K7" s="64">
        <f t="shared" si="0"/>
        <v>1000</v>
      </c>
      <c r="L7" s="60">
        <f t="shared" si="1"/>
        <v>200</v>
      </c>
      <c r="M7" s="62">
        <f t="shared" si="2"/>
        <v>1.4999999999999999E-2</v>
      </c>
      <c r="N7" s="62">
        <f t="shared" si="3"/>
        <v>5.0000000000000001E-3</v>
      </c>
      <c r="O7" s="60">
        <f t="shared" si="4"/>
        <v>73.170731707317074</v>
      </c>
      <c r="P7" s="62">
        <f t="shared" si="5"/>
        <v>7.0000000000000001E-3</v>
      </c>
      <c r="R7" s="108">
        <f t="shared" si="6"/>
        <v>66666.666666666672</v>
      </c>
      <c r="S7" s="108">
        <f t="shared" si="7"/>
        <v>200000</v>
      </c>
      <c r="T7" s="58" t="b">
        <f t="shared" si="8"/>
        <v>0</v>
      </c>
      <c r="U7" s="58" t="b">
        <f t="shared" si="9"/>
        <v>0</v>
      </c>
      <c r="V7" s="58" t="b">
        <f t="shared" si="10"/>
        <v>0</v>
      </c>
      <c r="W7" s="58" t="b">
        <f t="shared" si="11"/>
        <v>0</v>
      </c>
    </row>
    <row r="8" spans="1:24" ht="15.75" customHeight="1">
      <c r="A8" s="51" t="s">
        <v>133</v>
      </c>
      <c r="C8" s="3" t="s">
        <v>14</v>
      </c>
      <c r="E8" s="18">
        <v>18</v>
      </c>
      <c r="F8" s="18">
        <v>804</v>
      </c>
      <c r="G8" s="19">
        <v>196500000</v>
      </c>
      <c r="H8" s="19">
        <v>4261221</v>
      </c>
      <c r="I8" s="19">
        <v>968500</v>
      </c>
      <c r="J8" s="18">
        <v>2</v>
      </c>
      <c r="K8" s="64">
        <f t="shared" si="0"/>
        <v>5300.0261194029854</v>
      </c>
      <c r="L8" s="60">
        <f t="shared" si="1"/>
        <v>44.666666666666664</v>
      </c>
      <c r="M8" s="62">
        <f t="shared" si="2"/>
        <v>2.1685603053435115E-2</v>
      </c>
      <c r="N8" s="62">
        <f t="shared" si="3"/>
        <v>2.2388059701492536E-2</v>
      </c>
      <c r="O8" s="60">
        <f t="shared" si="4"/>
        <v>402</v>
      </c>
      <c r="P8" s="62">
        <f t="shared" si="5"/>
        <v>4.9287531806615778E-3</v>
      </c>
      <c r="R8" s="108">
        <f t="shared" si="6"/>
        <v>244402.98507462686</v>
      </c>
      <c r="S8" s="108">
        <f t="shared" si="7"/>
        <v>236734.5</v>
      </c>
      <c r="T8" s="58" t="b">
        <f t="shared" si="8"/>
        <v>0</v>
      </c>
      <c r="U8" s="58" t="b">
        <f t="shared" si="9"/>
        <v>0</v>
      </c>
      <c r="V8" s="58" t="b">
        <f t="shared" si="10"/>
        <v>0</v>
      </c>
      <c r="W8" s="58" t="str">
        <f t="shared" si="11"/>
        <v>Flag,"</v>
      </c>
    </row>
    <row r="9" spans="1:24" ht="15.75" customHeight="1">
      <c r="A9" s="51" t="s">
        <v>115</v>
      </c>
      <c r="C9" s="3" t="s">
        <v>34</v>
      </c>
      <c r="E9" s="18">
        <v>11</v>
      </c>
      <c r="F9" s="18">
        <v>350</v>
      </c>
      <c r="G9" s="19">
        <v>88000000</v>
      </c>
      <c r="H9" s="19">
        <v>5106000</v>
      </c>
      <c r="I9" s="19">
        <v>421000</v>
      </c>
      <c r="J9" s="18">
        <v>5</v>
      </c>
      <c r="K9" s="64">
        <f t="shared" si="0"/>
        <v>14588.571428571429</v>
      </c>
      <c r="L9" s="60">
        <f t="shared" si="1"/>
        <v>31.818181818181817</v>
      </c>
      <c r="M9" s="62">
        <f t="shared" si="2"/>
        <v>5.8022727272727274E-2</v>
      </c>
      <c r="N9" s="62">
        <f t="shared" si="3"/>
        <v>3.1428571428571431E-2</v>
      </c>
      <c r="O9" s="60">
        <f t="shared" si="4"/>
        <v>70</v>
      </c>
      <c r="P9" s="62">
        <f t="shared" si="5"/>
        <v>4.7840909090909088E-3</v>
      </c>
      <c r="R9" s="108">
        <f t="shared" si="6"/>
        <v>251428.57142857142</v>
      </c>
      <c r="S9" s="108">
        <f t="shared" si="7"/>
        <v>464181.81818181818</v>
      </c>
      <c r="T9" s="58" t="b">
        <f t="shared" si="8"/>
        <v>0</v>
      </c>
      <c r="U9" s="58" t="b">
        <f t="shared" si="9"/>
        <v>0</v>
      </c>
      <c r="V9" s="58" t="b">
        <f t="shared" si="10"/>
        <v>0</v>
      </c>
      <c r="W9" s="58" t="str">
        <f t="shared" si="11"/>
        <v>Flag,"</v>
      </c>
    </row>
    <row r="10" spans="1:24" ht="15.75" customHeight="1">
      <c r="A10" s="51" t="s">
        <v>80</v>
      </c>
      <c r="C10" s="3" t="s">
        <v>34</v>
      </c>
      <c r="E10" s="18">
        <v>11</v>
      </c>
      <c r="F10" s="18">
        <v>250</v>
      </c>
      <c r="G10" s="19">
        <v>32000000</v>
      </c>
      <c r="H10" s="19">
        <v>989000</v>
      </c>
      <c r="I10" s="19">
        <v>20000</v>
      </c>
      <c r="J10" s="18">
        <v>2</v>
      </c>
      <c r="K10" s="64">
        <f t="shared" si="0"/>
        <v>3956</v>
      </c>
      <c r="L10" s="60">
        <f t="shared" si="1"/>
        <v>22.727272727272727</v>
      </c>
      <c r="M10" s="62">
        <f t="shared" si="2"/>
        <v>3.090625E-2</v>
      </c>
      <c r="N10" s="62">
        <f t="shared" si="3"/>
        <v>4.3999999999999997E-2</v>
      </c>
      <c r="O10" s="60">
        <f t="shared" si="4"/>
        <v>125</v>
      </c>
      <c r="P10" s="62">
        <f t="shared" si="5"/>
        <v>6.2500000000000001E-4</v>
      </c>
      <c r="R10" s="108">
        <f t="shared" si="6"/>
        <v>128000</v>
      </c>
      <c r="S10" s="108">
        <f t="shared" si="7"/>
        <v>89909.090909090912</v>
      </c>
      <c r="T10" s="58" t="b">
        <f t="shared" si="8"/>
        <v>0</v>
      </c>
      <c r="U10" s="58" t="b">
        <f t="shared" si="9"/>
        <v>0</v>
      </c>
      <c r="V10" s="58" t="b">
        <f t="shared" si="10"/>
        <v>0</v>
      </c>
      <c r="W10" s="58" t="str">
        <f t="shared" si="11"/>
        <v>Flag,"</v>
      </c>
    </row>
    <row r="11" spans="1:24" ht="15.75" customHeight="1">
      <c r="A11" s="51" t="s">
        <v>134</v>
      </c>
      <c r="C11" s="3" t="s">
        <v>34</v>
      </c>
      <c r="E11" s="18">
        <v>9</v>
      </c>
      <c r="F11" s="18">
        <v>75</v>
      </c>
      <c r="G11" s="19">
        <v>32000000</v>
      </c>
      <c r="H11" s="19">
        <v>1241000</v>
      </c>
      <c r="I11" s="19">
        <v>60000</v>
      </c>
      <c r="J11" s="18">
        <v>1</v>
      </c>
      <c r="K11" s="64">
        <f t="shared" si="0"/>
        <v>16546.666666666668</v>
      </c>
      <c r="L11" s="60">
        <f t="shared" si="1"/>
        <v>8.3333333333333339</v>
      </c>
      <c r="M11" s="62">
        <f t="shared" si="2"/>
        <v>3.8781250000000003E-2</v>
      </c>
      <c r="N11" s="62">
        <f t="shared" si="3"/>
        <v>0.12</v>
      </c>
      <c r="O11" s="60">
        <f t="shared" si="4"/>
        <v>75</v>
      </c>
      <c r="P11" s="62">
        <f t="shared" si="5"/>
        <v>1.8749999999999999E-3</v>
      </c>
      <c r="R11" s="108">
        <f t="shared" si="6"/>
        <v>426666.66666666669</v>
      </c>
      <c r="S11" s="108">
        <f t="shared" si="7"/>
        <v>137888.88888888888</v>
      </c>
      <c r="T11" s="58" t="b">
        <f t="shared" si="8"/>
        <v>0</v>
      </c>
      <c r="U11" s="58" t="b">
        <f t="shared" si="9"/>
        <v>0</v>
      </c>
      <c r="V11" s="58" t="str">
        <f t="shared" si="10"/>
        <v>Flag,"</v>
      </c>
      <c r="W11" s="58" t="str">
        <f t="shared" si="11"/>
        <v>Flag,"</v>
      </c>
    </row>
    <row r="12" spans="1:24" ht="15.75" customHeight="1">
      <c r="A12" s="51" t="s">
        <v>135</v>
      </c>
      <c r="C12" s="3" t="s">
        <v>34</v>
      </c>
      <c r="E12" s="18">
        <v>8</v>
      </c>
      <c r="F12" s="18">
        <v>400</v>
      </c>
      <c r="G12" s="19">
        <v>58637000</v>
      </c>
      <c r="H12" s="19">
        <v>912000</v>
      </c>
      <c r="I12" s="19">
        <v>217354</v>
      </c>
      <c r="J12" s="18">
        <v>2</v>
      </c>
      <c r="K12" s="64">
        <f t="shared" si="0"/>
        <v>2280</v>
      </c>
      <c r="L12" s="60">
        <f t="shared" si="1"/>
        <v>50</v>
      </c>
      <c r="M12" s="62">
        <f t="shared" si="2"/>
        <v>1.5553319576376691E-2</v>
      </c>
      <c r="N12" s="62">
        <f t="shared" si="3"/>
        <v>0.02</v>
      </c>
      <c r="O12" s="60">
        <f t="shared" si="4"/>
        <v>200</v>
      </c>
      <c r="P12" s="62">
        <f t="shared" si="5"/>
        <v>3.7067721745655475E-3</v>
      </c>
      <c r="R12" s="108">
        <f t="shared" si="6"/>
        <v>146592.5</v>
      </c>
      <c r="S12" s="108">
        <f t="shared" si="7"/>
        <v>114000</v>
      </c>
      <c r="T12" s="58" t="b">
        <f t="shared" si="8"/>
        <v>0</v>
      </c>
      <c r="U12" s="58" t="b">
        <f t="shared" si="9"/>
        <v>0</v>
      </c>
      <c r="V12" s="58" t="b">
        <f t="shared" si="10"/>
        <v>0</v>
      </c>
      <c r="W12" s="58" t="str">
        <f t="shared" si="11"/>
        <v>Flag,"</v>
      </c>
    </row>
    <row r="13" spans="1:24" ht="15.75" customHeight="1">
      <c r="A13" s="51" t="s">
        <v>83</v>
      </c>
      <c r="C13" s="3" t="s">
        <v>34</v>
      </c>
      <c r="E13" s="18">
        <v>14</v>
      </c>
      <c r="F13" s="18">
        <v>500</v>
      </c>
      <c r="G13" s="19">
        <v>65000000</v>
      </c>
      <c r="H13" s="19">
        <v>2160000</v>
      </c>
      <c r="I13" s="19">
        <v>450000</v>
      </c>
      <c r="J13" s="18">
        <v>3</v>
      </c>
      <c r="K13" s="64">
        <f t="shared" si="0"/>
        <v>4320</v>
      </c>
      <c r="L13" s="60">
        <f t="shared" si="1"/>
        <v>35.714285714285715</v>
      </c>
      <c r="M13" s="62">
        <f t="shared" si="2"/>
        <v>3.323076923076923E-2</v>
      </c>
      <c r="N13" s="62">
        <f t="shared" si="3"/>
        <v>2.8000000000000001E-2</v>
      </c>
      <c r="O13" s="60">
        <f t="shared" si="4"/>
        <v>166.66666666666666</v>
      </c>
      <c r="P13" s="62">
        <f t="shared" si="5"/>
        <v>6.9230769230769233E-3</v>
      </c>
      <c r="R13" s="108">
        <f t="shared" si="6"/>
        <v>130000</v>
      </c>
      <c r="S13" s="108">
        <f t="shared" si="7"/>
        <v>154285.71428571429</v>
      </c>
      <c r="T13" s="58" t="b">
        <f t="shared" si="8"/>
        <v>0</v>
      </c>
      <c r="U13" s="58" t="b">
        <f t="shared" si="9"/>
        <v>0</v>
      </c>
      <c r="V13" s="58" t="b">
        <f t="shared" si="10"/>
        <v>0</v>
      </c>
      <c r="W13" s="58" t="str">
        <f t="shared" si="11"/>
        <v>Flag,"</v>
      </c>
    </row>
    <row r="14" spans="1:24" ht="15.75" customHeight="1">
      <c r="A14" s="51" t="s">
        <v>65</v>
      </c>
      <c r="C14" s="49" t="s">
        <v>14</v>
      </c>
      <c r="E14" s="18">
        <v>39</v>
      </c>
      <c r="F14" s="18">
        <v>1190</v>
      </c>
      <c r="G14" s="88">
        <v>275000000</v>
      </c>
      <c r="H14" s="89">
        <v>6900000</v>
      </c>
      <c r="I14" s="89">
        <v>1250000</v>
      </c>
      <c r="J14" s="18">
        <v>1</v>
      </c>
      <c r="K14" s="64">
        <f t="shared" si="0"/>
        <v>5798.319327731092</v>
      </c>
      <c r="L14" s="60">
        <f t="shared" si="1"/>
        <v>30.512820512820515</v>
      </c>
      <c r="M14" s="62">
        <f t="shared" si="2"/>
        <v>2.5090909090909091E-2</v>
      </c>
      <c r="N14" s="62">
        <f t="shared" si="3"/>
        <v>3.2773109243697481E-2</v>
      </c>
      <c r="O14" s="60">
        <f t="shared" si="4"/>
        <v>1190</v>
      </c>
      <c r="P14" s="62">
        <f t="shared" si="5"/>
        <v>4.5454545454545452E-3</v>
      </c>
      <c r="R14" s="108">
        <f t="shared" si="6"/>
        <v>231092.43697478992</v>
      </c>
      <c r="S14" s="108">
        <f t="shared" si="7"/>
        <v>176923.07692307694</v>
      </c>
      <c r="T14" s="58" t="b">
        <f t="shared" si="8"/>
        <v>0</v>
      </c>
      <c r="U14" s="58" t="b">
        <f t="shared" si="9"/>
        <v>0</v>
      </c>
      <c r="V14" s="58" t="b">
        <f t="shared" si="10"/>
        <v>0</v>
      </c>
      <c r="W14" s="58" t="b">
        <f t="shared" si="11"/>
        <v>0</v>
      </c>
    </row>
    <row r="15" spans="1:24" ht="15.75" customHeight="1">
      <c r="A15" s="51" t="s">
        <v>136</v>
      </c>
      <c r="C15" s="3" t="s">
        <v>40</v>
      </c>
      <c r="E15" s="18">
        <v>25</v>
      </c>
      <c r="F15" s="18">
        <v>5430</v>
      </c>
      <c r="G15" s="88">
        <v>234833000</v>
      </c>
      <c r="H15" s="89">
        <v>4412949</v>
      </c>
      <c r="I15" s="19">
        <v>87532</v>
      </c>
      <c r="J15" s="18">
        <v>3</v>
      </c>
      <c r="K15" s="64">
        <f t="shared" si="0"/>
        <v>812.69779005524867</v>
      </c>
      <c r="L15" s="60">
        <f t="shared" si="1"/>
        <v>217.2</v>
      </c>
      <c r="M15" s="62">
        <f t="shared" si="2"/>
        <v>1.8791860598808514E-2</v>
      </c>
      <c r="N15" s="62">
        <f t="shared" si="3"/>
        <v>4.6040515653775326E-3</v>
      </c>
      <c r="O15" s="60">
        <f t="shared" si="4"/>
        <v>1810</v>
      </c>
      <c r="P15" s="62">
        <f t="shared" si="5"/>
        <v>3.7274148011565665E-4</v>
      </c>
      <c r="R15" s="108">
        <f t="shared" si="6"/>
        <v>43247.329650092084</v>
      </c>
      <c r="S15" s="108">
        <f t="shared" si="7"/>
        <v>176517.96</v>
      </c>
      <c r="T15" s="58" t="b">
        <f t="shared" si="8"/>
        <v>0</v>
      </c>
      <c r="U15" s="58" t="b">
        <f t="shared" si="9"/>
        <v>0</v>
      </c>
      <c r="V15" s="58" t="b">
        <f t="shared" si="10"/>
        <v>0</v>
      </c>
      <c r="W15" s="58" t="b">
        <f t="shared" si="11"/>
        <v>0</v>
      </c>
    </row>
    <row r="16" spans="1:24" ht="15.75" customHeight="1">
      <c r="A16" s="51" t="s">
        <v>137</v>
      </c>
      <c r="C16" s="3"/>
      <c r="E16" s="18">
        <v>33</v>
      </c>
      <c r="F16" s="18">
        <v>450</v>
      </c>
      <c r="G16" s="87"/>
      <c r="H16" s="19">
        <v>5900000</v>
      </c>
      <c r="J16" s="18">
        <v>3</v>
      </c>
      <c r="K16" s="64">
        <f t="shared" si="0"/>
        <v>13111.111111111111</v>
      </c>
      <c r="L16" s="60">
        <f t="shared" si="1"/>
        <v>13.636363636363637</v>
      </c>
      <c r="N16" s="62">
        <f t="shared" si="3"/>
        <v>7.3333333333333334E-2</v>
      </c>
      <c r="O16" s="60">
        <f t="shared" si="4"/>
        <v>150</v>
      </c>
      <c r="R16" s="108"/>
      <c r="S16" s="108">
        <f t="shared" si="7"/>
        <v>178787.87878787878</v>
      </c>
      <c r="T16" s="58" t="str">
        <f t="shared" si="8"/>
        <v>Flag,"</v>
      </c>
      <c r="U16" s="58" t="b">
        <f t="shared" si="9"/>
        <v>0</v>
      </c>
      <c r="V16" s="58" t="b">
        <f t="shared" si="10"/>
        <v>0</v>
      </c>
      <c r="W16" s="58" t="str">
        <f t="shared" si="11"/>
        <v>Flag,"</v>
      </c>
    </row>
    <row r="17" spans="1:19" s="58" customFormat="1" ht="15.75" customHeight="1">
      <c r="A17" s="51"/>
      <c r="C17" s="26"/>
      <c r="E17" s="20"/>
      <c r="F17" s="20"/>
      <c r="H17" s="21"/>
      <c r="J17" s="20"/>
      <c r="K17" s="64"/>
      <c r="L17" s="60"/>
      <c r="M17" s="62"/>
      <c r="N17" s="62"/>
      <c r="O17" s="60"/>
      <c r="P17" s="62"/>
      <c r="Q17" s="62"/>
      <c r="R17" s="108"/>
      <c r="S17" s="108"/>
    </row>
    <row r="18" spans="1:19" s="58" customFormat="1" ht="15.75" customHeight="1">
      <c r="A18" s="51"/>
      <c r="C18" s="26"/>
      <c r="E18" s="20"/>
      <c r="F18" s="20"/>
      <c r="H18" s="21"/>
      <c r="J18" s="20"/>
      <c r="K18" s="64"/>
      <c r="L18" s="60"/>
      <c r="M18" s="62"/>
      <c r="N18" s="62"/>
      <c r="O18" s="60"/>
      <c r="P18" s="62"/>
      <c r="Q18" s="62"/>
      <c r="R18" s="108"/>
      <c r="S18" s="108"/>
    </row>
    <row r="20" spans="1:19" s="152" customFormat="1" ht="15.75" customHeight="1">
      <c r="A20" s="151"/>
      <c r="L20" s="155"/>
      <c r="M20" s="157"/>
      <c r="N20" s="157"/>
      <c r="O20" s="155"/>
      <c r="P20" s="157"/>
      <c r="Q20" s="157"/>
      <c r="R20" s="157"/>
    </row>
    <row r="21" spans="1:19" s="152" customFormat="1" ht="15.75" customHeight="1">
      <c r="A21" s="151"/>
      <c r="L21" s="155"/>
      <c r="M21" s="157"/>
      <c r="N21" s="157"/>
      <c r="O21" s="155"/>
      <c r="P21" s="157"/>
      <c r="Q21" s="157"/>
      <c r="R21" s="157"/>
    </row>
    <row r="22" spans="1:19" s="152" customFormat="1" ht="15.75" customHeight="1">
      <c r="A22" s="151"/>
      <c r="L22" s="155"/>
      <c r="M22" s="157"/>
      <c r="N22" s="157"/>
      <c r="O22" s="155"/>
      <c r="P22" s="157"/>
      <c r="Q22" s="157"/>
      <c r="R22" s="157"/>
    </row>
    <row r="23" spans="1:19" s="152" customFormat="1" ht="15.75" customHeight="1">
      <c r="A23" s="151"/>
      <c r="L23" s="155"/>
      <c r="M23" s="157"/>
      <c r="N23" s="157"/>
      <c r="O23" s="155"/>
      <c r="P23" s="157"/>
      <c r="Q23" s="157"/>
      <c r="R23" s="157"/>
    </row>
    <row r="24" spans="1:19" s="152" customFormat="1" ht="15.75" customHeight="1">
      <c r="A24" s="151"/>
      <c r="L24" s="155"/>
      <c r="M24" s="157"/>
      <c r="N24" s="157"/>
      <c r="O24" s="155"/>
      <c r="P24" s="157"/>
      <c r="Q24" s="157"/>
      <c r="R24" s="157"/>
    </row>
    <row r="25" spans="1:19" s="152" customFormat="1" ht="15.75" customHeight="1">
      <c r="A25" s="151"/>
      <c r="L25" s="155"/>
      <c r="M25" s="157"/>
      <c r="N25" s="157"/>
      <c r="O25" s="155"/>
      <c r="P25" s="157"/>
      <c r="Q25" s="157"/>
      <c r="R25" s="157"/>
    </row>
    <row r="26" spans="1:19" s="152" customFormat="1" ht="15.75" customHeight="1">
      <c r="A26" s="151"/>
      <c r="L26" s="155"/>
      <c r="M26" s="157"/>
      <c r="N26" s="157"/>
      <c r="O26" s="155"/>
      <c r="P26" s="157"/>
      <c r="Q26" s="157"/>
      <c r="R26" s="157"/>
    </row>
    <row r="27" spans="1:19" s="152" customFormat="1" ht="15.75" customHeight="1">
      <c r="A27" s="151"/>
      <c r="L27" s="155"/>
      <c r="M27" s="157"/>
      <c r="N27" s="157"/>
      <c r="O27" s="155"/>
      <c r="P27" s="157"/>
      <c r="Q27" s="157"/>
      <c r="R27" s="157"/>
    </row>
    <row r="28" spans="1:19" s="152" customFormat="1" ht="15.75" customHeight="1">
      <c r="A28" s="151"/>
      <c r="L28" s="155"/>
      <c r="M28" s="157"/>
      <c r="N28" s="157"/>
      <c r="O28" s="155"/>
      <c r="P28" s="157"/>
      <c r="Q28" s="157"/>
      <c r="R28" s="157"/>
    </row>
    <row r="29" spans="1:19" s="152" customFormat="1" ht="15.75" customHeight="1">
      <c r="A29" s="151"/>
      <c r="L29" s="155"/>
      <c r="M29" s="157"/>
      <c r="N29" s="157"/>
      <c r="O29" s="155"/>
      <c r="P29" s="157"/>
      <c r="Q29" s="157"/>
      <c r="R29" s="157"/>
    </row>
    <row r="30" spans="1:19" s="152" customFormat="1" ht="15.75" customHeight="1">
      <c r="A30" s="151"/>
      <c r="L30" s="155"/>
      <c r="M30" s="157"/>
      <c r="N30" s="157"/>
      <c r="O30" s="155"/>
      <c r="P30" s="157"/>
      <c r="Q30" s="157"/>
      <c r="R30" s="157"/>
    </row>
    <row r="31" spans="1:19" s="152" customFormat="1" ht="15.75" customHeight="1">
      <c r="A31" s="151"/>
      <c r="L31" s="155"/>
      <c r="M31" s="157"/>
      <c r="N31" s="157"/>
      <c r="O31" s="155"/>
      <c r="P31" s="157"/>
      <c r="Q31" s="157"/>
      <c r="R31" s="157"/>
    </row>
    <row r="32" spans="1:19" s="152" customFormat="1" ht="15.75" customHeight="1">
      <c r="A32" s="151"/>
      <c r="L32" s="155"/>
      <c r="M32" s="157"/>
      <c r="N32" s="157"/>
      <c r="O32" s="155"/>
      <c r="P32" s="157"/>
      <c r="Q32" s="157"/>
      <c r="R32" s="157"/>
    </row>
    <row r="33" spans="1:18" s="152" customFormat="1" ht="15.75" customHeight="1">
      <c r="A33" s="151"/>
      <c r="L33" s="155"/>
      <c r="M33" s="157"/>
      <c r="N33" s="157"/>
      <c r="O33" s="155"/>
      <c r="P33" s="157"/>
      <c r="Q33" s="157"/>
      <c r="R33" s="157"/>
    </row>
    <row r="34" spans="1:18" s="152" customFormat="1" ht="15.75" customHeight="1">
      <c r="A34" s="151"/>
      <c r="L34" s="155"/>
      <c r="M34" s="157"/>
      <c r="N34" s="157"/>
      <c r="O34" s="155"/>
      <c r="P34" s="157"/>
      <c r="Q34" s="157"/>
      <c r="R34" s="157"/>
    </row>
    <row r="35" spans="1:18" s="152" customFormat="1" ht="15.75" customHeight="1">
      <c r="A35" s="151"/>
      <c r="L35" s="155"/>
      <c r="M35" s="157"/>
      <c r="N35" s="157"/>
      <c r="O35" s="155"/>
      <c r="P35" s="157"/>
      <c r="Q35" s="157"/>
      <c r="R35" s="157"/>
    </row>
    <row r="36" spans="1:18" s="152" customFormat="1" ht="15.75" customHeight="1">
      <c r="A36" s="151"/>
      <c r="L36" s="155"/>
      <c r="M36" s="157"/>
      <c r="N36" s="157"/>
      <c r="O36" s="155"/>
      <c r="P36" s="157"/>
      <c r="Q36" s="157"/>
      <c r="R36" s="157"/>
    </row>
    <row r="37" spans="1:18" s="152" customFormat="1" ht="15.75" customHeight="1">
      <c r="A37" s="151"/>
      <c r="L37" s="155"/>
      <c r="M37" s="157"/>
      <c r="N37" s="157"/>
      <c r="O37" s="155"/>
      <c r="P37" s="157"/>
      <c r="Q37" s="157"/>
      <c r="R37" s="157"/>
    </row>
    <row r="38" spans="1:18" s="152" customFormat="1" ht="15.75" customHeight="1">
      <c r="A38" s="151"/>
      <c r="L38" s="155"/>
      <c r="M38" s="157"/>
      <c r="N38" s="157"/>
      <c r="O38" s="155"/>
      <c r="P38" s="157"/>
      <c r="Q38" s="157"/>
      <c r="R38" s="157"/>
    </row>
    <row r="39" spans="1:18" s="152" customFormat="1" ht="15.75" customHeight="1">
      <c r="A39" s="151"/>
      <c r="L39" s="155"/>
      <c r="M39" s="157"/>
      <c r="N39" s="157"/>
      <c r="O39" s="155"/>
      <c r="P39" s="157"/>
      <c r="Q39" s="157"/>
      <c r="R39" s="157"/>
    </row>
    <row r="40" spans="1:18" s="152" customFormat="1" ht="15.75" customHeight="1">
      <c r="A40" s="151"/>
      <c r="L40" s="155"/>
      <c r="M40" s="157"/>
      <c r="N40" s="157"/>
      <c r="O40" s="155"/>
      <c r="P40" s="157"/>
      <c r="Q40" s="157"/>
      <c r="R40" s="157"/>
    </row>
    <row r="41" spans="1:18" s="152" customFormat="1" ht="15.75" customHeight="1">
      <c r="A41" s="151"/>
      <c r="L41" s="155"/>
      <c r="M41" s="157"/>
      <c r="N41" s="157"/>
      <c r="O41" s="155"/>
      <c r="P41" s="157"/>
      <c r="Q41" s="157"/>
      <c r="R41" s="157"/>
    </row>
    <row r="42" spans="1:18" s="152" customFormat="1" ht="15.75" customHeight="1">
      <c r="A42" s="151"/>
      <c r="L42" s="155"/>
      <c r="M42" s="157"/>
      <c r="N42" s="157"/>
      <c r="O42" s="155"/>
      <c r="P42" s="157"/>
      <c r="Q42" s="157"/>
      <c r="R42" s="157"/>
    </row>
    <row r="43" spans="1:18" s="152" customFormat="1" ht="15.75" customHeight="1">
      <c r="A43" s="151"/>
      <c r="L43" s="155"/>
      <c r="M43" s="157"/>
      <c r="N43" s="157"/>
      <c r="O43" s="155"/>
      <c r="P43" s="157"/>
      <c r="Q43" s="157"/>
      <c r="R43" s="157"/>
    </row>
    <row r="44" spans="1:18" s="152" customFormat="1" ht="15.75" customHeight="1">
      <c r="A44" s="151"/>
      <c r="L44" s="155"/>
      <c r="M44" s="157"/>
      <c r="N44" s="157"/>
      <c r="O44" s="155"/>
      <c r="P44" s="157"/>
      <c r="Q44" s="157"/>
      <c r="R44" s="157"/>
    </row>
    <row r="45" spans="1:18" s="152" customFormat="1" ht="15.75" customHeight="1">
      <c r="A45" s="151"/>
      <c r="L45" s="155"/>
      <c r="M45" s="157"/>
      <c r="N45" s="157"/>
      <c r="O45" s="155"/>
      <c r="P45" s="157"/>
      <c r="Q45" s="157"/>
      <c r="R45" s="157"/>
    </row>
    <row r="46" spans="1:18" s="152" customFormat="1" ht="15.75" customHeight="1">
      <c r="A46" s="151"/>
      <c r="L46" s="155"/>
      <c r="M46" s="157"/>
      <c r="N46" s="157"/>
      <c r="O46" s="155"/>
      <c r="P46" s="157"/>
      <c r="Q46" s="157"/>
      <c r="R46" s="157"/>
    </row>
    <row r="47" spans="1:18" s="152" customFormat="1" ht="15.75" customHeight="1">
      <c r="A47" s="151"/>
      <c r="L47" s="155"/>
      <c r="M47" s="157"/>
      <c r="N47" s="157"/>
      <c r="O47" s="155"/>
      <c r="P47" s="157"/>
      <c r="Q47" s="157"/>
      <c r="R47" s="157"/>
    </row>
    <row r="48" spans="1:18" s="152" customFormat="1" ht="15.75" customHeight="1">
      <c r="A48" s="151"/>
      <c r="L48" s="155"/>
      <c r="M48" s="157"/>
      <c r="N48" s="157"/>
      <c r="O48" s="155"/>
      <c r="P48" s="157"/>
      <c r="Q48" s="157"/>
      <c r="R48" s="157"/>
    </row>
    <row r="49" spans="1:18" s="152" customFormat="1" ht="15.75" customHeight="1">
      <c r="A49" s="151"/>
      <c r="L49" s="155"/>
      <c r="M49" s="157"/>
      <c r="N49" s="157"/>
      <c r="O49" s="155"/>
      <c r="P49" s="157"/>
      <c r="Q49" s="157"/>
      <c r="R49" s="157"/>
    </row>
    <row r="50" spans="1:18" s="152" customFormat="1" ht="15.75" customHeight="1">
      <c r="A50" s="151"/>
      <c r="L50" s="155"/>
      <c r="M50" s="157"/>
      <c r="N50" s="157"/>
      <c r="O50" s="155"/>
      <c r="P50" s="157"/>
      <c r="Q50" s="157"/>
      <c r="R50" s="157"/>
    </row>
    <row r="51" spans="1:18" s="152" customFormat="1" ht="15.75" customHeight="1">
      <c r="A51" s="151"/>
      <c r="L51" s="155"/>
      <c r="M51" s="157"/>
      <c r="N51" s="157"/>
      <c r="O51" s="155"/>
      <c r="P51" s="157"/>
      <c r="Q51" s="157"/>
      <c r="R51" s="157"/>
    </row>
    <row r="52" spans="1:18" s="152" customFormat="1" ht="15.75" customHeight="1">
      <c r="A52" s="151"/>
      <c r="L52" s="155"/>
      <c r="M52" s="157"/>
      <c r="N52" s="157"/>
      <c r="O52" s="155"/>
      <c r="P52" s="157"/>
      <c r="Q52" s="157"/>
      <c r="R52" s="157"/>
    </row>
    <row r="53" spans="1:18" s="152" customFormat="1" ht="15.75" customHeight="1">
      <c r="A53" s="151"/>
      <c r="L53" s="155"/>
      <c r="M53" s="157"/>
      <c r="N53" s="157"/>
      <c r="O53" s="155"/>
      <c r="P53" s="157"/>
      <c r="Q53" s="157"/>
      <c r="R53" s="157"/>
    </row>
    <row r="54" spans="1:18" s="152" customFormat="1" ht="15.75" customHeight="1">
      <c r="A54" s="151"/>
      <c r="L54" s="155"/>
      <c r="M54" s="157"/>
      <c r="N54" s="157"/>
      <c r="O54" s="155"/>
      <c r="P54" s="157"/>
      <c r="Q54" s="157"/>
      <c r="R54" s="157"/>
    </row>
    <row r="55" spans="1:18" s="152" customFormat="1" ht="15.75" customHeight="1">
      <c r="A55" s="151"/>
      <c r="L55" s="155"/>
      <c r="M55" s="157"/>
      <c r="N55" s="157"/>
      <c r="O55" s="155"/>
      <c r="P55" s="157"/>
      <c r="Q55" s="157"/>
      <c r="R55" s="157"/>
    </row>
    <row r="56" spans="1:18" s="152" customFormat="1" ht="15.75" customHeight="1">
      <c r="A56" s="151"/>
      <c r="L56" s="155"/>
      <c r="M56" s="157"/>
      <c r="N56" s="157"/>
      <c r="O56" s="155"/>
      <c r="P56" s="157"/>
      <c r="Q56" s="157"/>
      <c r="R56" s="157"/>
    </row>
    <row r="57" spans="1:18" s="152" customFormat="1" ht="15.75" customHeight="1">
      <c r="A57" s="151"/>
      <c r="L57" s="155"/>
      <c r="M57" s="157"/>
      <c r="N57" s="157"/>
      <c r="O57" s="155"/>
      <c r="P57" s="157"/>
      <c r="Q57" s="157"/>
      <c r="R57" s="157"/>
    </row>
    <row r="58" spans="1:18" s="152" customFormat="1" ht="15.75" customHeight="1">
      <c r="A58" s="151"/>
      <c r="C58" s="39" t="s">
        <v>353</v>
      </c>
      <c r="L58" s="155"/>
      <c r="M58" s="157"/>
      <c r="N58" s="157"/>
      <c r="O58" s="155"/>
      <c r="P58" s="157"/>
      <c r="Q58" s="157"/>
      <c r="R58" s="157"/>
    </row>
    <row r="59" spans="1:18" ht="15.75" customHeight="1" thickBot="1"/>
    <row r="60" spans="1:18" ht="57.75" customHeight="1">
      <c r="C60" s="120"/>
      <c r="D60" s="121" t="s">
        <v>305</v>
      </c>
      <c r="E60" s="122" t="s">
        <v>4</v>
      </c>
      <c r="F60" s="122" t="s">
        <v>5</v>
      </c>
      <c r="G60" s="123" t="s">
        <v>6</v>
      </c>
      <c r="H60" s="123" t="s">
        <v>7</v>
      </c>
      <c r="I60" s="123" t="s">
        <v>8</v>
      </c>
      <c r="J60" s="122" t="s">
        <v>9</v>
      </c>
      <c r="K60" s="124" t="s">
        <v>300</v>
      </c>
      <c r="L60" s="125" t="s">
        <v>299</v>
      </c>
      <c r="M60" s="126" t="s">
        <v>301</v>
      </c>
      <c r="N60" s="126" t="s">
        <v>302</v>
      </c>
      <c r="O60" s="125" t="s">
        <v>303</v>
      </c>
      <c r="P60" s="127" t="s">
        <v>304</v>
      </c>
      <c r="Q60" s="61"/>
      <c r="R60" s="61"/>
    </row>
    <row r="61" spans="1:18" ht="15.75" customHeight="1">
      <c r="C61" s="128" t="s">
        <v>35</v>
      </c>
      <c r="D61" s="129">
        <f>COUNTIF($C$3:$C$16,$C61)</f>
        <v>1</v>
      </c>
      <c r="E61" s="130">
        <f>AVERAGEIF($C$3:$C$16,$C61,E$3:E$16)</f>
        <v>116</v>
      </c>
      <c r="F61" s="130">
        <f t="shared" ref="F61:P64" si="12">AVERAGEIF($C$3:$C$16,$C61,F$3:F$16)</f>
        <v>3533</v>
      </c>
      <c r="G61" s="131">
        <f t="shared" si="12"/>
        <v>1107353000</v>
      </c>
      <c r="H61" s="131">
        <f t="shared" si="12"/>
        <v>16610349</v>
      </c>
      <c r="I61" s="131">
        <f t="shared" si="12"/>
        <v>8000000</v>
      </c>
      <c r="J61" s="130">
        <f t="shared" si="12"/>
        <v>40</v>
      </c>
      <c r="K61" s="131">
        <f t="shared" si="12"/>
        <v>4701.4857061986977</v>
      </c>
      <c r="L61" s="130">
        <f t="shared" si="12"/>
        <v>30.456896551724139</v>
      </c>
      <c r="M61" s="132">
        <f t="shared" si="12"/>
        <v>1.5000048764937648E-2</v>
      </c>
      <c r="N61" s="132">
        <f t="shared" si="12"/>
        <v>3.2833286159071613E-2</v>
      </c>
      <c r="O61" s="130">
        <f t="shared" si="12"/>
        <v>88.325000000000003</v>
      </c>
      <c r="P61" s="133">
        <f t="shared" si="12"/>
        <v>7.2244352072013173E-3</v>
      </c>
    </row>
    <row r="62" spans="1:18" ht="15.75" customHeight="1">
      <c r="C62" s="134" t="s">
        <v>14</v>
      </c>
      <c r="D62" s="129">
        <f t="shared" ref="D62:D64" si="13">COUNTIF($C$3:$C$16,$C62)</f>
        <v>6</v>
      </c>
      <c r="E62" s="130">
        <f t="shared" ref="E62:E64" si="14">AVERAGEIF($C$3:$C$16,$C62,E$3:E$16)</f>
        <v>29.333333333333332</v>
      </c>
      <c r="F62" s="130">
        <f t="shared" si="12"/>
        <v>2473.3333333333335</v>
      </c>
      <c r="G62" s="131">
        <f t="shared" si="12"/>
        <v>250810333.33333334</v>
      </c>
      <c r="H62" s="131">
        <f t="shared" si="12"/>
        <v>3964794.1666666665</v>
      </c>
      <c r="I62" s="131">
        <f t="shared" si="12"/>
        <v>856323.5</v>
      </c>
      <c r="J62" s="130">
        <f t="shared" si="12"/>
        <v>9.5</v>
      </c>
      <c r="K62" s="131">
        <f t="shared" si="12"/>
        <v>2837.5400892641205</v>
      </c>
      <c r="L62" s="130">
        <f t="shared" si="12"/>
        <v>92.47651946818614</v>
      </c>
      <c r="M62" s="132">
        <f t="shared" si="12"/>
        <v>1.7152857097317238E-2</v>
      </c>
      <c r="N62" s="132">
        <f t="shared" si="12"/>
        <v>1.8048827179497361E-2</v>
      </c>
      <c r="O62" s="130">
        <f t="shared" si="12"/>
        <v>627.95067750677504</v>
      </c>
      <c r="P62" s="133">
        <f t="shared" si="12"/>
        <v>3.9129745098259415E-3</v>
      </c>
    </row>
    <row r="63" spans="1:18" ht="15.75" customHeight="1">
      <c r="C63" s="134" t="s">
        <v>34</v>
      </c>
      <c r="D63" s="129">
        <f t="shared" si="13"/>
        <v>5</v>
      </c>
      <c r="E63" s="130">
        <f t="shared" si="14"/>
        <v>10.6</v>
      </c>
      <c r="F63" s="130">
        <f t="shared" si="12"/>
        <v>315</v>
      </c>
      <c r="G63" s="131">
        <f t="shared" si="12"/>
        <v>55127400</v>
      </c>
      <c r="H63" s="131">
        <f t="shared" si="12"/>
        <v>2081600</v>
      </c>
      <c r="I63" s="131">
        <f t="shared" si="12"/>
        <v>233670.8</v>
      </c>
      <c r="J63" s="130">
        <f t="shared" si="12"/>
        <v>2.6</v>
      </c>
      <c r="K63" s="131">
        <f t="shared" si="12"/>
        <v>8338.2476190476191</v>
      </c>
      <c r="L63" s="130">
        <f t="shared" si="12"/>
        <v>29.71861471861472</v>
      </c>
      <c r="M63" s="132">
        <f t="shared" si="12"/>
        <v>3.5298863215974641E-2</v>
      </c>
      <c r="N63" s="132">
        <f t="shared" si="12"/>
        <v>4.8685714285714284E-2</v>
      </c>
      <c r="O63" s="130">
        <f t="shared" si="12"/>
        <v>127.33333333333333</v>
      </c>
      <c r="P63" s="133">
        <f t="shared" si="12"/>
        <v>3.5827880013466762E-3</v>
      </c>
    </row>
    <row r="64" spans="1:18" ht="15.75" customHeight="1">
      <c r="C64" s="141" t="s">
        <v>40</v>
      </c>
      <c r="D64" s="142">
        <f t="shared" si="13"/>
        <v>1</v>
      </c>
      <c r="E64" s="143">
        <f t="shared" si="14"/>
        <v>25</v>
      </c>
      <c r="F64" s="143">
        <f t="shared" si="12"/>
        <v>5430</v>
      </c>
      <c r="G64" s="144">
        <f t="shared" si="12"/>
        <v>234833000</v>
      </c>
      <c r="H64" s="144">
        <f t="shared" si="12"/>
        <v>4412949</v>
      </c>
      <c r="I64" s="144">
        <f t="shared" si="12"/>
        <v>87532</v>
      </c>
      <c r="J64" s="143">
        <f t="shared" si="12"/>
        <v>3</v>
      </c>
      <c r="K64" s="144">
        <f t="shared" si="12"/>
        <v>812.69779005524867</v>
      </c>
      <c r="L64" s="143">
        <f t="shared" si="12"/>
        <v>217.2</v>
      </c>
      <c r="M64" s="145">
        <f t="shared" si="12"/>
        <v>1.8791860598808514E-2</v>
      </c>
      <c r="N64" s="145">
        <f t="shared" si="12"/>
        <v>4.6040515653775326E-3</v>
      </c>
      <c r="O64" s="143">
        <f t="shared" si="12"/>
        <v>1810</v>
      </c>
      <c r="P64" s="146">
        <f t="shared" si="12"/>
        <v>3.7274148011565665E-4</v>
      </c>
    </row>
    <row r="65" spans="3:16" ht="15.75" customHeight="1" thickBot="1">
      <c r="C65" s="135" t="s">
        <v>315</v>
      </c>
      <c r="D65" s="136">
        <f>SUM(D61:D64)</f>
        <v>13</v>
      </c>
      <c r="E65" s="137">
        <f>AVERAGE(E61:E64)</f>
        <v>45.233333333333334</v>
      </c>
      <c r="F65" s="137">
        <f t="shared" ref="F65:P65" si="15">AVERAGE(F61:F64)</f>
        <v>2937.8333333333335</v>
      </c>
      <c r="G65" s="138">
        <f t="shared" si="15"/>
        <v>412030933.33333331</v>
      </c>
      <c r="H65" s="138">
        <f t="shared" si="15"/>
        <v>6767423.041666667</v>
      </c>
      <c r="I65" s="138">
        <f t="shared" si="15"/>
        <v>2294381.5750000002</v>
      </c>
      <c r="J65" s="137">
        <f t="shared" si="15"/>
        <v>13.775</v>
      </c>
      <c r="K65" s="138">
        <f t="shared" si="15"/>
        <v>4172.4928011414213</v>
      </c>
      <c r="L65" s="137">
        <f t="shared" si="15"/>
        <v>92.463007684631251</v>
      </c>
      <c r="M65" s="139">
        <f t="shared" si="15"/>
        <v>2.156090741925951E-2</v>
      </c>
      <c r="N65" s="139">
        <f t="shared" si="15"/>
        <v>2.6042969797415199E-2</v>
      </c>
      <c r="O65" s="137">
        <f t="shared" si="15"/>
        <v>663.40225271002714</v>
      </c>
      <c r="P65" s="140">
        <f t="shared" si="15"/>
        <v>3.7732347996223977E-3</v>
      </c>
    </row>
    <row r="68" spans="3:16" ht="15.75" customHeight="1">
      <c r="C68" s="179" t="s">
        <v>352</v>
      </c>
    </row>
  </sheetData>
  <mergeCells count="1">
    <mergeCell ref="T1:X1"/>
  </mergeCells>
  <pageMargins left="0.7" right="0.7" top="0.75" bottom="0.75" header="0.3" footer="0.3"/>
  <drawing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5"/>
  <sheetViews>
    <sheetView zoomScaleNormal="100" workbookViewId="0">
      <pane xSplit="1" ySplit="2" topLeftCell="B24" activePane="bottomRight" state="frozen"/>
      <selection pane="topRight" activeCell="B1" sqref="B1"/>
      <selection pane="bottomLeft" activeCell="A2" sqref="A2"/>
      <selection pane="bottomRight" activeCell="C58" sqref="C58"/>
    </sheetView>
  </sheetViews>
  <sheetFormatPr defaultRowHeight="12.75"/>
  <cols>
    <col min="1" max="1" width="16.85546875" customWidth="1"/>
    <col min="5" max="19" width="12.7109375" customWidth="1"/>
  </cols>
  <sheetData>
    <row r="1" spans="1:19" s="58" customFormat="1">
      <c r="A1" s="162" t="s">
        <v>335</v>
      </c>
      <c r="B1" s="150"/>
      <c r="C1" s="150"/>
      <c r="D1" s="150"/>
      <c r="E1" s="150"/>
      <c r="F1" s="147"/>
      <c r="G1" s="147"/>
      <c r="H1" s="147"/>
    </row>
    <row r="2" spans="1:19" ht="76.5">
      <c r="A2" s="38" t="s">
        <v>298</v>
      </c>
      <c r="C2" s="25" t="s">
        <v>3</v>
      </c>
      <c r="E2" s="7" t="s">
        <v>46</v>
      </c>
      <c r="F2" s="7" t="s">
        <v>5</v>
      </c>
      <c r="G2" s="7" t="s">
        <v>95</v>
      </c>
      <c r="H2" s="8" t="s">
        <v>47</v>
      </c>
      <c r="I2" s="7" t="s">
        <v>96</v>
      </c>
      <c r="J2" s="7" t="s">
        <v>58</v>
      </c>
      <c r="K2" s="47" t="s">
        <v>300</v>
      </c>
      <c r="L2" s="59" t="s">
        <v>299</v>
      </c>
      <c r="M2" s="61" t="s">
        <v>301</v>
      </c>
      <c r="N2" s="61" t="s">
        <v>302</v>
      </c>
      <c r="O2" s="59" t="s">
        <v>303</v>
      </c>
      <c r="P2" s="61" t="s">
        <v>304</v>
      </c>
      <c r="R2" s="92" t="s">
        <v>316</v>
      </c>
      <c r="S2" s="92" t="s">
        <v>317</v>
      </c>
    </row>
    <row r="3" spans="1:19">
      <c r="A3" s="39" t="s">
        <v>101</v>
      </c>
      <c r="C3" s="37" t="s">
        <v>14</v>
      </c>
      <c r="E3">
        <v>29</v>
      </c>
      <c r="F3" s="110">
        <v>1000</v>
      </c>
      <c r="G3" s="111">
        <v>146300000</v>
      </c>
      <c r="H3" s="111">
        <v>3712000</v>
      </c>
      <c r="I3" s="111">
        <v>380000</v>
      </c>
      <c r="J3" s="112">
        <v>3</v>
      </c>
      <c r="K3" s="40">
        <f>H3/F3</f>
        <v>3712</v>
      </c>
      <c r="L3" s="113">
        <f>F3/E3</f>
        <v>34.482758620689658</v>
      </c>
      <c r="M3" s="62">
        <f>H3/G3</f>
        <v>2.5372522214627477E-2</v>
      </c>
      <c r="N3" s="62">
        <f>E3/F3</f>
        <v>2.9000000000000001E-2</v>
      </c>
      <c r="O3" s="114">
        <f>E3/J3</f>
        <v>9.6666666666666661</v>
      </c>
      <c r="P3" s="62">
        <f>I3/G3</f>
        <v>2.5974025974025974E-3</v>
      </c>
      <c r="R3" s="108">
        <f>G3/F3</f>
        <v>146300</v>
      </c>
      <c r="S3" s="108">
        <f>H3/E3</f>
        <v>128000</v>
      </c>
    </row>
    <row r="4" spans="1:19">
      <c r="A4" s="109" t="s">
        <v>111</v>
      </c>
      <c r="C4" s="37" t="s">
        <v>14</v>
      </c>
      <c r="E4">
        <v>39</v>
      </c>
      <c r="F4" s="110">
        <v>4654</v>
      </c>
      <c r="G4" s="111">
        <v>445651000</v>
      </c>
      <c r="H4" s="111">
        <v>4586960</v>
      </c>
      <c r="I4" s="111">
        <v>770270</v>
      </c>
      <c r="J4" s="112">
        <v>6</v>
      </c>
      <c r="K4" s="64">
        <f>H4/F4</f>
        <v>985.59518693596908</v>
      </c>
      <c r="L4" s="113">
        <f t="shared" ref="L4:L6" si="0">F4/E4</f>
        <v>119.33333333333333</v>
      </c>
      <c r="M4" s="62">
        <f t="shared" ref="M4:M6" si="1">H4/G4</f>
        <v>1.029271784423237E-2</v>
      </c>
      <c r="N4" s="62">
        <f t="shared" ref="N4:N6" si="2">E4/F4</f>
        <v>8.3798882681564244E-3</v>
      </c>
      <c r="O4" s="114">
        <f t="shared" ref="O4:O5" si="3">E4/J4</f>
        <v>6.5</v>
      </c>
      <c r="P4" s="62">
        <f t="shared" ref="P4:P6" si="4">I4/G4</f>
        <v>1.7284152846061154E-3</v>
      </c>
      <c r="R4" s="108">
        <f t="shared" ref="R4:R6" si="5">G4/F4</f>
        <v>95756.55350236356</v>
      </c>
      <c r="S4" s="108">
        <f t="shared" ref="S4:S6" si="6">H4/E4</f>
        <v>117614.35897435897</v>
      </c>
    </row>
    <row r="5" spans="1:19">
      <c r="A5" s="109" t="s">
        <v>77</v>
      </c>
      <c r="C5" s="37" t="s">
        <v>14</v>
      </c>
      <c r="E5">
        <v>112</v>
      </c>
      <c r="F5" s="110">
        <v>3790</v>
      </c>
      <c r="G5" s="111">
        <v>547223000</v>
      </c>
      <c r="H5" s="111">
        <v>20179408</v>
      </c>
      <c r="J5" s="112">
        <v>42</v>
      </c>
      <c r="K5" s="64">
        <f>H5/F5</f>
        <v>5324.382058047493</v>
      </c>
      <c r="L5" s="113">
        <f t="shared" si="0"/>
        <v>33.839285714285715</v>
      </c>
      <c r="M5" s="62">
        <f t="shared" si="1"/>
        <v>3.6876023120373233E-2</v>
      </c>
      <c r="N5" s="62">
        <f t="shared" si="2"/>
        <v>2.9551451187335091E-2</v>
      </c>
      <c r="O5" s="114">
        <f t="shared" si="3"/>
        <v>2.6666666666666665</v>
      </c>
      <c r="P5" s="62">
        <f t="shared" si="4"/>
        <v>0</v>
      </c>
      <c r="R5" s="108">
        <f t="shared" si="5"/>
        <v>144386.01583113457</v>
      </c>
      <c r="S5" s="108">
        <f t="shared" si="6"/>
        <v>180173.28571428571</v>
      </c>
    </row>
    <row r="6" spans="1:19">
      <c r="A6" s="109" t="s">
        <v>114</v>
      </c>
      <c r="C6" s="37" t="s">
        <v>14</v>
      </c>
      <c r="E6">
        <v>16</v>
      </c>
      <c r="F6" s="110">
        <v>3000</v>
      </c>
      <c r="G6" s="111">
        <v>158000000</v>
      </c>
      <c r="H6" s="111">
        <v>3365000</v>
      </c>
      <c r="I6" s="111">
        <v>400000</v>
      </c>
      <c r="J6" s="113"/>
      <c r="K6" s="108">
        <f>F6</f>
        <v>3000</v>
      </c>
      <c r="L6" s="113">
        <f t="shared" si="0"/>
        <v>187.5</v>
      </c>
      <c r="M6" s="62">
        <f t="shared" si="1"/>
        <v>2.1297468354430381E-2</v>
      </c>
      <c r="N6" s="62">
        <f t="shared" si="2"/>
        <v>5.3333333333333332E-3</v>
      </c>
      <c r="O6" s="114"/>
      <c r="P6" s="62">
        <f t="shared" si="4"/>
        <v>2.5316455696202532E-3</v>
      </c>
      <c r="R6" s="108">
        <f t="shared" si="5"/>
        <v>52666.666666666664</v>
      </c>
      <c r="S6" s="108">
        <f t="shared" si="6"/>
        <v>210312.5</v>
      </c>
    </row>
    <row r="12" spans="1:19" s="58" customFormat="1"/>
    <row r="13" spans="1:19" s="58" customFormat="1"/>
    <row r="14" spans="1:19" s="58" customFormat="1"/>
    <row r="15" spans="1:19" s="58" customFormat="1"/>
    <row r="16" spans="1:19" s="58" customFormat="1"/>
    <row r="17" s="58" customFormat="1"/>
    <row r="18" s="58" customFormat="1"/>
    <row r="19" s="58" customFormat="1"/>
    <row r="20" s="58" customFormat="1"/>
    <row r="21" s="58" customFormat="1"/>
    <row r="22" s="58" customFormat="1"/>
    <row r="23" s="58" customFormat="1"/>
    <row r="24" s="58" customFormat="1"/>
    <row r="25" s="58" customFormat="1"/>
    <row r="26" s="58" customFormat="1"/>
    <row r="27" s="58" customFormat="1"/>
    <row r="28" s="58" customFormat="1"/>
    <row r="29" s="58" customFormat="1"/>
    <row r="30" s="58" customFormat="1"/>
    <row r="31" s="58" customFormat="1"/>
    <row r="32" s="58" customFormat="1"/>
    <row r="33" s="58" customFormat="1"/>
    <row r="34" s="58" customFormat="1"/>
    <row r="35" s="58" customFormat="1"/>
    <row r="36" s="58" customFormat="1"/>
    <row r="37" s="58" customFormat="1"/>
    <row r="38" s="58" customFormat="1"/>
    <row r="39" s="58" customFormat="1"/>
    <row r="40" s="58" customFormat="1"/>
    <row r="41" s="58" customFormat="1"/>
    <row r="42" s="58" customFormat="1"/>
    <row r="43" s="58" customFormat="1"/>
    <row r="44" s="58" customFormat="1"/>
    <row r="45" s="58" customFormat="1"/>
    <row r="46" s="58" customFormat="1"/>
    <row r="47" s="58" customFormat="1"/>
    <row r="48" s="58" customFormat="1"/>
    <row r="49" spans="3:16" s="58" customFormat="1"/>
    <row r="50" spans="3:16" s="58" customFormat="1"/>
    <row r="51" spans="3:16" s="58" customFormat="1"/>
    <row r="52" spans="3:16" s="58" customFormat="1"/>
    <row r="53" spans="3:16" s="58" customFormat="1"/>
    <row r="54" spans="3:16" s="58" customFormat="1"/>
    <row r="55" spans="3:16" s="58" customFormat="1"/>
    <row r="56" spans="3:16" s="58" customFormat="1"/>
    <row r="57" spans="3:16" s="58" customFormat="1"/>
    <row r="58" spans="3:16" s="58" customFormat="1">
      <c r="C58" s="39" t="s">
        <v>353</v>
      </c>
    </row>
    <row r="59" spans="3:16" ht="13.5" thickBot="1"/>
    <row r="60" spans="3:16" ht="76.5">
      <c r="C60" s="120"/>
      <c r="D60" s="121" t="s">
        <v>305</v>
      </c>
      <c r="E60" s="122" t="s">
        <v>4</v>
      </c>
      <c r="F60" s="122" t="s">
        <v>5</v>
      </c>
      <c r="G60" s="123" t="s">
        <v>6</v>
      </c>
      <c r="H60" s="123" t="s">
        <v>7</v>
      </c>
      <c r="I60" s="123" t="s">
        <v>8</v>
      </c>
      <c r="J60" s="122" t="s">
        <v>9</v>
      </c>
      <c r="K60" s="124" t="s">
        <v>300</v>
      </c>
      <c r="L60" s="125" t="s">
        <v>299</v>
      </c>
      <c r="M60" s="126" t="s">
        <v>301</v>
      </c>
      <c r="N60" s="126" t="s">
        <v>302</v>
      </c>
      <c r="O60" s="125" t="s">
        <v>303</v>
      </c>
      <c r="P60" s="127" t="s">
        <v>304</v>
      </c>
    </row>
    <row r="61" spans="3:16">
      <c r="C61" s="158" t="s">
        <v>35</v>
      </c>
      <c r="D61" s="129">
        <f>COUNTIF($C$3:$C$6,$C61)</f>
        <v>0</v>
      </c>
      <c r="E61" s="130"/>
      <c r="F61" s="130"/>
      <c r="G61" s="131"/>
      <c r="H61" s="131"/>
      <c r="I61" s="131"/>
      <c r="J61" s="130"/>
      <c r="K61" s="131"/>
      <c r="L61" s="130"/>
      <c r="M61" s="132"/>
      <c r="N61" s="132"/>
      <c r="O61" s="130"/>
      <c r="P61" s="133"/>
    </row>
    <row r="62" spans="3:16">
      <c r="C62" s="158" t="s">
        <v>14</v>
      </c>
      <c r="D62" s="129">
        <f t="shared" ref="D62:D64" si="7">COUNTIF($C$3:$C$6,$C62)</f>
        <v>4</v>
      </c>
      <c r="E62" s="130">
        <f t="shared" ref="E62:P62" si="8">AVERAGEIF($C$3:$C$6,$C62,E$3:E$6)</f>
        <v>49</v>
      </c>
      <c r="F62" s="130">
        <f t="shared" si="8"/>
        <v>3111</v>
      </c>
      <c r="G62" s="131">
        <f t="shared" si="8"/>
        <v>324293500</v>
      </c>
      <c r="H62" s="131">
        <f t="shared" si="8"/>
        <v>7960842</v>
      </c>
      <c r="I62" s="131">
        <f t="shared" si="8"/>
        <v>516756.66666666669</v>
      </c>
      <c r="J62" s="130">
        <f t="shared" si="8"/>
        <v>17</v>
      </c>
      <c r="K62" s="131">
        <f t="shared" si="8"/>
        <v>3255.4943112458654</v>
      </c>
      <c r="L62" s="130">
        <f t="shared" si="8"/>
        <v>93.788844417077172</v>
      </c>
      <c r="M62" s="132">
        <f t="shared" si="8"/>
        <v>2.3459682883415864E-2</v>
      </c>
      <c r="N62" s="132">
        <f t="shared" si="8"/>
        <v>1.806616819720621E-2</v>
      </c>
      <c r="O62" s="130">
        <f t="shared" si="8"/>
        <v>6.2777777777777777</v>
      </c>
      <c r="P62" s="133">
        <f t="shared" si="8"/>
        <v>1.7143658629072416E-3</v>
      </c>
    </row>
    <row r="63" spans="3:16">
      <c r="C63" s="158" t="s">
        <v>34</v>
      </c>
      <c r="D63" s="129">
        <f t="shared" si="7"/>
        <v>0</v>
      </c>
      <c r="E63" s="130"/>
      <c r="F63" s="130"/>
      <c r="G63" s="131"/>
      <c r="H63" s="131"/>
      <c r="I63" s="131"/>
      <c r="J63" s="130"/>
      <c r="K63" s="131"/>
      <c r="L63" s="130"/>
      <c r="M63" s="132"/>
      <c r="N63" s="132"/>
      <c r="O63" s="130"/>
      <c r="P63" s="133"/>
    </row>
    <row r="64" spans="3:16">
      <c r="C64" s="161" t="s">
        <v>40</v>
      </c>
      <c r="D64" s="142">
        <f t="shared" si="7"/>
        <v>0</v>
      </c>
      <c r="E64" s="143"/>
      <c r="F64" s="143"/>
      <c r="G64" s="144"/>
      <c r="H64" s="144"/>
      <c r="I64" s="144"/>
      <c r="J64" s="143"/>
      <c r="K64" s="144"/>
      <c r="L64" s="143"/>
      <c r="M64" s="145"/>
      <c r="N64" s="145"/>
      <c r="O64" s="143"/>
      <c r="P64" s="146"/>
    </row>
    <row r="65" spans="3:16" ht="13.5" thickBot="1">
      <c r="C65" s="159" t="s">
        <v>315</v>
      </c>
      <c r="D65" s="136">
        <f>SUM(D61:D64)</f>
        <v>4</v>
      </c>
      <c r="E65" s="137">
        <f>AVERAGE(E61:E64)</f>
        <v>49</v>
      </c>
      <c r="F65" s="137">
        <f t="shared" ref="F65:P65" si="9">AVERAGE(F61:F64)</f>
        <v>3111</v>
      </c>
      <c r="G65" s="137">
        <f t="shared" si="9"/>
        <v>324293500</v>
      </c>
      <c r="H65" s="137">
        <f t="shared" si="9"/>
        <v>7960842</v>
      </c>
      <c r="I65" s="137">
        <f t="shared" si="9"/>
        <v>516756.66666666669</v>
      </c>
      <c r="J65" s="137">
        <f t="shared" si="9"/>
        <v>17</v>
      </c>
      <c r="K65" s="137">
        <f t="shared" si="9"/>
        <v>3255.4943112458654</v>
      </c>
      <c r="L65" s="137">
        <f t="shared" si="9"/>
        <v>93.788844417077172</v>
      </c>
      <c r="M65" s="137">
        <f t="shared" si="9"/>
        <v>2.3459682883415864E-2</v>
      </c>
      <c r="N65" s="137">
        <f t="shared" si="9"/>
        <v>1.806616819720621E-2</v>
      </c>
      <c r="O65" s="137">
        <f t="shared" si="9"/>
        <v>6.2777777777777777</v>
      </c>
      <c r="P65" s="160">
        <f t="shared" si="9"/>
        <v>1.7143658629072416E-3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2001</vt:lpstr>
      <vt:lpstr>2002</vt:lpstr>
      <vt:lpstr>2003</vt:lpstr>
      <vt:lpstr>2004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Matrix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Happ, Edward</dc:creator>
  <cp:lastModifiedBy>Happ, Edward</cp:lastModifiedBy>
  <dcterms:created xsi:type="dcterms:W3CDTF">2018-01-23T03:48:44Z</dcterms:created>
  <dcterms:modified xsi:type="dcterms:W3CDTF">2019-04-03T19:45:07Z</dcterms:modified>
</cp:coreProperties>
</file>