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<sst xmlns="http://schemas.openxmlformats.org/spreadsheetml/2006/main" count="315" uniqueCount="64">
  <si>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</si>
  <si>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</si>
  <si>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</si>
  <si>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</si>
  <si>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</si>
  <si>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</si>
  <si>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</si>
  <si>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</si>
  <si>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</si>
  <si>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</si>
  <si>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</si>
  <si>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</si>
  <si>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</si>
  <si>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</si>
  <si>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</si>
  <si>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</si>
  <si>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</si>
  <si>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</si>
  <si>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</si>
  <si>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</si>
  <si>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</si>
  <si>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</si>
  <si>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</si>
  <si>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</si>
  <si>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</si>
  <si>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</si>
  <si>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</si>
  <si>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</si>
  <si>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</si>
  <si>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</si>
  <si>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</si>
  <si>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</si>
  <si>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</si>
  <si>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</si>
  <si>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</si>
  <si>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</si>
  <si>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</si>
  <si>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</si>
  <si>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</si>
  <si>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</si>
  <si>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</si>
  <si>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</si>
  <si>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</si>
  <si>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</si>
  <si>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</si>
  <si>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</si>
  <si>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</si>
  <si>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</si>
  <si>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</si>
  <si>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</si>
  <si>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</si>
  <si>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</si>
  <si>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</si>
  <si>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</si>
  <si>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</si>
  <si>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</si>
  <si>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</si>
  <si>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</si>
  <si>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</si>
  <si>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</si>
  <si>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World Dr</t>
  </si>
  <si>
    <t>Orange</t>
  </si>
  <si>
    <t>Celebration</t>
  </si>
  <si>
    <t>Griffin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</si>
</sst>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63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42465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61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62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2</v>
      </c>
      <c r="C12" s="115">
        <v>193</v>
      </c>
      <c r="D12" s="115">
        <v>0</v>
      </c>
      <c r="E12" s="115">
        <v>7</v>
      </c>
      <c r="F12" s="115">
        <v>0</v>
      </c>
      <c r="G12" s="115">
        <v>0</v>
      </c>
      <c r="H12" s="115">
        <v>0</v>
      </c>
      <c r="I12" s="115">
        <v>0</v>
      </c>
      <c r="J12" s="115">
        <v>0</v>
      </c>
      <c r="K12" s="115">
        <v>76</v>
      </c>
      <c r="L12" s="115">
        <v>27</v>
      </c>
      <c r="M12" s="115">
        <v>0</v>
      </c>
      <c r="N12" s="115">
        <v>14</v>
      </c>
      <c r="O12" s="115">
        <v>0</v>
      </c>
      <c r="P12" s="115">
        <v>0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2</v>
      </c>
      <c r="C13" s="115">
        <v>179</v>
      </c>
      <c r="D13" s="115">
        <v>0</v>
      </c>
      <c r="E13" s="115">
        <v>5</v>
      </c>
      <c r="F13" s="115">
        <v>0</v>
      </c>
      <c r="G13" s="115">
        <v>0</v>
      </c>
      <c r="H13" s="115">
        <v>0</v>
      </c>
      <c r="I13" s="115">
        <v>0</v>
      </c>
      <c r="J13" s="115">
        <v>0</v>
      </c>
      <c r="K13" s="115">
        <v>72</v>
      </c>
      <c r="L13" s="115">
        <v>28</v>
      </c>
      <c r="M13" s="115">
        <v>0</v>
      </c>
      <c r="N13" s="115">
        <v>18</v>
      </c>
      <c r="O13" s="115">
        <v>0</v>
      </c>
      <c r="P13" s="115">
        <v>0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2</v>
      </c>
      <c r="C14" s="115">
        <v>187</v>
      </c>
      <c r="D14" s="115">
        <v>0</v>
      </c>
      <c r="E14" s="115">
        <v>6</v>
      </c>
      <c r="F14" s="115">
        <v>0</v>
      </c>
      <c r="G14" s="115">
        <v>0</v>
      </c>
      <c r="H14" s="115">
        <v>0</v>
      </c>
      <c r="I14" s="115">
        <v>0</v>
      </c>
      <c r="J14" s="115">
        <v>0</v>
      </c>
      <c r="K14" s="115">
        <v>70</v>
      </c>
      <c r="L14" s="115">
        <v>29</v>
      </c>
      <c r="M14" s="115">
        <v>2</v>
      </c>
      <c r="N14" s="115">
        <v>20</v>
      </c>
      <c r="O14" s="115">
        <v>0</v>
      </c>
      <c r="P14" s="115">
        <v>1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2</v>
      </c>
      <c r="C15" s="115">
        <v>179</v>
      </c>
      <c r="D15" s="115">
        <v>0</v>
      </c>
      <c r="E15" s="115">
        <v>7</v>
      </c>
      <c r="F15" s="115">
        <v>0</v>
      </c>
      <c r="G15" s="115">
        <v>0</v>
      </c>
      <c r="H15" s="115">
        <v>0</v>
      </c>
      <c r="I15" s="115">
        <v>0</v>
      </c>
      <c r="J15" s="115">
        <v>0</v>
      </c>
      <c r="K15" s="115">
        <v>79</v>
      </c>
      <c r="L15" s="115">
        <v>21</v>
      </c>
      <c r="M15" s="115">
        <v>0</v>
      </c>
      <c r="N15" s="115">
        <v>22</v>
      </c>
      <c r="O15" s="115">
        <v>0</v>
      </c>
      <c r="P15" s="115">
        <v>0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5</v>
      </c>
      <c r="C16" s="115">
        <v>151</v>
      </c>
      <c r="D16" s="115">
        <v>0</v>
      </c>
      <c r="E16" s="115">
        <v>14</v>
      </c>
      <c r="F16" s="115">
        <v>0</v>
      </c>
      <c r="G16" s="115">
        <v>0</v>
      </c>
      <c r="H16" s="115">
        <v>0</v>
      </c>
      <c r="I16" s="115">
        <v>0</v>
      </c>
      <c r="J16" s="115">
        <v>0</v>
      </c>
      <c r="K16" s="115">
        <v>70</v>
      </c>
      <c r="L16" s="115">
        <v>30</v>
      </c>
      <c r="M16" s="115">
        <v>1</v>
      </c>
      <c r="N16" s="115">
        <v>19</v>
      </c>
      <c r="O16" s="115">
        <v>0</v>
      </c>
      <c r="P16" s="115">
        <v>0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7</v>
      </c>
      <c r="C17" s="115">
        <v>199</v>
      </c>
      <c r="D17" s="115">
        <v>0</v>
      </c>
      <c r="E17" s="115">
        <v>8</v>
      </c>
      <c r="F17" s="115">
        <v>0</v>
      </c>
      <c r="G17" s="115">
        <v>0</v>
      </c>
      <c r="H17" s="115">
        <v>0</v>
      </c>
      <c r="I17" s="115">
        <v>0</v>
      </c>
      <c r="J17" s="115">
        <v>0</v>
      </c>
      <c r="K17" s="115">
        <v>89</v>
      </c>
      <c r="L17" s="115">
        <v>42</v>
      </c>
      <c r="M17" s="115">
        <v>0</v>
      </c>
      <c r="N17" s="115">
        <v>32</v>
      </c>
      <c r="O17" s="115">
        <v>0</v>
      </c>
      <c r="P17" s="115">
        <v>0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3</v>
      </c>
      <c r="C18" s="115">
        <v>140</v>
      </c>
      <c r="D18" s="115">
        <v>0</v>
      </c>
      <c r="E18" s="115">
        <v>5</v>
      </c>
      <c r="F18" s="115">
        <v>0</v>
      </c>
      <c r="G18" s="115">
        <v>0</v>
      </c>
      <c r="H18" s="115">
        <v>0</v>
      </c>
      <c r="I18" s="115">
        <v>0</v>
      </c>
      <c r="J18" s="115">
        <v>0</v>
      </c>
      <c r="K18" s="115">
        <v>93</v>
      </c>
      <c r="L18" s="115">
        <v>55</v>
      </c>
      <c r="M18" s="115">
        <v>1</v>
      </c>
      <c r="N18" s="115">
        <v>32</v>
      </c>
      <c r="O18" s="115">
        <v>0</v>
      </c>
      <c r="P18" s="115">
        <v>0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7</v>
      </c>
      <c r="C19" s="115">
        <v>129</v>
      </c>
      <c r="D19" s="115">
        <v>0</v>
      </c>
      <c r="E19" s="115">
        <v>5</v>
      </c>
      <c r="F19" s="115">
        <v>0</v>
      </c>
      <c r="G19" s="115">
        <v>0</v>
      </c>
      <c r="H19" s="115">
        <v>0</v>
      </c>
      <c r="I19" s="115">
        <v>0</v>
      </c>
      <c r="J19" s="115">
        <v>0</v>
      </c>
      <c r="K19" s="115">
        <v>88</v>
      </c>
      <c r="L19" s="115">
        <v>41</v>
      </c>
      <c r="M19" s="115">
        <v>0</v>
      </c>
      <c r="N19" s="115">
        <v>12</v>
      </c>
      <c r="O19" s="115">
        <v>0</v>
      </c>
      <c r="P19" s="115">
        <v>0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2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  <c r="I24" s="115">
        <v>0</v>
      </c>
      <c r="J24" s="115">
        <v>0</v>
      </c>
      <c r="K24" s="115">
        <v>1</v>
      </c>
      <c r="L24" s="115">
        <v>1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0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0</v>
      </c>
      <c r="L25" s="115">
        <v>1</v>
      </c>
      <c r="M25" s="115">
        <v>0</v>
      </c>
      <c r="N25" s="115">
        <v>1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1</v>
      </c>
      <c r="D26" s="115">
        <v>0</v>
      </c>
      <c r="E26" s="115">
        <v>0</v>
      </c>
      <c r="F26" s="115">
        <v>0</v>
      </c>
      <c r="G26" s="115">
        <v>0</v>
      </c>
      <c r="H26" s="115">
        <v>0</v>
      </c>
      <c r="I26" s="115">
        <v>0</v>
      </c>
      <c r="J26" s="115">
        <v>0</v>
      </c>
      <c r="K26" s="115">
        <v>0</v>
      </c>
      <c r="L26" s="115">
        <v>1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2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0</v>
      </c>
      <c r="L27" s="115">
        <v>1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1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0</v>
      </c>
      <c r="L28" s="115">
        <v>1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1</v>
      </c>
      <c r="D29" s="115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1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1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1</v>
      </c>
      <c r="M31" s="115">
        <v>0</v>
      </c>
      <c r="N31" s="115">
        <v>1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7</v>
      </c>
      <c r="E36" s="115"/>
      <c r="F36" s="115"/>
      <c r="G36" s="115"/>
      <c r="H36" s="115"/>
      <c r="I36" s="115"/>
      <c r="J36" s="53"/>
      <c r="K36" s="53"/>
      <c r="L36" s="115">
        <v>0</v>
      </c>
      <c r="M36" s="53"/>
      <c r="N36" s="53"/>
      <c r="O36" s="53"/>
      <c r="P36" s="115"/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5</v>
      </c>
      <c r="E37" s="115"/>
      <c r="F37" s="115"/>
      <c r="G37" s="115"/>
      <c r="H37" s="115"/>
      <c r="I37" s="115"/>
      <c r="J37" s="53"/>
      <c r="K37" s="53"/>
      <c r="L37" s="115">
        <v>0</v>
      </c>
      <c r="M37" s="53"/>
      <c r="N37" s="53"/>
      <c r="O37" s="53"/>
      <c r="P37" s="115"/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6</v>
      </c>
      <c r="E38" s="115"/>
      <c r="F38" s="115"/>
      <c r="G38" s="115"/>
      <c r="H38" s="115"/>
      <c r="I38" s="115"/>
      <c r="J38" s="53"/>
      <c r="K38" s="53"/>
      <c r="L38" s="115">
        <v>2</v>
      </c>
      <c r="M38" s="53"/>
      <c r="N38" s="53"/>
      <c r="O38" s="53"/>
      <c r="P38" s="115"/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7</v>
      </c>
      <c r="E39" s="115"/>
      <c r="F39" s="115"/>
      <c r="G39" s="115"/>
      <c r="H39" s="115"/>
      <c r="I39" s="115"/>
      <c r="J39" s="53"/>
      <c r="K39" s="53"/>
      <c r="L39" s="115">
        <v>0</v>
      </c>
      <c r="M39" s="53"/>
      <c r="N39" s="53"/>
      <c r="O39" s="53"/>
      <c r="P39" s="115"/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14</v>
      </c>
      <c r="E40" s="115"/>
      <c r="F40" s="115"/>
      <c r="G40" s="115"/>
      <c r="H40" s="115"/>
      <c r="I40" s="115"/>
      <c r="J40" s="53"/>
      <c r="K40" s="53"/>
      <c r="L40" s="115">
        <v>1</v>
      </c>
      <c r="M40" s="53"/>
      <c r="N40" s="53"/>
      <c r="O40" s="53"/>
      <c r="P40" s="115"/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8</v>
      </c>
      <c r="E41" s="115"/>
      <c r="F41" s="115"/>
      <c r="G41" s="115"/>
      <c r="H41" s="115"/>
      <c r="I41" s="115"/>
      <c r="J41" s="53"/>
      <c r="K41" s="53"/>
      <c r="L41" s="115">
        <v>0</v>
      </c>
      <c r="M41" s="53"/>
      <c r="N41" s="53"/>
      <c r="O41" s="53"/>
      <c r="P41" s="115"/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5</v>
      </c>
      <c r="E42" s="115"/>
      <c r="F42" s="115"/>
      <c r="G42" s="115"/>
      <c r="H42" s="115"/>
      <c r="I42" s="115"/>
      <c r="J42" s="53"/>
      <c r="K42" s="53"/>
      <c r="L42" s="115">
        <v>1</v>
      </c>
      <c r="M42" s="53"/>
      <c r="N42" s="53"/>
      <c r="O42" s="53"/>
      <c r="P42" s="115"/>
      <c r="Q42" s="53"/>
    </row>
    <row r="43" spans="1:17" x14ac:dyDescent="0.25">
      <c r="A43" s="52">
        <f>A19</f>
        <v>0.73958333333333381</v>
      </c>
      <c r="B43" s="115"/>
      <c r="C43" s="115"/>
      <c r="D43" s="115">
        <v>5</v>
      </c>
      <c r="E43" s="115"/>
      <c r="F43" s="115"/>
      <c r="G43" s="115"/>
      <c r="H43" s="115"/>
      <c r="I43" s="115"/>
      <c r="J43" s="53"/>
      <c r="K43" s="53"/>
      <c r="L43" s="115">
        <v>0</v>
      </c>
      <c r="M43" s="53"/>
      <c r="N43" s="53"/>
      <c r="O43" s="53"/>
      <c r="P43" s="115"/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M10" sqref="M10:O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Celebration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World Dr</v>
      </c>
      <c r="I10" s="128"/>
      <c r="J10" s="128"/>
      <c r="K10" s="139" t="s">
        <v>30</v>
      </c>
      <c r="L10" s="139"/>
      <c r="M10" s="128" t="str">
        <f>Petra!D2</f>
        <v>Griffin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42465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28</v>
      </c>
      <c r="I23" s="33">
        <f>Petra!K12+Petra!K24+Petra!K36</f>
        <v>77</v>
      </c>
      <c r="J23" s="33">
        <f>Petra!J12+Petra!J24+Petra!J36</f>
        <v>0</v>
      </c>
      <c r="K23" s="34"/>
      <c r="L23" s="35"/>
      <c r="M23" s="33">
        <f>Petra!D12+Petra!D24+Petra!D36</f>
        <v>7</v>
      </c>
      <c r="N23" s="33">
        <f>Petra!C12+Petra!C24+Petra!C36</f>
        <v>195</v>
      </c>
      <c r="O23" s="33">
        <f>Petra!B12+Petra!B24+Petra!B36</f>
        <v>2</v>
      </c>
      <c r="R23" s="7">
        <f t="shared" ref="R23:R30" si="0">C23</f>
        <v>0.66666666666666663</v>
      </c>
      <c r="S23" s="54">
        <f t="shared" ref="S23:S30" si="1">SUM(H23:J23,H40:J40,M23:O23,M40:O40)</f>
        <v>323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29</v>
      </c>
      <c r="I24" s="33">
        <f>Petra!K13+Petra!K25+Petra!K37</f>
        <v>72</v>
      </c>
      <c r="J24" s="33">
        <f>Petra!J13+Petra!J25+Petra!J37</f>
        <v>0</v>
      </c>
      <c r="K24" s="34"/>
      <c r="L24" s="35"/>
      <c r="M24" s="33">
        <f>Petra!D13+Petra!D25+Petra!D37</f>
        <v>5</v>
      </c>
      <c r="N24" s="33">
        <f>Petra!C13+Petra!C25+Petra!C37</f>
        <v>179</v>
      </c>
      <c r="O24" s="33">
        <f>Petra!B13+Petra!B25+Petra!B37</f>
        <v>2</v>
      </c>
      <c r="R24" s="7">
        <f t="shared" si="0"/>
        <v>0.67708333333333337</v>
      </c>
      <c r="S24" s="54">
        <f t="shared" si="1"/>
        <v>306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32</v>
      </c>
      <c r="I25" s="33">
        <f>Petra!K14+Petra!K26+Petra!K38</f>
        <v>70</v>
      </c>
      <c r="J25" s="33">
        <f>Petra!J14+Petra!J26+Petra!J38</f>
        <v>0</v>
      </c>
      <c r="K25" s="34"/>
      <c r="L25" s="35"/>
      <c r="M25" s="33">
        <f>Petra!D14+Petra!D26+Petra!D38</f>
        <v>6</v>
      </c>
      <c r="N25" s="33">
        <f>Petra!C14+Petra!C26+Petra!C38</f>
        <v>188</v>
      </c>
      <c r="O25" s="33">
        <f>Petra!B14+Petra!B26+Petra!B38</f>
        <v>2</v>
      </c>
      <c r="R25" s="7">
        <f t="shared" si="0"/>
        <v>0.68750000000000011</v>
      </c>
      <c r="S25" s="54">
        <f t="shared" si="1"/>
        <v>319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22</v>
      </c>
      <c r="I26" s="33">
        <f>Petra!K15+Petra!K27+Petra!K39</f>
        <v>79</v>
      </c>
      <c r="J26" s="33">
        <f>Petra!J15+Petra!J27+Petra!J39</f>
        <v>0</v>
      </c>
      <c r="K26" s="34"/>
      <c r="L26" s="35"/>
      <c r="M26" s="33">
        <f>Petra!D15+Petra!D27+Petra!D39</f>
        <v>7</v>
      </c>
      <c r="N26" s="33">
        <f>Petra!C15+Petra!C27+Petra!C39</f>
        <v>181</v>
      </c>
      <c r="O26" s="33">
        <f>Petra!B15+Petra!B27+Petra!B39</f>
        <v>2</v>
      </c>
      <c r="R26" s="7">
        <f t="shared" si="0"/>
        <v>0.69791666666666685</v>
      </c>
      <c r="S26" s="54">
        <f t="shared" si="1"/>
        <v>313</v>
      </c>
      <c r="T26" s="54">
        <f>SUM(S23:S26)</f>
        <v>1261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32</v>
      </c>
      <c r="I27" s="33">
        <f>Petra!K16+Petra!K28+Petra!K40</f>
        <v>70</v>
      </c>
      <c r="J27" s="33">
        <f>Petra!J16+Petra!J28+Petra!J40</f>
        <v>0</v>
      </c>
      <c r="K27" s="34"/>
      <c r="L27" s="35"/>
      <c r="M27" s="33">
        <f>Petra!D16+Petra!D28+Petra!D40</f>
        <v>14</v>
      </c>
      <c r="N27" s="33">
        <f>Petra!C16+Petra!C28+Petra!C40</f>
        <v>152</v>
      </c>
      <c r="O27" s="33">
        <f>Petra!B16+Petra!B28+Petra!B40</f>
        <v>5</v>
      </c>
      <c r="R27" s="7">
        <f t="shared" si="0"/>
        <v>0.70833333333333359</v>
      </c>
      <c r="S27" s="54">
        <f t="shared" si="1"/>
        <v>292</v>
      </c>
      <c r="T27" s="54">
        <f>SUM(S24:S27)</f>
        <v>1230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42</v>
      </c>
      <c r="I28" s="33">
        <f>Petra!K17+Petra!K29+Petra!K41</f>
        <v>89</v>
      </c>
      <c r="J28" s="33">
        <f>Petra!J17+Petra!J29+Petra!J41</f>
        <v>0</v>
      </c>
      <c r="K28" s="34"/>
      <c r="L28" s="35"/>
      <c r="M28" s="33">
        <f>Petra!D17+Petra!D29+Petra!D41</f>
        <v>8</v>
      </c>
      <c r="N28" s="33">
        <f>Petra!C17+Petra!C29+Petra!C41</f>
        <v>200</v>
      </c>
      <c r="O28" s="33">
        <f>Petra!B17+Petra!B29+Petra!B41</f>
        <v>7</v>
      </c>
      <c r="R28" s="7">
        <f t="shared" si="0"/>
        <v>0.71875000000000033</v>
      </c>
      <c r="S28" s="54">
        <f t="shared" si="1"/>
        <v>379</v>
      </c>
      <c r="T28" s="54">
        <f>SUM(S25:S28)</f>
        <v>1303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56</v>
      </c>
      <c r="I29" s="33">
        <f>Petra!K18+Petra!K30+Petra!K42</f>
        <v>93</v>
      </c>
      <c r="J29" s="33">
        <f>Petra!J18+Petra!J30+Petra!J42</f>
        <v>0</v>
      </c>
      <c r="K29" s="34"/>
      <c r="L29" s="35"/>
      <c r="M29" s="33">
        <f>Petra!D18+Petra!D30+Petra!D42</f>
        <v>5</v>
      </c>
      <c r="N29" s="33">
        <f>Petra!C18+Petra!C30+Petra!C42</f>
        <v>140</v>
      </c>
      <c r="O29" s="33">
        <f>Petra!B18+Petra!B30+Petra!B42</f>
        <v>3</v>
      </c>
      <c r="R29" s="7">
        <f t="shared" si="0"/>
        <v>0.72916666666666707</v>
      </c>
      <c r="S29" s="54">
        <f t="shared" si="1"/>
        <v>329</v>
      </c>
      <c r="T29" s="54">
        <f>SUM(S26:S29)</f>
        <v>1313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42</v>
      </c>
      <c r="I30" s="61">
        <f>Petra!K19+Petra!K31+Petra!K43</f>
        <v>88</v>
      </c>
      <c r="J30" s="61">
        <f>Petra!J19+Petra!J31+Petra!J43</f>
        <v>0</v>
      </c>
      <c r="K30" s="34"/>
      <c r="L30" s="35"/>
      <c r="M30" s="61">
        <f>Petra!D19+Petra!D31+Petra!D43</f>
        <v>5</v>
      </c>
      <c r="N30" s="61">
        <f>Petra!C19+Petra!C31+Petra!C43</f>
        <v>130</v>
      </c>
      <c r="O30" s="61">
        <f>Petra!B19+Petra!B31+Petra!B43</f>
        <v>7</v>
      </c>
      <c r="R30" s="7">
        <f t="shared" si="0"/>
        <v>0.73958333333333381</v>
      </c>
      <c r="S30" s="54">
        <f t="shared" si="1"/>
        <v>285</v>
      </c>
      <c r="T30" s="54">
        <f>SUM(S27:S30)</f>
        <v>1285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283</v>
      </c>
      <c r="I31" s="32">
        <f>SUM(I23:I30)</f>
        <v>638</v>
      </c>
      <c r="J31" s="32">
        <f>SUM(J23:J30)</f>
        <v>0</v>
      </c>
      <c r="K31" s="34"/>
      <c r="L31" s="60"/>
      <c r="M31" s="33">
        <f>SUM(M23:M30)</f>
        <v>57</v>
      </c>
      <c r="N31" s="33">
        <f>SUM(N23:N30)</f>
        <v>1365</v>
      </c>
      <c r="O31" s="33">
        <f>SUM(O23:O30)</f>
        <v>30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1313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0</v>
      </c>
      <c r="I40" s="33">
        <f>Petra!O12+Petra!O24+Petra!O36</f>
        <v>0</v>
      </c>
      <c r="J40" s="33">
        <f>Petra!N12+Petra!N24+Petra!N36</f>
        <v>14</v>
      </c>
      <c r="K40" s="33"/>
      <c r="L40" s="36"/>
      <c r="M40" s="33">
        <f>Petra!H12+Petra!H24+Petra!H36</f>
        <v>0</v>
      </c>
      <c r="N40" s="33">
        <f>Petra!G12+Petra!G24+Petra!G36</f>
        <v>0</v>
      </c>
      <c r="O40" s="33">
        <f>Petra!F12+Petra!F24+Petra!F36</f>
        <v>0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313</v>
      </c>
      <c r="U40" s="64">
        <f t="shared" ref="U40:W43" si="5">IF($R$40=$C$23,H23,IF($R$40=$C$24,H24,IF($R$40=$C$25,H25,IF($R$40=$C$26,H26,H27))))</f>
        <v>22</v>
      </c>
      <c r="V40" s="64">
        <f t="shared" si="5"/>
        <v>79</v>
      </c>
      <c r="W40" s="64">
        <f t="shared" si="5"/>
        <v>0</v>
      </c>
      <c r="X40" s="64">
        <f t="shared" ref="X40:Z43" si="6">IF($R$40=$C$23,M23,IF($R$40=$C$24,M24,IF($R$40=$C$25,M25,IF($R$40=$C$26,M26,M27))))</f>
        <v>7</v>
      </c>
      <c r="Y40" s="64">
        <f t="shared" si="6"/>
        <v>181</v>
      </c>
      <c r="Z40" s="64">
        <f t="shared" si="6"/>
        <v>2</v>
      </c>
      <c r="AA40" s="64">
        <f t="shared" ref="AA40:AC43" si="7">IF($R$40=$C$23,H40,IF($R$40=$C$24,H41,IF($R$40=$C$25,H42,IF($R$40=$C$26,H43,H44))))</f>
        <v>0</v>
      </c>
      <c r="AB40" s="64">
        <f t="shared" si="7"/>
        <v>0</v>
      </c>
      <c r="AC40" s="64">
        <f t="shared" si="7"/>
        <v>22</v>
      </c>
      <c r="AD40" s="64">
        <f t="shared" ref="AD40:AF43" si="8">IF($R$40=$C$23,M40,IF($R$40=$C$24,M41,IF($R$40=$C$25,M42,IF($R$40=$C$26,M43,M44))))</f>
        <v>0</v>
      </c>
      <c r="AE40" s="64">
        <f t="shared" si="8"/>
        <v>0</v>
      </c>
      <c r="AF40" s="64">
        <f t="shared" si="8"/>
        <v>0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0</v>
      </c>
      <c r="I41" s="33">
        <f>Petra!O13+Petra!O25+Petra!O37</f>
        <v>0</v>
      </c>
      <c r="J41" s="33">
        <f>Petra!N13+Petra!N25+Petra!N37</f>
        <v>19</v>
      </c>
      <c r="K41" s="33"/>
      <c r="L41" s="36"/>
      <c r="M41" s="33">
        <f>Petra!H13+Petra!H25+Petra!H37</f>
        <v>0</v>
      </c>
      <c r="N41" s="33">
        <f>Petra!G13+Petra!G25+Petra!G37</f>
        <v>0</v>
      </c>
      <c r="O41" s="33">
        <f>Petra!F13+Petra!F25+Petra!F37</f>
        <v>0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292</v>
      </c>
      <c r="U41" s="64">
        <f t="shared" si="5"/>
        <v>32</v>
      </c>
      <c r="V41" s="64">
        <f t="shared" si="5"/>
        <v>70</v>
      </c>
      <c r="W41" s="64">
        <f t="shared" si="5"/>
        <v>0</v>
      </c>
      <c r="X41" s="64">
        <f t="shared" si="6"/>
        <v>14</v>
      </c>
      <c r="Y41" s="64">
        <f t="shared" si="6"/>
        <v>152</v>
      </c>
      <c r="Z41" s="64">
        <f t="shared" si="6"/>
        <v>5</v>
      </c>
      <c r="AA41" s="64">
        <f t="shared" si="7"/>
        <v>0</v>
      </c>
      <c r="AB41" s="64">
        <f t="shared" si="7"/>
        <v>0</v>
      </c>
      <c r="AC41" s="64">
        <f t="shared" si="7"/>
        <v>19</v>
      </c>
      <c r="AD41" s="64">
        <f t="shared" si="8"/>
        <v>0</v>
      </c>
      <c r="AE41" s="64">
        <f t="shared" si="8"/>
        <v>0</v>
      </c>
      <c r="AF41" s="64">
        <f t="shared" si="8"/>
        <v>0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1</v>
      </c>
      <c r="I42" s="33">
        <f>Petra!O14+Petra!O26+Petra!O38</f>
        <v>0</v>
      </c>
      <c r="J42" s="33">
        <f>Petra!N14+Petra!N26+Petra!N38</f>
        <v>20</v>
      </c>
      <c r="K42" s="33"/>
      <c r="L42" s="36"/>
      <c r="M42" s="33">
        <f>Petra!H14+Petra!H26+Petra!H38</f>
        <v>0</v>
      </c>
      <c r="N42" s="33">
        <f>Petra!G14+Petra!G26+Petra!G38</f>
        <v>0</v>
      </c>
      <c r="O42" s="33">
        <f>Petra!F14+Petra!F26+Petra!F38</f>
        <v>0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379</v>
      </c>
      <c r="U42" s="64">
        <f t="shared" si="5"/>
        <v>42</v>
      </c>
      <c r="V42" s="64">
        <f t="shared" si="5"/>
        <v>89</v>
      </c>
      <c r="W42" s="64">
        <f t="shared" si="5"/>
        <v>0</v>
      </c>
      <c r="X42" s="64">
        <f t="shared" si="6"/>
        <v>8</v>
      </c>
      <c r="Y42" s="64">
        <f t="shared" si="6"/>
        <v>200</v>
      </c>
      <c r="Z42" s="64">
        <f t="shared" si="6"/>
        <v>7</v>
      </c>
      <c r="AA42" s="64">
        <f t="shared" si="7"/>
        <v>0</v>
      </c>
      <c r="AB42" s="64">
        <f t="shared" si="7"/>
        <v>0</v>
      </c>
      <c r="AC42" s="64">
        <f t="shared" si="7"/>
        <v>33</v>
      </c>
      <c r="AD42" s="64">
        <f t="shared" si="8"/>
        <v>0</v>
      </c>
      <c r="AE42" s="64">
        <f t="shared" si="8"/>
        <v>0</v>
      </c>
      <c r="AF42" s="64">
        <f t="shared" si="8"/>
        <v>0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0</v>
      </c>
      <c r="I43" s="33">
        <f>Petra!O15+Petra!O27+Petra!O39</f>
        <v>0</v>
      </c>
      <c r="J43" s="33">
        <f>Petra!N15+Petra!N27+Petra!N39</f>
        <v>22</v>
      </c>
      <c r="K43" s="33"/>
      <c r="L43" s="36"/>
      <c r="M43" s="33">
        <f>Petra!H15+Petra!H27+Petra!H39</f>
        <v>0</v>
      </c>
      <c r="N43" s="33">
        <f>Petra!G15+Petra!G27+Petra!G39</f>
        <v>0</v>
      </c>
      <c r="O43" s="33">
        <f>Petra!F15+Petra!F27+Petra!F39</f>
        <v>0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329</v>
      </c>
      <c r="U43" s="64">
        <f t="shared" si="5"/>
        <v>56</v>
      </c>
      <c r="V43" s="64">
        <f t="shared" si="5"/>
        <v>93</v>
      </c>
      <c r="W43" s="64">
        <f t="shared" si="5"/>
        <v>0</v>
      </c>
      <c r="X43" s="64">
        <f t="shared" si="6"/>
        <v>5</v>
      </c>
      <c r="Y43" s="64">
        <f t="shared" si="6"/>
        <v>140</v>
      </c>
      <c r="Z43" s="64">
        <f t="shared" si="6"/>
        <v>3</v>
      </c>
      <c r="AA43" s="64">
        <f t="shared" si="7"/>
        <v>0</v>
      </c>
      <c r="AB43" s="64">
        <f t="shared" si="7"/>
        <v>0</v>
      </c>
      <c r="AC43" s="64">
        <f t="shared" si="7"/>
        <v>32</v>
      </c>
      <c r="AD43" s="64">
        <f t="shared" si="8"/>
        <v>0</v>
      </c>
      <c r="AE43" s="64">
        <f t="shared" si="8"/>
        <v>0</v>
      </c>
      <c r="AF43" s="64">
        <f t="shared" si="8"/>
        <v>0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0</v>
      </c>
      <c r="I44" s="33">
        <f>Petra!O16+Petra!O28+Petra!O40</f>
        <v>0</v>
      </c>
      <c r="J44" s="33">
        <f>Petra!N16+Petra!N28+Petra!N40</f>
        <v>19</v>
      </c>
      <c r="K44" s="33"/>
      <c r="L44" s="36"/>
      <c r="M44" s="33">
        <f>Petra!H16+Petra!H28+Petra!H40</f>
        <v>0</v>
      </c>
      <c r="N44" s="33">
        <f>Petra!G16+Petra!G28+Petra!G40</f>
        <v>0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0</v>
      </c>
      <c r="I45" s="33">
        <f>Petra!O17+Petra!O29+Petra!O41</f>
        <v>0</v>
      </c>
      <c r="J45" s="33">
        <f>Petra!N17+Petra!N29+Petra!N41</f>
        <v>33</v>
      </c>
      <c r="K45" s="33"/>
      <c r="L45" s="36"/>
      <c r="M45" s="33">
        <f>Petra!H17+Petra!H29+Petra!H41</f>
        <v>0</v>
      </c>
      <c r="N45" s="33">
        <f>Petra!G17+Petra!G29+Petra!G41</f>
        <v>0</v>
      </c>
      <c r="O45" s="33">
        <f>Petra!F17+Petra!F29+Petra!F41</f>
        <v>0</v>
      </c>
      <c r="T45" s="1" t="s">
        <v>36</v>
      </c>
      <c r="U45" s="64">
        <f>SUM(U40:U43)</f>
        <v>152</v>
      </c>
      <c r="V45" s="64">
        <f t="shared" ref="V45:AF45" si="9">SUM(V40:V43)</f>
        <v>331</v>
      </c>
      <c r="W45" s="64">
        <f t="shared" si="9"/>
        <v>0</v>
      </c>
      <c r="X45" s="64">
        <f t="shared" si="9"/>
        <v>34</v>
      </c>
      <c r="Y45" s="64">
        <f t="shared" si="9"/>
        <v>673</v>
      </c>
      <c r="Z45" s="64">
        <f t="shared" si="9"/>
        <v>17</v>
      </c>
      <c r="AA45" s="64">
        <f t="shared" si="9"/>
        <v>0</v>
      </c>
      <c r="AB45" s="64">
        <f t="shared" si="9"/>
        <v>0</v>
      </c>
      <c r="AC45" s="64">
        <f t="shared" si="9"/>
        <v>106</v>
      </c>
      <c r="AD45" s="64">
        <f t="shared" si="9"/>
        <v>0</v>
      </c>
      <c r="AE45" s="64">
        <f t="shared" si="9"/>
        <v>0</v>
      </c>
      <c r="AF45" s="64">
        <f t="shared" si="9"/>
        <v>0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0</v>
      </c>
      <c r="I46" s="33">
        <f>Petra!O18+Petra!O30+Petra!O42</f>
        <v>0</v>
      </c>
      <c r="J46" s="33">
        <f>Petra!N18+Petra!N30+Petra!N42</f>
        <v>32</v>
      </c>
      <c r="K46" s="33"/>
      <c r="L46" s="36"/>
      <c r="M46" s="33">
        <f>Petra!H18+Petra!H30+Petra!H42</f>
        <v>0</v>
      </c>
      <c r="N46" s="33">
        <f>Petra!G18+Petra!G30+Petra!G42</f>
        <v>0</v>
      </c>
      <c r="O46" s="33">
        <f>Petra!F18+Petra!F30+Petra!F42</f>
        <v>0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0</v>
      </c>
      <c r="I47" s="61">
        <f>Petra!O19+Petra!O31+Petra!O43</f>
        <v>0</v>
      </c>
      <c r="J47" s="61">
        <f>Petra!N19+Petra!N31+Petra!N43</f>
        <v>13</v>
      </c>
      <c r="K47" s="33"/>
      <c r="L47" s="36"/>
      <c r="M47" s="61">
        <f>Petra!H19+Petra!H31+Petra!H43</f>
        <v>0</v>
      </c>
      <c r="N47" s="61">
        <f>Petra!G19+Petra!G31+Petra!G43</f>
        <v>0</v>
      </c>
      <c r="O47" s="61">
        <f>Petra!F19+Petra!F31+Petra!F43</f>
        <v>0</v>
      </c>
      <c r="S47" s="1" t="s">
        <v>13</v>
      </c>
      <c r="T47" s="65">
        <f>ROUND(T34/(MAX(T40:T43)*4),3)</f>
        <v>0.86599999999999999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</v>
      </c>
      <c r="I48" s="33">
        <f>SUM(I40:I47)</f>
        <v>0</v>
      </c>
      <c r="J48" s="33">
        <f>SUM(J40:J47)</f>
        <v>172</v>
      </c>
      <c r="K48" s="33"/>
      <c r="L48" s="32"/>
      <c r="M48" s="33">
        <f>SUM(M40:M47)</f>
        <v>0</v>
      </c>
      <c r="N48" s="33">
        <f>SUM(N40:N47)</f>
        <v>0</v>
      </c>
      <c r="O48" s="33">
        <f>SUM(O40:O47)</f>
        <v>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17</v>
      </c>
      <c r="I53" s="25">
        <f>Y45</f>
        <v>673</v>
      </c>
      <c r="J53" s="25">
        <f>X45</f>
        <v>34</v>
      </c>
      <c r="O53" s="28">
        <f>AF45</f>
        <v>0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World Dr</v>
      </c>
      <c r="G55" s="23"/>
      <c r="O55" s="28">
        <f>AE45</f>
        <v>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Griffin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0.86599999999999999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106</v>
      </c>
      <c r="M66" s="27">
        <f>U45</f>
        <v>152</v>
      </c>
      <c r="N66" s="27">
        <f>V45</f>
        <v>331</v>
      </c>
      <c r="O66" s="27">
        <f>W45</f>
        <v>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1313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Celebration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World Dr</v>
      </c>
      <c r="J10" s="128"/>
      <c r="K10" s="128"/>
      <c r="L10" s="3" t="s">
        <v>30</v>
      </c>
      <c r="M10" s="3"/>
      <c r="N10" s="128" t="str">
        <f>'All traffic'!M10</f>
        <v>Griffin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42465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1</v>
      </c>
      <c r="J23" s="33">
        <f>Petra!K24</f>
        <v>1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2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4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1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0.67708333333333337</v>
      </c>
      <c r="T24" s="54">
        <f>SUM(I24:P24,I40:P40)</f>
        <v>2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1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1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2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1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2</v>
      </c>
      <c r="P26" s="33">
        <f>Petra!B27</f>
        <v>0</v>
      </c>
      <c r="S26" s="7">
        <f t="shared" si="0"/>
        <v>0.69791666666666685</v>
      </c>
      <c r="T26" s="1">
        <f t="shared" si="1"/>
        <v>3</v>
      </c>
      <c r="U26" s="54">
        <f>SUM(T23:T26)</f>
        <v>11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1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1</v>
      </c>
      <c r="P27" s="33">
        <f>Petra!B28</f>
        <v>0</v>
      </c>
      <c r="S27" s="7">
        <f t="shared" si="0"/>
        <v>0.70833333333333359</v>
      </c>
      <c r="T27" s="1">
        <f t="shared" si="1"/>
        <v>2</v>
      </c>
      <c r="U27" s="54">
        <f>SUM(T24:T27)</f>
        <v>9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1</v>
      </c>
      <c r="P28" s="33">
        <f>Petra!B29</f>
        <v>0</v>
      </c>
      <c r="S28" s="7">
        <f t="shared" si="0"/>
        <v>0.71875000000000033</v>
      </c>
      <c r="T28" s="1">
        <f t="shared" si="1"/>
        <v>2</v>
      </c>
      <c r="U28" s="54">
        <f>SUM(T25:T28)</f>
        <v>9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0.72916666666666707</v>
      </c>
      <c r="T29" s="1">
        <f t="shared" si="1"/>
        <v>0</v>
      </c>
      <c r="U29" s="54">
        <f>SUM(T26:T29)</f>
        <v>7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1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1</v>
      </c>
      <c r="P30" s="33">
        <f>Petra!B31</f>
        <v>0</v>
      </c>
      <c r="S30" s="7">
        <f t="shared" si="0"/>
        <v>0.73958333333333381</v>
      </c>
      <c r="T30" s="1">
        <f t="shared" si="1"/>
        <v>3</v>
      </c>
      <c r="U30" s="54">
        <f>SUM(T27:T30)</f>
        <v>7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11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0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3</v>
      </c>
      <c r="V39" s="64">
        <f>IF($S$39=$D$23,I23,IF($S$39=$D$24,I24,IF($S$39=$D$25,I25,IF($S$39=$D$26,I26,I27))))</f>
        <v>1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2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1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2</v>
      </c>
      <c r="V40" s="64">
        <f t="shared" si="2"/>
        <v>1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1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2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1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1</v>
      </c>
      <c r="AE41" s="69">
        <f t="shared" si="5"/>
        <v>0</v>
      </c>
      <c r="AF41" s="70">
        <f t="shared" si="5"/>
        <v>0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0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1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2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0</v>
      </c>
      <c r="Z44" s="64">
        <f t="shared" si="8"/>
        <v>4</v>
      </c>
      <c r="AA44" s="64">
        <f t="shared" si="8"/>
        <v>0</v>
      </c>
      <c r="AB44" s="64">
        <f t="shared" si="8"/>
        <v>0</v>
      </c>
      <c r="AC44" s="64">
        <f t="shared" si="8"/>
        <v>0</v>
      </c>
      <c r="AD44" s="64">
        <f t="shared" si="8"/>
        <v>1</v>
      </c>
      <c r="AE44" s="64">
        <f t="shared" si="8"/>
        <v>0</v>
      </c>
      <c r="AF44" s="64">
        <f t="shared" si="8"/>
        <v>0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1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</v>
      </c>
      <c r="J51" s="37">
        <f>IF('All traffic'!I53=0,0%,Z44/'All traffic'!I53)</f>
        <v>5.9435364041604752E-3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World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Griffin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9.433962264150943E-3</v>
      </c>
      <c r="N64" s="38">
        <f>IF('All traffic'!M66=0,0%,V44/'All traffic'!M66)</f>
        <v>1.3157894736842105E-2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Celebration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World Dr</v>
      </c>
      <c r="K10" s="128"/>
      <c r="L10" s="128"/>
      <c r="M10" s="3" t="s">
        <v>30</v>
      </c>
      <c r="N10" s="3"/>
      <c r="O10" s="128" t="str">
        <f>Truck!N10</f>
        <v>Griffin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42465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7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7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5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5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2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6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8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7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7</v>
      </c>
      <c r="V26" s="54">
        <f>SUM(U23:U26)</f>
        <v>27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1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14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15</v>
      </c>
      <c r="V27" s="54">
        <f>SUM(U24:U27)</f>
        <v>35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8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8</v>
      </c>
      <c r="V28" s="54">
        <f>SUM(U25:U28)</f>
        <v>38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1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5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6</v>
      </c>
      <c r="V29" s="54">
        <f>SUM(U26:U29)</f>
        <v>36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5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5</v>
      </c>
      <c r="V30" s="54">
        <f>SUM(U27:U30)</f>
        <v>34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38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7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7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15</v>
      </c>
      <c r="W40" s="64">
        <f>IF($T$39=$E$23,J24,IF($T$39=$E$24,J25,IF($T$39=$E$25,J26,IF($T$39=$E$26,J27,J28))))</f>
        <v>1</v>
      </c>
      <c r="X40" s="64">
        <f t="shared" si="4"/>
        <v>0</v>
      </c>
      <c r="Y40" s="64">
        <f t="shared" si="4"/>
        <v>0</v>
      </c>
      <c r="Z40" s="69">
        <f t="shared" si="5"/>
        <v>14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8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8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6</v>
      </c>
      <c r="W42" s="64">
        <f t="shared" si="4"/>
        <v>1</v>
      </c>
      <c r="X42" s="64">
        <f t="shared" si="4"/>
        <v>0</v>
      </c>
      <c r="Y42" s="64">
        <f t="shared" si="4"/>
        <v>0</v>
      </c>
      <c r="Z42" s="69">
        <f t="shared" si="5"/>
        <v>5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2</v>
      </c>
      <c r="X44" s="64">
        <f>SUM(X39:X42)</f>
        <v>0</v>
      </c>
      <c r="Y44" s="64">
        <f t="shared" ref="Y44:AH44" si="9">SUM(Y39:Y42)</f>
        <v>0</v>
      </c>
      <c r="Z44" s="64">
        <f t="shared" si="9"/>
        <v>34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34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World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Griffin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2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B5" sqref="B5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World Dr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42465</v>
      </c>
      <c r="E4" s="159"/>
      <c r="F4" s="92"/>
      <c r="G4" s="92"/>
      <c r="H4" s="93" t="s">
        <v>49</v>
      </c>
      <c r="I4" s="159" t="str">
        <f>Petra!D2</f>
        <v>Griffin Rd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1</v>
      </c>
      <c r="O13" s="103">
        <v>0</v>
      </c>
      <c r="P13" s="103"/>
      <c r="Q13" s="103"/>
      <c r="R13" s="103"/>
      <c r="S13" s="101">
        <f>SUM(K13:R13)</f>
        <v>1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World Dr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Griffin Rd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Griffin Rd</v>
      </c>
      <c r="L23" s="146"/>
      <c r="M23" s="147"/>
      <c r="N23" s="105"/>
      <c r="O23" s="148" t="str">
        <f>IF(I3=0,"",I3)</f>
        <v>World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2016-05-12T16:53:13Z</cp:lastPrinted>
  <dcterms:created xsi:type="dcterms:W3CDTF">2005-04-21T17:27:43Z</dcterms:created>
  <dcterms:modified xsi:type="dcterms:W3CDTF">2016-05-12T16:56:59Z</dcterms:modified>
</cp:coreProperties>
</file>