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S9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<sst xmlns="http://schemas.openxmlformats.org/spreadsheetml/2006/main" count="315" uniqueCount="64">
  <si>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</si>
  <si>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</si>
  <si>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</si>
  <si>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</si>
  <si>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</si>
  <si>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</si>
  <si>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</si>
  <si>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</si>
  <si>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</si>
  <si>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</si>
  <si>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</si>
  <si>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</si>
  <si>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</si>
  <si>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</si>
  <si>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</si>
  <si>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</si>
  <si>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</si>
  <si>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</si>
  <si>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</si>
  <si>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</si>
  <si>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</si>
  <si>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</si>
  <si>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</si>
  <si>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</si>
  <si>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</si>
  <si>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</si>
  <si>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</si>
  <si>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</si>
  <si>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</si>
  <si>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</si>
  <si>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</si>
  <si>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</si>
  <si>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</si>
  <si>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</si>
  <si>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</si>
  <si>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</si>
  <si>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</si>
  <si>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</si>
  <si>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</si>
  <si>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</si>
  <si>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</si>
  <si>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</si>
  <si>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</si>
  <si>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</si>
  <si>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</si>
  <si>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</si>
  <si>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</si>
  <si>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</si>
  <si>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</si>
  <si>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</si>
  <si>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</si>
  <si>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</si>
  <si>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</si>
  <si>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</si>
  <si>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</si>
  <si>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</si>
  <si>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</si>
  <si>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</si>
  <si>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</si>
  <si>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</si>
  <si>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Orange</t>
  </si>
  <si>
    <t>Champions Gate</t>
  </si>
  <si>
    <t>CR-532 / Champions Gate Blvd</t>
  </si>
  <si>
    <t>I-4 EB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</si>
</sst>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63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62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42465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60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61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0</v>
      </c>
      <c r="D12" s="115">
        <v>0</v>
      </c>
      <c r="E12" s="115">
        <v>0</v>
      </c>
      <c r="F12" s="115">
        <v>74</v>
      </c>
      <c r="G12" s="115">
        <v>119</v>
      </c>
      <c r="H12" s="115">
        <v>0</v>
      </c>
      <c r="I12" s="115">
        <v>0</v>
      </c>
      <c r="J12" s="115">
        <v>49</v>
      </c>
      <c r="K12" s="115">
        <v>0</v>
      </c>
      <c r="L12" s="115">
        <v>26</v>
      </c>
      <c r="M12" s="115">
        <v>0</v>
      </c>
      <c r="N12" s="115">
        <v>0</v>
      </c>
      <c r="O12" s="115">
        <v>171</v>
      </c>
      <c r="P12" s="115">
        <v>125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0</v>
      </c>
      <c r="D13" s="115">
        <v>0</v>
      </c>
      <c r="E13" s="115">
        <v>0</v>
      </c>
      <c r="F13" s="115">
        <v>85</v>
      </c>
      <c r="G13" s="115">
        <v>119</v>
      </c>
      <c r="H13" s="115">
        <v>0</v>
      </c>
      <c r="I13" s="115">
        <v>0</v>
      </c>
      <c r="J13" s="115">
        <v>53</v>
      </c>
      <c r="K13" s="115">
        <v>0</v>
      </c>
      <c r="L13" s="115">
        <v>25</v>
      </c>
      <c r="M13" s="115">
        <v>0</v>
      </c>
      <c r="N13" s="115">
        <v>0</v>
      </c>
      <c r="O13" s="115">
        <v>184</v>
      </c>
      <c r="P13" s="115">
        <v>90</v>
      </c>
      <c r="Q13" s="115">
        <v>1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0</v>
      </c>
      <c r="D14" s="115">
        <v>0</v>
      </c>
      <c r="E14" s="115">
        <v>0</v>
      </c>
      <c r="F14" s="115">
        <v>76</v>
      </c>
      <c r="G14" s="115">
        <v>120</v>
      </c>
      <c r="H14" s="115">
        <v>0</v>
      </c>
      <c r="I14" s="115">
        <v>0</v>
      </c>
      <c r="J14" s="115">
        <v>67</v>
      </c>
      <c r="K14" s="115">
        <v>0</v>
      </c>
      <c r="L14" s="115">
        <v>27</v>
      </c>
      <c r="M14" s="115">
        <v>0</v>
      </c>
      <c r="N14" s="115">
        <v>0</v>
      </c>
      <c r="O14" s="115">
        <v>202</v>
      </c>
      <c r="P14" s="115">
        <v>126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0</v>
      </c>
      <c r="D15" s="115">
        <v>0</v>
      </c>
      <c r="E15" s="115">
        <v>0</v>
      </c>
      <c r="F15" s="115">
        <v>64</v>
      </c>
      <c r="G15" s="115">
        <v>127</v>
      </c>
      <c r="H15" s="115">
        <v>0</v>
      </c>
      <c r="I15" s="115">
        <v>0</v>
      </c>
      <c r="J15" s="115">
        <v>66</v>
      </c>
      <c r="K15" s="115">
        <v>0</v>
      </c>
      <c r="L15" s="115">
        <v>26</v>
      </c>
      <c r="M15" s="115">
        <v>0</v>
      </c>
      <c r="N15" s="115">
        <v>0</v>
      </c>
      <c r="O15" s="115">
        <v>170</v>
      </c>
      <c r="P15" s="115">
        <v>111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0</v>
      </c>
      <c r="D16" s="115">
        <v>0</v>
      </c>
      <c r="E16" s="115">
        <v>0</v>
      </c>
      <c r="F16" s="115">
        <v>87</v>
      </c>
      <c r="G16" s="115">
        <v>120</v>
      </c>
      <c r="H16" s="115">
        <v>0</v>
      </c>
      <c r="I16" s="115">
        <v>0</v>
      </c>
      <c r="J16" s="115">
        <v>70</v>
      </c>
      <c r="K16" s="115">
        <v>0</v>
      </c>
      <c r="L16" s="115">
        <v>27</v>
      </c>
      <c r="M16" s="115">
        <v>0</v>
      </c>
      <c r="N16" s="115">
        <v>0</v>
      </c>
      <c r="O16" s="115">
        <v>164</v>
      </c>
      <c r="P16" s="115">
        <v>116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0</v>
      </c>
      <c r="D17" s="115">
        <v>0</v>
      </c>
      <c r="E17" s="115">
        <v>0</v>
      </c>
      <c r="F17" s="115">
        <v>63</v>
      </c>
      <c r="G17" s="115">
        <v>142</v>
      </c>
      <c r="H17" s="115">
        <v>0</v>
      </c>
      <c r="I17" s="115">
        <v>0</v>
      </c>
      <c r="J17" s="115">
        <v>67</v>
      </c>
      <c r="K17" s="115">
        <v>1</v>
      </c>
      <c r="L17" s="115">
        <v>26</v>
      </c>
      <c r="M17" s="115">
        <v>0</v>
      </c>
      <c r="N17" s="115">
        <v>0</v>
      </c>
      <c r="O17" s="115">
        <v>172</v>
      </c>
      <c r="P17" s="115">
        <v>126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0</v>
      </c>
      <c r="D18" s="115">
        <v>0</v>
      </c>
      <c r="E18" s="115">
        <v>0</v>
      </c>
      <c r="F18" s="115">
        <v>70</v>
      </c>
      <c r="G18" s="115">
        <v>120</v>
      </c>
      <c r="H18" s="115">
        <v>0</v>
      </c>
      <c r="I18" s="115">
        <v>0</v>
      </c>
      <c r="J18" s="115">
        <v>60</v>
      </c>
      <c r="K18" s="115">
        <v>1</v>
      </c>
      <c r="L18" s="115">
        <v>40</v>
      </c>
      <c r="M18" s="115">
        <v>0</v>
      </c>
      <c r="N18" s="115">
        <v>0</v>
      </c>
      <c r="O18" s="115">
        <v>171</v>
      </c>
      <c r="P18" s="115">
        <v>130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0</v>
      </c>
      <c r="D19" s="115">
        <v>0</v>
      </c>
      <c r="E19" s="115">
        <v>0</v>
      </c>
      <c r="F19" s="115">
        <v>66</v>
      </c>
      <c r="G19" s="115">
        <v>101</v>
      </c>
      <c r="H19" s="115">
        <v>0</v>
      </c>
      <c r="I19" s="115">
        <v>0</v>
      </c>
      <c r="J19" s="115">
        <v>60</v>
      </c>
      <c r="K19" s="115">
        <v>1</v>
      </c>
      <c r="L19" s="115">
        <v>26</v>
      </c>
      <c r="M19" s="115">
        <v>0</v>
      </c>
      <c r="N19" s="115">
        <v>0</v>
      </c>
      <c r="O19" s="115">
        <v>179</v>
      </c>
      <c r="P19" s="115">
        <v>119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0</v>
      </c>
      <c r="D24" s="115">
        <v>0</v>
      </c>
      <c r="E24" s="115">
        <v>0</v>
      </c>
      <c r="F24" s="115">
        <v>1</v>
      </c>
      <c r="G24" s="115">
        <v>4</v>
      </c>
      <c r="H24" s="115">
        <v>0</v>
      </c>
      <c r="I24" s="115">
        <v>0</v>
      </c>
      <c r="J24" s="115">
        <v>5</v>
      </c>
      <c r="K24" s="115">
        <v>0</v>
      </c>
      <c r="L24" s="115">
        <v>0</v>
      </c>
      <c r="M24" s="115">
        <v>0</v>
      </c>
      <c r="N24" s="115">
        <v>0</v>
      </c>
      <c r="O24" s="115">
        <v>5</v>
      </c>
      <c r="P24" s="115">
        <v>3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2</v>
      </c>
      <c r="G25" s="115">
        <v>1</v>
      </c>
      <c r="H25" s="115">
        <v>0</v>
      </c>
      <c r="I25" s="115">
        <v>0</v>
      </c>
      <c r="J25" s="115">
        <v>1</v>
      </c>
      <c r="K25" s="115">
        <v>0</v>
      </c>
      <c r="L25" s="115">
        <v>1</v>
      </c>
      <c r="M25" s="115">
        <v>0</v>
      </c>
      <c r="N25" s="115">
        <v>0</v>
      </c>
      <c r="O25" s="115">
        <v>4</v>
      </c>
      <c r="P25" s="115">
        <v>4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0</v>
      </c>
      <c r="D26" s="115">
        <v>0</v>
      </c>
      <c r="E26" s="115">
        <v>0</v>
      </c>
      <c r="F26" s="115">
        <v>2</v>
      </c>
      <c r="G26" s="115">
        <v>3</v>
      </c>
      <c r="H26" s="115">
        <v>0</v>
      </c>
      <c r="I26" s="115">
        <v>0</v>
      </c>
      <c r="J26" s="115">
        <v>1</v>
      </c>
      <c r="K26" s="115">
        <v>0</v>
      </c>
      <c r="L26" s="115">
        <v>0</v>
      </c>
      <c r="M26" s="115">
        <v>0</v>
      </c>
      <c r="N26" s="115">
        <v>0</v>
      </c>
      <c r="O26" s="115">
        <v>3</v>
      </c>
      <c r="P26" s="115">
        <v>5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0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5</v>
      </c>
      <c r="K27" s="115">
        <v>0</v>
      </c>
      <c r="L27" s="115">
        <v>2</v>
      </c>
      <c r="M27" s="115">
        <v>0</v>
      </c>
      <c r="N27" s="115">
        <v>0</v>
      </c>
      <c r="O27" s="115">
        <v>5</v>
      </c>
      <c r="P27" s="115">
        <v>2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0</v>
      </c>
      <c r="D28" s="115">
        <v>0</v>
      </c>
      <c r="E28" s="115">
        <v>0</v>
      </c>
      <c r="F28" s="115">
        <v>8</v>
      </c>
      <c r="G28" s="115">
        <v>2</v>
      </c>
      <c r="H28" s="115">
        <v>0</v>
      </c>
      <c r="I28" s="115">
        <v>0</v>
      </c>
      <c r="J28" s="115">
        <v>2</v>
      </c>
      <c r="K28" s="115">
        <v>0</v>
      </c>
      <c r="L28" s="115">
        <v>0</v>
      </c>
      <c r="M28" s="115">
        <v>0</v>
      </c>
      <c r="N28" s="115">
        <v>0</v>
      </c>
      <c r="O28" s="115">
        <v>4</v>
      </c>
      <c r="P28" s="115">
        <v>2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0</v>
      </c>
      <c r="D29" s="115">
        <v>0</v>
      </c>
      <c r="E29" s="115">
        <v>0</v>
      </c>
      <c r="F29" s="115">
        <v>2</v>
      </c>
      <c r="G29" s="115">
        <v>5</v>
      </c>
      <c r="H29" s="115">
        <v>0</v>
      </c>
      <c r="I29" s="115">
        <v>0</v>
      </c>
      <c r="J29" s="115">
        <v>6</v>
      </c>
      <c r="K29" s="115">
        <v>0</v>
      </c>
      <c r="L29" s="115">
        <v>1</v>
      </c>
      <c r="M29" s="115">
        <v>0</v>
      </c>
      <c r="N29" s="115">
        <v>0</v>
      </c>
      <c r="O29" s="115">
        <v>1</v>
      </c>
      <c r="P29" s="115">
        <v>5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0</v>
      </c>
      <c r="D30" s="115">
        <v>0</v>
      </c>
      <c r="E30" s="115">
        <v>0</v>
      </c>
      <c r="F30" s="115">
        <v>2</v>
      </c>
      <c r="G30" s="115">
        <v>1</v>
      </c>
      <c r="H30" s="115">
        <v>0</v>
      </c>
      <c r="I30" s="115">
        <v>0</v>
      </c>
      <c r="J30" s="115">
        <v>4</v>
      </c>
      <c r="K30" s="115">
        <v>0</v>
      </c>
      <c r="L30" s="115">
        <v>0</v>
      </c>
      <c r="M30" s="115">
        <v>0</v>
      </c>
      <c r="N30" s="115">
        <v>0</v>
      </c>
      <c r="O30" s="115">
        <v>6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0</v>
      </c>
      <c r="E31" s="115">
        <v>0</v>
      </c>
      <c r="F31" s="115">
        <v>2</v>
      </c>
      <c r="G31" s="115">
        <v>1</v>
      </c>
      <c r="H31" s="115">
        <v>0</v>
      </c>
      <c r="I31" s="115">
        <v>0</v>
      </c>
      <c r="J31" s="115">
        <v>3</v>
      </c>
      <c r="K31" s="115">
        <v>0</v>
      </c>
      <c r="L31" s="115">
        <v>0</v>
      </c>
      <c r="M31" s="115">
        <v>0</v>
      </c>
      <c r="N31" s="115">
        <v>0</v>
      </c>
      <c r="O31" s="115">
        <v>1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53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53"/>
      <c r="M37" s="53"/>
      <c r="N37" s="53"/>
      <c r="O37" s="53"/>
      <c r="P37" s="115">
        <v>1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53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53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53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53"/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53"/>
      <c r="M42" s="53"/>
      <c r="N42" s="53"/>
      <c r="O42" s="53"/>
      <c r="P42" s="115">
        <v>0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53"/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/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Champions Gate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I-4 EB Ramps</v>
      </c>
      <c r="I10" s="128"/>
      <c r="J10" s="128"/>
      <c r="K10" s="139" t="s">
        <v>30</v>
      </c>
      <c r="L10" s="139"/>
      <c r="M10" s="128" t="str">
        <f>Petra!D2</f>
        <v>CR-532 / Champions Gate Blvd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42465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26</v>
      </c>
      <c r="I23" s="33">
        <f>Petra!K12+Petra!K24+Petra!K36</f>
        <v>0</v>
      </c>
      <c r="J23" s="33">
        <f>Petra!J12+Petra!J24+Petra!J36</f>
        <v>54</v>
      </c>
      <c r="K23" s="34"/>
      <c r="L23" s="35"/>
      <c r="M23" s="33">
        <f>Petra!D12+Petra!D24+Petra!D36</f>
        <v>0</v>
      </c>
      <c r="N23" s="33">
        <f>Petra!C12+Petra!C24+Petra!C36</f>
        <v>0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582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26</v>
      </c>
      <c r="I24" s="33">
        <f>Petra!K13+Petra!K25+Petra!K37</f>
        <v>0</v>
      </c>
      <c r="J24" s="33">
        <f>Petra!J13+Petra!J25+Petra!J37</f>
        <v>54</v>
      </c>
      <c r="K24" s="34"/>
      <c r="L24" s="35"/>
      <c r="M24" s="33">
        <f>Petra!D13+Petra!D25+Petra!D37</f>
        <v>0</v>
      </c>
      <c r="N24" s="33">
        <f>Petra!C13+Petra!C25+Petra!C37</f>
        <v>0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570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27</v>
      </c>
      <c r="I25" s="33">
        <f>Petra!K14+Petra!K26+Petra!K38</f>
        <v>0</v>
      </c>
      <c r="J25" s="33">
        <f>Petra!J14+Petra!J26+Petra!J38</f>
        <v>68</v>
      </c>
      <c r="K25" s="34"/>
      <c r="L25" s="35"/>
      <c r="M25" s="33">
        <f>Petra!D14+Petra!D26+Petra!D38</f>
        <v>0</v>
      </c>
      <c r="N25" s="33">
        <f>Petra!C14+Petra!C26+Petra!C38</f>
        <v>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632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28</v>
      </c>
      <c r="I26" s="33">
        <f>Petra!K15+Petra!K27+Petra!K39</f>
        <v>0</v>
      </c>
      <c r="J26" s="33">
        <f>Petra!J15+Petra!J27+Petra!J39</f>
        <v>71</v>
      </c>
      <c r="K26" s="34"/>
      <c r="L26" s="35"/>
      <c r="M26" s="33">
        <f>Petra!D15+Petra!D27+Petra!D39</f>
        <v>0</v>
      </c>
      <c r="N26" s="33">
        <f>Petra!C15+Petra!C27+Petra!C39</f>
        <v>0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578</v>
      </c>
      <c r="T26" s="54">
        <f>SUM(S23:S26)</f>
        <v>2362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27</v>
      </c>
      <c r="I27" s="33">
        <f>Petra!K16+Petra!K28+Petra!K40</f>
        <v>0</v>
      </c>
      <c r="J27" s="33">
        <f>Petra!J16+Petra!J28+Petra!J40</f>
        <v>72</v>
      </c>
      <c r="K27" s="34"/>
      <c r="L27" s="35"/>
      <c r="M27" s="33">
        <f>Petra!D16+Petra!D28+Petra!D40</f>
        <v>0</v>
      </c>
      <c r="N27" s="33">
        <f>Petra!C16+Petra!C28+Petra!C40</f>
        <v>0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602</v>
      </c>
      <c r="T27" s="54">
        <f>SUM(S24:S27)</f>
        <v>2382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27</v>
      </c>
      <c r="I28" s="33">
        <f>Petra!K17+Petra!K29+Petra!K41</f>
        <v>1</v>
      </c>
      <c r="J28" s="33">
        <f>Petra!J17+Petra!J29+Petra!J41</f>
        <v>73</v>
      </c>
      <c r="K28" s="34"/>
      <c r="L28" s="35"/>
      <c r="M28" s="33">
        <f>Petra!D17+Petra!D29+Petra!D41</f>
        <v>0</v>
      </c>
      <c r="N28" s="33">
        <f>Petra!C17+Petra!C29+Petra!C41</f>
        <v>0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617</v>
      </c>
      <c r="T28" s="54">
        <f>SUM(S25:S28)</f>
        <v>2429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40</v>
      </c>
      <c r="I29" s="33">
        <f>Petra!K18+Petra!K30+Petra!K42</f>
        <v>1</v>
      </c>
      <c r="J29" s="33">
        <f>Petra!J18+Petra!J30+Petra!J42</f>
        <v>64</v>
      </c>
      <c r="K29" s="34"/>
      <c r="L29" s="35"/>
      <c r="M29" s="33">
        <f>Petra!D18+Petra!D30+Petra!D42</f>
        <v>0</v>
      </c>
      <c r="N29" s="33">
        <f>Petra!C18+Petra!C30+Petra!C42</f>
        <v>0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605</v>
      </c>
      <c r="T29" s="54">
        <f>SUM(S26:S29)</f>
        <v>2402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26</v>
      </c>
      <c r="I30" s="61">
        <f>Petra!K19+Petra!K31+Petra!K43</f>
        <v>1</v>
      </c>
      <c r="J30" s="61">
        <f>Petra!J19+Petra!J31+Petra!J43</f>
        <v>63</v>
      </c>
      <c r="K30" s="34"/>
      <c r="L30" s="35"/>
      <c r="M30" s="61">
        <f>Petra!D19+Petra!D31+Petra!D43</f>
        <v>0</v>
      </c>
      <c r="N30" s="61">
        <f>Petra!C19+Petra!C31+Petra!C43</f>
        <v>0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560</v>
      </c>
      <c r="T30" s="54">
        <f>SUM(S27:S30)</f>
        <v>2384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227</v>
      </c>
      <c r="I31" s="32">
        <f>SUM(I23:I30)</f>
        <v>3</v>
      </c>
      <c r="J31" s="32">
        <f>SUM(J23:J30)</f>
        <v>519</v>
      </c>
      <c r="K31" s="34"/>
      <c r="L31" s="60"/>
      <c r="M31" s="33">
        <f>SUM(M23:M30)</f>
        <v>0</v>
      </c>
      <c r="N31" s="33">
        <f>SUM(N23:N30)</f>
        <v>0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2429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128</v>
      </c>
      <c r="I40" s="33">
        <f>Petra!O12+Petra!O24+Petra!O36</f>
        <v>176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123</v>
      </c>
      <c r="O40" s="33">
        <f>Petra!F12+Petra!F24+Petra!F36</f>
        <v>75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632</v>
      </c>
      <c r="U40" s="64">
        <f t="shared" ref="U40:W43" si="5">IF($R$40=$C$23,H23,IF($R$40=$C$24,H24,IF($R$40=$C$25,H25,IF($R$40=$C$26,H26,H27))))</f>
        <v>27</v>
      </c>
      <c r="V40" s="64">
        <f t="shared" si="5"/>
        <v>0</v>
      </c>
      <c r="W40" s="64">
        <f t="shared" si="5"/>
        <v>68</v>
      </c>
      <c r="X40" s="64">
        <f t="shared" ref="X40:Z43" si="6">IF($R$40=$C$23,M23,IF($R$40=$C$24,M24,IF($R$40=$C$25,M25,IF($R$40=$C$26,M26,M27))))</f>
        <v>0</v>
      </c>
      <c r="Y40" s="64">
        <f t="shared" si="6"/>
        <v>0</v>
      </c>
      <c r="Z40" s="64">
        <f t="shared" si="6"/>
        <v>0</v>
      </c>
      <c r="AA40" s="64">
        <f t="shared" ref="AA40:AC43" si="7">IF($R$40=$C$23,H40,IF($R$40=$C$24,H41,IF($R$40=$C$25,H42,IF($R$40=$C$26,H43,H44))))</f>
        <v>131</v>
      </c>
      <c r="AB40" s="64">
        <f t="shared" si="7"/>
        <v>205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123</v>
      </c>
      <c r="AF40" s="64">
        <f t="shared" si="8"/>
        <v>78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95</v>
      </c>
      <c r="I41" s="33">
        <f>Petra!O13+Petra!O25+Petra!O37</f>
        <v>188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120</v>
      </c>
      <c r="O41" s="33">
        <f>Petra!F13+Petra!F25+Petra!F37</f>
        <v>87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578</v>
      </c>
      <c r="U41" s="64">
        <f t="shared" si="5"/>
        <v>28</v>
      </c>
      <c r="V41" s="64">
        <f t="shared" si="5"/>
        <v>0</v>
      </c>
      <c r="W41" s="64">
        <f t="shared" si="5"/>
        <v>71</v>
      </c>
      <c r="X41" s="64">
        <f t="shared" si="6"/>
        <v>0</v>
      </c>
      <c r="Y41" s="64">
        <f t="shared" si="6"/>
        <v>0</v>
      </c>
      <c r="Z41" s="64">
        <f t="shared" si="6"/>
        <v>0</v>
      </c>
      <c r="AA41" s="64">
        <f t="shared" si="7"/>
        <v>113</v>
      </c>
      <c r="AB41" s="64">
        <f t="shared" si="7"/>
        <v>175</v>
      </c>
      <c r="AC41" s="64">
        <f t="shared" si="7"/>
        <v>0</v>
      </c>
      <c r="AD41" s="64">
        <f t="shared" si="8"/>
        <v>0</v>
      </c>
      <c r="AE41" s="64">
        <f t="shared" si="8"/>
        <v>127</v>
      </c>
      <c r="AF41" s="64">
        <f t="shared" si="8"/>
        <v>64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131</v>
      </c>
      <c r="I42" s="33">
        <f>Petra!O14+Petra!O26+Petra!O38</f>
        <v>205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123</v>
      </c>
      <c r="O42" s="33">
        <f>Petra!F14+Petra!F26+Petra!F38</f>
        <v>78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602</v>
      </c>
      <c r="U42" s="64">
        <f t="shared" si="5"/>
        <v>27</v>
      </c>
      <c r="V42" s="64">
        <f t="shared" si="5"/>
        <v>0</v>
      </c>
      <c r="W42" s="64">
        <f t="shared" si="5"/>
        <v>72</v>
      </c>
      <c r="X42" s="64">
        <f t="shared" si="6"/>
        <v>0</v>
      </c>
      <c r="Y42" s="64">
        <f t="shared" si="6"/>
        <v>0</v>
      </c>
      <c r="Z42" s="64">
        <f t="shared" si="6"/>
        <v>0</v>
      </c>
      <c r="AA42" s="64">
        <f t="shared" si="7"/>
        <v>118</v>
      </c>
      <c r="AB42" s="64">
        <f t="shared" si="7"/>
        <v>168</v>
      </c>
      <c r="AC42" s="64">
        <f t="shared" si="7"/>
        <v>0</v>
      </c>
      <c r="AD42" s="64">
        <f t="shared" si="8"/>
        <v>0</v>
      </c>
      <c r="AE42" s="64">
        <f t="shared" si="8"/>
        <v>122</v>
      </c>
      <c r="AF42" s="64">
        <f t="shared" si="8"/>
        <v>95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113</v>
      </c>
      <c r="I43" s="33">
        <f>Petra!O15+Petra!O27+Petra!O39</f>
        <v>175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127</v>
      </c>
      <c r="O43" s="33">
        <f>Petra!F15+Petra!F27+Petra!F39</f>
        <v>64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617</v>
      </c>
      <c r="U43" s="64">
        <f t="shared" si="5"/>
        <v>27</v>
      </c>
      <c r="V43" s="64">
        <f t="shared" si="5"/>
        <v>1</v>
      </c>
      <c r="W43" s="64">
        <f t="shared" si="5"/>
        <v>73</v>
      </c>
      <c r="X43" s="64">
        <f t="shared" si="6"/>
        <v>0</v>
      </c>
      <c r="Y43" s="64">
        <f t="shared" si="6"/>
        <v>0</v>
      </c>
      <c r="Z43" s="64">
        <f t="shared" si="6"/>
        <v>0</v>
      </c>
      <c r="AA43" s="64">
        <f t="shared" si="7"/>
        <v>131</v>
      </c>
      <c r="AB43" s="64">
        <f t="shared" si="7"/>
        <v>173</v>
      </c>
      <c r="AC43" s="64">
        <f t="shared" si="7"/>
        <v>0</v>
      </c>
      <c r="AD43" s="64">
        <f t="shared" si="8"/>
        <v>0</v>
      </c>
      <c r="AE43" s="64">
        <f t="shared" si="8"/>
        <v>147</v>
      </c>
      <c r="AF43" s="64">
        <f t="shared" si="8"/>
        <v>65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118</v>
      </c>
      <c r="I44" s="33">
        <f>Petra!O16+Petra!O28+Petra!O40</f>
        <v>168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122</v>
      </c>
      <c r="O44" s="33">
        <f>Petra!F16+Petra!F28+Petra!F40</f>
        <v>95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131</v>
      </c>
      <c r="I45" s="33">
        <f>Petra!O17+Petra!O29+Petra!O41</f>
        <v>173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147</v>
      </c>
      <c r="O45" s="33">
        <f>Petra!F17+Petra!F29+Petra!F41</f>
        <v>65</v>
      </c>
      <c r="T45" s="1" t="s">
        <v>36</v>
      </c>
      <c r="U45" s="64">
        <f>SUM(U40:U43)</f>
        <v>109</v>
      </c>
      <c r="V45" s="64">
        <f t="shared" ref="V45:AF45" si="9">SUM(V40:V43)</f>
        <v>1</v>
      </c>
      <c r="W45" s="64">
        <f t="shared" si="9"/>
        <v>284</v>
      </c>
      <c r="X45" s="64">
        <f t="shared" si="9"/>
        <v>0</v>
      </c>
      <c r="Y45" s="64">
        <f t="shared" si="9"/>
        <v>0</v>
      </c>
      <c r="Z45" s="64">
        <f t="shared" si="9"/>
        <v>0</v>
      </c>
      <c r="AA45" s="64">
        <f t="shared" si="9"/>
        <v>493</v>
      </c>
      <c r="AB45" s="64">
        <f t="shared" si="9"/>
        <v>721</v>
      </c>
      <c r="AC45" s="64">
        <f t="shared" si="9"/>
        <v>0</v>
      </c>
      <c r="AD45" s="64">
        <f t="shared" si="9"/>
        <v>0</v>
      </c>
      <c r="AE45" s="64">
        <f t="shared" si="9"/>
        <v>519</v>
      </c>
      <c r="AF45" s="64">
        <f t="shared" si="9"/>
        <v>302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130</v>
      </c>
      <c r="I46" s="33">
        <f>Petra!O18+Petra!O30+Petra!O42</f>
        <v>177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121</v>
      </c>
      <c r="O46" s="33">
        <f>Petra!F18+Petra!F30+Petra!F42</f>
        <v>72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120</v>
      </c>
      <c r="I47" s="61">
        <f>Petra!O19+Petra!O31+Petra!O43</f>
        <v>180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102</v>
      </c>
      <c r="O47" s="61">
        <f>Petra!F19+Petra!F31+Petra!F43</f>
        <v>68</v>
      </c>
      <c r="S47" s="1" t="s">
        <v>13</v>
      </c>
      <c r="T47" s="65">
        <f>ROUND(T34/(MAX(T40:T43)*4),3)</f>
        <v>0.96099999999999997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966</v>
      </c>
      <c r="I48" s="33">
        <f>SUM(I40:I47)</f>
        <v>1442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985</v>
      </c>
      <c r="O48" s="33">
        <f>SUM(O40:O47)</f>
        <v>604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0</v>
      </c>
      <c r="J53" s="25">
        <f>X45</f>
        <v>0</v>
      </c>
      <c r="O53" s="28">
        <f>AF45</f>
        <v>302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EB Ramps</v>
      </c>
      <c r="G55" s="23"/>
      <c r="O55" s="28">
        <f>AE45</f>
        <v>519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CR-532 / Champions Gate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493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721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0.96099999999999997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109</v>
      </c>
      <c r="N66" s="27">
        <f>V45</f>
        <v>1</v>
      </c>
      <c r="O66" s="27">
        <f>W45</f>
        <v>284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2429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Champions Gate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I-4 EB Ramps</v>
      </c>
      <c r="J10" s="128"/>
      <c r="K10" s="128"/>
      <c r="L10" s="3" t="s">
        <v>30</v>
      </c>
      <c r="M10" s="3"/>
      <c r="N10" s="128" t="str">
        <f>'All traffic'!M10</f>
        <v>CR-532 / Champions Gate Blvd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42465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5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18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1</v>
      </c>
      <c r="J24" s="33">
        <f>Petra!K25</f>
        <v>0</v>
      </c>
      <c r="K24" s="33">
        <f>Petra!J25</f>
        <v>1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0.67708333333333337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1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14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2</v>
      </c>
      <c r="J26" s="33">
        <f>Petra!K27</f>
        <v>0</v>
      </c>
      <c r="K26" s="33">
        <f>Petra!J27</f>
        <v>5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0.69791666666666685</v>
      </c>
      <c r="T26" s="1">
        <f t="shared" si="1"/>
        <v>14</v>
      </c>
      <c r="U26" s="54">
        <f>SUM(T23:T26)</f>
        <v>59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2</v>
      </c>
      <c r="L27" s="34"/>
      <c r="M27" s="35"/>
      <c r="N27" s="33">
        <f>Petra!D28</f>
        <v>0</v>
      </c>
      <c r="O27" s="33">
        <f>Petra!C28</f>
        <v>0</v>
      </c>
      <c r="P27" s="33">
        <f>Petra!B28</f>
        <v>0</v>
      </c>
      <c r="S27" s="7">
        <f t="shared" si="0"/>
        <v>0.70833333333333359</v>
      </c>
      <c r="T27" s="1">
        <f t="shared" si="1"/>
        <v>18</v>
      </c>
      <c r="U27" s="54">
        <f>SUM(T24:T27)</f>
        <v>59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6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0.71875000000000033</v>
      </c>
      <c r="T28" s="1">
        <f t="shared" si="1"/>
        <v>20</v>
      </c>
      <c r="U28" s="54">
        <f>SUM(T25:T28)</f>
        <v>66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4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0.72916666666666707</v>
      </c>
      <c r="T29" s="1">
        <f t="shared" si="1"/>
        <v>13</v>
      </c>
      <c r="U29" s="54">
        <f>SUM(T26:T29)</f>
        <v>65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3</v>
      </c>
      <c r="L30" s="34"/>
      <c r="M30" s="35"/>
      <c r="N30" s="33">
        <f>Petra!D31</f>
        <v>0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8</v>
      </c>
      <c r="U30" s="54">
        <f>SUM(T27:T30)</f>
        <v>59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66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3</v>
      </c>
      <c r="J39" s="33">
        <f>Petra!O24</f>
        <v>5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4</v>
      </c>
      <c r="P39" s="33">
        <f>Petra!F24</f>
        <v>1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14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0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5</v>
      </c>
      <c r="AC39" s="64">
        <f>IF($S$39=$D$23,J39,IF($S$39=$D$24,J40,IF($S$39=$D$25,J41,IF($S$39=$D$26,J42,J43))))</f>
        <v>3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3</v>
      </c>
      <c r="AG39" s="71">
        <f t="shared" si="5"/>
        <v>2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4</v>
      </c>
      <c r="J40" s="33">
        <f>Petra!O25</f>
        <v>4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1</v>
      </c>
      <c r="P40" s="33">
        <f>Petra!F25</f>
        <v>2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14</v>
      </c>
      <c r="V40" s="64">
        <f t="shared" si="2"/>
        <v>2</v>
      </c>
      <c r="W40" s="64">
        <f t="shared" si="2"/>
        <v>0</v>
      </c>
      <c r="X40" s="64">
        <f t="shared" si="2"/>
        <v>5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2</v>
      </c>
      <c r="AC40" s="64">
        <f t="shared" si="4"/>
        <v>5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5</v>
      </c>
      <c r="J41" s="33">
        <f>Petra!O26</f>
        <v>3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3</v>
      </c>
      <c r="P41" s="33">
        <f>Petra!F26</f>
        <v>2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18</v>
      </c>
      <c r="V41" s="64">
        <f t="shared" si="2"/>
        <v>0</v>
      </c>
      <c r="W41" s="64">
        <f t="shared" si="2"/>
        <v>0</v>
      </c>
      <c r="X41" s="64">
        <f t="shared" si="2"/>
        <v>2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2</v>
      </c>
      <c r="AC41" s="64">
        <f t="shared" si="4"/>
        <v>4</v>
      </c>
      <c r="AD41" s="64">
        <f t="shared" si="4"/>
        <v>0</v>
      </c>
      <c r="AE41" s="69">
        <f t="shared" si="5"/>
        <v>0</v>
      </c>
      <c r="AF41" s="70">
        <f t="shared" si="5"/>
        <v>2</v>
      </c>
      <c r="AG41" s="71">
        <f t="shared" si="5"/>
        <v>8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2</v>
      </c>
      <c r="J42" s="33">
        <f>Petra!O27</f>
        <v>5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20</v>
      </c>
      <c r="V42" s="64">
        <f t="shared" si="2"/>
        <v>1</v>
      </c>
      <c r="W42" s="64">
        <f t="shared" si="2"/>
        <v>0</v>
      </c>
      <c r="X42" s="64">
        <f t="shared" si="2"/>
        <v>6</v>
      </c>
      <c r="Y42" s="69">
        <f t="shared" si="3"/>
        <v>0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5</v>
      </c>
      <c r="AC42" s="64">
        <f t="shared" si="4"/>
        <v>1</v>
      </c>
      <c r="AD42" s="64">
        <f t="shared" si="4"/>
        <v>0</v>
      </c>
      <c r="AE42" s="69">
        <f t="shared" si="5"/>
        <v>0</v>
      </c>
      <c r="AF42" s="70">
        <f t="shared" si="5"/>
        <v>5</v>
      </c>
      <c r="AG42" s="71">
        <f t="shared" si="5"/>
        <v>2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2</v>
      </c>
      <c r="J43" s="33">
        <f>Petra!O28</f>
        <v>4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2</v>
      </c>
      <c r="P43" s="33">
        <f>Petra!F28</f>
        <v>8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5</v>
      </c>
      <c r="J44" s="33">
        <f>Petra!O29</f>
        <v>1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5</v>
      </c>
      <c r="P44" s="33">
        <f>Petra!F29</f>
        <v>2</v>
      </c>
      <c r="U44" s="1" t="s">
        <v>36</v>
      </c>
      <c r="V44" s="64">
        <f>SUM(V39:V42)</f>
        <v>3</v>
      </c>
      <c r="W44" s="64">
        <f t="shared" ref="W44:AG44" si="8">SUM(W39:W42)</f>
        <v>0</v>
      </c>
      <c r="X44" s="64">
        <f t="shared" si="8"/>
        <v>14</v>
      </c>
      <c r="Y44" s="64">
        <f t="shared" si="8"/>
        <v>0</v>
      </c>
      <c r="Z44" s="64">
        <f t="shared" si="8"/>
        <v>0</v>
      </c>
      <c r="AA44" s="64">
        <f t="shared" si="8"/>
        <v>0</v>
      </c>
      <c r="AB44" s="64">
        <f t="shared" si="8"/>
        <v>14</v>
      </c>
      <c r="AC44" s="64">
        <f t="shared" si="8"/>
        <v>13</v>
      </c>
      <c r="AD44" s="64">
        <f t="shared" si="8"/>
        <v>0</v>
      </c>
      <c r="AE44" s="64">
        <f t="shared" si="8"/>
        <v>0</v>
      </c>
      <c r="AF44" s="64">
        <f t="shared" si="8"/>
        <v>10</v>
      </c>
      <c r="AG44" s="64">
        <f t="shared" si="8"/>
        <v>12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6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1</v>
      </c>
      <c r="P45" s="33">
        <f>Petra!F30</f>
        <v>2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</v>
      </c>
      <c r="J46" s="33">
        <f>Petra!O31</f>
        <v>1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1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0</v>
      </c>
      <c r="L51" s="26"/>
      <c r="M51" s="26"/>
      <c r="N51" s="26"/>
      <c r="P51" s="39">
        <f>IF('All traffic'!O53=0,0%,AG44/'All traffic'!O53)</f>
        <v>3.9735099337748346E-2</v>
      </c>
      <c r="AA51" s="64"/>
      <c r="AB51" s="64"/>
      <c r="AC51" s="64"/>
    </row>
    <row r="52" spans="4:34" x14ac:dyDescent="0.25">
      <c r="D52" s="1" t="str">
        <f>'All traffic'!C55</f>
        <v>I-4 EB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1.9267822736030827E-2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CR-532 / Champions Gate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2.8397565922920892E-2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1.8030513176144243E-2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2.7522935779816515E-2</v>
      </c>
      <c r="O64" s="38">
        <f>IF('All traffic'!N66=0,0%,W44/'All traffic'!N66)</f>
        <v>0</v>
      </c>
      <c r="P64" s="38">
        <f>IF('All traffic'!O66=0,0%,X44/'All traffic'!O66)</f>
        <v>4.9295774647887321E-2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Champions Gate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I-4 EB Ramps</v>
      </c>
      <c r="K10" s="128"/>
      <c r="L10" s="128"/>
      <c r="M10" s="3" t="s">
        <v>30</v>
      </c>
      <c r="N10" s="3"/>
      <c r="O10" s="128" t="str">
        <f>Truck!N10</f>
        <v>CR-532 / Champions Gate Blvd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42465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0</v>
      </c>
      <c r="V27" s="54">
        <f>SUM(U24:U27)</f>
        <v>1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1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EB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CR-532 / Champions Gate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0" zoomScaleNormal="50" workbookViewId="0">
      <selection activeCell="S22" sqref="S22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I-4 EB Ramps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42465</v>
      </c>
      <c r="E4" s="159"/>
      <c r="F4" s="92"/>
      <c r="G4" s="92"/>
      <c r="H4" s="93" t="s">
        <v>49</v>
      </c>
      <c r="I4" s="159" t="str">
        <f>Petra!D2</f>
        <v>CR-532 / Champions Gate Blvd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I-4 EB Ramps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CR-532 / Champions Gate Blvd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CR-532 / Champions Gate Blvd</v>
      </c>
      <c r="L23" s="146"/>
      <c r="M23" s="147"/>
      <c r="N23" s="105"/>
      <c r="O23" s="148" t="str">
        <f>IF(I3=0,"",I3)</f>
        <v>I-4 EB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2016-05-12T14:39:17Z</dcterms:modified>
</cp:coreProperties>
</file>