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I48" i="1" s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<sst xmlns="http://schemas.openxmlformats.org/spreadsheetml/2006/main" count="315" uniqueCount="64">
  <si>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</si>
  <si>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</si>
  <si>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</si>
  <si>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</si>
  <si>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</si>
  <si>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</si>
  <si>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</si>
  <si>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</si>
  <si>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</si>
  <si>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</si>
  <si>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</si>
  <si>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</si>
  <si>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</si>
  <si>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</si>
  <si>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</si>
  <si>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</si>
  <si>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</si>
  <si>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</si>
  <si>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</si>
  <si>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</si>
  <si>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</si>
  <si>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</si>
  <si>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</si>
  <si>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</si>
  <si>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</si>
  <si>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</si>
  <si>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</si>
  <si>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</si>
  <si>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</si>
  <si>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</si>
  <si>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</si>
  <si>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</si>
  <si>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</si>
  <si>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</si>
  <si>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</si>
  <si>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</si>
  <si>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</si>
  <si>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</si>
  <si>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</si>
  <si>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</si>
  <si>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</si>
  <si>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</si>
  <si>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</si>
  <si>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</si>
  <si>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</si>
  <si>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</si>
  <si>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</si>
  <si>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</si>
  <si>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</si>
  <si>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</si>
  <si>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</si>
  <si>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</si>
  <si>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</si>
  <si>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</si>
  <si>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</si>
  <si>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</si>
  <si>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</si>
  <si>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</si>
  <si>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</si>
  <si>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</si>
  <si>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I-4 EB On/Off Ramps</t>
  </si>
  <si>
    <t>W Osceola Parkway</t>
  </si>
  <si>
    <t>Osceola</t>
  </si>
  <si>
    <t>Kissimmee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</si>
</sst>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0" fillId="0" borderId="0" xfId="0" applyFont="1" applyAlignmen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1" sqref="D1:G1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20" t="s">
        <v>60</v>
      </c>
      <c r="E1" s="121"/>
      <c r="F1" s="121"/>
      <c r="G1" s="122"/>
      <c r="L1" s="1"/>
    </row>
    <row r="2" spans="1:17" ht="13.8" thickBot="1" x14ac:dyDescent="0.3">
      <c r="A2" s="76"/>
      <c r="C2" s="5" t="s">
        <v>32</v>
      </c>
      <c r="D2" s="120" t="s">
        <v>61</v>
      </c>
      <c r="E2" s="121"/>
      <c r="F2" s="121"/>
      <c r="G2" s="122"/>
    </row>
    <row r="3" spans="1:17" ht="13.8" thickBot="1" x14ac:dyDescent="0.3">
      <c r="A3" s="76"/>
      <c r="C3" s="5" t="s">
        <v>10</v>
      </c>
      <c r="D3" s="123">
        <v>42500</v>
      </c>
      <c r="E3" s="121"/>
      <c r="F3" s="121"/>
      <c r="G3" s="122"/>
    </row>
    <row r="4" spans="1:17" ht="13.8" thickBot="1" x14ac:dyDescent="0.3">
      <c r="A4" s="76"/>
      <c r="C4" s="5" t="s">
        <v>38</v>
      </c>
      <c r="D4" s="124">
        <v>62572.07</v>
      </c>
      <c r="E4" s="125"/>
      <c r="F4" s="125"/>
      <c r="G4" s="126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4" t="s">
        <v>62</v>
      </c>
      <c r="E6" s="125"/>
      <c r="F6" s="125"/>
      <c r="G6" s="126"/>
    </row>
    <row r="7" spans="1:17" ht="13.8" thickBot="1" x14ac:dyDescent="0.3">
      <c r="A7" s="76"/>
      <c r="C7" s="5" t="s">
        <v>44</v>
      </c>
      <c r="D7" s="124" t="s">
        <v>63</v>
      </c>
      <c r="E7" s="125"/>
      <c r="F7" s="125"/>
      <c r="G7" s="126"/>
    </row>
    <row r="9" spans="1:17" ht="21" thickBot="1" x14ac:dyDescent="0.4">
      <c r="A9" s="62" t="s">
        <v>33</v>
      </c>
    </row>
    <row r="10" spans="1:17" x14ac:dyDescent="0.25">
      <c r="B10" s="117" t="s">
        <v>6</v>
      </c>
      <c r="C10" s="118"/>
      <c r="D10" s="118"/>
      <c r="E10" s="119"/>
      <c r="F10" s="117" t="s">
        <v>9</v>
      </c>
      <c r="G10" s="118"/>
      <c r="H10" s="118"/>
      <c r="I10" s="119"/>
      <c r="J10" s="117" t="s">
        <v>2</v>
      </c>
      <c r="K10" s="118"/>
      <c r="L10" s="118"/>
      <c r="M10" s="119"/>
      <c r="N10" s="117" t="s">
        <v>8</v>
      </c>
      <c r="O10" s="118"/>
      <c r="P10" s="118"/>
      <c r="Q10" s="119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17</v>
      </c>
      <c r="C12" s="115"/>
      <c r="D12">
        <v>20</v>
      </c>
      <c r="E12" s="115"/>
      <c r="F12" s="116">
        <v>50</v>
      </c>
      <c r="G12" s="116">
        <v>185</v>
      </c>
      <c r="H12" s="115"/>
      <c r="I12" s="115"/>
      <c r="J12" s="115"/>
      <c r="K12" s="115"/>
      <c r="L12" s="115"/>
      <c r="M12" s="115"/>
      <c r="N12" s="115"/>
      <c r="O12" s="116">
        <v>105</v>
      </c>
      <c r="P12" s="116">
        <v>27</v>
      </c>
      <c r="Q12" s="115"/>
    </row>
    <row r="13" spans="1:17" ht="13.8" thickBot="1" x14ac:dyDescent="0.3">
      <c r="A13" s="79">
        <f>A12+0.0104166666666667</f>
        <v>0.30208333333333337</v>
      </c>
      <c r="B13" s="115">
        <v>19</v>
      </c>
      <c r="C13" s="115"/>
      <c r="D13">
        <v>13</v>
      </c>
      <c r="E13" s="115"/>
      <c r="F13" s="116">
        <v>49</v>
      </c>
      <c r="G13" s="116">
        <v>258</v>
      </c>
      <c r="H13" s="115"/>
      <c r="I13" s="115"/>
      <c r="J13" s="115"/>
      <c r="K13" s="115"/>
      <c r="L13" s="115"/>
      <c r="M13" s="115"/>
      <c r="N13" s="115"/>
      <c r="O13" s="116">
        <v>104</v>
      </c>
      <c r="P13" s="116">
        <v>32</v>
      </c>
      <c r="Q13" s="115"/>
    </row>
    <row r="14" spans="1:17" ht="13.8" thickBot="1" x14ac:dyDescent="0.3">
      <c r="A14" s="79">
        <f t="shared" ref="A14:A20" si="0">A13+0.0104166666666667</f>
        <v>0.31250000000000006</v>
      </c>
      <c r="B14" s="115">
        <v>16</v>
      </c>
      <c r="C14" s="115"/>
      <c r="D14">
        <v>20</v>
      </c>
      <c r="E14" s="115"/>
      <c r="F14" s="116">
        <v>36</v>
      </c>
      <c r="G14" s="116">
        <v>293</v>
      </c>
      <c r="H14" s="115"/>
      <c r="I14" s="115"/>
      <c r="J14" s="115"/>
      <c r="K14" s="115"/>
      <c r="L14" s="115"/>
      <c r="M14" s="115"/>
      <c r="N14" s="115"/>
      <c r="O14" s="116">
        <v>125</v>
      </c>
      <c r="P14" s="116">
        <v>51</v>
      </c>
      <c r="Q14" s="115"/>
    </row>
    <row r="15" spans="1:17" ht="13.8" thickBot="1" x14ac:dyDescent="0.3">
      <c r="A15" s="79">
        <f t="shared" si="0"/>
        <v>0.32291666666666674</v>
      </c>
      <c r="B15" s="115">
        <v>11</v>
      </c>
      <c r="C15" s="115"/>
      <c r="D15">
        <v>21</v>
      </c>
      <c r="E15" s="115"/>
      <c r="F15" s="116">
        <v>57</v>
      </c>
      <c r="G15" s="116">
        <v>223</v>
      </c>
      <c r="H15" s="115"/>
      <c r="I15" s="115"/>
      <c r="J15" s="115"/>
      <c r="K15" s="115"/>
      <c r="L15" s="115"/>
      <c r="M15" s="115"/>
      <c r="N15" s="115"/>
      <c r="O15" s="116">
        <v>144</v>
      </c>
      <c r="P15" s="116">
        <v>47</v>
      </c>
      <c r="Q15" s="115"/>
    </row>
    <row r="16" spans="1:17" ht="13.8" thickBot="1" x14ac:dyDescent="0.3">
      <c r="A16" s="79">
        <f t="shared" si="0"/>
        <v>0.33333333333333343</v>
      </c>
      <c r="B16" s="115">
        <v>13</v>
      </c>
      <c r="C16" s="115"/>
      <c r="D16">
        <v>32</v>
      </c>
      <c r="E16" s="115"/>
      <c r="F16" s="116">
        <v>56</v>
      </c>
      <c r="G16" s="116">
        <v>238</v>
      </c>
      <c r="H16" s="115"/>
      <c r="I16" s="115"/>
      <c r="J16" s="115"/>
      <c r="K16" s="115"/>
      <c r="L16" s="115"/>
      <c r="M16" s="115"/>
      <c r="N16" s="115"/>
      <c r="O16" s="116">
        <v>141</v>
      </c>
      <c r="P16" s="116">
        <v>43</v>
      </c>
      <c r="Q16" s="115"/>
    </row>
    <row r="17" spans="1:17" ht="13.8" thickBot="1" x14ac:dyDescent="0.3">
      <c r="A17" s="79">
        <f t="shared" si="0"/>
        <v>0.34375000000000011</v>
      </c>
      <c r="B17" s="115">
        <v>9</v>
      </c>
      <c r="C17" s="115"/>
      <c r="D17">
        <v>16</v>
      </c>
      <c r="E17" s="115"/>
      <c r="F17" s="116">
        <v>56</v>
      </c>
      <c r="G17" s="116">
        <v>208</v>
      </c>
      <c r="H17" s="115"/>
      <c r="I17" s="115"/>
      <c r="J17" s="115"/>
      <c r="K17" s="115"/>
      <c r="L17" s="115"/>
      <c r="M17" s="115"/>
      <c r="N17" s="115"/>
      <c r="O17" s="116">
        <v>103</v>
      </c>
      <c r="P17" s="116">
        <v>66</v>
      </c>
      <c r="Q17" s="115"/>
    </row>
    <row r="18" spans="1:17" ht="13.8" thickBot="1" x14ac:dyDescent="0.3">
      <c r="A18" s="79">
        <f t="shared" si="0"/>
        <v>0.3541666666666668</v>
      </c>
      <c r="B18" s="115">
        <v>12</v>
      </c>
      <c r="C18" s="115"/>
      <c r="D18">
        <v>18</v>
      </c>
      <c r="E18" s="115"/>
      <c r="F18" s="116">
        <v>64</v>
      </c>
      <c r="G18" s="116">
        <v>210</v>
      </c>
      <c r="H18" s="115"/>
      <c r="I18" s="115"/>
      <c r="J18" s="115"/>
      <c r="K18" s="115"/>
      <c r="L18" s="115"/>
      <c r="M18" s="115"/>
      <c r="N18" s="115"/>
      <c r="O18" s="116">
        <v>150</v>
      </c>
      <c r="P18" s="116">
        <v>62</v>
      </c>
      <c r="Q18" s="115"/>
    </row>
    <row r="19" spans="1:17" ht="13.8" thickBot="1" x14ac:dyDescent="0.3">
      <c r="A19" s="79">
        <f t="shared" si="0"/>
        <v>0.36458333333333348</v>
      </c>
      <c r="B19" s="115">
        <v>8</v>
      </c>
      <c r="C19" s="115"/>
      <c r="D19">
        <v>11</v>
      </c>
      <c r="E19" s="115"/>
      <c r="F19" s="116">
        <v>53</v>
      </c>
      <c r="G19" s="116">
        <v>235</v>
      </c>
      <c r="H19" s="115"/>
      <c r="I19" s="115"/>
      <c r="J19" s="115"/>
      <c r="K19" s="115"/>
      <c r="L19" s="115"/>
      <c r="M19" s="115"/>
      <c r="N19" s="115"/>
      <c r="O19" s="116">
        <v>107</v>
      </c>
      <c r="P19" s="116">
        <v>61</v>
      </c>
      <c r="Q19" s="115"/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7" t="s">
        <v>6</v>
      </c>
      <c r="C22" s="118"/>
      <c r="D22" s="118"/>
      <c r="E22" s="119"/>
      <c r="F22" s="117" t="s">
        <v>9</v>
      </c>
      <c r="G22" s="118"/>
      <c r="H22" s="118"/>
      <c r="I22" s="119"/>
      <c r="J22" s="117" t="s">
        <v>2</v>
      </c>
      <c r="K22" s="118"/>
      <c r="L22" s="118"/>
      <c r="M22" s="119"/>
      <c r="N22" s="117" t="s">
        <v>8</v>
      </c>
      <c r="O22" s="118"/>
      <c r="P22" s="118"/>
      <c r="Q22" s="119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/>
      <c r="D24">
        <v>0</v>
      </c>
      <c r="E24" s="115"/>
      <c r="F24" s="116">
        <v>1</v>
      </c>
      <c r="G24" s="116">
        <v>6</v>
      </c>
      <c r="H24" s="115"/>
      <c r="I24" s="115"/>
      <c r="J24" s="115"/>
      <c r="K24" s="115"/>
      <c r="L24" s="115"/>
      <c r="M24" s="115"/>
      <c r="N24" s="115"/>
      <c r="O24" s="116">
        <v>4</v>
      </c>
      <c r="P24" s="116">
        <v>6</v>
      </c>
      <c r="Q24" s="115"/>
    </row>
    <row r="25" spans="1:17" x14ac:dyDescent="0.25">
      <c r="A25" s="52">
        <f t="shared" si="1"/>
        <v>0.30208333333333337</v>
      </c>
      <c r="B25" s="115">
        <v>0</v>
      </c>
      <c r="C25" s="115"/>
      <c r="D25">
        <v>1</v>
      </c>
      <c r="E25" s="115"/>
      <c r="F25" s="116">
        <v>0</v>
      </c>
      <c r="G25" s="116">
        <v>4</v>
      </c>
      <c r="H25" s="115"/>
      <c r="I25" s="115"/>
      <c r="J25" s="115"/>
      <c r="K25" s="115"/>
      <c r="L25" s="115"/>
      <c r="M25" s="115"/>
      <c r="N25" s="115"/>
      <c r="O25" s="116">
        <v>4</v>
      </c>
      <c r="P25" s="116">
        <v>4</v>
      </c>
      <c r="Q25" s="115"/>
    </row>
    <row r="26" spans="1:17" x14ac:dyDescent="0.25">
      <c r="A26" s="52">
        <f t="shared" si="1"/>
        <v>0.31250000000000006</v>
      </c>
      <c r="B26" s="115">
        <v>0</v>
      </c>
      <c r="C26" s="115"/>
      <c r="D26">
        <v>0</v>
      </c>
      <c r="E26" s="115"/>
      <c r="F26" s="116">
        <v>0</v>
      </c>
      <c r="G26" s="116">
        <v>4</v>
      </c>
      <c r="H26" s="115"/>
      <c r="I26" s="115"/>
      <c r="J26" s="115"/>
      <c r="K26" s="115"/>
      <c r="L26" s="115"/>
      <c r="M26" s="115"/>
      <c r="N26" s="115"/>
      <c r="O26" s="116">
        <v>4</v>
      </c>
      <c r="P26" s="116">
        <v>1</v>
      </c>
      <c r="Q26" s="115"/>
    </row>
    <row r="27" spans="1:17" x14ac:dyDescent="0.25">
      <c r="A27" s="52">
        <f t="shared" si="1"/>
        <v>0.32291666666666674</v>
      </c>
      <c r="B27" s="115">
        <v>0</v>
      </c>
      <c r="C27" s="115"/>
      <c r="D27">
        <v>0</v>
      </c>
      <c r="E27" s="115"/>
      <c r="F27" s="116">
        <v>1</v>
      </c>
      <c r="G27" s="116">
        <v>10</v>
      </c>
      <c r="H27" s="115"/>
      <c r="I27" s="115"/>
      <c r="J27" s="115"/>
      <c r="K27" s="115"/>
      <c r="L27" s="115"/>
      <c r="M27" s="115"/>
      <c r="N27" s="115"/>
      <c r="O27" s="116">
        <v>8</v>
      </c>
      <c r="P27" s="116">
        <v>4</v>
      </c>
      <c r="Q27" s="115"/>
    </row>
    <row r="28" spans="1:17" x14ac:dyDescent="0.25">
      <c r="A28" s="52">
        <f t="shared" si="1"/>
        <v>0.33333333333333343</v>
      </c>
      <c r="B28" s="115">
        <v>0</v>
      </c>
      <c r="C28" s="115"/>
      <c r="D28">
        <v>2</v>
      </c>
      <c r="E28" s="115"/>
      <c r="F28" s="116">
        <v>0</v>
      </c>
      <c r="G28" s="116">
        <v>11</v>
      </c>
      <c r="H28" s="115"/>
      <c r="I28" s="115"/>
      <c r="J28" s="115"/>
      <c r="K28" s="115"/>
      <c r="L28" s="115"/>
      <c r="M28" s="115"/>
      <c r="N28" s="115"/>
      <c r="O28" s="116">
        <v>6</v>
      </c>
      <c r="P28" s="116">
        <v>3</v>
      </c>
      <c r="Q28" s="115"/>
    </row>
    <row r="29" spans="1:17" x14ac:dyDescent="0.25">
      <c r="A29" s="52">
        <f t="shared" si="1"/>
        <v>0.34375000000000011</v>
      </c>
      <c r="B29" s="115">
        <v>0</v>
      </c>
      <c r="C29" s="115"/>
      <c r="D29">
        <v>0</v>
      </c>
      <c r="E29" s="115"/>
      <c r="F29" s="116">
        <v>4</v>
      </c>
      <c r="G29" s="116">
        <v>11</v>
      </c>
      <c r="H29" s="115"/>
      <c r="I29" s="115"/>
      <c r="J29" s="115"/>
      <c r="K29" s="115"/>
      <c r="L29" s="115"/>
      <c r="M29" s="115"/>
      <c r="N29" s="115"/>
      <c r="O29" s="116">
        <v>8</v>
      </c>
      <c r="P29" s="116">
        <v>3</v>
      </c>
      <c r="Q29" s="115"/>
    </row>
    <row r="30" spans="1:17" x14ac:dyDescent="0.25">
      <c r="A30" s="52">
        <f t="shared" si="1"/>
        <v>0.3541666666666668</v>
      </c>
      <c r="B30" s="115">
        <v>0</v>
      </c>
      <c r="C30" s="115"/>
      <c r="D30">
        <v>1</v>
      </c>
      <c r="E30" s="115"/>
      <c r="F30" s="116">
        <v>1</v>
      </c>
      <c r="G30" s="116">
        <v>3</v>
      </c>
      <c r="H30" s="115"/>
      <c r="I30" s="115"/>
      <c r="J30" s="115"/>
      <c r="K30" s="115"/>
      <c r="L30" s="115"/>
      <c r="M30" s="115"/>
      <c r="N30" s="115"/>
      <c r="O30" s="116">
        <v>6</v>
      </c>
      <c r="P30" s="116">
        <v>6</v>
      </c>
      <c r="Q30" s="115"/>
    </row>
    <row r="31" spans="1:17" x14ac:dyDescent="0.25">
      <c r="A31" s="52">
        <f t="shared" si="1"/>
        <v>0.36458333333333348</v>
      </c>
      <c r="B31" s="115">
        <v>0</v>
      </c>
      <c r="C31" s="115"/>
      <c r="D31">
        <v>1</v>
      </c>
      <c r="E31" s="115"/>
      <c r="F31" s="116">
        <v>3</v>
      </c>
      <c r="G31" s="116">
        <v>2</v>
      </c>
      <c r="H31" s="115"/>
      <c r="I31" s="115"/>
      <c r="J31" s="115"/>
      <c r="K31" s="115"/>
      <c r="L31" s="115"/>
      <c r="M31" s="115"/>
      <c r="N31" s="115"/>
      <c r="O31" s="116">
        <v>8</v>
      </c>
      <c r="P31" s="116">
        <v>4</v>
      </c>
      <c r="Q31" s="115"/>
    </row>
    <row r="33" spans="1:17" ht="21" thickBot="1" x14ac:dyDescent="0.4">
      <c r="A33" s="62" t="s">
        <v>26</v>
      </c>
    </row>
    <row r="34" spans="1:17" x14ac:dyDescent="0.25">
      <c r="B34" s="117" t="s">
        <v>6</v>
      </c>
      <c r="C34" s="118"/>
      <c r="D34" s="118"/>
      <c r="E34" s="119"/>
      <c r="F34" s="117" t="s">
        <v>9</v>
      </c>
      <c r="G34" s="118"/>
      <c r="H34" s="118"/>
      <c r="I34" s="119"/>
      <c r="J34" s="117" t="s">
        <v>2</v>
      </c>
      <c r="K34" s="118"/>
      <c r="L34" s="118"/>
      <c r="M34" s="119"/>
      <c r="N34" s="117" t="s">
        <v>8</v>
      </c>
      <c r="O34" s="118"/>
      <c r="P34" s="118"/>
      <c r="Q34" s="119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/>
      <c r="I36" s="115"/>
      <c r="J36" s="53"/>
      <c r="K36" s="53"/>
      <c r="L36" s="115"/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/>
      <c r="I37" s="115"/>
      <c r="J37" s="53"/>
      <c r="K37" s="53"/>
      <c r="L37" s="115"/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/>
      <c r="I38" s="115"/>
      <c r="J38" s="53"/>
      <c r="K38" s="53"/>
      <c r="L38" s="115"/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/>
      <c r="I39" s="115"/>
      <c r="J39" s="53"/>
      <c r="K39" s="53"/>
      <c r="L39" s="115"/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/>
      <c r="I40" s="115"/>
      <c r="J40" s="53"/>
      <c r="K40" s="53"/>
      <c r="L40" s="115"/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/>
      <c r="I41" s="115"/>
      <c r="J41" s="53"/>
      <c r="K41" s="53"/>
      <c r="L41" s="115"/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/>
      <c r="I42" s="115"/>
      <c r="J42" s="53"/>
      <c r="K42" s="53"/>
      <c r="L42" s="115"/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/>
      <c r="I43" s="115"/>
      <c r="J43" s="53"/>
      <c r="K43" s="53"/>
      <c r="L43" s="115"/>
      <c r="M43" s="53"/>
      <c r="N43" s="53"/>
      <c r="O43" s="53"/>
      <c r="P43" s="115"/>
      <c r="Q43" s="53"/>
    </row>
    <row r="44" spans="1:17" x14ac:dyDescent="0.25">
      <c r="L44" s="115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8" t="s">
        <v>43</v>
      </c>
      <c r="D8" s="128"/>
      <c r="E8" s="128"/>
      <c r="F8" s="84"/>
      <c r="G8" s="84"/>
      <c r="H8" s="141" t="str">
        <f>Petra!D6</f>
        <v>Osceola</v>
      </c>
      <c r="I8" s="141"/>
      <c r="J8" s="128" t="s">
        <v>44</v>
      </c>
      <c r="K8" s="128"/>
      <c r="L8" s="128"/>
      <c r="M8" s="141" t="str">
        <f>Petra!D7</f>
        <v>Kissimmee</v>
      </c>
      <c r="N8" s="141"/>
      <c r="O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8" t="s">
        <v>0</v>
      </c>
      <c r="D10" s="128"/>
      <c r="E10" s="128"/>
      <c r="F10" s="18"/>
      <c r="G10" s="18"/>
      <c r="H10" s="129" t="str">
        <f>Petra!D1</f>
        <v>I-4 EB On/Off Ramps</v>
      </c>
      <c r="I10" s="129"/>
      <c r="J10" s="129"/>
      <c r="K10" s="138" t="s">
        <v>30</v>
      </c>
      <c r="L10" s="138"/>
      <c r="M10" s="129" t="str">
        <f>Petra!D2</f>
        <v>W Osceola Parkway</v>
      </c>
      <c r="N10" s="129"/>
      <c r="O10" s="129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8" t="s">
        <v>10</v>
      </c>
      <c r="D12" s="128"/>
      <c r="E12" s="128"/>
      <c r="F12" s="18"/>
      <c r="G12" s="18"/>
      <c r="H12" s="130">
        <f>Petra!D3</f>
        <v>42500</v>
      </c>
      <c r="I12" s="130"/>
      <c r="J12" s="13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8" t="s">
        <v>1</v>
      </c>
      <c r="D14" s="128"/>
      <c r="E14" s="128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40" t="s">
        <v>59</v>
      </c>
      <c r="M16" s="140"/>
      <c r="N16" s="14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27" t="s">
        <v>1</v>
      </c>
      <c r="D20" s="127"/>
      <c r="E20" s="127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0</v>
      </c>
      <c r="I23" s="33">
        <f>Petra!K12+Petra!K24+Petra!K36</f>
        <v>0</v>
      </c>
      <c r="J23" s="33">
        <f>Petra!J12+Petra!J24+Petra!J36</f>
        <v>0</v>
      </c>
      <c r="K23" s="34"/>
      <c r="L23" s="35"/>
      <c r="M23" s="33">
        <f>Petra!D12+Petra!D24+Petra!D36</f>
        <v>20</v>
      </c>
      <c r="N23" s="33">
        <f>Petra!C12+Petra!C24+Petra!C36</f>
        <v>0</v>
      </c>
      <c r="O23" s="33">
        <f>Petra!B12+Petra!B24+Petra!B36</f>
        <v>17</v>
      </c>
      <c r="R23" s="7">
        <f t="shared" ref="R23:R30" si="0">C23</f>
        <v>0.29166666666666669</v>
      </c>
      <c r="S23" s="54">
        <f t="shared" ref="S23:S30" si="1">SUM(H23:J23,H40:J40,M23:O23,M40:O40)</f>
        <v>421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0</v>
      </c>
      <c r="I24" s="33">
        <f>Petra!K13+Petra!K25+Petra!K37</f>
        <v>0</v>
      </c>
      <c r="J24" s="33">
        <f>Petra!J13+Petra!J25+Petra!J37</f>
        <v>0</v>
      </c>
      <c r="K24" s="34"/>
      <c r="L24" s="35"/>
      <c r="M24" s="33">
        <f>Petra!D13+Petra!D25+Petra!D37</f>
        <v>14</v>
      </c>
      <c r="N24" s="33">
        <f>Petra!C13+Petra!C25+Petra!C37</f>
        <v>0</v>
      </c>
      <c r="O24" s="33">
        <f>Petra!B13+Petra!B25+Petra!B37</f>
        <v>19</v>
      </c>
      <c r="R24" s="7">
        <f t="shared" si="0"/>
        <v>0.30208333333333337</v>
      </c>
      <c r="S24" s="54">
        <f t="shared" si="1"/>
        <v>488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0</v>
      </c>
      <c r="I25" s="33">
        <f>Petra!K14+Petra!K26+Petra!K38</f>
        <v>0</v>
      </c>
      <c r="J25" s="33">
        <f>Petra!J14+Petra!J26+Petra!J38</f>
        <v>0</v>
      </c>
      <c r="K25" s="34"/>
      <c r="L25" s="35"/>
      <c r="M25" s="33">
        <f>Petra!D14+Petra!D26+Petra!D38</f>
        <v>20</v>
      </c>
      <c r="N25" s="33">
        <f>Petra!C14+Petra!C26+Petra!C38</f>
        <v>0</v>
      </c>
      <c r="O25" s="33">
        <f>Petra!B14+Petra!B26+Petra!B38</f>
        <v>16</v>
      </c>
      <c r="R25" s="7">
        <f t="shared" si="0"/>
        <v>0.31250000000000006</v>
      </c>
      <c r="S25" s="54">
        <f t="shared" si="1"/>
        <v>550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0</v>
      </c>
      <c r="I26" s="33">
        <f>Petra!K15+Petra!K27+Petra!K39</f>
        <v>0</v>
      </c>
      <c r="J26" s="33">
        <f>Petra!J15+Petra!J27+Petra!J39</f>
        <v>0</v>
      </c>
      <c r="K26" s="34"/>
      <c r="L26" s="35"/>
      <c r="M26" s="33">
        <f>Petra!D15+Petra!D27+Petra!D39</f>
        <v>21</v>
      </c>
      <c r="N26" s="33">
        <f>Petra!C15+Petra!C27+Petra!C39</f>
        <v>0</v>
      </c>
      <c r="O26" s="33">
        <f>Petra!B15+Petra!B27+Petra!B39</f>
        <v>11</v>
      </c>
      <c r="R26" s="7">
        <f t="shared" si="0"/>
        <v>0.32291666666666674</v>
      </c>
      <c r="S26" s="54">
        <f t="shared" si="1"/>
        <v>526</v>
      </c>
      <c r="T26" s="54">
        <f>SUM(S23:S26)</f>
        <v>1985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0</v>
      </c>
      <c r="I27" s="33">
        <f>Petra!K16+Petra!K28+Petra!K40</f>
        <v>0</v>
      </c>
      <c r="J27" s="33">
        <f>Petra!J16+Petra!J28+Petra!J40</f>
        <v>0</v>
      </c>
      <c r="K27" s="34"/>
      <c r="L27" s="35"/>
      <c r="M27" s="33">
        <f>Petra!D16+Petra!D28+Petra!D40</f>
        <v>34</v>
      </c>
      <c r="N27" s="33">
        <f>Petra!C16+Petra!C28+Petra!C40</f>
        <v>0</v>
      </c>
      <c r="O27" s="33">
        <f>Petra!B16+Petra!B28+Petra!B40</f>
        <v>13</v>
      </c>
      <c r="R27" s="7">
        <f t="shared" si="0"/>
        <v>0.33333333333333343</v>
      </c>
      <c r="S27" s="54">
        <f t="shared" si="1"/>
        <v>545</v>
      </c>
      <c r="T27" s="54">
        <f>SUM(S24:S27)</f>
        <v>2109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0</v>
      </c>
      <c r="I28" s="33">
        <f>Petra!K17+Petra!K29+Petra!K41</f>
        <v>0</v>
      </c>
      <c r="J28" s="33">
        <f>Petra!J17+Petra!J29+Petra!J41</f>
        <v>0</v>
      </c>
      <c r="K28" s="34"/>
      <c r="L28" s="35"/>
      <c r="M28" s="33">
        <f>Petra!D17+Petra!D29+Petra!D41</f>
        <v>16</v>
      </c>
      <c r="N28" s="33">
        <f>Petra!C17+Petra!C29+Petra!C41</f>
        <v>0</v>
      </c>
      <c r="O28" s="33">
        <f>Petra!B17+Petra!B29+Petra!B41</f>
        <v>9</v>
      </c>
      <c r="R28" s="7">
        <f t="shared" si="0"/>
        <v>0.34375000000000011</v>
      </c>
      <c r="S28" s="54">
        <f t="shared" si="1"/>
        <v>484</v>
      </c>
      <c r="T28" s="54">
        <f>SUM(S25:S28)</f>
        <v>2105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0</v>
      </c>
      <c r="I29" s="33">
        <f>Petra!K18+Petra!K30+Petra!K42</f>
        <v>0</v>
      </c>
      <c r="J29" s="33">
        <f>Petra!J18+Petra!J30+Petra!J42</f>
        <v>0</v>
      </c>
      <c r="K29" s="34"/>
      <c r="L29" s="35"/>
      <c r="M29" s="33">
        <f>Petra!D18+Petra!D30+Petra!D42</f>
        <v>19</v>
      </c>
      <c r="N29" s="33">
        <f>Petra!C18+Petra!C30+Petra!C42</f>
        <v>0</v>
      </c>
      <c r="O29" s="33">
        <f>Petra!B18+Petra!B30+Petra!B42</f>
        <v>12</v>
      </c>
      <c r="R29" s="7">
        <f t="shared" si="0"/>
        <v>0.3541666666666668</v>
      </c>
      <c r="S29" s="54">
        <f t="shared" si="1"/>
        <v>533</v>
      </c>
      <c r="T29" s="54">
        <f>SUM(S26:S29)</f>
        <v>2088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0</v>
      </c>
      <c r="I30" s="61">
        <f>Petra!K19+Petra!K31+Petra!K43</f>
        <v>0</v>
      </c>
      <c r="J30" s="61">
        <f>Petra!J19+Petra!J31+Petra!J43</f>
        <v>0</v>
      </c>
      <c r="K30" s="34"/>
      <c r="L30" s="35"/>
      <c r="M30" s="61">
        <f>Petra!D19+Petra!D31+Petra!D43</f>
        <v>12</v>
      </c>
      <c r="N30" s="61">
        <f>Petra!C19+Petra!C31+Petra!C43</f>
        <v>0</v>
      </c>
      <c r="O30" s="61">
        <f>Petra!B19+Petra!B31+Petra!B43</f>
        <v>8</v>
      </c>
      <c r="R30" s="7">
        <f t="shared" si="0"/>
        <v>0.36458333333333348</v>
      </c>
      <c r="S30" s="54">
        <f t="shared" si="1"/>
        <v>493</v>
      </c>
      <c r="T30" s="54">
        <f>SUM(S27:S30)</f>
        <v>2055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0</v>
      </c>
      <c r="I31" s="32">
        <f>SUM(I23:I30)</f>
        <v>0</v>
      </c>
      <c r="J31" s="32">
        <f>SUM(J23:J30)</f>
        <v>0</v>
      </c>
      <c r="K31" s="34"/>
      <c r="L31" s="60"/>
      <c r="M31" s="33">
        <f>SUM(M23:M30)</f>
        <v>156</v>
      </c>
      <c r="N31" s="33">
        <f>SUM(N23:N30)</f>
        <v>0</v>
      </c>
      <c r="O31" s="33">
        <f>SUM(O23:O30)</f>
        <v>105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2109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39" t="s">
        <v>15</v>
      </c>
      <c r="V36" s="139"/>
      <c r="W36" s="139"/>
      <c r="X36" s="139" t="s">
        <v>19</v>
      </c>
      <c r="Y36" s="139"/>
      <c r="Z36" s="139"/>
      <c r="AA36" s="139" t="s">
        <v>20</v>
      </c>
      <c r="AB36" s="139"/>
      <c r="AC36" s="139"/>
      <c r="AD36" s="139" t="s">
        <v>21</v>
      </c>
      <c r="AE36" s="139"/>
      <c r="AF36" s="139"/>
    </row>
    <row r="37" spans="3:32" x14ac:dyDescent="0.25">
      <c r="C37" s="127" t="s">
        <v>1</v>
      </c>
      <c r="D37" s="127"/>
      <c r="E37" s="127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33</v>
      </c>
      <c r="I40" s="33">
        <f>Petra!O12+Petra!O24+Petra!O36</f>
        <v>109</v>
      </c>
      <c r="J40" s="33">
        <f>Petra!N12+Petra!N24+Petra!N36</f>
        <v>0</v>
      </c>
      <c r="K40" s="33"/>
      <c r="L40" s="36"/>
      <c r="M40" s="33">
        <f>Petra!H12+Petra!H24+Petra!H36</f>
        <v>0</v>
      </c>
      <c r="N40" s="33">
        <f>Petra!G12+Petra!G24+Petra!G36</f>
        <v>191</v>
      </c>
      <c r="O40" s="33">
        <f>Petra!F12+Petra!F24+Petra!F36</f>
        <v>51</v>
      </c>
      <c r="R40" s="63">
        <f>IF($T$34=$T$26,R23,IF($T$34=$T$27,R24,IF($T$34=$T$28,R25,IF($T$34=$T$29,R26,R27))))</f>
        <v>0.30208333333333337</v>
      </c>
      <c r="S40" s="63">
        <f>IF(R40=R23,R24,IF(R40=R24,R25,IF(R40=R25,R26,IF(R40=R26,R27,R28))))</f>
        <v>0.31250000000000006</v>
      </c>
      <c r="T40" s="64">
        <f>SUM(U40:W40,X40:Z40,AA40:AC40,AD40:AF40)</f>
        <v>488</v>
      </c>
      <c r="U40" s="64">
        <f t="shared" ref="U40:W43" si="5">IF($R$40=$C$23,H23,IF($R$40=$C$24,H24,IF($R$40=$C$25,H25,IF($R$40=$C$26,H26,H27))))</f>
        <v>0</v>
      </c>
      <c r="V40" s="64">
        <f t="shared" si="5"/>
        <v>0</v>
      </c>
      <c r="W40" s="64">
        <f t="shared" si="5"/>
        <v>0</v>
      </c>
      <c r="X40" s="64">
        <f t="shared" ref="X40:Z43" si="6">IF($R$40=$C$23,M23,IF($R$40=$C$24,M24,IF($R$40=$C$25,M25,IF($R$40=$C$26,M26,M27))))</f>
        <v>14</v>
      </c>
      <c r="Y40" s="64">
        <f t="shared" si="6"/>
        <v>0</v>
      </c>
      <c r="Z40" s="64">
        <f t="shared" si="6"/>
        <v>19</v>
      </c>
      <c r="AA40" s="64">
        <f t="shared" ref="AA40:AC43" si="7">IF($R$40=$C$23,H40,IF($R$40=$C$24,H41,IF($R$40=$C$25,H42,IF($R$40=$C$26,H43,H44))))</f>
        <v>36</v>
      </c>
      <c r="AB40" s="64">
        <f t="shared" si="7"/>
        <v>108</v>
      </c>
      <c r="AC40" s="64">
        <f t="shared" si="7"/>
        <v>0</v>
      </c>
      <c r="AD40" s="64">
        <f t="shared" ref="AD40:AF43" si="8">IF($R$40=$C$23,M40,IF($R$40=$C$24,M41,IF($R$40=$C$25,M42,IF($R$40=$C$26,M43,M44))))</f>
        <v>0</v>
      </c>
      <c r="AE40" s="64">
        <f t="shared" si="8"/>
        <v>262</v>
      </c>
      <c r="AF40" s="64">
        <f t="shared" si="8"/>
        <v>49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36</v>
      </c>
      <c r="I41" s="33">
        <f>Petra!O13+Petra!O25+Petra!O37</f>
        <v>108</v>
      </c>
      <c r="J41" s="33">
        <f>Petra!N13+Petra!N25+Petra!N37</f>
        <v>0</v>
      </c>
      <c r="K41" s="33"/>
      <c r="L41" s="36"/>
      <c r="M41" s="33">
        <f>Petra!H13+Petra!H25+Petra!H37</f>
        <v>0</v>
      </c>
      <c r="N41" s="33">
        <f>Petra!G13+Petra!G25+Petra!G37</f>
        <v>262</v>
      </c>
      <c r="O41" s="33">
        <f>Petra!F13+Petra!F25+Petra!F37</f>
        <v>49</v>
      </c>
      <c r="R41" s="63">
        <f>S40</f>
        <v>0.31250000000000006</v>
      </c>
      <c r="S41" s="63">
        <f>IF(R41=R24,R25,IF(R41=R25,R26,IF(R41=R26,R27,IF(R41=R27,R28,R29))))</f>
        <v>0.32291666666666674</v>
      </c>
      <c r="T41" s="4">
        <f>SUM(U41:W41,X41:Z41,AA41:AC41,AD41:AF41)</f>
        <v>550</v>
      </c>
      <c r="U41" s="64">
        <f t="shared" si="5"/>
        <v>0</v>
      </c>
      <c r="V41" s="64">
        <f t="shared" si="5"/>
        <v>0</v>
      </c>
      <c r="W41" s="64">
        <f t="shared" si="5"/>
        <v>0</v>
      </c>
      <c r="X41" s="64">
        <f t="shared" si="6"/>
        <v>20</v>
      </c>
      <c r="Y41" s="64">
        <f t="shared" si="6"/>
        <v>0</v>
      </c>
      <c r="Z41" s="64">
        <f t="shared" si="6"/>
        <v>16</v>
      </c>
      <c r="AA41" s="64">
        <f t="shared" si="7"/>
        <v>52</v>
      </c>
      <c r="AB41" s="64">
        <f t="shared" si="7"/>
        <v>129</v>
      </c>
      <c r="AC41" s="64">
        <f t="shared" si="7"/>
        <v>0</v>
      </c>
      <c r="AD41" s="64">
        <f t="shared" si="8"/>
        <v>0</v>
      </c>
      <c r="AE41" s="64">
        <f t="shared" si="8"/>
        <v>297</v>
      </c>
      <c r="AF41" s="64">
        <f t="shared" si="8"/>
        <v>36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52</v>
      </c>
      <c r="I42" s="33">
        <f>Petra!O14+Petra!O26+Petra!O38</f>
        <v>129</v>
      </c>
      <c r="J42" s="33">
        <f>Petra!N14+Petra!N26+Petra!N38</f>
        <v>0</v>
      </c>
      <c r="K42" s="33"/>
      <c r="L42" s="36"/>
      <c r="M42" s="33">
        <f>Petra!H14+Petra!H26+Petra!H38</f>
        <v>0</v>
      </c>
      <c r="N42" s="33">
        <f>Petra!G14+Petra!G26+Petra!G38</f>
        <v>297</v>
      </c>
      <c r="O42" s="33">
        <f>Petra!F14+Petra!F26+Petra!F38</f>
        <v>36</v>
      </c>
      <c r="R42" s="63">
        <f>S41</f>
        <v>0.32291666666666674</v>
      </c>
      <c r="S42" s="63">
        <f>IF(R42=R25,R26,IF(R42=R26,R27,IF(R42=R27,R28,IF(R42=R28,R29,R30))))</f>
        <v>0.33333333333333343</v>
      </c>
      <c r="T42" s="4">
        <f>SUM(U42:W42,X42:Z42,AA42:AC42,AD42:AF42)</f>
        <v>526</v>
      </c>
      <c r="U42" s="64">
        <f t="shared" si="5"/>
        <v>0</v>
      </c>
      <c r="V42" s="64">
        <f t="shared" si="5"/>
        <v>0</v>
      </c>
      <c r="W42" s="64">
        <f t="shared" si="5"/>
        <v>0</v>
      </c>
      <c r="X42" s="64">
        <f t="shared" si="6"/>
        <v>21</v>
      </c>
      <c r="Y42" s="64">
        <f t="shared" si="6"/>
        <v>0</v>
      </c>
      <c r="Z42" s="64">
        <f t="shared" si="6"/>
        <v>11</v>
      </c>
      <c r="AA42" s="64">
        <f t="shared" si="7"/>
        <v>51</v>
      </c>
      <c r="AB42" s="64">
        <f t="shared" si="7"/>
        <v>152</v>
      </c>
      <c r="AC42" s="64">
        <f t="shared" si="7"/>
        <v>0</v>
      </c>
      <c r="AD42" s="64">
        <f t="shared" si="8"/>
        <v>0</v>
      </c>
      <c r="AE42" s="64">
        <f t="shared" si="8"/>
        <v>233</v>
      </c>
      <c r="AF42" s="64">
        <f t="shared" si="8"/>
        <v>58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51</v>
      </c>
      <c r="I43" s="33">
        <f>Petra!O15+Petra!O27+Petra!O39</f>
        <v>152</v>
      </c>
      <c r="J43" s="33">
        <f>Petra!N15+Petra!N27+Petra!N39</f>
        <v>0</v>
      </c>
      <c r="K43" s="33"/>
      <c r="L43" s="36"/>
      <c r="M43" s="33">
        <f>Petra!H15+Petra!H27+Petra!H39</f>
        <v>0</v>
      </c>
      <c r="N43" s="33">
        <f>Petra!G15+Petra!G27+Petra!G39</f>
        <v>233</v>
      </c>
      <c r="O43" s="33">
        <f>Petra!F15+Petra!F27+Petra!F39</f>
        <v>58</v>
      </c>
      <c r="R43" s="63">
        <f>S42</f>
        <v>0.33333333333333343</v>
      </c>
      <c r="S43" s="63">
        <f>IF(R43=R26,R27,IF(R43=R27,R28,IF(R43=R28,R29,IF(R43=R29,R30,R31))))</f>
        <v>0.34375000000000011</v>
      </c>
      <c r="T43" s="4">
        <f>SUM(U43:W43,X43:Z43,AA43:AC43,AD43:AF43)</f>
        <v>545</v>
      </c>
      <c r="U43" s="64">
        <f t="shared" si="5"/>
        <v>0</v>
      </c>
      <c r="V43" s="64">
        <f t="shared" si="5"/>
        <v>0</v>
      </c>
      <c r="W43" s="64">
        <f t="shared" si="5"/>
        <v>0</v>
      </c>
      <c r="X43" s="64">
        <f t="shared" si="6"/>
        <v>34</v>
      </c>
      <c r="Y43" s="64">
        <f t="shared" si="6"/>
        <v>0</v>
      </c>
      <c r="Z43" s="64">
        <f t="shared" si="6"/>
        <v>13</v>
      </c>
      <c r="AA43" s="64">
        <f t="shared" si="7"/>
        <v>46</v>
      </c>
      <c r="AB43" s="64">
        <f t="shared" si="7"/>
        <v>147</v>
      </c>
      <c r="AC43" s="64">
        <f t="shared" si="7"/>
        <v>0</v>
      </c>
      <c r="AD43" s="64">
        <f t="shared" si="8"/>
        <v>0</v>
      </c>
      <c r="AE43" s="64">
        <f t="shared" si="8"/>
        <v>249</v>
      </c>
      <c r="AF43" s="64">
        <f t="shared" si="8"/>
        <v>56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46</v>
      </c>
      <c r="I44" s="33">
        <f>Petra!O16+Petra!O28+Petra!O40</f>
        <v>147</v>
      </c>
      <c r="J44" s="33">
        <f>Petra!N16+Petra!N28+Petra!N40</f>
        <v>0</v>
      </c>
      <c r="K44" s="33"/>
      <c r="L44" s="36"/>
      <c r="M44" s="33">
        <f>Petra!H16+Petra!H28+Petra!H40</f>
        <v>0</v>
      </c>
      <c r="N44" s="33">
        <f>Petra!G16+Petra!G28+Petra!G40</f>
        <v>249</v>
      </c>
      <c r="O44" s="33">
        <f>Petra!F16+Petra!F28+Petra!F40</f>
        <v>56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69</v>
      </c>
      <c r="I45" s="33">
        <f>Petra!O17+Petra!O29+Petra!O41</f>
        <v>111</v>
      </c>
      <c r="J45" s="33">
        <f>Petra!N17+Petra!N29+Petra!N41</f>
        <v>0</v>
      </c>
      <c r="K45" s="33"/>
      <c r="L45" s="36"/>
      <c r="M45" s="33">
        <f>Petra!H17+Petra!H29+Petra!H41</f>
        <v>0</v>
      </c>
      <c r="N45" s="33">
        <f>Petra!G17+Petra!G29+Petra!G41</f>
        <v>219</v>
      </c>
      <c r="O45" s="33">
        <f>Petra!F17+Petra!F29+Petra!F41</f>
        <v>60</v>
      </c>
      <c r="T45" s="1" t="s">
        <v>36</v>
      </c>
      <c r="U45" s="64">
        <f>SUM(U40:U43)</f>
        <v>0</v>
      </c>
      <c r="V45" s="64">
        <f t="shared" ref="V45:AF45" si="9">SUM(V40:V43)</f>
        <v>0</v>
      </c>
      <c r="W45" s="64">
        <f t="shared" si="9"/>
        <v>0</v>
      </c>
      <c r="X45" s="64">
        <f t="shared" si="9"/>
        <v>89</v>
      </c>
      <c r="Y45" s="64">
        <f t="shared" si="9"/>
        <v>0</v>
      </c>
      <c r="Z45" s="64">
        <f t="shared" si="9"/>
        <v>59</v>
      </c>
      <c r="AA45" s="64">
        <f t="shared" si="9"/>
        <v>185</v>
      </c>
      <c r="AB45" s="64">
        <f t="shared" si="9"/>
        <v>536</v>
      </c>
      <c r="AC45" s="64">
        <f t="shared" si="9"/>
        <v>0</v>
      </c>
      <c r="AD45" s="64">
        <f t="shared" si="9"/>
        <v>0</v>
      </c>
      <c r="AE45" s="64">
        <f t="shared" si="9"/>
        <v>1041</v>
      </c>
      <c r="AF45" s="64">
        <f t="shared" si="9"/>
        <v>199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68</v>
      </c>
      <c r="I46" s="33">
        <f>Petra!O18+Petra!O30+Petra!O42</f>
        <v>156</v>
      </c>
      <c r="J46" s="33">
        <f>Petra!N18+Petra!N30+Petra!N42</f>
        <v>0</v>
      </c>
      <c r="K46" s="33"/>
      <c r="L46" s="36"/>
      <c r="M46" s="33">
        <f>Petra!H18+Petra!H30+Petra!H42</f>
        <v>0</v>
      </c>
      <c r="N46" s="33">
        <f>Petra!G18+Petra!G30+Petra!G42</f>
        <v>213</v>
      </c>
      <c r="O46" s="33">
        <f>Petra!F18+Petra!F30+Petra!F42</f>
        <v>65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65</v>
      </c>
      <c r="I47" s="61">
        <f>Petra!O19+Petra!O31+Petra!O43</f>
        <v>115</v>
      </c>
      <c r="J47" s="61">
        <f>Petra!N19+Petra!N31+Petra!N43</f>
        <v>0</v>
      </c>
      <c r="K47" s="33"/>
      <c r="L47" s="36"/>
      <c r="M47" s="61">
        <f>Petra!H19+Petra!H31+Petra!H43</f>
        <v>0</v>
      </c>
      <c r="N47" s="61">
        <f>Petra!G19+Petra!G31+Petra!G43</f>
        <v>237</v>
      </c>
      <c r="O47" s="61">
        <f>Petra!F19+Petra!F31+Petra!F43</f>
        <v>56</v>
      </c>
      <c r="S47" s="1" t="s">
        <v>13</v>
      </c>
      <c r="T47" s="65">
        <f>ROUND(T34/(MAX(T40:T43)*4),3)</f>
        <v>0.95899999999999996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420</v>
      </c>
      <c r="I48" s="33">
        <f>SUM(I40:I47)</f>
        <v>1027</v>
      </c>
      <c r="J48" s="33">
        <f>SUM(J40:J47)</f>
        <v>0</v>
      </c>
      <c r="K48" s="33"/>
      <c r="L48" s="32"/>
      <c r="M48" s="33">
        <f>SUM(M40:M47)</f>
        <v>0</v>
      </c>
      <c r="N48" s="33">
        <f>SUM(N40:N47)</f>
        <v>1901</v>
      </c>
      <c r="O48" s="33">
        <f>SUM(O40:O47)</f>
        <v>431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59</v>
      </c>
      <c r="I53" s="25">
        <f>Y45</f>
        <v>0</v>
      </c>
      <c r="J53" s="25">
        <f>X45</f>
        <v>89</v>
      </c>
      <c r="O53" s="28">
        <f>AF45</f>
        <v>199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I-4 EB On/Off Ramps</v>
      </c>
      <c r="G55" s="23"/>
      <c r="O55" s="28">
        <f>AE45</f>
        <v>1041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W Osceola Parkway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0.30208333333333337</v>
      </c>
      <c r="D62" s="22" t="s">
        <v>7</v>
      </c>
      <c r="E62" s="21">
        <f>S43</f>
        <v>0.34375000000000011</v>
      </c>
      <c r="G62" s="23"/>
      <c r="H62" s="26">
        <f>AA45</f>
        <v>185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536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0.95899999999999996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0</v>
      </c>
      <c r="N66" s="27">
        <f>V45</f>
        <v>0</v>
      </c>
      <c r="O66" s="27">
        <f>W45</f>
        <v>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2109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8" t="s">
        <v>43</v>
      </c>
      <c r="E8" s="128"/>
      <c r="F8" s="128"/>
      <c r="I8" s="141" t="str">
        <f>Petra!D6</f>
        <v>Osceola</v>
      </c>
      <c r="J8" s="141"/>
      <c r="K8" s="128" t="s">
        <v>44</v>
      </c>
      <c r="L8" s="128"/>
      <c r="M8" s="128"/>
      <c r="N8" s="141" t="str">
        <f>Petra!D7</f>
        <v>Kissimmee</v>
      </c>
      <c r="O8" s="141"/>
      <c r="P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8" t="s">
        <v>0</v>
      </c>
      <c r="E10" s="128"/>
      <c r="F10" s="128"/>
      <c r="G10" s="18"/>
      <c r="H10" s="18"/>
      <c r="I10" s="129" t="str">
        <f>'All traffic'!H10</f>
        <v>I-4 EB On/Off Ramps</v>
      </c>
      <c r="J10" s="129"/>
      <c r="K10" s="129"/>
      <c r="L10" s="3" t="s">
        <v>30</v>
      </c>
      <c r="M10" s="3"/>
      <c r="N10" s="129" t="str">
        <f>'All traffic'!M10</f>
        <v>W Osceola Parkway</v>
      </c>
      <c r="O10" s="129"/>
      <c r="P10" s="129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8" t="s">
        <v>10</v>
      </c>
      <c r="E12" s="128"/>
      <c r="F12" s="128"/>
      <c r="G12" s="18"/>
      <c r="H12" s="18"/>
      <c r="I12" s="130">
        <f>'All traffic'!H12</f>
        <v>42500</v>
      </c>
      <c r="J12" s="130"/>
      <c r="K12" s="13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8" t="s">
        <v>1</v>
      </c>
      <c r="E14" s="128"/>
      <c r="F14" s="128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8" t="s">
        <v>27</v>
      </c>
      <c r="O14" s="128"/>
      <c r="P14" s="128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40" t="s">
        <v>59</v>
      </c>
      <c r="N16" s="140"/>
      <c r="O16" s="14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27" t="s">
        <v>1</v>
      </c>
      <c r="E20" s="127"/>
      <c r="F20" s="127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17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1</v>
      </c>
      <c r="O24" s="33">
        <f>Petra!C25</f>
        <v>0</v>
      </c>
      <c r="P24" s="33">
        <f>Petra!B25</f>
        <v>0</v>
      </c>
      <c r="S24" s="7">
        <f t="shared" si="0"/>
        <v>0.30208333333333337</v>
      </c>
      <c r="T24" s="54">
        <f>SUM(I24:P24,I40:P40)</f>
        <v>13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9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0</v>
      </c>
      <c r="S26" s="7">
        <f t="shared" si="0"/>
        <v>0.32291666666666674</v>
      </c>
      <c r="T26" s="1">
        <f t="shared" si="1"/>
        <v>23</v>
      </c>
      <c r="U26" s="54">
        <f>SUM(T23:T26)</f>
        <v>62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2</v>
      </c>
      <c r="O27" s="33">
        <f>Petra!C28</f>
        <v>0</v>
      </c>
      <c r="P27" s="33">
        <f>Petra!B28</f>
        <v>0</v>
      </c>
      <c r="S27" s="7">
        <f t="shared" si="0"/>
        <v>0.33333333333333343</v>
      </c>
      <c r="T27" s="1">
        <f t="shared" si="1"/>
        <v>22</v>
      </c>
      <c r="U27" s="54">
        <f>SUM(T24:T27)</f>
        <v>67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0.34375000000000011</v>
      </c>
      <c r="T28" s="1">
        <f t="shared" si="1"/>
        <v>26</v>
      </c>
      <c r="U28" s="54">
        <f>SUM(T25:T28)</f>
        <v>80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1</v>
      </c>
      <c r="O29" s="33">
        <f>Petra!C30</f>
        <v>0</v>
      </c>
      <c r="P29" s="33">
        <f>Petra!B30</f>
        <v>0</v>
      </c>
      <c r="S29" s="7">
        <f t="shared" si="0"/>
        <v>0.3541666666666668</v>
      </c>
      <c r="T29" s="1">
        <f t="shared" si="1"/>
        <v>17</v>
      </c>
      <c r="U29" s="54">
        <f>SUM(T26:T29)</f>
        <v>88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1</v>
      </c>
      <c r="O30" s="33">
        <f>Petra!C31</f>
        <v>0</v>
      </c>
      <c r="P30" s="33">
        <f>Petra!B31</f>
        <v>0</v>
      </c>
      <c r="S30" s="7">
        <f t="shared" si="0"/>
        <v>0.36458333333333348</v>
      </c>
      <c r="T30" s="1">
        <f t="shared" si="1"/>
        <v>18</v>
      </c>
      <c r="U30" s="54">
        <f>SUM(T27:T30)</f>
        <v>83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88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39" t="s">
        <v>15</v>
      </c>
      <c r="W35" s="13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27" t="s">
        <v>1</v>
      </c>
      <c r="E36" s="127"/>
      <c r="F36" s="127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6</v>
      </c>
      <c r="J39" s="33">
        <f>Petra!O24</f>
        <v>4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6</v>
      </c>
      <c r="P39" s="33">
        <f>Petra!F24</f>
        <v>1</v>
      </c>
      <c r="S39" s="63">
        <f>'All traffic'!R40</f>
        <v>0.30208333333333337</v>
      </c>
      <c r="T39" s="63">
        <f>'All traffic'!S40</f>
        <v>0.31250000000000006</v>
      </c>
      <c r="U39" s="64">
        <f>SUM(V39:AG39)</f>
        <v>13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1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4</v>
      </c>
      <c r="AC39" s="64">
        <f>IF($S$39=$D$23,J39,IF($S$39=$D$24,J40,IF($S$39=$D$25,J41,IF($S$39=$D$26,J42,J43))))</f>
        <v>4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4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4</v>
      </c>
      <c r="J40" s="33">
        <f>Petra!O25</f>
        <v>4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4</v>
      </c>
      <c r="P40" s="33">
        <f>Petra!F25</f>
        <v>0</v>
      </c>
      <c r="S40" s="63">
        <f>'All traffic'!R41</f>
        <v>0.31250000000000006</v>
      </c>
      <c r="T40" s="63">
        <f>'All traffic'!S41</f>
        <v>0.32291666666666674</v>
      </c>
      <c r="U40" s="64">
        <f>SUM(V40:AG40)</f>
        <v>9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1</v>
      </c>
      <c r="AC40" s="64">
        <f t="shared" si="4"/>
        <v>4</v>
      </c>
      <c r="AD40" s="64">
        <f t="shared" si="4"/>
        <v>0</v>
      </c>
      <c r="AE40" s="69">
        <f t="shared" si="5"/>
        <v>0</v>
      </c>
      <c r="AF40" s="70">
        <f t="shared" si="5"/>
        <v>4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1</v>
      </c>
      <c r="J41" s="33">
        <f>Petra!O26</f>
        <v>4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4</v>
      </c>
      <c r="P41" s="33">
        <f>Petra!F26</f>
        <v>0</v>
      </c>
      <c r="S41" s="63">
        <f>'All traffic'!R42</f>
        <v>0.32291666666666674</v>
      </c>
      <c r="T41" s="63">
        <f>'All traffic'!S42</f>
        <v>0.33333333333333343</v>
      </c>
      <c r="U41" s="64">
        <f>SUM(V41:AG41)</f>
        <v>23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4</v>
      </c>
      <c r="AC41" s="64">
        <f t="shared" si="4"/>
        <v>8</v>
      </c>
      <c r="AD41" s="64">
        <f t="shared" si="4"/>
        <v>0</v>
      </c>
      <c r="AE41" s="69">
        <f t="shared" si="5"/>
        <v>0</v>
      </c>
      <c r="AF41" s="70">
        <f t="shared" si="5"/>
        <v>10</v>
      </c>
      <c r="AG41" s="71">
        <f t="shared" si="5"/>
        <v>1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4</v>
      </c>
      <c r="J42" s="33">
        <f>Petra!O27</f>
        <v>8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10</v>
      </c>
      <c r="P42" s="33">
        <f>Petra!F27</f>
        <v>1</v>
      </c>
      <c r="S42" s="63">
        <f>'All traffic'!R43</f>
        <v>0.33333333333333343</v>
      </c>
      <c r="T42" s="63">
        <f>'All traffic'!S43</f>
        <v>0.34375000000000011</v>
      </c>
      <c r="U42" s="64">
        <f>SUM(V42:AG42)</f>
        <v>22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2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3</v>
      </c>
      <c r="AC42" s="64">
        <f t="shared" si="4"/>
        <v>6</v>
      </c>
      <c r="AD42" s="64">
        <f t="shared" si="4"/>
        <v>0</v>
      </c>
      <c r="AE42" s="69">
        <f t="shared" si="5"/>
        <v>0</v>
      </c>
      <c r="AF42" s="70">
        <f t="shared" si="5"/>
        <v>11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3</v>
      </c>
      <c r="J43" s="33">
        <f>Petra!O28</f>
        <v>6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11</v>
      </c>
      <c r="P43" s="33">
        <f>Petra!F28</f>
        <v>0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3</v>
      </c>
      <c r="J44" s="33">
        <f>Petra!O29</f>
        <v>8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11</v>
      </c>
      <c r="P44" s="33">
        <f>Petra!F29</f>
        <v>4</v>
      </c>
      <c r="U44" s="1" t="s">
        <v>36</v>
      </c>
      <c r="V44" s="64">
        <f>SUM(V39:V42)</f>
        <v>0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3</v>
      </c>
      <c r="Z44" s="64">
        <f t="shared" si="8"/>
        <v>0</v>
      </c>
      <c r="AA44" s="64">
        <f t="shared" si="8"/>
        <v>0</v>
      </c>
      <c r="AB44" s="64">
        <f t="shared" si="8"/>
        <v>12</v>
      </c>
      <c r="AC44" s="64">
        <f t="shared" si="8"/>
        <v>22</v>
      </c>
      <c r="AD44" s="64">
        <f t="shared" si="8"/>
        <v>0</v>
      </c>
      <c r="AE44" s="64">
        <f t="shared" si="8"/>
        <v>0</v>
      </c>
      <c r="AF44" s="64">
        <f t="shared" si="8"/>
        <v>29</v>
      </c>
      <c r="AG44" s="64">
        <f t="shared" si="8"/>
        <v>1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6</v>
      </c>
      <c r="J45" s="33">
        <f>Petra!O30</f>
        <v>6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3</v>
      </c>
      <c r="P45" s="33">
        <f>Petra!F30</f>
        <v>1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4</v>
      </c>
      <c r="J46" s="33">
        <f>Petra!O31</f>
        <v>8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2</v>
      </c>
      <c r="P46" s="33">
        <f>Petra!F31</f>
        <v>3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</v>
      </c>
      <c r="J51" s="37">
        <f>IF('All traffic'!I53=0,0%,Z44/'All traffic'!I53)</f>
        <v>0</v>
      </c>
      <c r="K51" s="37">
        <f>IF('All traffic'!J53=0,0%,Y44/'All traffic'!J53)</f>
        <v>3.3707865168539325E-2</v>
      </c>
      <c r="L51" s="26"/>
      <c r="M51" s="26"/>
      <c r="N51" s="26"/>
      <c r="P51" s="39">
        <f>IF('All traffic'!O53=0,0%,AG44/'All traffic'!O53)</f>
        <v>5.0251256281407036E-3</v>
      </c>
      <c r="AA51" s="64"/>
      <c r="AB51" s="64"/>
      <c r="AC51" s="64"/>
    </row>
    <row r="52" spans="4:34" x14ac:dyDescent="0.25">
      <c r="D52" s="1" t="str">
        <f>'All traffic'!C55</f>
        <v>I-4 EB On/Off Ramps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2.7857829010566763E-2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W Osceola Parkway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0.30208333333333337</v>
      </c>
      <c r="E59" s="22" t="s">
        <v>7</v>
      </c>
      <c r="F59" s="21">
        <f>'All traffic'!E62:E62</f>
        <v>0.34375000000000011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6.4864864864864868E-2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5"/>
      <c r="E62" s="145"/>
      <c r="F62" s="145"/>
      <c r="H62" s="23"/>
      <c r="I62" s="41">
        <f>IF('All traffic'!H64=0,0%,AC44/'All traffic'!H64)</f>
        <v>4.1044776119402986E-2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8" t="s">
        <v>43</v>
      </c>
      <c r="F8" s="128"/>
      <c r="G8" s="128"/>
      <c r="J8" s="141" t="str">
        <f>Petra!D6</f>
        <v>Osceola</v>
      </c>
      <c r="K8" s="141"/>
      <c r="L8" s="128" t="s">
        <v>44</v>
      </c>
      <c r="M8" s="128"/>
      <c r="N8" s="128"/>
      <c r="O8" s="141" t="str">
        <f>Petra!D7</f>
        <v>Kissimmee</v>
      </c>
      <c r="P8" s="141"/>
      <c r="Q8" s="141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8" t="s">
        <v>0</v>
      </c>
      <c r="F10" s="128"/>
      <c r="G10" s="128"/>
      <c r="H10" s="18"/>
      <c r="I10" s="18"/>
      <c r="J10" s="129" t="str">
        <f>Truck!I10</f>
        <v>I-4 EB On/Off Ramps</v>
      </c>
      <c r="K10" s="129"/>
      <c r="L10" s="129"/>
      <c r="M10" s="3" t="s">
        <v>30</v>
      </c>
      <c r="N10" s="3"/>
      <c r="O10" s="129" t="str">
        <f>Truck!N10</f>
        <v>W Osceola Parkway</v>
      </c>
      <c r="P10" s="129"/>
      <c r="Q10" s="129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8" t="s">
        <v>10</v>
      </c>
      <c r="F12" s="128"/>
      <c r="G12" s="128"/>
      <c r="H12" s="18"/>
      <c r="I12" s="18"/>
      <c r="J12" s="130">
        <f>Truck!I12</f>
        <v>42500</v>
      </c>
      <c r="K12" s="130"/>
      <c r="L12" s="13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8" t="s">
        <v>1</v>
      </c>
      <c r="F14" s="128"/>
      <c r="G14" s="128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8" t="s">
        <v>41</v>
      </c>
      <c r="P14" s="128"/>
      <c r="Q14" s="128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40" t="s">
        <v>59</v>
      </c>
      <c r="O16" s="140"/>
      <c r="P16" s="14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27" t="s">
        <v>1</v>
      </c>
      <c r="F20" s="127"/>
      <c r="G20" s="127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0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0</v>
      </c>
      <c r="V27" s="54">
        <f>SUM(U24:U27)</f>
        <v>0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0</v>
      </c>
      <c r="V28" s="54">
        <f>SUM(U25:U28)</f>
        <v>0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0</v>
      </c>
      <c r="V29" s="54">
        <f>SUM(U26:U29)</f>
        <v>0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0</v>
      </c>
      <c r="V30" s="54">
        <f>SUM(U27:U30)</f>
        <v>0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0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39" t="s">
        <v>15</v>
      </c>
      <c r="X35" s="139"/>
      <c r="Y35" s="13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27" t="s">
        <v>1</v>
      </c>
      <c r="F36" s="127"/>
      <c r="G36" s="127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0.30208333333333337</v>
      </c>
      <c r="U39" s="63">
        <f>'All traffic'!S40</f>
        <v>0.31250000000000006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0.31250000000000006</v>
      </c>
      <c r="U40" s="63">
        <f>'All traffic'!S41</f>
        <v>0.32291666666666674</v>
      </c>
      <c r="V40" s="64">
        <f t="shared" ref="V40:V42" si="8">SUM(W40:AH40)</f>
        <v>0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0.32291666666666674</v>
      </c>
      <c r="U41" s="63">
        <f>'All traffic'!S42</f>
        <v>0.33333333333333343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0.33333333333333343</v>
      </c>
      <c r="U42" s="63">
        <f>'All traffic'!S43</f>
        <v>0.34375000000000011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I-4 EB On/Off Ramps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W Osceola Parkway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0.30208333333333337</v>
      </c>
      <c r="F59" s="22" t="s">
        <v>7</v>
      </c>
      <c r="G59" s="21">
        <f>'All traffic'!E62:E62</f>
        <v>0.34375000000000011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5"/>
      <c r="F62" s="145"/>
      <c r="G62" s="145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6">
        <f>Petra!D4</f>
        <v>62572.07</v>
      </c>
      <c r="E3" s="146"/>
      <c r="F3" s="92"/>
      <c r="G3" s="92"/>
      <c r="H3" s="93" t="s">
        <v>47</v>
      </c>
      <c r="I3" s="146" t="str">
        <f>Petra!D1</f>
        <v>I-4 EB On/Off Ramps</v>
      </c>
      <c r="J3" s="146"/>
      <c r="K3" s="146"/>
      <c r="L3" s="146"/>
      <c r="M3" s="146"/>
      <c r="N3" s="94"/>
      <c r="O3" s="94"/>
    </row>
    <row r="4" spans="2:26" ht="19.5" customHeight="1" x14ac:dyDescent="0.3">
      <c r="C4" s="91" t="s">
        <v>48</v>
      </c>
      <c r="D4" s="147">
        <f>Petra!D3</f>
        <v>42500</v>
      </c>
      <c r="E4" s="148"/>
      <c r="F4" s="92"/>
      <c r="G4" s="92"/>
      <c r="H4" s="93" t="s">
        <v>49</v>
      </c>
      <c r="I4" s="148" t="str">
        <f>Petra!D2</f>
        <v>W Osceola Parkway</v>
      </c>
      <c r="J4" s="148"/>
      <c r="K4" s="148"/>
      <c r="L4" s="148"/>
      <c r="M4" s="148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9" t="s">
        <v>50</v>
      </c>
      <c r="O6" s="149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1" t="s">
        <v>8</v>
      </c>
      <c r="H9" s="151"/>
      <c r="I9" s="152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1"/>
      <c r="H10" s="151"/>
      <c r="I10" s="152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1" t="s">
        <v>9</v>
      </c>
      <c r="H12" s="151"/>
      <c r="I12" s="152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1"/>
      <c r="H13" s="151"/>
      <c r="I13" s="152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3" t="str">
        <f>IF(I3=0,"",I3)</f>
        <v>I-4 EB On/Off Ramps</v>
      </c>
    </row>
    <row r="16" spans="2:26" ht="19.5" customHeight="1" x14ac:dyDescent="0.3">
      <c r="D16" s="155" t="s">
        <v>6</v>
      </c>
      <c r="E16" s="155"/>
      <c r="G16" s="155" t="s">
        <v>2</v>
      </c>
      <c r="H16" s="155"/>
      <c r="I16" s="104"/>
      <c r="L16" s="96"/>
      <c r="M16" s="153"/>
      <c r="N16" s="105"/>
      <c r="O16" s="96"/>
      <c r="P16" s="96"/>
      <c r="S16" s="155" t="s">
        <v>6</v>
      </c>
      <c r="T16" s="155"/>
      <c r="V16" s="155" t="s">
        <v>2</v>
      </c>
      <c r="W16" s="155"/>
    </row>
    <row r="17" spans="1:26" ht="19.5" customHeight="1" x14ac:dyDescent="0.3">
      <c r="B17" s="106" t="s">
        <v>50</v>
      </c>
      <c r="D17" s="156" t="s">
        <v>55</v>
      </c>
      <c r="E17" s="157"/>
      <c r="G17" s="156" t="s">
        <v>56</v>
      </c>
      <c r="H17" s="157"/>
      <c r="I17" s="107"/>
      <c r="L17" s="96"/>
      <c r="M17" s="153"/>
      <c r="N17" s="105"/>
      <c r="O17" s="96"/>
      <c r="P17" s="96"/>
      <c r="S17" s="156" t="s">
        <v>55</v>
      </c>
      <c r="T17" s="157"/>
      <c r="V17" s="156" t="s">
        <v>57</v>
      </c>
      <c r="W17" s="157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>
        <v>0</v>
      </c>
      <c r="G18" s="110">
        <v>0</v>
      </c>
      <c r="H18" s="111">
        <v>0</v>
      </c>
      <c r="I18" s="96"/>
      <c r="L18" s="96"/>
      <c r="M18" s="153"/>
      <c r="N18" s="105"/>
      <c r="O18" s="96"/>
      <c r="P18" s="96"/>
      <c r="S18" s="110">
        <v>0</v>
      </c>
      <c r="T18" s="111">
        <v>0</v>
      </c>
      <c r="U18" s="112">
        <v>0</v>
      </c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>
        <v>0</v>
      </c>
      <c r="G19" s="110">
        <v>0</v>
      </c>
      <c r="H19" s="111">
        <v>0</v>
      </c>
      <c r="I19" s="96"/>
      <c r="L19" s="96"/>
      <c r="M19" s="154"/>
      <c r="N19" s="105"/>
      <c r="O19" s="150" t="str">
        <f>IF(I4=0,"",I4)</f>
        <v>W Osceola Parkway</v>
      </c>
      <c r="P19" s="150"/>
      <c r="Q19" s="150"/>
      <c r="S19" s="110">
        <v>0</v>
      </c>
      <c r="T19" s="111">
        <v>0</v>
      </c>
      <c r="U19" s="112">
        <v>0</v>
      </c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>
        <v>0</v>
      </c>
      <c r="G21" s="110">
        <v>0</v>
      </c>
      <c r="H21" s="111">
        <v>0</v>
      </c>
      <c r="I21" s="96"/>
      <c r="S21" s="110">
        <v>0</v>
      </c>
      <c r="T21" s="111">
        <v>0</v>
      </c>
      <c r="U21" s="112">
        <v>0</v>
      </c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>
        <v>0</v>
      </c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>
        <v>0</v>
      </c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8" t="str">
        <f>IF(I4=0,"",I4)</f>
        <v>W Osceola Parkway</v>
      </c>
      <c r="L23" s="158"/>
      <c r="M23" s="159"/>
      <c r="N23" s="105"/>
      <c r="O23" s="160" t="str">
        <f>IF(I3=0,"",I3)</f>
        <v>I-4 EB On/Off Ramps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60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60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60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60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1" t="s">
        <v>8</v>
      </c>
      <c r="H29" s="151"/>
      <c r="I29" s="152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1"/>
      <c r="H30" s="151"/>
      <c r="I30" s="152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P31" s="112"/>
      <c r="Q31" s="112"/>
      <c r="R31" s="112"/>
    </row>
    <row r="32" spans="1:26" ht="19.5" customHeight="1" thickBot="1" x14ac:dyDescent="0.35">
      <c r="G32" s="151" t="s">
        <v>9</v>
      </c>
      <c r="H32" s="151"/>
      <c r="I32" s="152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1"/>
      <c r="H33" s="151"/>
      <c r="I33" s="152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9" t="s">
        <v>50</v>
      </c>
      <c r="O37" s="149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2016-06-02T19:28:53Z</cp:lastPrinted>
  <dcterms:created xsi:type="dcterms:W3CDTF">2005-04-21T17:27:43Z</dcterms:created>
  <dcterms:modified xsi:type="dcterms:W3CDTF">2016-06-07T14:32:30Z</dcterms:modified>
</cp:coreProperties>
</file>