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hb\proj\Orlando\62572.07 D5 W07 CFRPM Access Plan\tech\QC Field Data Files\Task 1.3.1 - TMCs_QC\"/>
    </mc:Choice>
  </mc:AlternateContent>
  <bookViews>
    <workbookView xWindow="5280" yWindow="-72" windowWidth="15192" windowHeight="8700" activeTab="1"/>
  </bookViews>
  <sheets>
    <sheet name="Petra" sheetId="3" r:id="rId1"/>
    <sheet name="All traffic" sheetId="1" r:id="rId2"/>
    <sheet name="Truck" sheetId="5" r:id="rId3"/>
    <sheet name="U-T &amp; RTOR" sheetId="4" r:id="rId4"/>
    <sheet name="Ped &amp; Bike" sheetId="6" r:id="rId5"/>
  </sheets>
  <definedNames>
    <definedName name="_xlnm.Print_Area" localSheetId="1">'All traffic'!$C$4:$O$70</definedName>
    <definedName name="_xlnm.Print_Area" localSheetId="2">Truck!$D$4:$P$65</definedName>
    <definedName name="_xlnm.Print_Area" localSheetId="3">'U-T &amp; RTOR'!$E$4:$Q$65</definedName>
  </definedNames>
  <calcPr calcId="152511"/>
</workbook>
</file>

<file path=xl/calcChain.xml><?xml version="1.0" encoding="utf-8"?>
<calcChain xmlns="http://schemas.openxmlformats.org/spreadsheetml/2006/main">
  <c r="S9" i="6" l="1"/>
  <c r="A13" i="3" l="1"/>
  <c r="A14" i="3" s="1"/>
  <c r="A15" i="3" s="1"/>
  <c r="A16" i="3" s="1"/>
  <c r="A17" i="3" s="1"/>
  <c r="A18" i="3" s="1"/>
  <c r="A19" i="3" s="1"/>
  <c r="A20" i="3" s="1"/>
  <c r="I4" i="6" l="1"/>
  <c r="K23" i="6" s="1"/>
  <c r="I3" i="6"/>
  <c r="O23" i="6" s="1"/>
  <c r="D4" i="6"/>
  <c r="D3" i="6"/>
  <c r="R35" i="6"/>
  <c r="Q35" i="6"/>
  <c r="P35" i="6"/>
  <c r="O35" i="6"/>
  <c r="N35" i="6"/>
  <c r="M35" i="6"/>
  <c r="L35" i="6"/>
  <c r="K35" i="6"/>
  <c r="S33" i="6"/>
  <c r="S32" i="6"/>
  <c r="S30" i="6"/>
  <c r="S29" i="6"/>
  <c r="W26" i="6"/>
  <c r="V26" i="6"/>
  <c r="T26" i="6"/>
  <c r="S26" i="6"/>
  <c r="H26" i="6"/>
  <c r="G26" i="6"/>
  <c r="E26" i="6"/>
  <c r="D26" i="6"/>
  <c r="Y25" i="6"/>
  <c r="B25" i="6"/>
  <c r="Y24" i="6"/>
  <c r="B24" i="6"/>
  <c r="Y23" i="6"/>
  <c r="B23" i="6"/>
  <c r="Y22" i="6"/>
  <c r="B22" i="6"/>
  <c r="Y21" i="6"/>
  <c r="B21" i="6"/>
  <c r="Y20" i="6"/>
  <c r="B20" i="6"/>
  <c r="Y19" i="6"/>
  <c r="B19" i="6"/>
  <c r="Y18" i="6"/>
  <c r="B18" i="6"/>
  <c r="S13" i="6"/>
  <c r="S12" i="6"/>
  <c r="S10" i="6"/>
  <c r="M15" i="6" l="1"/>
  <c r="O19" i="6"/>
  <c r="O8" i="4"/>
  <c r="J8" i="4"/>
  <c r="N8" i="5"/>
  <c r="I8" i="5"/>
  <c r="M8" i="1" l="1"/>
  <c r="H8" i="1"/>
  <c r="E30" i="1" l="1"/>
  <c r="J14" i="1" s="1"/>
  <c r="C24" i="1"/>
  <c r="E23" i="1" s="1"/>
  <c r="C25" i="1"/>
  <c r="E24" i="1" s="1"/>
  <c r="C26" i="1"/>
  <c r="E25" i="1" s="1"/>
  <c r="C27" i="1"/>
  <c r="E26" i="1" s="1"/>
  <c r="C28" i="1"/>
  <c r="E27" i="1" s="1"/>
  <c r="C29" i="1"/>
  <c r="E28" i="1" s="1"/>
  <c r="C30" i="1"/>
  <c r="E29" i="1" s="1"/>
  <c r="C23" i="1"/>
  <c r="H14" i="1" s="1"/>
  <c r="Q16" i="4"/>
  <c r="P16" i="5"/>
  <c r="O16" i="1"/>
  <c r="H12" i="1"/>
  <c r="M10" i="1"/>
  <c r="H10" i="1"/>
  <c r="H23" i="1" l="1"/>
  <c r="I23" i="1"/>
  <c r="J23" i="1"/>
  <c r="H40" i="1"/>
  <c r="I40" i="1"/>
  <c r="J40" i="1"/>
  <c r="M23" i="1"/>
  <c r="N23" i="1"/>
  <c r="O23" i="1"/>
  <c r="M40" i="1"/>
  <c r="N40" i="1"/>
  <c r="O40" i="1"/>
  <c r="H24" i="1"/>
  <c r="I24" i="1"/>
  <c r="J24" i="1"/>
  <c r="H41" i="1"/>
  <c r="I41" i="1"/>
  <c r="J41" i="1"/>
  <c r="M24" i="1"/>
  <c r="N24" i="1"/>
  <c r="O24" i="1"/>
  <c r="M41" i="1"/>
  <c r="N41" i="1"/>
  <c r="O41" i="1"/>
  <c r="H25" i="1"/>
  <c r="I25" i="1"/>
  <c r="J25" i="1"/>
  <c r="H42" i="1"/>
  <c r="I42" i="1"/>
  <c r="J42" i="1"/>
  <c r="M25" i="1"/>
  <c r="N25" i="1"/>
  <c r="O25" i="1"/>
  <c r="M42" i="1"/>
  <c r="N42" i="1"/>
  <c r="O42" i="1"/>
  <c r="H26" i="1"/>
  <c r="I26" i="1"/>
  <c r="J26" i="1"/>
  <c r="H43" i="1"/>
  <c r="I43" i="1"/>
  <c r="J43" i="1"/>
  <c r="M26" i="1"/>
  <c r="N26" i="1"/>
  <c r="O26" i="1"/>
  <c r="M43" i="1"/>
  <c r="N43" i="1"/>
  <c r="O43" i="1"/>
  <c r="H27" i="1"/>
  <c r="I27" i="1"/>
  <c r="J27" i="1"/>
  <c r="H44" i="1"/>
  <c r="I44" i="1"/>
  <c r="J44" i="1"/>
  <c r="M27" i="1"/>
  <c r="N27" i="1"/>
  <c r="O27" i="1"/>
  <c r="M44" i="1"/>
  <c r="N44" i="1"/>
  <c r="O44" i="1"/>
  <c r="H28" i="1"/>
  <c r="I28" i="1"/>
  <c r="J28" i="1"/>
  <c r="H45" i="1"/>
  <c r="I45" i="1"/>
  <c r="I48" i="1" s="1"/>
  <c r="J45" i="1"/>
  <c r="M28" i="1"/>
  <c r="N28" i="1"/>
  <c r="O28" i="1"/>
  <c r="M45" i="1"/>
  <c r="N45" i="1"/>
  <c r="O45" i="1"/>
  <c r="H29" i="1"/>
  <c r="I29" i="1"/>
  <c r="J29" i="1"/>
  <c r="H46" i="1"/>
  <c r="I46" i="1"/>
  <c r="J46" i="1"/>
  <c r="M29" i="1"/>
  <c r="N29" i="1"/>
  <c r="O29" i="1"/>
  <c r="M46" i="1"/>
  <c r="N46" i="1"/>
  <c r="O46" i="1"/>
  <c r="H30" i="1"/>
  <c r="I30" i="1"/>
  <c r="J30" i="1"/>
  <c r="H47" i="1"/>
  <c r="I47" i="1"/>
  <c r="J47" i="1"/>
  <c r="M30" i="1"/>
  <c r="N30" i="1"/>
  <c r="O30" i="1"/>
  <c r="M47" i="1"/>
  <c r="N47" i="1"/>
  <c r="O47" i="1"/>
  <c r="R26" i="1"/>
  <c r="R27" i="1"/>
  <c r="R28" i="1"/>
  <c r="R29" i="1"/>
  <c r="R25" i="1"/>
  <c r="C43" i="1"/>
  <c r="C44" i="1"/>
  <c r="C40" i="1"/>
  <c r="C45" i="1"/>
  <c r="C46" i="1"/>
  <c r="C41" i="1"/>
  <c r="C42" i="1"/>
  <c r="N10" i="5"/>
  <c r="O10" i="4" s="1"/>
  <c r="C58" i="1"/>
  <c r="E55" i="4" s="1"/>
  <c r="J23" i="4"/>
  <c r="K23" i="4"/>
  <c r="L23" i="4"/>
  <c r="O23" i="4"/>
  <c r="P23" i="4"/>
  <c r="Q23" i="4"/>
  <c r="J39" i="4"/>
  <c r="K39" i="4"/>
  <c r="L39" i="4"/>
  <c r="O39" i="4"/>
  <c r="P39" i="4"/>
  <c r="Q39" i="4"/>
  <c r="J24" i="4"/>
  <c r="K24" i="4"/>
  <c r="L24" i="4"/>
  <c r="O24" i="4"/>
  <c r="P24" i="4"/>
  <c r="Q24" i="4"/>
  <c r="J40" i="4"/>
  <c r="K40" i="4"/>
  <c r="L40" i="4"/>
  <c r="O40" i="4"/>
  <c r="P40" i="4"/>
  <c r="Q40" i="4"/>
  <c r="J25" i="4"/>
  <c r="K25" i="4"/>
  <c r="L25" i="4"/>
  <c r="O25" i="4"/>
  <c r="P25" i="4"/>
  <c r="Q25" i="4"/>
  <c r="J41" i="4"/>
  <c r="K41" i="4"/>
  <c r="L41" i="4"/>
  <c r="O41" i="4"/>
  <c r="P41" i="4"/>
  <c r="Q41" i="4"/>
  <c r="J26" i="4"/>
  <c r="K26" i="4"/>
  <c r="L26" i="4"/>
  <c r="O26" i="4"/>
  <c r="P26" i="4"/>
  <c r="Q26" i="4"/>
  <c r="J42" i="4"/>
  <c r="K42" i="4"/>
  <c r="L42" i="4"/>
  <c r="O42" i="4"/>
  <c r="P42" i="4"/>
  <c r="Q42" i="4"/>
  <c r="J27" i="4"/>
  <c r="K27" i="4"/>
  <c r="L27" i="4"/>
  <c r="O27" i="4"/>
  <c r="P27" i="4"/>
  <c r="Q27" i="4"/>
  <c r="J43" i="4"/>
  <c r="K43" i="4"/>
  <c r="L43" i="4"/>
  <c r="O43" i="4"/>
  <c r="P43" i="4"/>
  <c r="Q43" i="4"/>
  <c r="J28" i="4"/>
  <c r="K28" i="4"/>
  <c r="L28" i="4"/>
  <c r="O28" i="4"/>
  <c r="P28" i="4"/>
  <c r="Q28" i="4"/>
  <c r="J44" i="4"/>
  <c r="K44" i="4"/>
  <c r="L44" i="4"/>
  <c r="O44" i="4"/>
  <c r="P44" i="4"/>
  <c r="Q44" i="4"/>
  <c r="J29" i="4"/>
  <c r="K29" i="4"/>
  <c r="L29" i="4"/>
  <c r="O29" i="4"/>
  <c r="P29" i="4"/>
  <c r="Q29" i="4"/>
  <c r="J45" i="4"/>
  <c r="K45" i="4"/>
  <c r="L45" i="4"/>
  <c r="O45" i="4"/>
  <c r="P45" i="4"/>
  <c r="Q45" i="4"/>
  <c r="J30" i="4"/>
  <c r="K30" i="4"/>
  <c r="L30" i="4"/>
  <c r="O30" i="4"/>
  <c r="P30" i="4"/>
  <c r="Q30" i="4"/>
  <c r="J46" i="4"/>
  <c r="K46" i="4"/>
  <c r="L46" i="4"/>
  <c r="O46" i="4"/>
  <c r="P46" i="4"/>
  <c r="Q46" i="4"/>
  <c r="I23" i="5"/>
  <c r="J23" i="5"/>
  <c r="K23" i="5"/>
  <c r="N23" i="5"/>
  <c r="O23" i="5"/>
  <c r="P23" i="5"/>
  <c r="I39" i="5"/>
  <c r="J39" i="5"/>
  <c r="K39" i="5"/>
  <c r="N39" i="5"/>
  <c r="O39" i="5"/>
  <c r="P39" i="5"/>
  <c r="I24" i="5"/>
  <c r="J24" i="5"/>
  <c r="K24" i="5"/>
  <c r="N24" i="5"/>
  <c r="O24" i="5"/>
  <c r="P24" i="5"/>
  <c r="I40" i="5"/>
  <c r="J40" i="5"/>
  <c r="K40" i="5"/>
  <c r="N40" i="5"/>
  <c r="O40" i="5"/>
  <c r="P40" i="5"/>
  <c r="I25" i="5"/>
  <c r="J25" i="5"/>
  <c r="K25" i="5"/>
  <c r="N25" i="5"/>
  <c r="O25" i="5"/>
  <c r="P25" i="5"/>
  <c r="I41" i="5"/>
  <c r="J41" i="5"/>
  <c r="K41" i="5"/>
  <c r="N41" i="5"/>
  <c r="O41" i="5"/>
  <c r="P41" i="5"/>
  <c r="I26" i="5"/>
  <c r="J26" i="5"/>
  <c r="K26" i="5"/>
  <c r="N26" i="5"/>
  <c r="O26" i="5"/>
  <c r="P26" i="5"/>
  <c r="I42" i="5"/>
  <c r="J42" i="5"/>
  <c r="K42" i="5"/>
  <c r="N42" i="5"/>
  <c r="O42" i="5"/>
  <c r="P42" i="5"/>
  <c r="I27" i="5"/>
  <c r="J27" i="5"/>
  <c r="K27" i="5"/>
  <c r="N27" i="5"/>
  <c r="O27" i="5"/>
  <c r="P27" i="5"/>
  <c r="I43" i="5"/>
  <c r="J43" i="5"/>
  <c r="K43" i="5"/>
  <c r="N43" i="5"/>
  <c r="O43" i="5"/>
  <c r="P43" i="5"/>
  <c r="I28" i="5"/>
  <c r="J28" i="5"/>
  <c r="K28" i="5"/>
  <c r="N28" i="5"/>
  <c r="O28" i="5"/>
  <c r="P28" i="5"/>
  <c r="I44" i="5"/>
  <c r="J44" i="5"/>
  <c r="K44" i="5"/>
  <c r="N44" i="5"/>
  <c r="O44" i="5"/>
  <c r="P44" i="5"/>
  <c r="I29" i="5"/>
  <c r="J29" i="5"/>
  <c r="K29" i="5"/>
  <c r="N29" i="5"/>
  <c r="O29" i="5"/>
  <c r="P29" i="5"/>
  <c r="I45" i="5"/>
  <c r="J45" i="5"/>
  <c r="K45" i="5"/>
  <c r="N45" i="5"/>
  <c r="O45" i="5"/>
  <c r="P45" i="5"/>
  <c r="I30" i="5"/>
  <c r="J30" i="5"/>
  <c r="K30" i="5"/>
  <c r="N30" i="5"/>
  <c r="O30" i="5"/>
  <c r="P30" i="5"/>
  <c r="I46" i="5"/>
  <c r="J46" i="5"/>
  <c r="K46" i="5"/>
  <c r="N46" i="5"/>
  <c r="O46" i="5"/>
  <c r="P46" i="5"/>
  <c r="R31" i="1"/>
  <c r="R30" i="1"/>
  <c r="R24" i="1"/>
  <c r="R23" i="1"/>
  <c r="D26" i="5"/>
  <c r="D42" i="5" s="1"/>
  <c r="D27" i="5"/>
  <c r="D43" i="5" s="1"/>
  <c r="D24" i="5"/>
  <c r="D40" i="5" s="1"/>
  <c r="D25" i="5"/>
  <c r="D41" i="5" s="1"/>
  <c r="D23" i="5"/>
  <c r="D28" i="5"/>
  <c r="D44" i="5" s="1"/>
  <c r="D29" i="5"/>
  <c r="D45" i="5" s="1"/>
  <c r="D30" i="5"/>
  <c r="D46" i="5" s="1"/>
  <c r="F30" i="5"/>
  <c r="E24" i="4"/>
  <c r="E40" i="4" s="1"/>
  <c r="E26" i="4"/>
  <c r="E42" i="4" s="1"/>
  <c r="E27" i="4"/>
  <c r="E43" i="4" s="1"/>
  <c r="E25" i="4"/>
  <c r="E41" i="4" s="1"/>
  <c r="E23" i="4"/>
  <c r="E28" i="4"/>
  <c r="E44" i="4" s="1"/>
  <c r="G30" i="4"/>
  <c r="G46" i="4" s="1"/>
  <c r="E30" i="4"/>
  <c r="T30" i="4" s="1"/>
  <c r="E29" i="4"/>
  <c r="T29" i="4" s="1"/>
  <c r="T28" i="4"/>
  <c r="G23" i="4"/>
  <c r="G39" i="4" s="1"/>
  <c r="G24" i="4"/>
  <c r="G40" i="4" s="1"/>
  <c r="G25" i="4"/>
  <c r="G41" i="4" s="1"/>
  <c r="G26" i="4"/>
  <c r="G42" i="4" s="1"/>
  <c r="G27" i="4"/>
  <c r="G43" i="4" s="1"/>
  <c r="G28" i="4"/>
  <c r="G44" i="4" s="1"/>
  <c r="G29" i="4"/>
  <c r="G45" i="4" s="1"/>
  <c r="F23" i="5"/>
  <c r="F39" i="5" s="1"/>
  <c r="F24" i="5"/>
  <c r="F40" i="5" s="1"/>
  <c r="F25" i="5"/>
  <c r="F41" i="5" s="1"/>
  <c r="F26" i="5"/>
  <c r="F42" i="5" s="1"/>
  <c r="F27" i="5"/>
  <c r="F43" i="5" s="1"/>
  <c r="F28" i="5"/>
  <c r="F44" i="5" s="1"/>
  <c r="F29" i="5"/>
  <c r="F45" i="5" s="1"/>
  <c r="A43" i="3"/>
  <c r="A36" i="3"/>
  <c r="A37" i="3"/>
  <c r="A38" i="3"/>
  <c r="A39" i="3"/>
  <c r="A40" i="3"/>
  <c r="A41" i="3"/>
  <c r="A42" i="3"/>
  <c r="C55" i="1"/>
  <c r="D52" i="5" s="1"/>
  <c r="E41" i="1"/>
  <c r="E42" i="1"/>
  <c r="E43" i="1"/>
  <c r="E44" i="1"/>
  <c r="E45" i="1"/>
  <c r="E46" i="1"/>
  <c r="E47" i="1"/>
  <c r="E40" i="1"/>
  <c r="C47" i="1"/>
  <c r="I12" i="5"/>
  <c r="J12" i="4" s="1"/>
  <c r="I10" i="5"/>
  <c r="J10" i="4" s="1"/>
  <c r="O48" i="1" l="1"/>
  <c r="D55" i="5"/>
  <c r="J31" i="1"/>
  <c r="S30" i="5"/>
  <c r="M31" i="1"/>
  <c r="S31" i="5"/>
  <c r="K14" i="5"/>
  <c r="D39" i="5"/>
  <c r="I14" i="5"/>
  <c r="T31" i="4"/>
  <c r="L14" i="4"/>
  <c r="E39" i="4"/>
  <c r="J14" i="4"/>
  <c r="S26" i="1"/>
  <c r="M48" i="1"/>
  <c r="J48" i="1"/>
  <c r="I31" i="1"/>
  <c r="S30" i="1"/>
  <c r="E45" i="4"/>
  <c r="S28" i="1"/>
  <c r="S29" i="1"/>
  <c r="S27" i="1"/>
  <c r="S25" i="1"/>
  <c r="S24" i="1"/>
  <c r="S23" i="1"/>
  <c r="H31" i="1"/>
  <c r="N48" i="1"/>
  <c r="H48" i="1"/>
  <c r="N31" i="1"/>
  <c r="A28" i="3"/>
  <c r="O31" i="1"/>
  <c r="S25" i="5"/>
  <c r="A26" i="3"/>
  <c r="U30" i="4"/>
  <c r="T26" i="4"/>
  <c r="U26" i="4"/>
  <c r="A30" i="3"/>
  <c r="S23" i="5"/>
  <c r="E52" i="4"/>
  <c r="A31" i="3"/>
  <c r="A29" i="3"/>
  <c r="A27" i="3"/>
  <c r="T24" i="4"/>
  <c r="S28" i="5"/>
  <c r="U29" i="4"/>
  <c r="T26" i="5"/>
  <c r="U24" i="4"/>
  <c r="F46" i="5"/>
  <c r="A24" i="3"/>
  <c r="E46" i="4"/>
  <c r="T23" i="4"/>
  <c r="T25" i="4"/>
  <c r="T27" i="4"/>
  <c r="S24" i="5"/>
  <c r="S27" i="5"/>
  <c r="S29" i="5"/>
  <c r="S26" i="5"/>
  <c r="T30" i="5"/>
  <c r="T29" i="5"/>
  <c r="T28" i="5"/>
  <c r="T27" i="5"/>
  <c r="U25" i="4"/>
  <c r="T25" i="5"/>
  <c r="U28" i="4"/>
  <c r="U27" i="4"/>
  <c r="U23" i="4"/>
  <c r="A25" i="3"/>
  <c r="T24" i="5"/>
  <c r="T23" i="5"/>
  <c r="T30" i="1" l="1"/>
  <c r="T28" i="1"/>
  <c r="T27" i="1"/>
  <c r="T29" i="1"/>
  <c r="V29" i="4"/>
  <c r="V28" i="4"/>
  <c r="U28" i="5"/>
  <c r="U29" i="5"/>
  <c r="V26" i="4"/>
  <c r="U30" i="5"/>
  <c r="T26" i="1"/>
  <c r="U26" i="5"/>
  <c r="V27" i="4"/>
  <c r="U27" i="5"/>
  <c r="V30" i="4"/>
  <c r="T34" i="1" l="1"/>
  <c r="R40" i="1" s="1"/>
  <c r="V33" i="4"/>
  <c r="U32" i="5"/>
  <c r="S39" i="5" l="1"/>
  <c r="W39" i="5" s="1"/>
  <c r="T39" i="4"/>
  <c r="AC40" i="4" s="1"/>
  <c r="C68" i="1"/>
  <c r="U40" i="1"/>
  <c r="W41" i="1"/>
  <c r="W43" i="1"/>
  <c r="U42" i="1"/>
  <c r="W42" i="1"/>
  <c r="W40" i="1"/>
  <c r="X42" i="1"/>
  <c r="Z42" i="1"/>
  <c r="Z40" i="1"/>
  <c r="AA41" i="1"/>
  <c r="C62" i="1"/>
  <c r="E59" i="4" s="1"/>
  <c r="U41" i="1"/>
  <c r="U43" i="1"/>
  <c r="V43" i="1"/>
  <c r="V42" i="1"/>
  <c r="V41" i="1"/>
  <c r="X40" i="1"/>
  <c r="Z43" i="1"/>
  <c r="Z41" i="1"/>
  <c r="AA40" i="1"/>
  <c r="AB41" i="1"/>
  <c r="V40" i="1"/>
  <c r="X41" i="1"/>
  <c r="X43" i="1"/>
  <c r="Y43" i="1"/>
  <c r="Y42" i="1"/>
  <c r="Y41" i="1"/>
  <c r="Y40" i="1"/>
  <c r="AA43" i="1"/>
  <c r="AB43" i="1"/>
  <c r="AD41" i="1"/>
  <c r="AA42" i="1"/>
  <c r="AC43" i="1"/>
  <c r="AB42" i="1"/>
  <c r="AB40" i="1"/>
  <c r="AE42" i="1"/>
  <c r="AC42" i="1"/>
  <c r="AC41" i="1"/>
  <c r="AC40" i="1"/>
  <c r="AD43" i="1"/>
  <c r="AE43" i="1"/>
  <c r="AE40" i="1"/>
  <c r="AD40" i="1"/>
  <c r="AD42" i="1"/>
  <c r="AF43" i="1"/>
  <c r="AF42" i="1"/>
  <c r="AE41" i="1"/>
  <c r="S40" i="1"/>
  <c r="R41" i="1" s="1"/>
  <c r="AF41" i="1"/>
  <c r="AF40" i="1"/>
  <c r="AG42" i="5" l="1"/>
  <c r="W42" i="5"/>
  <c r="Y40" i="5"/>
  <c r="AE40" i="5"/>
  <c r="AA42" i="5"/>
  <c r="X39" i="5"/>
  <c r="AB41" i="5"/>
  <c r="Y39" i="5"/>
  <c r="AD39" i="5"/>
  <c r="W41" i="5"/>
  <c r="Y41" i="5"/>
  <c r="AD42" i="5"/>
  <c r="AE41" i="5"/>
  <c r="W40" i="5"/>
  <c r="W44" i="5" s="1"/>
  <c r="AA41" i="5"/>
  <c r="AC41" i="5"/>
  <c r="AE42" i="5"/>
  <c r="X42" i="5"/>
  <c r="X41" i="5"/>
  <c r="V41" i="5"/>
  <c r="V40" i="5"/>
  <c r="AA39" i="5"/>
  <c r="Z40" i="5"/>
  <c r="Z41" i="5"/>
  <c r="Z42" i="5"/>
  <c r="AB39" i="5"/>
  <c r="AB40" i="5"/>
  <c r="AD41" i="5"/>
  <c r="AD40" i="5"/>
  <c r="AG39" i="5"/>
  <c r="AG40" i="5"/>
  <c r="AF41" i="5"/>
  <c r="AF42" i="5"/>
  <c r="V39" i="5"/>
  <c r="V42" i="5"/>
  <c r="X40" i="5"/>
  <c r="Z39" i="5"/>
  <c r="AA40" i="5"/>
  <c r="Y42" i="5"/>
  <c r="AB42" i="5"/>
  <c r="AC42" i="5"/>
  <c r="AC40" i="5"/>
  <c r="AF40" i="5"/>
  <c r="AG41" i="5"/>
  <c r="AE39" i="5"/>
  <c r="AC39" i="5"/>
  <c r="Y42" i="4"/>
  <c r="AF39" i="5"/>
  <c r="Z45" i="1"/>
  <c r="H53" i="1" s="1"/>
  <c r="AB40" i="4"/>
  <c r="W41" i="4"/>
  <c r="W40" i="4"/>
  <c r="Z41" i="4"/>
  <c r="AB41" i="4"/>
  <c r="W39" i="4"/>
  <c r="T39" i="5"/>
  <c r="AD41" i="4"/>
  <c r="AF42" i="4"/>
  <c r="AF40" i="4"/>
  <c r="AH41" i="4"/>
  <c r="AH39" i="4"/>
  <c r="AF45" i="1"/>
  <c r="O53" i="1" s="1"/>
  <c r="AD45" i="1"/>
  <c r="O57" i="1" s="1"/>
  <c r="AC45" i="1"/>
  <c r="H66" i="1" s="1"/>
  <c r="T43" i="1"/>
  <c r="AC39" i="4"/>
  <c r="AA42" i="4"/>
  <c r="Z39" i="4"/>
  <c r="Y40" i="4"/>
  <c r="W45" i="1"/>
  <c r="O66" i="1" s="1"/>
  <c r="X45" i="1"/>
  <c r="J53" i="1" s="1"/>
  <c r="D59" i="5"/>
  <c r="U45" i="1"/>
  <c r="M66" i="1" s="1"/>
  <c r="AD40" i="4"/>
  <c r="AH40" i="4"/>
  <c r="AF41" i="4"/>
  <c r="AD42" i="4"/>
  <c r="AH42" i="4"/>
  <c r="AE39" i="4"/>
  <c r="AA40" i="4"/>
  <c r="AA39" i="4"/>
  <c r="Y39" i="4"/>
  <c r="Y41" i="4"/>
  <c r="T40" i="1"/>
  <c r="AE45" i="1"/>
  <c r="O55" i="1" s="1"/>
  <c r="T41" i="1"/>
  <c r="AB45" i="1"/>
  <c r="H64" i="1" s="1"/>
  <c r="AA45" i="1"/>
  <c r="H62" i="1" s="1"/>
  <c r="Y45" i="1"/>
  <c r="I53" i="1" s="1"/>
  <c r="V45" i="1"/>
  <c r="N66" i="1" s="1"/>
  <c r="T42" i="1"/>
  <c r="U39" i="4"/>
  <c r="AE40" i="4"/>
  <c r="AG40" i="4"/>
  <c r="AC41" i="4"/>
  <c r="AE41" i="4"/>
  <c r="AG41" i="4"/>
  <c r="AC42" i="4"/>
  <c r="AE42" i="4"/>
  <c r="AG42" i="4"/>
  <c r="AG39" i="4"/>
  <c r="AF39" i="4"/>
  <c r="AD39" i="4"/>
  <c r="Z40" i="4"/>
  <c r="AA41" i="4"/>
  <c r="Z42" i="4"/>
  <c r="AB42" i="4"/>
  <c r="AB39" i="4"/>
  <c r="X39" i="4"/>
  <c r="X40" i="4"/>
  <c r="X41" i="4"/>
  <c r="X42" i="4"/>
  <c r="W42" i="4"/>
  <c r="S41" i="1"/>
  <c r="S40" i="5"/>
  <c r="T40" i="4"/>
  <c r="AE44" i="5" l="1"/>
  <c r="P55" i="5" s="1"/>
  <c r="Y44" i="5"/>
  <c r="K51" i="5" s="1"/>
  <c r="AA44" i="5"/>
  <c r="I51" i="5" s="1"/>
  <c r="Z44" i="5"/>
  <c r="J51" i="5" s="1"/>
  <c r="AG44" i="5"/>
  <c r="P51" i="5" s="1"/>
  <c r="AC44" i="5"/>
  <c r="I62" i="5" s="1"/>
  <c r="U41" i="5"/>
  <c r="AB44" i="5"/>
  <c r="I60" i="5" s="1"/>
  <c r="X44" i="5"/>
  <c r="P64" i="5" s="1"/>
  <c r="V44" i="5"/>
  <c r="N64" i="5" s="1"/>
  <c r="AD44" i="5"/>
  <c r="I64" i="5" s="1"/>
  <c r="U40" i="5"/>
  <c r="U42" i="5"/>
  <c r="AF44" i="5"/>
  <c r="P53" i="5" s="1"/>
  <c r="O64" i="5"/>
  <c r="U39" i="5"/>
  <c r="AA44" i="4"/>
  <c r="K51" i="4" s="1"/>
  <c r="AF44" i="4"/>
  <c r="Q55" i="4" s="1"/>
  <c r="Y44" i="4"/>
  <c r="Q64" i="4" s="1"/>
  <c r="AB44" i="4"/>
  <c r="J51" i="4" s="1"/>
  <c r="AC44" i="4"/>
  <c r="J60" i="4" s="1"/>
  <c r="AH44" i="4"/>
  <c r="Q51" i="4" s="1"/>
  <c r="T47" i="1"/>
  <c r="C65" i="1" s="1"/>
  <c r="V40" i="4"/>
  <c r="AD44" i="4"/>
  <c r="J62" i="4" s="1"/>
  <c r="Z44" i="4"/>
  <c r="L51" i="4" s="1"/>
  <c r="V42" i="4"/>
  <c r="V39" i="4"/>
  <c r="AG44" i="4"/>
  <c r="Q53" i="4" s="1"/>
  <c r="V41" i="4"/>
  <c r="AE44" i="4"/>
  <c r="J64" i="4" s="1"/>
  <c r="W44" i="4"/>
  <c r="O64" i="4" s="1"/>
  <c r="X44" i="4"/>
  <c r="P64" i="4" s="1"/>
  <c r="R42" i="1"/>
  <c r="T40" i="5"/>
  <c r="U40" i="4"/>
  <c r="S42" i="1" l="1"/>
  <c r="S41" i="5"/>
  <c r="T41" i="4"/>
  <c r="R43" i="1" l="1"/>
  <c r="T41" i="5"/>
  <c r="U41" i="4"/>
  <c r="S43" i="1" l="1"/>
  <c r="S42" i="5"/>
  <c r="T42" i="4"/>
  <c r="T42" i="5" l="1"/>
  <c r="U42" i="4"/>
  <c r="E62" i="1"/>
  <c r="G59" i="4" l="1"/>
  <c r="F59" i="5"/>
</calcChain>
</file>

<file path=xl/sharedStrings.xml><?xml version="1.0" encoding="utf-8"?>
<sst xmlns="http://schemas.openxmlformats.org/spreadsheetml/2006/main" count="315" uniqueCount="64">
  <si>
    <t>Intersection</t>
  </si>
  <si>
    <t>Time Period</t>
  </si>
  <si>
    <t>Northbound</t>
  </si>
  <si>
    <t>Left</t>
  </si>
  <si>
    <t>Through</t>
  </si>
  <si>
    <t>Right</t>
  </si>
  <si>
    <t>Southbound</t>
  </si>
  <si>
    <t>-</t>
  </si>
  <si>
    <t>Eastbound</t>
  </si>
  <si>
    <t>Westbound</t>
  </si>
  <si>
    <t>Date</t>
  </si>
  <si>
    <t>start</t>
  </si>
  <si>
    <t>time</t>
  </si>
  <si>
    <t>PHF</t>
  </si>
  <si>
    <t>Peak Hour</t>
  </si>
  <si>
    <t>NB</t>
  </si>
  <si>
    <t>L</t>
  </si>
  <si>
    <t>T</t>
  </si>
  <si>
    <t>R</t>
  </si>
  <si>
    <t>SB</t>
  </si>
  <si>
    <t>EB</t>
  </si>
  <si>
    <t>WB</t>
  </si>
  <si>
    <t>Peak Hour Factor</t>
  </si>
  <si>
    <t>North / South</t>
  </si>
  <si>
    <t>East / West</t>
  </si>
  <si>
    <t>Roadway Count Summary</t>
  </si>
  <si>
    <t>U-Turns &amp; RTOR</t>
  </si>
  <si>
    <t>Trucks</t>
  </si>
  <si>
    <t>Thru</t>
  </si>
  <si>
    <t>Peds</t>
  </si>
  <si>
    <t>&amp;</t>
  </si>
  <si>
    <t>N/S Street</t>
  </si>
  <si>
    <t>E/W Street</t>
  </si>
  <si>
    <t>ALL CARS</t>
  </si>
  <si>
    <t>TRUCKS</t>
  </si>
  <si>
    <t>Total Pk Hr Voume</t>
  </si>
  <si>
    <t>sum</t>
  </si>
  <si>
    <t>max</t>
  </si>
  <si>
    <t>Project #</t>
  </si>
  <si>
    <t>Time</t>
  </si>
  <si>
    <t>to</t>
  </si>
  <si>
    <t>U-Turn &amp; RTOR</t>
  </si>
  <si>
    <t>All Vehicles</t>
  </si>
  <si>
    <t>County</t>
  </si>
  <si>
    <t>City</t>
  </si>
  <si>
    <t>Pedestrian &amp; Bicycle Summary</t>
  </si>
  <si>
    <t>Project #:</t>
  </si>
  <si>
    <t>NB/SB:</t>
  </si>
  <si>
    <t>Date:</t>
  </si>
  <si>
    <t>EB/WB:</t>
  </si>
  <si>
    <t>Hour</t>
  </si>
  <si>
    <t>►</t>
  </si>
  <si>
    <t>Bike</t>
  </si>
  <si>
    <t>Ped</t>
  </si>
  <si>
    <t>◄</t>
  </si>
  <si>
    <t>Ped   ▼  Bike</t>
  </si>
  <si>
    <t>Ped  ▲  Bike</t>
  </si>
  <si>
    <t>Ped   ▲  Bike</t>
  </si>
  <si>
    <t>Vanasse Hangen Brustlin, Inc.</t>
  </si>
  <si>
    <t>VHB Project #:</t>
  </si>
  <si>
    <t>Osceola Pkwy</t>
  </si>
  <si>
    <t>Victory Way</t>
  </si>
  <si>
    <t>Orange</t>
  </si>
  <si>
    <t>Buena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</si>
</sst>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%"/>
    <numFmt numFmtId="166" formatCode="[$-409]mmmm\ d\,\ yyyy;@"/>
    <numFmt numFmtId="167" formatCode="h:mm;@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0"/>
      <name val="Maiandra GD"/>
      <family val="2"/>
    </font>
    <font>
      <b/>
      <sz val="12"/>
      <name val="Maiandra GD"/>
      <family val="2"/>
    </font>
    <font>
      <b/>
      <sz val="20"/>
      <name val="Maiandra GD"/>
      <family val="2"/>
    </font>
    <font>
      <i/>
      <sz val="16"/>
      <name val="Maiandra GD"/>
      <family val="2"/>
    </font>
    <font>
      <sz val="9"/>
      <name val="Maiandra GD"/>
      <family val="2"/>
    </font>
    <font>
      <sz val="10"/>
      <name val="Times New Roman"/>
      <family val="1"/>
    </font>
    <font>
      <b/>
      <sz val="16"/>
      <name val="Maiandra GD"/>
      <family val="2"/>
    </font>
    <font>
      <sz val="10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20" fontId="2" fillId="0" borderId="0" xfId="0" applyNumberFormat="1" applyFont="1"/>
    <xf numFmtId="20" fontId="2" fillId="0" borderId="0" xfId="0" applyNumberFormat="1" applyFont="1" applyAlignment="1">
      <alignment horizontal="left"/>
    </xf>
    <xf numFmtId="0" fontId="2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20" fontId="2" fillId="0" borderId="1" xfId="0" applyNumberFormat="1" applyFont="1" applyBorder="1"/>
    <xf numFmtId="0" fontId="2" fillId="0" borderId="1" xfId="0" quotePrefix="1" applyFont="1" applyBorder="1" applyAlignment="1">
      <alignment horizontal="center"/>
    </xf>
    <xf numFmtId="20" fontId="2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20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left"/>
    </xf>
    <xf numFmtId="20" fontId="9" fillId="0" borderId="0" xfId="0" applyNumberFormat="1" applyFont="1" applyAlignment="1">
      <alignment horizontal="center"/>
    </xf>
    <xf numFmtId="0" fontId="9" fillId="0" borderId="0" xfId="0" quotePrefix="1" applyFont="1" applyAlignment="1">
      <alignment horizontal="center"/>
    </xf>
    <xf numFmtId="20" fontId="9" fillId="0" borderId="2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9" fillId="0" borderId="0" xfId="0" applyNumberFormat="1" applyFont="1"/>
    <xf numFmtId="3" fontId="9" fillId="0" borderId="2" xfId="0" applyNumberFormat="1" applyFont="1" applyBorder="1"/>
    <xf numFmtId="3" fontId="9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5" fontId="5" fillId="0" borderId="0" xfId="0" applyNumberFormat="1" applyFont="1"/>
    <xf numFmtId="165" fontId="2" fillId="0" borderId="0" xfId="0" applyNumberFormat="1" applyFont="1"/>
    <xf numFmtId="1" fontId="5" fillId="0" borderId="0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/>
    <xf numFmtId="1" fontId="5" fillId="0" borderId="0" xfId="0" applyNumberFormat="1" applyFont="1"/>
    <xf numFmtId="0" fontId="10" fillId="0" borderId="0" xfId="0" applyFont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20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2" fillId="0" borderId="0" xfId="0" applyNumberFormat="1" applyFont="1"/>
    <xf numFmtId="0" fontId="2" fillId="0" borderId="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NumberFormat="1" applyFont="1"/>
    <xf numFmtId="167" fontId="2" fillId="0" borderId="0" xfId="0" applyNumberFormat="1" applyFont="1"/>
    <xf numFmtId="20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7" xfId="0" applyNumberFormat="1" applyFont="1" applyBorder="1" applyAlignment="1">
      <alignment horizontal="center"/>
    </xf>
    <xf numFmtId="0" fontId="11" fillId="0" borderId="0" xfId="0" applyFont="1"/>
    <xf numFmtId="167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0" fontId="2" fillId="0" borderId="0" xfId="0" applyFont="1" applyFill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/>
    <xf numFmtId="20" fontId="5" fillId="2" borderId="6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2" fillId="0" borderId="0" xfId="0" applyNumberFormat="1" applyFont="1" applyAlignment="1"/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NumberFormat="1" applyFont="1" applyAlignment="1">
      <alignment horizontal="right"/>
    </xf>
    <xf numFmtId="0" fontId="10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15" fillId="0" borderId="0" xfId="1" applyFont="1"/>
    <xf numFmtId="0" fontId="1" fillId="0" borderId="0" xfId="1"/>
    <xf numFmtId="0" fontId="13" fillId="0" borderId="0" xfId="1" applyFont="1" applyAlignment="1">
      <alignment horizontal="right"/>
    </xf>
    <xf numFmtId="0" fontId="1" fillId="0" borderId="0" xfId="1" applyFill="1"/>
    <xf numFmtId="0" fontId="13" fillId="0" borderId="0" xfId="1" applyFont="1" applyFill="1" applyAlignment="1">
      <alignment horizontal="right"/>
    </xf>
    <xf numFmtId="0" fontId="1" fillId="0" borderId="0" xfId="1" applyBorder="1" applyAlignment="1"/>
    <xf numFmtId="0" fontId="1" fillId="0" borderId="0" xfId="1" applyAlignment="1">
      <alignment horizontal="right"/>
    </xf>
    <xf numFmtId="0" fontId="1" fillId="0" borderId="0" xfId="1" applyBorder="1"/>
    <xf numFmtId="167" fontId="1" fillId="3" borderId="7" xfId="1" applyNumberFormat="1" applyFill="1" applyBorder="1" applyAlignment="1" applyProtection="1">
      <alignment horizontal="center"/>
      <protection locked="0"/>
    </xf>
    <xf numFmtId="0" fontId="17" fillId="0" borderId="0" xfId="1" applyFont="1" applyAlignment="1">
      <alignment horizontal="center" vertical="top"/>
    </xf>
    <xf numFmtId="0" fontId="14" fillId="4" borderId="0" xfId="1" applyFont="1" applyFill="1" applyAlignment="1">
      <alignment horizontal="center"/>
    </xf>
    <xf numFmtId="0" fontId="1" fillId="0" borderId="4" xfId="1" applyBorder="1" applyAlignment="1" applyProtection="1">
      <alignment horizontal="center"/>
      <protection locked="0"/>
    </xf>
    <xf numFmtId="0" fontId="19" fillId="0" borderId="0" xfId="1" applyFont="1" applyAlignment="1">
      <alignment horizontal="center"/>
    </xf>
    <xf numFmtId="0" fontId="18" fillId="0" borderId="0" xfId="1" applyFont="1" applyAlignment="1">
      <alignment vertical="center"/>
    </xf>
    <xf numFmtId="0" fontId="1" fillId="0" borderId="16" xfId="1" applyBorder="1" applyAlignment="1" applyProtection="1">
      <alignment horizontal="center"/>
      <protection locked="0"/>
    </xf>
    <xf numFmtId="0" fontId="21" fillId="0" borderId="0" xfId="1" applyFont="1" applyBorder="1" applyAlignment="1">
      <alignment horizontal="center"/>
    </xf>
    <xf numFmtId="0" fontId="1" fillId="0" borderId="17" xfId="1" applyBorder="1"/>
    <xf numFmtId="0" fontId="16" fillId="0" borderId="0" xfId="1" applyFont="1" applyAlignment="1">
      <alignment horizontal="center"/>
    </xf>
    <xf numFmtId="0" fontId="14" fillId="0" borderId="0" xfId="1" applyFont="1" applyFill="1" applyBorder="1" applyAlignment="1">
      <alignment horizontal="center"/>
    </xf>
    <xf numFmtId="0" fontId="22" fillId="0" borderId="0" xfId="1" applyFont="1" applyAlignment="1">
      <alignment horizontal="right"/>
    </xf>
    <xf numFmtId="167" fontId="1" fillId="0" borderId="7" xfId="1" applyNumberFormat="1" applyBorder="1" applyAlignment="1">
      <alignment horizontal="center"/>
    </xf>
    <xf numFmtId="0" fontId="1" fillId="0" borderId="20" xfId="1" applyBorder="1" applyAlignment="1" applyProtection="1">
      <alignment horizontal="center"/>
      <protection locked="0"/>
    </xf>
    <xf numFmtId="0" fontId="1" fillId="0" borderId="19" xfId="1" applyBorder="1" applyAlignment="1" applyProtection="1">
      <alignment horizontal="center"/>
      <protection locked="0"/>
    </xf>
    <xf numFmtId="0" fontId="1" fillId="0" borderId="0" xfId="1" applyAlignment="1">
      <alignment horizontal="center"/>
    </xf>
    <xf numFmtId="0" fontId="1" fillId="0" borderId="21" xfId="1" applyBorder="1"/>
    <xf numFmtId="0" fontId="1" fillId="0" borderId="1" xfId="1" applyBorder="1"/>
    <xf numFmtId="0" fontId="0" fillId="0" borderId="0" xfId="0" applyNumberFormat="1"/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4" fontId="2" fillId="2" borderId="12" xfId="0" applyNumberFormat="1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2" borderId="12" xfId="0" applyNumberFormat="1" applyFont="1" applyFill="1" applyBorder="1" applyAlignment="1">
      <alignment horizontal="left"/>
    </xf>
    <xf numFmtId="0" fontId="2" fillId="2" borderId="13" xfId="0" applyNumberFormat="1" applyFont="1" applyFill="1" applyBorder="1" applyAlignment="1">
      <alignment horizontal="left"/>
    </xf>
    <xf numFmtId="0" fontId="2" fillId="2" borderId="14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7" xfId="0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2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6" fillId="0" borderId="0" xfId="1" applyFont="1" applyAlignment="1">
      <alignment horizontal="center"/>
    </xf>
    <xf numFmtId="0" fontId="20" fillId="0" borderId="0" xfId="1" applyFont="1" applyAlignment="1" applyProtection="1">
      <alignment horizontal="right" vertical="top"/>
      <protection locked="0"/>
    </xf>
    <xf numFmtId="0" fontId="20" fillId="0" borderId="22" xfId="1" applyFont="1" applyBorder="1" applyAlignment="1" applyProtection="1">
      <alignment horizontal="right" vertical="top"/>
      <protection locked="0"/>
    </xf>
    <xf numFmtId="0" fontId="20" fillId="0" borderId="0" xfId="1" applyFont="1" applyBorder="1" applyAlignment="1" applyProtection="1">
      <alignment horizontal="left" vertical="top" textRotation="90"/>
      <protection locked="0"/>
    </xf>
    <xf numFmtId="0" fontId="18" fillId="0" borderId="0" xfId="1" applyFont="1" applyAlignment="1">
      <alignment horizontal="center" vertical="center"/>
    </xf>
    <xf numFmtId="0" fontId="14" fillId="4" borderId="0" xfId="1" applyFont="1" applyFill="1" applyAlignment="1">
      <alignment horizontal="center" vertical="center"/>
    </xf>
    <xf numFmtId="0" fontId="18" fillId="0" borderId="7" xfId="1" applyFont="1" applyBorder="1" applyAlignment="1">
      <alignment horizontal="center"/>
    </xf>
    <xf numFmtId="0" fontId="14" fillId="4" borderId="18" xfId="1" applyFont="1" applyFill="1" applyBorder="1" applyAlignment="1">
      <alignment horizontal="center"/>
    </xf>
    <xf numFmtId="0" fontId="14" fillId="4" borderId="19" xfId="1" applyFont="1" applyFill="1" applyBorder="1" applyAlignment="1">
      <alignment horizontal="center"/>
    </xf>
    <xf numFmtId="0" fontId="20" fillId="0" borderId="0" xfId="1" applyFont="1" applyBorder="1" applyAlignment="1" applyProtection="1">
      <alignment horizontal="left"/>
      <protection locked="0"/>
    </xf>
    <xf numFmtId="0" fontId="20" fillId="0" borderId="0" xfId="1" applyFont="1" applyAlignment="1" applyProtection="1">
      <alignment horizontal="right" textRotation="90"/>
      <protection locked="0"/>
    </xf>
    <xf numFmtId="0" fontId="20" fillId="0" borderId="0" xfId="1" applyFont="1" applyBorder="1" applyAlignment="1" applyProtection="1">
      <alignment horizontal="right" textRotation="90"/>
      <protection locked="0"/>
    </xf>
    <xf numFmtId="0" fontId="1" fillId="0" borderId="7" xfId="1" applyFill="1" applyBorder="1" applyAlignment="1" applyProtection="1">
      <alignment horizontal="left"/>
      <protection locked="0"/>
    </xf>
    <xf numFmtId="14" fontId="1" fillId="0" borderId="15" xfId="1" applyNumberFormat="1" applyFill="1" applyBorder="1" applyAlignment="1" applyProtection="1">
      <alignment horizontal="left"/>
      <protection locked="0"/>
    </xf>
    <xf numFmtId="0" fontId="1" fillId="0" borderId="15" xfId="1" applyFill="1" applyBorder="1" applyAlignment="1" applyProtection="1">
      <alignment horizontal="left"/>
      <protection locked="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13608</xdr:colOff>
      <xdr:row>51</xdr:row>
      <xdr:rowOff>36739</xdr:rowOff>
    </xdr:from>
    <xdr:to>
      <xdr:col>11</xdr:col>
      <xdr:colOff>13608</xdr:colOff>
      <xdr:row>67</xdr:row>
      <xdr:rowOff>21499</xdr:rowOff>
    </xdr:to>
    <xdr:sp macro="" textlink="">
      <xdr:nvSpPr>
        <xdr:cNvPr id="1495" name="Line 5"/>
        <xdr:cNvSpPr>
          <a:spLocks noChangeShapeType="1"/>
        </xdr:cNvSpPr>
      </xdr:nvSpPr>
      <xdr:spPr bwMode="auto">
        <a:xfrm>
          <a:off x="4731284" y="6928357"/>
          <a:ext cx="0" cy="265176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363870</xdr:colOff>
      <xdr:row>54</xdr:row>
      <xdr:rowOff>14008</xdr:rowOff>
    </xdr:from>
    <xdr:to>
      <xdr:col>8</xdr:col>
      <xdr:colOff>363870</xdr:colOff>
      <xdr:row>57</xdr:row>
      <xdr:rowOff>23533</xdr:rowOff>
    </xdr:to>
    <xdr:sp macro="" textlink="">
      <xdr:nvSpPr>
        <xdr:cNvPr id="1501" name="Line 13"/>
        <xdr:cNvSpPr>
          <a:spLocks noChangeShapeType="1"/>
        </xdr:cNvSpPr>
      </xdr:nvSpPr>
      <xdr:spPr bwMode="auto">
        <a:xfrm>
          <a:off x="3996977" y="7810901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238923</xdr:colOff>
      <xdr:row>56</xdr:row>
      <xdr:rowOff>129429</xdr:rowOff>
    </xdr:from>
    <xdr:to>
      <xdr:col>7</xdr:col>
      <xdr:colOff>513243</xdr:colOff>
      <xdr:row>56</xdr:row>
      <xdr:rowOff>129429</xdr:rowOff>
    </xdr:to>
    <xdr:sp macro="" textlink="">
      <xdr:nvSpPr>
        <xdr:cNvPr id="1502" name="Line 14"/>
        <xdr:cNvSpPr>
          <a:spLocks noChangeShapeType="1"/>
        </xdr:cNvSpPr>
      </xdr:nvSpPr>
      <xdr:spPr bwMode="auto">
        <a:xfrm rot="16200000" flipV="1">
          <a:off x="3274404" y="8115733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520752</xdr:colOff>
      <xdr:row>54</xdr:row>
      <xdr:rowOff>20172</xdr:rowOff>
    </xdr:from>
    <xdr:to>
      <xdr:col>7</xdr:col>
      <xdr:colOff>520752</xdr:colOff>
      <xdr:row>56</xdr:row>
      <xdr:rowOff>138955</xdr:rowOff>
    </xdr:to>
    <xdr:sp macro="" textlink="">
      <xdr:nvSpPr>
        <xdr:cNvPr id="1503" name="Line 15"/>
        <xdr:cNvSpPr>
          <a:spLocks noChangeShapeType="1"/>
        </xdr:cNvSpPr>
      </xdr:nvSpPr>
      <xdr:spPr bwMode="auto">
        <a:xfrm>
          <a:off x="3419073" y="7817065"/>
          <a:ext cx="0" cy="44535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44823</xdr:colOff>
      <xdr:row>58</xdr:row>
      <xdr:rowOff>134469</xdr:rowOff>
    </xdr:from>
    <xdr:to>
      <xdr:col>14</xdr:col>
      <xdr:colOff>725180</xdr:colOff>
      <xdr:row>58</xdr:row>
      <xdr:rowOff>134469</xdr:rowOff>
    </xdr:to>
    <xdr:cxnSp macro="">
      <xdr:nvCxnSpPr>
        <xdr:cNvPr id="34" name="Straight Connector 33"/>
        <xdr:cNvCxnSpPr/>
      </xdr:nvCxnSpPr>
      <xdr:spPr>
        <a:xfrm>
          <a:off x="2943144" y="8598112"/>
          <a:ext cx="4572000" cy="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233653</xdr:colOff>
      <xdr:row>56</xdr:row>
      <xdr:rowOff>136151</xdr:rowOff>
    </xdr:from>
    <xdr:to>
      <xdr:col>9</xdr:col>
      <xdr:colOff>507973</xdr:colOff>
      <xdr:row>56</xdr:row>
      <xdr:rowOff>136151</xdr:rowOff>
    </xdr:to>
    <xdr:sp macro="" textlink="">
      <xdr:nvSpPr>
        <xdr:cNvPr id="35" name="Line 14"/>
        <xdr:cNvSpPr>
          <a:spLocks noChangeShapeType="1"/>
        </xdr:cNvSpPr>
      </xdr:nvSpPr>
      <xdr:spPr bwMode="auto">
        <a:xfrm rot="16200000" flipV="1">
          <a:off x="4393725" y="7787079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9</xdr:col>
      <xdr:colOff>224126</xdr:colOff>
      <xdr:row>54</xdr:row>
      <xdr:rowOff>26894</xdr:rowOff>
    </xdr:from>
    <xdr:to>
      <xdr:col>9</xdr:col>
      <xdr:colOff>224126</xdr:colOff>
      <xdr:row>56</xdr:row>
      <xdr:rowOff>145677</xdr:rowOff>
    </xdr:to>
    <xdr:sp macro="" textlink="">
      <xdr:nvSpPr>
        <xdr:cNvPr id="36" name="Line 15"/>
        <xdr:cNvSpPr>
          <a:spLocks noChangeShapeType="1"/>
        </xdr:cNvSpPr>
      </xdr:nvSpPr>
      <xdr:spPr bwMode="auto">
        <a:xfrm>
          <a:off x="4291861" y="7658100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377797</xdr:colOff>
      <xdr:row>61</xdr:row>
      <xdr:rowOff>9525</xdr:rowOff>
    </xdr:from>
    <xdr:to>
      <xdr:col>13</xdr:col>
      <xdr:colOff>377797</xdr:colOff>
      <xdr:row>64</xdr:row>
      <xdr:rowOff>19050</xdr:rowOff>
    </xdr:to>
    <xdr:sp macro="" textlink="">
      <xdr:nvSpPr>
        <xdr:cNvPr id="37" name="Line 13"/>
        <xdr:cNvSpPr>
          <a:spLocks noChangeShapeType="1"/>
        </xdr:cNvSpPr>
      </xdr:nvSpPr>
      <xdr:spPr bwMode="auto">
        <a:xfrm>
          <a:off x="6432976" y="8976632"/>
          <a:ext cx="0" cy="512989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12</xdr:col>
      <xdr:colOff>219232</xdr:colOff>
      <xdr:row>61</xdr:row>
      <xdr:rowOff>46500</xdr:rowOff>
    </xdr:from>
    <xdr:to>
      <xdr:col>12</xdr:col>
      <xdr:colOff>493552</xdr:colOff>
      <xdr:row>61</xdr:row>
      <xdr:rowOff>46500</xdr:rowOff>
    </xdr:to>
    <xdr:sp macro="" textlink="">
      <xdr:nvSpPr>
        <xdr:cNvPr id="38" name="Line 14"/>
        <xdr:cNvSpPr>
          <a:spLocks noChangeShapeType="1"/>
        </xdr:cNvSpPr>
      </xdr:nvSpPr>
      <xdr:spPr bwMode="auto">
        <a:xfrm rot="16200000" flipV="1">
          <a:off x="5676785" y="8876447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489855</xdr:colOff>
      <xdr:row>61</xdr:row>
      <xdr:rowOff>38101</xdr:rowOff>
    </xdr:from>
    <xdr:to>
      <xdr:col>12</xdr:col>
      <xdr:colOff>489855</xdr:colOff>
      <xdr:row>64</xdr:row>
      <xdr:rowOff>1</xdr:rowOff>
    </xdr:to>
    <xdr:sp macro="" textlink="">
      <xdr:nvSpPr>
        <xdr:cNvPr id="39" name="Line 15"/>
        <xdr:cNvSpPr>
          <a:spLocks noChangeShapeType="1"/>
        </xdr:cNvSpPr>
      </xdr:nvSpPr>
      <xdr:spPr bwMode="auto">
        <a:xfrm>
          <a:off x="5810248" y="9005208"/>
          <a:ext cx="0" cy="465364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206759</xdr:colOff>
      <xdr:row>61</xdr:row>
      <xdr:rowOff>53222</xdr:rowOff>
    </xdr:from>
    <xdr:to>
      <xdr:col>14</xdr:col>
      <xdr:colOff>481079</xdr:colOff>
      <xdr:row>61</xdr:row>
      <xdr:rowOff>53222</xdr:rowOff>
    </xdr:to>
    <xdr:sp macro="" textlink="">
      <xdr:nvSpPr>
        <xdr:cNvPr id="40" name="Line 14"/>
        <xdr:cNvSpPr>
          <a:spLocks noChangeShapeType="1"/>
        </xdr:cNvSpPr>
      </xdr:nvSpPr>
      <xdr:spPr bwMode="auto">
        <a:xfrm rot="16200000" flipV="1">
          <a:off x="6339066" y="8510974"/>
          <a:ext cx="0" cy="27432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 type="none" w="med" len="med"/>
        </a:ln>
      </xdr:spPr>
    </xdr:sp>
    <xdr:clientData/>
  </xdr:twoCellAnchor>
  <xdr:twoCellAnchor>
    <xdr:from>
      <xdr:col>14</xdr:col>
      <xdr:colOff>197232</xdr:colOff>
      <xdr:row>61</xdr:row>
      <xdr:rowOff>44823</xdr:rowOff>
    </xdr:from>
    <xdr:to>
      <xdr:col>14</xdr:col>
      <xdr:colOff>197232</xdr:colOff>
      <xdr:row>64</xdr:row>
      <xdr:rowOff>6723</xdr:rowOff>
    </xdr:to>
    <xdr:sp macro="" textlink="">
      <xdr:nvSpPr>
        <xdr:cNvPr id="41" name="Line 15"/>
        <xdr:cNvSpPr>
          <a:spLocks noChangeShapeType="1"/>
        </xdr:cNvSpPr>
      </xdr:nvSpPr>
      <xdr:spPr bwMode="auto">
        <a:xfrm>
          <a:off x="6192379" y="8639735"/>
          <a:ext cx="0" cy="443753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264457</xdr:colOff>
      <xdr:row>60</xdr:row>
      <xdr:rowOff>25433</xdr:rowOff>
    </xdr:from>
    <xdr:to>
      <xdr:col>9</xdr:col>
      <xdr:colOff>264457</xdr:colOff>
      <xdr:row>61</xdr:row>
      <xdr:rowOff>131665</xdr:rowOff>
    </xdr:to>
    <xdr:sp macro="" textlink="">
      <xdr:nvSpPr>
        <xdr:cNvPr id="42" name="Line 14"/>
        <xdr:cNvSpPr>
          <a:spLocks noChangeShapeType="1"/>
        </xdr:cNvSpPr>
      </xdr:nvSpPr>
      <xdr:spPr bwMode="auto">
        <a:xfrm rot="16200000">
          <a:off x="4150209" y="8589417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354104</xdr:colOff>
      <xdr:row>61</xdr:row>
      <xdr:rowOff>118785</xdr:rowOff>
    </xdr:from>
    <xdr:to>
      <xdr:col>9</xdr:col>
      <xdr:colOff>265174</xdr:colOff>
      <xdr:row>61</xdr:row>
      <xdr:rowOff>118785</xdr:rowOff>
    </xdr:to>
    <xdr:sp macro="" textlink="">
      <xdr:nvSpPr>
        <xdr:cNvPr id="43" name="Line 15"/>
        <xdr:cNvSpPr>
          <a:spLocks noChangeShapeType="1"/>
        </xdr:cNvSpPr>
      </xdr:nvSpPr>
      <xdr:spPr bwMode="auto">
        <a:xfrm flipH="1" flipV="1">
          <a:off x="3987211" y="9085892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360826</xdr:colOff>
      <xdr:row>63</xdr:row>
      <xdr:rowOff>91893</xdr:rowOff>
    </xdr:from>
    <xdr:to>
      <xdr:col>9</xdr:col>
      <xdr:colOff>372480</xdr:colOff>
      <xdr:row>63</xdr:row>
      <xdr:rowOff>91893</xdr:rowOff>
    </xdr:to>
    <xdr:sp macro="" textlink="">
      <xdr:nvSpPr>
        <xdr:cNvPr id="44" name="Line 15"/>
        <xdr:cNvSpPr>
          <a:spLocks noChangeShapeType="1"/>
        </xdr:cNvSpPr>
      </xdr:nvSpPr>
      <xdr:spPr bwMode="auto">
        <a:xfrm flipH="1" flipV="1">
          <a:off x="3993933" y="9385572"/>
          <a:ext cx="74644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/>
          <a:tailEnd/>
        </a:ln>
      </xdr:spPr>
    </xdr:sp>
    <xdr:clientData/>
  </xdr:twoCellAnchor>
  <xdr:twoCellAnchor>
    <xdr:from>
      <xdr:col>8</xdr:col>
      <xdr:colOff>367548</xdr:colOff>
      <xdr:row>65</xdr:row>
      <xdr:rowOff>42588</xdr:rowOff>
    </xdr:from>
    <xdr:to>
      <xdr:col>9</xdr:col>
      <xdr:colOff>278618</xdr:colOff>
      <xdr:row>65</xdr:row>
      <xdr:rowOff>42588</xdr:rowOff>
    </xdr:to>
    <xdr:sp macro="" textlink="">
      <xdr:nvSpPr>
        <xdr:cNvPr id="45" name="Line 15"/>
        <xdr:cNvSpPr>
          <a:spLocks noChangeShapeType="1"/>
        </xdr:cNvSpPr>
      </xdr:nvSpPr>
      <xdr:spPr bwMode="auto">
        <a:xfrm flipH="1" flipV="1">
          <a:off x="4000655" y="9676445"/>
          <a:ext cx="64585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450475</xdr:colOff>
      <xdr:row>52</xdr:row>
      <xdr:rowOff>159126</xdr:rowOff>
    </xdr:from>
    <xdr:to>
      <xdr:col>13</xdr:col>
      <xdr:colOff>361545</xdr:colOff>
      <xdr:row>52</xdr:row>
      <xdr:rowOff>159126</xdr:rowOff>
    </xdr:to>
    <xdr:sp macro="" textlink="">
      <xdr:nvSpPr>
        <xdr:cNvPr id="47" name="Line 15"/>
        <xdr:cNvSpPr>
          <a:spLocks noChangeShapeType="1"/>
        </xdr:cNvSpPr>
      </xdr:nvSpPr>
      <xdr:spPr bwMode="auto">
        <a:xfrm flipH="1" flipV="1">
          <a:off x="5280210" y="7263655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358589</xdr:colOff>
      <xdr:row>54</xdr:row>
      <xdr:rowOff>56029</xdr:rowOff>
    </xdr:from>
    <xdr:to>
      <xdr:col>13</xdr:col>
      <xdr:colOff>368267</xdr:colOff>
      <xdr:row>54</xdr:row>
      <xdr:rowOff>56029</xdr:rowOff>
    </xdr:to>
    <xdr:sp macro="" textlink="">
      <xdr:nvSpPr>
        <xdr:cNvPr id="48" name="Line 15"/>
        <xdr:cNvSpPr>
          <a:spLocks noChangeShapeType="1"/>
        </xdr:cNvSpPr>
      </xdr:nvSpPr>
      <xdr:spPr bwMode="auto">
        <a:xfrm flipH="1" flipV="1">
          <a:off x="5188324" y="7530353"/>
          <a:ext cx="592384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none"/>
          <a:tailEnd type="triangle"/>
        </a:ln>
      </xdr:spPr>
    </xdr:sp>
    <xdr:clientData/>
  </xdr:twoCellAnchor>
  <xdr:twoCellAnchor>
    <xdr:from>
      <xdr:col>12</xdr:col>
      <xdr:colOff>463919</xdr:colOff>
      <xdr:row>56</xdr:row>
      <xdr:rowOff>38105</xdr:rowOff>
    </xdr:from>
    <xdr:to>
      <xdr:col>13</xdr:col>
      <xdr:colOff>374989</xdr:colOff>
      <xdr:row>56</xdr:row>
      <xdr:rowOff>38105</xdr:rowOff>
    </xdr:to>
    <xdr:sp macro="" textlink="">
      <xdr:nvSpPr>
        <xdr:cNvPr id="49" name="Line 15"/>
        <xdr:cNvSpPr>
          <a:spLocks noChangeShapeType="1"/>
        </xdr:cNvSpPr>
      </xdr:nvSpPr>
      <xdr:spPr bwMode="auto">
        <a:xfrm flipH="1" flipV="1">
          <a:off x="5293654" y="7826193"/>
          <a:ext cx="493776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271179</xdr:colOff>
      <xdr:row>65</xdr:row>
      <xdr:rowOff>33956</xdr:rowOff>
    </xdr:from>
    <xdr:to>
      <xdr:col>9</xdr:col>
      <xdr:colOff>271179</xdr:colOff>
      <xdr:row>66</xdr:row>
      <xdr:rowOff>151394</xdr:rowOff>
    </xdr:to>
    <xdr:sp macro="" textlink="">
      <xdr:nvSpPr>
        <xdr:cNvPr id="50" name="Line 14"/>
        <xdr:cNvSpPr>
          <a:spLocks noChangeShapeType="1"/>
        </xdr:cNvSpPr>
      </xdr:nvSpPr>
      <xdr:spPr bwMode="auto">
        <a:xfrm rot="5400000">
          <a:off x="4156931" y="9404763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461681</xdr:colOff>
      <xdr:row>51</xdr:row>
      <xdr:rowOff>99392</xdr:rowOff>
    </xdr:from>
    <xdr:to>
      <xdr:col>12</xdr:col>
      <xdr:colOff>461681</xdr:colOff>
      <xdr:row>52</xdr:row>
      <xdr:rowOff>160801</xdr:rowOff>
    </xdr:to>
    <xdr:sp macro="" textlink="">
      <xdr:nvSpPr>
        <xdr:cNvPr id="51" name="Line 14"/>
        <xdr:cNvSpPr>
          <a:spLocks noChangeShapeType="1"/>
        </xdr:cNvSpPr>
      </xdr:nvSpPr>
      <xdr:spPr bwMode="auto">
        <a:xfrm rot="16200000">
          <a:off x="5154256" y="7128170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468403</xdr:colOff>
      <xdr:row>56</xdr:row>
      <xdr:rowOff>18268</xdr:rowOff>
    </xdr:from>
    <xdr:to>
      <xdr:col>12</xdr:col>
      <xdr:colOff>468403</xdr:colOff>
      <xdr:row>57</xdr:row>
      <xdr:rowOff>124500</xdr:rowOff>
    </xdr:to>
    <xdr:sp macro="" textlink="">
      <xdr:nvSpPr>
        <xdr:cNvPr id="52" name="Line 14"/>
        <xdr:cNvSpPr>
          <a:spLocks noChangeShapeType="1"/>
        </xdr:cNvSpPr>
      </xdr:nvSpPr>
      <xdr:spPr bwMode="auto">
        <a:xfrm rot="5400000">
          <a:off x="5160978" y="7943516"/>
          <a:ext cx="27432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48</xdr:row>
      <xdr:rowOff>0</xdr:rowOff>
    </xdr:from>
    <xdr:to>
      <xdr:col>11</xdr:col>
      <xdr:colOff>104775</xdr:colOff>
      <xdr:row>48</xdr:row>
      <xdr:rowOff>0</xdr:rowOff>
    </xdr:to>
    <xdr:sp macro="" textlink="">
      <xdr:nvSpPr>
        <xdr:cNvPr id="3538" name="Line 1"/>
        <xdr:cNvSpPr>
          <a:spLocks noChangeShapeType="1"/>
        </xdr:cNvSpPr>
      </xdr:nvSpPr>
      <xdr:spPr bwMode="auto">
        <a:xfrm>
          <a:off x="6372225" y="61150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314325</xdr:colOff>
      <xdr:row>48</xdr:row>
      <xdr:rowOff>0</xdr:rowOff>
    </xdr:from>
    <xdr:to>
      <xdr:col>13</xdr:col>
      <xdr:colOff>314325</xdr:colOff>
      <xdr:row>48</xdr:row>
      <xdr:rowOff>0</xdr:rowOff>
    </xdr:to>
    <xdr:sp macro="" textlink="">
      <xdr:nvSpPr>
        <xdr:cNvPr id="3539" name="Line 3"/>
        <xdr:cNvSpPr>
          <a:spLocks noChangeShapeType="1"/>
        </xdr:cNvSpPr>
      </xdr:nvSpPr>
      <xdr:spPr bwMode="auto">
        <a:xfrm>
          <a:off x="68103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76200</xdr:colOff>
      <xdr:row>48</xdr:row>
      <xdr:rowOff>0</xdr:rowOff>
    </xdr:from>
    <xdr:to>
      <xdr:col>15</xdr:col>
      <xdr:colOff>76200</xdr:colOff>
      <xdr:row>48</xdr:row>
      <xdr:rowOff>0</xdr:rowOff>
    </xdr:to>
    <xdr:sp macro="" textlink="">
      <xdr:nvSpPr>
        <xdr:cNvPr id="3540" name="Line 4"/>
        <xdr:cNvSpPr>
          <a:spLocks noChangeShapeType="1"/>
        </xdr:cNvSpPr>
      </xdr:nvSpPr>
      <xdr:spPr bwMode="auto">
        <a:xfrm flipH="1">
          <a:off x="79819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533400</xdr:colOff>
      <xdr:row>48</xdr:row>
      <xdr:rowOff>0</xdr:rowOff>
    </xdr:from>
    <xdr:to>
      <xdr:col>8</xdr:col>
      <xdr:colOff>533400</xdr:colOff>
      <xdr:row>48</xdr:row>
      <xdr:rowOff>0</xdr:rowOff>
    </xdr:to>
    <xdr:sp macro="" textlink="">
      <xdr:nvSpPr>
        <xdr:cNvPr id="3541" name="Line 6"/>
        <xdr:cNvSpPr>
          <a:spLocks noChangeShapeType="1"/>
        </xdr:cNvSpPr>
      </xdr:nvSpPr>
      <xdr:spPr bwMode="auto">
        <a:xfrm>
          <a:off x="4781550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48</xdr:row>
      <xdr:rowOff>0</xdr:rowOff>
    </xdr:from>
    <xdr:to>
      <xdr:col>10</xdr:col>
      <xdr:colOff>295275</xdr:colOff>
      <xdr:row>48</xdr:row>
      <xdr:rowOff>0</xdr:rowOff>
    </xdr:to>
    <xdr:sp macro="" textlink="">
      <xdr:nvSpPr>
        <xdr:cNvPr id="3542" name="Line 7"/>
        <xdr:cNvSpPr>
          <a:spLocks noChangeShapeType="1"/>
        </xdr:cNvSpPr>
      </xdr:nvSpPr>
      <xdr:spPr bwMode="auto">
        <a:xfrm flipH="1">
          <a:off x="5857875" y="61150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200025</xdr:colOff>
      <xdr:row>56</xdr:row>
      <xdr:rowOff>152400</xdr:rowOff>
    </xdr:from>
    <xdr:to>
      <xdr:col>15</xdr:col>
      <xdr:colOff>352425</xdr:colOff>
      <xdr:row>56</xdr:row>
      <xdr:rowOff>152400</xdr:rowOff>
    </xdr:to>
    <xdr:sp macro="" textlink="">
      <xdr:nvSpPr>
        <xdr:cNvPr id="3543" name="Line 12"/>
        <xdr:cNvSpPr>
          <a:spLocks noChangeShapeType="1"/>
        </xdr:cNvSpPr>
      </xdr:nvSpPr>
      <xdr:spPr bwMode="auto">
        <a:xfrm>
          <a:off x="4448175" y="7562850"/>
          <a:ext cx="381000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104775</xdr:colOff>
      <xdr:row>49</xdr:row>
      <xdr:rowOff>57150</xdr:rowOff>
    </xdr:from>
    <xdr:to>
      <xdr:col>11</xdr:col>
      <xdr:colOff>104775</xdr:colOff>
      <xdr:row>64</xdr:row>
      <xdr:rowOff>114300</xdr:rowOff>
    </xdr:to>
    <xdr:sp macro="" textlink="">
      <xdr:nvSpPr>
        <xdr:cNvPr id="3544" name="Line 13"/>
        <xdr:cNvSpPr>
          <a:spLocks noChangeShapeType="1"/>
        </xdr:cNvSpPr>
      </xdr:nvSpPr>
      <xdr:spPr bwMode="auto">
        <a:xfrm>
          <a:off x="6372225" y="63341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321609</xdr:colOff>
      <xdr:row>58</xdr:row>
      <xdr:rowOff>152961</xdr:rowOff>
    </xdr:from>
    <xdr:to>
      <xdr:col>14</xdr:col>
      <xdr:colOff>321609</xdr:colOff>
      <xdr:row>62</xdr:row>
      <xdr:rowOff>5604</xdr:rowOff>
    </xdr:to>
    <xdr:sp macro="" textlink="">
      <xdr:nvSpPr>
        <xdr:cNvPr id="3545" name="Line 14"/>
        <xdr:cNvSpPr>
          <a:spLocks noChangeShapeType="1"/>
        </xdr:cNvSpPr>
      </xdr:nvSpPr>
      <xdr:spPr bwMode="auto">
        <a:xfrm flipV="1">
          <a:off x="6753785" y="8064314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207870</xdr:colOff>
      <xdr:row>59</xdr:row>
      <xdr:rowOff>19611</xdr:rowOff>
    </xdr:from>
    <xdr:to>
      <xdr:col>13</xdr:col>
      <xdr:colOff>503145</xdr:colOff>
      <xdr:row>59</xdr:row>
      <xdr:rowOff>19611</xdr:rowOff>
    </xdr:to>
    <xdr:sp macro="" textlink="">
      <xdr:nvSpPr>
        <xdr:cNvPr id="3546" name="Line 15"/>
        <xdr:cNvSpPr>
          <a:spLocks noChangeShapeType="1"/>
        </xdr:cNvSpPr>
      </xdr:nvSpPr>
      <xdr:spPr bwMode="auto">
        <a:xfrm rot="16200000" flipV="1">
          <a:off x="6081714" y="7940208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493620</xdr:colOff>
      <xdr:row>59</xdr:row>
      <xdr:rowOff>10086</xdr:rowOff>
    </xdr:from>
    <xdr:to>
      <xdr:col>13</xdr:col>
      <xdr:colOff>493620</xdr:colOff>
      <xdr:row>61</xdr:row>
      <xdr:rowOff>128868</xdr:rowOff>
    </xdr:to>
    <xdr:sp macro="" textlink="">
      <xdr:nvSpPr>
        <xdr:cNvPr id="3547" name="Line 16"/>
        <xdr:cNvSpPr>
          <a:spLocks noChangeShapeType="1"/>
        </xdr:cNvSpPr>
      </xdr:nvSpPr>
      <xdr:spPr bwMode="auto">
        <a:xfrm>
          <a:off x="6219826" y="8078321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100293</xdr:colOff>
      <xdr:row>59</xdr:row>
      <xdr:rowOff>21292</xdr:rowOff>
    </xdr:from>
    <xdr:to>
      <xdr:col>15</xdr:col>
      <xdr:colOff>395568</xdr:colOff>
      <xdr:row>59</xdr:row>
      <xdr:rowOff>21292</xdr:rowOff>
    </xdr:to>
    <xdr:sp macro="" textlink="">
      <xdr:nvSpPr>
        <xdr:cNvPr id="3548" name="Line 17"/>
        <xdr:cNvSpPr>
          <a:spLocks noChangeShapeType="1"/>
        </xdr:cNvSpPr>
      </xdr:nvSpPr>
      <xdr:spPr bwMode="auto">
        <a:xfrm rot="5400000" flipH="1" flipV="1">
          <a:off x="7386078" y="794188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15</xdr:col>
      <xdr:colOff>109818</xdr:colOff>
      <xdr:row>59</xdr:row>
      <xdr:rowOff>21292</xdr:rowOff>
    </xdr:from>
    <xdr:to>
      <xdr:col>15</xdr:col>
      <xdr:colOff>109818</xdr:colOff>
      <xdr:row>61</xdr:row>
      <xdr:rowOff>140074</xdr:rowOff>
    </xdr:to>
    <xdr:sp macro="" textlink="">
      <xdr:nvSpPr>
        <xdr:cNvPr id="3549" name="Line 18"/>
        <xdr:cNvSpPr>
          <a:spLocks noChangeShapeType="1"/>
        </xdr:cNvSpPr>
      </xdr:nvSpPr>
      <xdr:spPr bwMode="auto">
        <a:xfrm flipH="1">
          <a:off x="7247965" y="808952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361389</xdr:colOff>
      <xdr:row>52</xdr:row>
      <xdr:rowOff>2801</xdr:rowOff>
    </xdr:from>
    <xdr:to>
      <xdr:col>9</xdr:col>
      <xdr:colOff>361389</xdr:colOff>
      <xdr:row>55</xdr:row>
      <xdr:rowOff>12326</xdr:rowOff>
    </xdr:to>
    <xdr:sp macro="" textlink="">
      <xdr:nvSpPr>
        <xdr:cNvPr id="3550" name="Line 19"/>
        <xdr:cNvSpPr>
          <a:spLocks noChangeShapeType="1"/>
        </xdr:cNvSpPr>
      </xdr:nvSpPr>
      <xdr:spPr bwMode="auto">
        <a:xfrm>
          <a:off x="4451536" y="6972860"/>
          <a:ext cx="0" cy="48017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148478</xdr:colOff>
      <xdr:row>54</xdr:row>
      <xdr:rowOff>107015</xdr:rowOff>
    </xdr:from>
    <xdr:to>
      <xdr:col>8</xdr:col>
      <xdr:colOff>443753</xdr:colOff>
      <xdr:row>54</xdr:row>
      <xdr:rowOff>107015</xdr:rowOff>
    </xdr:to>
    <xdr:sp macro="" textlink="">
      <xdr:nvSpPr>
        <xdr:cNvPr id="3551" name="Line 20"/>
        <xdr:cNvSpPr>
          <a:spLocks noChangeShapeType="1"/>
        </xdr:cNvSpPr>
      </xdr:nvSpPr>
      <xdr:spPr bwMode="auto">
        <a:xfrm rot="16200000" flipV="1">
          <a:off x="3781145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443753</xdr:colOff>
      <xdr:row>51</xdr:row>
      <xdr:rowOff>154641</xdr:rowOff>
    </xdr:from>
    <xdr:to>
      <xdr:col>8</xdr:col>
      <xdr:colOff>443753</xdr:colOff>
      <xdr:row>54</xdr:row>
      <xdr:rowOff>116540</xdr:rowOff>
    </xdr:to>
    <xdr:sp macro="" textlink="">
      <xdr:nvSpPr>
        <xdr:cNvPr id="3552" name="Line 21"/>
        <xdr:cNvSpPr>
          <a:spLocks noChangeShapeType="1"/>
        </xdr:cNvSpPr>
      </xdr:nvSpPr>
      <xdr:spPr bwMode="auto">
        <a:xfrm>
          <a:off x="3928782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229722</xdr:colOff>
      <xdr:row>54</xdr:row>
      <xdr:rowOff>107015</xdr:rowOff>
    </xdr:from>
    <xdr:to>
      <xdr:col>10</xdr:col>
      <xdr:colOff>524997</xdr:colOff>
      <xdr:row>54</xdr:row>
      <xdr:rowOff>107015</xdr:rowOff>
    </xdr:to>
    <xdr:sp macro="" textlink="">
      <xdr:nvSpPr>
        <xdr:cNvPr id="3553" name="Line 22"/>
        <xdr:cNvSpPr>
          <a:spLocks noChangeShapeType="1"/>
        </xdr:cNvSpPr>
      </xdr:nvSpPr>
      <xdr:spPr bwMode="auto">
        <a:xfrm rot="5400000" flipH="1" flipV="1">
          <a:off x="5173478" y="7243201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239247</xdr:colOff>
      <xdr:row>51</xdr:row>
      <xdr:rowOff>154641</xdr:rowOff>
    </xdr:from>
    <xdr:to>
      <xdr:col>10</xdr:col>
      <xdr:colOff>239247</xdr:colOff>
      <xdr:row>54</xdr:row>
      <xdr:rowOff>116540</xdr:rowOff>
    </xdr:to>
    <xdr:sp macro="" textlink="">
      <xdr:nvSpPr>
        <xdr:cNvPr id="3554" name="Line 23"/>
        <xdr:cNvSpPr>
          <a:spLocks noChangeShapeType="1"/>
        </xdr:cNvSpPr>
      </xdr:nvSpPr>
      <xdr:spPr bwMode="auto">
        <a:xfrm flipH="1">
          <a:off x="5035365" y="6967817"/>
          <a:ext cx="0" cy="43254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133350</xdr:colOff>
      <xdr:row>58</xdr:row>
      <xdr:rowOff>38100</xdr:rowOff>
    </xdr:from>
    <xdr:to>
      <xdr:col>10</xdr:col>
      <xdr:colOff>133350</xdr:colOff>
      <xdr:row>60</xdr:row>
      <xdr:rowOff>9525</xdr:rowOff>
    </xdr:to>
    <xdr:sp macro="" textlink="">
      <xdr:nvSpPr>
        <xdr:cNvPr id="3555" name="Line 24"/>
        <xdr:cNvSpPr>
          <a:spLocks noChangeShapeType="1"/>
        </xdr:cNvSpPr>
      </xdr:nvSpPr>
      <xdr:spPr bwMode="auto">
        <a:xfrm flipH="1" flipV="1">
          <a:off x="5695950" y="7772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304800</xdr:colOff>
      <xdr:row>60</xdr:row>
      <xdr:rowOff>0</xdr:rowOff>
    </xdr:from>
    <xdr:to>
      <xdr:col>10</xdr:col>
      <xdr:colOff>142875</xdr:colOff>
      <xdr:row>60</xdr:row>
      <xdr:rowOff>0</xdr:rowOff>
    </xdr:to>
    <xdr:sp macro="" textlink="">
      <xdr:nvSpPr>
        <xdr:cNvPr id="3556" name="Line 25"/>
        <xdr:cNvSpPr>
          <a:spLocks noChangeShapeType="1"/>
        </xdr:cNvSpPr>
      </xdr:nvSpPr>
      <xdr:spPr bwMode="auto">
        <a:xfrm rot="16200000" flipH="1">
          <a:off x="5434013" y="7786687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295275</xdr:colOff>
      <xdr:row>61</xdr:row>
      <xdr:rowOff>95250</xdr:rowOff>
    </xdr:from>
    <xdr:to>
      <xdr:col>10</xdr:col>
      <xdr:colOff>180975</xdr:colOff>
      <xdr:row>61</xdr:row>
      <xdr:rowOff>95250</xdr:rowOff>
    </xdr:to>
    <xdr:sp macro="" textlink="">
      <xdr:nvSpPr>
        <xdr:cNvPr id="3557" name="Line 26"/>
        <xdr:cNvSpPr>
          <a:spLocks noChangeShapeType="1"/>
        </xdr:cNvSpPr>
      </xdr:nvSpPr>
      <xdr:spPr bwMode="auto">
        <a:xfrm rot="-5400000">
          <a:off x="5448300" y="8020050"/>
          <a:ext cx="0" cy="59055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123825</xdr:colOff>
      <xdr:row>62</xdr:row>
      <xdr:rowOff>152400</xdr:rowOff>
    </xdr:from>
    <xdr:to>
      <xdr:col>10</xdr:col>
      <xdr:colOff>123825</xdr:colOff>
      <xdr:row>64</xdr:row>
      <xdr:rowOff>123825</xdr:rowOff>
    </xdr:to>
    <xdr:sp macro="" textlink="">
      <xdr:nvSpPr>
        <xdr:cNvPr id="3558" name="Line 27"/>
        <xdr:cNvSpPr>
          <a:spLocks noChangeShapeType="1"/>
        </xdr:cNvSpPr>
      </xdr:nvSpPr>
      <xdr:spPr bwMode="auto">
        <a:xfrm>
          <a:off x="5686425" y="85344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295275</xdr:colOff>
      <xdr:row>63</xdr:row>
      <xdr:rowOff>0</xdr:rowOff>
    </xdr:from>
    <xdr:to>
      <xdr:col>10</xdr:col>
      <xdr:colOff>133350</xdr:colOff>
      <xdr:row>63</xdr:row>
      <xdr:rowOff>0</xdr:rowOff>
    </xdr:to>
    <xdr:sp macro="" textlink="">
      <xdr:nvSpPr>
        <xdr:cNvPr id="3559" name="Line 28"/>
        <xdr:cNvSpPr>
          <a:spLocks noChangeShapeType="1"/>
        </xdr:cNvSpPr>
      </xdr:nvSpPr>
      <xdr:spPr bwMode="auto">
        <a:xfrm rot="16200000" flipV="1">
          <a:off x="5424488" y="8272462"/>
          <a:ext cx="0" cy="5429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485775</xdr:colOff>
      <xdr:row>49</xdr:row>
      <xdr:rowOff>6163</xdr:rowOff>
    </xdr:from>
    <xdr:to>
      <xdr:col>13</xdr:col>
      <xdr:colOff>485775</xdr:colOff>
      <xdr:row>50</xdr:row>
      <xdr:rowOff>134470</xdr:rowOff>
    </xdr:to>
    <xdr:sp macro="" textlink="">
      <xdr:nvSpPr>
        <xdr:cNvPr id="3560" name="Line 29"/>
        <xdr:cNvSpPr>
          <a:spLocks noChangeShapeType="1"/>
        </xdr:cNvSpPr>
      </xdr:nvSpPr>
      <xdr:spPr bwMode="auto">
        <a:xfrm flipH="1" flipV="1">
          <a:off x="6211981" y="6505575"/>
          <a:ext cx="0" cy="28518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465044</xdr:colOff>
      <xdr:row>50</xdr:row>
      <xdr:rowOff>134470</xdr:rowOff>
    </xdr:from>
    <xdr:to>
      <xdr:col>14</xdr:col>
      <xdr:colOff>303119</xdr:colOff>
      <xdr:row>50</xdr:row>
      <xdr:rowOff>134470</xdr:rowOff>
    </xdr:to>
    <xdr:sp macro="" textlink="">
      <xdr:nvSpPr>
        <xdr:cNvPr id="3561" name="Line 30"/>
        <xdr:cNvSpPr>
          <a:spLocks noChangeShapeType="1"/>
        </xdr:cNvSpPr>
      </xdr:nvSpPr>
      <xdr:spPr bwMode="auto">
        <a:xfrm rot="16200000" flipH="1">
          <a:off x="6463273" y="6518741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407894</xdr:colOff>
      <xdr:row>52</xdr:row>
      <xdr:rowOff>72838</xdr:rowOff>
    </xdr:from>
    <xdr:to>
      <xdr:col>14</xdr:col>
      <xdr:colOff>293594</xdr:colOff>
      <xdr:row>52</xdr:row>
      <xdr:rowOff>72838</xdr:rowOff>
    </xdr:to>
    <xdr:sp macro="" textlink="">
      <xdr:nvSpPr>
        <xdr:cNvPr id="3562" name="Line 31"/>
        <xdr:cNvSpPr>
          <a:spLocks noChangeShapeType="1"/>
        </xdr:cNvSpPr>
      </xdr:nvSpPr>
      <xdr:spPr bwMode="auto">
        <a:xfrm rot="5400000" flipH="1">
          <a:off x="6429935" y="6747062"/>
          <a:ext cx="0" cy="59167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485775</xdr:colOff>
      <xdr:row>54</xdr:row>
      <xdr:rowOff>22412</xdr:rowOff>
    </xdr:from>
    <xdr:to>
      <xdr:col>13</xdr:col>
      <xdr:colOff>485775</xdr:colOff>
      <xdr:row>55</xdr:row>
      <xdr:rowOff>155762</xdr:rowOff>
    </xdr:to>
    <xdr:sp macro="" textlink="">
      <xdr:nvSpPr>
        <xdr:cNvPr id="3563" name="Line 32"/>
        <xdr:cNvSpPr>
          <a:spLocks noChangeShapeType="1"/>
        </xdr:cNvSpPr>
      </xdr:nvSpPr>
      <xdr:spPr bwMode="auto">
        <a:xfrm>
          <a:off x="6211981" y="7306236"/>
          <a:ext cx="0" cy="29023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476250</xdr:colOff>
      <xdr:row>54</xdr:row>
      <xdr:rowOff>22412</xdr:rowOff>
    </xdr:from>
    <xdr:to>
      <xdr:col>14</xdr:col>
      <xdr:colOff>314325</xdr:colOff>
      <xdr:row>54</xdr:row>
      <xdr:rowOff>22412</xdr:rowOff>
    </xdr:to>
    <xdr:sp macro="" textlink="">
      <xdr:nvSpPr>
        <xdr:cNvPr id="3564" name="Line 33"/>
        <xdr:cNvSpPr>
          <a:spLocks noChangeShapeType="1"/>
        </xdr:cNvSpPr>
      </xdr:nvSpPr>
      <xdr:spPr bwMode="auto">
        <a:xfrm rot="16200000" flipV="1">
          <a:off x="6474479" y="7034213"/>
          <a:ext cx="0" cy="54404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48</xdr:row>
      <xdr:rowOff>0</xdr:rowOff>
    </xdr:from>
    <xdr:to>
      <xdr:col>12</xdr:col>
      <xdr:colOff>104775</xdr:colOff>
      <xdr:row>48</xdr:row>
      <xdr:rowOff>0</xdr:rowOff>
    </xdr:to>
    <xdr:sp macro="" textlink="">
      <xdr:nvSpPr>
        <xdr:cNvPr id="2621" name="Line 2"/>
        <xdr:cNvSpPr>
          <a:spLocks noChangeShapeType="1"/>
        </xdr:cNvSpPr>
      </xdr:nvSpPr>
      <xdr:spPr bwMode="auto">
        <a:xfrm>
          <a:off x="6648450" y="6572250"/>
          <a:ext cx="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48</xdr:row>
      <xdr:rowOff>0</xdr:rowOff>
    </xdr:from>
    <xdr:to>
      <xdr:col>16</xdr:col>
      <xdr:colOff>76200</xdr:colOff>
      <xdr:row>48</xdr:row>
      <xdr:rowOff>0</xdr:rowOff>
    </xdr:to>
    <xdr:sp macro="" textlink="">
      <xdr:nvSpPr>
        <xdr:cNvPr id="2624" name="Line 7"/>
        <xdr:cNvSpPr>
          <a:spLocks noChangeShapeType="1"/>
        </xdr:cNvSpPr>
      </xdr:nvSpPr>
      <xdr:spPr bwMode="auto">
        <a:xfrm flipH="1">
          <a:off x="8239125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533400</xdr:colOff>
      <xdr:row>48</xdr:row>
      <xdr:rowOff>0</xdr:rowOff>
    </xdr:from>
    <xdr:to>
      <xdr:col>9</xdr:col>
      <xdr:colOff>533400</xdr:colOff>
      <xdr:row>48</xdr:row>
      <xdr:rowOff>0</xdr:rowOff>
    </xdr:to>
    <xdr:sp macro="" textlink="">
      <xdr:nvSpPr>
        <xdr:cNvPr id="2626" name="Line 10"/>
        <xdr:cNvSpPr>
          <a:spLocks noChangeShapeType="1"/>
        </xdr:cNvSpPr>
      </xdr:nvSpPr>
      <xdr:spPr bwMode="auto">
        <a:xfrm>
          <a:off x="4991100" y="657225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118382</xdr:colOff>
      <xdr:row>56</xdr:row>
      <xdr:rowOff>152400</xdr:rowOff>
    </xdr:from>
    <xdr:to>
      <xdr:col>16</xdr:col>
      <xdr:colOff>637087</xdr:colOff>
      <xdr:row>56</xdr:row>
      <xdr:rowOff>152400</xdr:rowOff>
    </xdr:to>
    <xdr:sp macro="" textlink="">
      <xdr:nvSpPr>
        <xdr:cNvPr id="2632" name="Line 23"/>
        <xdr:cNvSpPr>
          <a:spLocks noChangeShapeType="1"/>
        </xdr:cNvSpPr>
      </xdr:nvSpPr>
      <xdr:spPr bwMode="auto">
        <a:xfrm>
          <a:off x="4554311" y="8330293"/>
          <a:ext cx="420624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104775</xdr:colOff>
      <xdr:row>49</xdr:row>
      <xdr:rowOff>57150</xdr:rowOff>
    </xdr:from>
    <xdr:to>
      <xdr:col>12</xdr:col>
      <xdr:colOff>104775</xdr:colOff>
      <xdr:row>64</xdr:row>
      <xdr:rowOff>114300</xdr:rowOff>
    </xdr:to>
    <xdr:sp macro="" textlink="">
      <xdr:nvSpPr>
        <xdr:cNvPr id="2633" name="Line 24"/>
        <xdr:cNvSpPr>
          <a:spLocks noChangeShapeType="1"/>
        </xdr:cNvSpPr>
      </xdr:nvSpPr>
      <xdr:spPr bwMode="auto">
        <a:xfrm>
          <a:off x="6648450" y="6791325"/>
          <a:ext cx="0" cy="248602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359227</xdr:colOff>
      <xdr:row>58</xdr:row>
      <xdr:rowOff>140153</xdr:rowOff>
    </xdr:from>
    <xdr:to>
      <xdr:col>15</xdr:col>
      <xdr:colOff>359227</xdr:colOff>
      <xdr:row>61</xdr:row>
      <xdr:rowOff>149678</xdr:rowOff>
    </xdr:to>
    <xdr:sp macro="" textlink="">
      <xdr:nvSpPr>
        <xdr:cNvPr id="2634" name="Line 25"/>
        <xdr:cNvSpPr>
          <a:spLocks noChangeShapeType="1"/>
        </xdr:cNvSpPr>
      </xdr:nvSpPr>
      <xdr:spPr bwMode="auto">
        <a:xfrm flipV="1">
          <a:off x="7788727" y="8644617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178252</xdr:colOff>
      <xdr:row>59</xdr:row>
      <xdr:rowOff>34017</xdr:rowOff>
    </xdr:from>
    <xdr:to>
      <xdr:col>14</xdr:col>
      <xdr:colOff>473527</xdr:colOff>
      <xdr:row>59</xdr:row>
      <xdr:rowOff>34017</xdr:rowOff>
    </xdr:to>
    <xdr:sp macro="" textlink="">
      <xdr:nvSpPr>
        <xdr:cNvPr id="2635" name="Line 26"/>
        <xdr:cNvSpPr>
          <a:spLocks noChangeShapeType="1"/>
        </xdr:cNvSpPr>
      </xdr:nvSpPr>
      <xdr:spPr bwMode="auto">
        <a:xfrm rot="16200000" flipV="1">
          <a:off x="7061426" y="855412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464002</xdr:colOff>
      <xdr:row>59</xdr:row>
      <xdr:rowOff>24492</xdr:rowOff>
    </xdr:from>
    <xdr:to>
      <xdr:col>14</xdr:col>
      <xdr:colOff>464002</xdr:colOff>
      <xdr:row>61</xdr:row>
      <xdr:rowOff>149678</xdr:rowOff>
    </xdr:to>
    <xdr:sp macro="" textlink="">
      <xdr:nvSpPr>
        <xdr:cNvPr id="2636" name="Line 27"/>
        <xdr:cNvSpPr>
          <a:spLocks noChangeShapeType="1"/>
        </xdr:cNvSpPr>
      </xdr:nvSpPr>
      <xdr:spPr bwMode="auto">
        <a:xfrm>
          <a:off x="7199538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175531</xdr:colOff>
      <xdr:row>59</xdr:row>
      <xdr:rowOff>24492</xdr:rowOff>
    </xdr:from>
    <xdr:to>
      <xdr:col>16</xdr:col>
      <xdr:colOff>470806</xdr:colOff>
      <xdr:row>59</xdr:row>
      <xdr:rowOff>24492</xdr:rowOff>
    </xdr:to>
    <xdr:sp macro="" textlink="">
      <xdr:nvSpPr>
        <xdr:cNvPr id="2637" name="Line 28"/>
        <xdr:cNvSpPr>
          <a:spLocks noChangeShapeType="1"/>
        </xdr:cNvSpPr>
      </xdr:nvSpPr>
      <xdr:spPr bwMode="auto">
        <a:xfrm rot="5400000" flipH="1" flipV="1">
          <a:off x="8446633" y="8544604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16</xdr:col>
      <xdr:colOff>185056</xdr:colOff>
      <xdr:row>59</xdr:row>
      <xdr:rowOff>24492</xdr:rowOff>
    </xdr:from>
    <xdr:to>
      <xdr:col>16</xdr:col>
      <xdr:colOff>185056</xdr:colOff>
      <xdr:row>61</xdr:row>
      <xdr:rowOff>149678</xdr:rowOff>
    </xdr:to>
    <xdr:sp macro="" textlink="">
      <xdr:nvSpPr>
        <xdr:cNvPr id="2638" name="Line 29"/>
        <xdr:cNvSpPr>
          <a:spLocks noChangeShapeType="1"/>
        </xdr:cNvSpPr>
      </xdr:nvSpPr>
      <xdr:spPr bwMode="auto">
        <a:xfrm flipH="1">
          <a:off x="8308520" y="8692242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360590</xdr:colOff>
      <xdr:row>52</xdr:row>
      <xdr:rowOff>6804</xdr:rowOff>
    </xdr:from>
    <xdr:to>
      <xdr:col>10</xdr:col>
      <xdr:colOff>360590</xdr:colOff>
      <xdr:row>55</xdr:row>
      <xdr:rowOff>16329</xdr:rowOff>
    </xdr:to>
    <xdr:sp macro="" textlink="">
      <xdr:nvSpPr>
        <xdr:cNvPr id="2639" name="Line 30"/>
        <xdr:cNvSpPr>
          <a:spLocks noChangeShapeType="1"/>
        </xdr:cNvSpPr>
      </xdr:nvSpPr>
      <xdr:spPr bwMode="auto">
        <a:xfrm>
          <a:off x="5490483" y="7531554"/>
          <a:ext cx="0" cy="499382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210911</xdr:colOff>
      <xdr:row>54</xdr:row>
      <xdr:rowOff>123826</xdr:rowOff>
    </xdr:from>
    <xdr:to>
      <xdr:col>9</xdr:col>
      <xdr:colOff>506186</xdr:colOff>
      <xdr:row>54</xdr:row>
      <xdr:rowOff>123826</xdr:rowOff>
    </xdr:to>
    <xdr:sp macro="" textlink="">
      <xdr:nvSpPr>
        <xdr:cNvPr id="2640" name="Line 31"/>
        <xdr:cNvSpPr>
          <a:spLocks noChangeShapeType="1"/>
        </xdr:cNvSpPr>
      </xdr:nvSpPr>
      <xdr:spPr bwMode="auto">
        <a:xfrm rot="16200000" flipV="1">
          <a:off x="4794478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506186</xdr:colOff>
      <xdr:row>52</xdr:row>
      <xdr:rowOff>8165</xdr:rowOff>
    </xdr:from>
    <xdr:to>
      <xdr:col>9</xdr:col>
      <xdr:colOff>506186</xdr:colOff>
      <xdr:row>54</xdr:row>
      <xdr:rowOff>133351</xdr:rowOff>
    </xdr:to>
    <xdr:sp macro="" textlink="">
      <xdr:nvSpPr>
        <xdr:cNvPr id="2641" name="Line 32"/>
        <xdr:cNvSpPr>
          <a:spLocks noChangeShapeType="1"/>
        </xdr:cNvSpPr>
      </xdr:nvSpPr>
      <xdr:spPr bwMode="auto">
        <a:xfrm>
          <a:off x="4942115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217715</xdr:colOff>
      <xdr:row>54</xdr:row>
      <xdr:rowOff>123826</xdr:rowOff>
    </xdr:from>
    <xdr:to>
      <xdr:col>11</xdr:col>
      <xdr:colOff>512990</xdr:colOff>
      <xdr:row>54</xdr:row>
      <xdr:rowOff>123826</xdr:rowOff>
    </xdr:to>
    <xdr:sp macro="" textlink="">
      <xdr:nvSpPr>
        <xdr:cNvPr id="2642" name="Line 33"/>
        <xdr:cNvSpPr>
          <a:spLocks noChangeShapeType="1"/>
        </xdr:cNvSpPr>
      </xdr:nvSpPr>
      <xdr:spPr bwMode="auto">
        <a:xfrm rot="5400000" flipH="1" flipV="1">
          <a:off x="6189210" y="7827509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227240</xdr:colOff>
      <xdr:row>52</xdr:row>
      <xdr:rowOff>8165</xdr:rowOff>
    </xdr:from>
    <xdr:to>
      <xdr:col>11</xdr:col>
      <xdr:colOff>227240</xdr:colOff>
      <xdr:row>54</xdr:row>
      <xdr:rowOff>133351</xdr:rowOff>
    </xdr:to>
    <xdr:sp macro="" textlink="">
      <xdr:nvSpPr>
        <xdr:cNvPr id="2643" name="Line 34"/>
        <xdr:cNvSpPr>
          <a:spLocks noChangeShapeType="1"/>
        </xdr:cNvSpPr>
      </xdr:nvSpPr>
      <xdr:spPr bwMode="auto">
        <a:xfrm flipH="1">
          <a:off x="6051097" y="7532915"/>
          <a:ext cx="0" cy="451757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58</xdr:row>
      <xdr:rowOff>38100</xdr:rowOff>
    </xdr:from>
    <xdr:to>
      <xdr:col>11</xdr:col>
      <xdr:colOff>133350</xdr:colOff>
      <xdr:row>60</xdr:row>
      <xdr:rowOff>9525</xdr:rowOff>
    </xdr:to>
    <xdr:sp macro="" textlink="">
      <xdr:nvSpPr>
        <xdr:cNvPr id="2644" name="Line 35"/>
        <xdr:cNvSpPr>
          <a:spLocks noChangeShapeType="1"/>
        </xdr:cNvSpPr>
      </xdr:nvSpPr>
      <xdr:spPr bwMode="auto">
        <a:xfrm flipH="1" flipV="1">
          <a:off x="5981700" y="8229600"/>
          <a:ext cx="0" cy="2952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304800</xdr:colOff>
      <xdr:row>60</xdr:row>
      <xdr:rowOff>0</xdr:rowOff>
    </xdr:from>
    <xdr:to>
      <xdr:col>11</xdr:col>
      <xdr:colOff>142875</xdr:colOff>
      <xdr:row>60</xdr:row>
      <xdr:rowOff>0</xdr:rowOff>
    </xdr:to>
    <xdr:sp macro="" textlink="">
      <xdr:nvSpPr>
        <xdr:cNvPr id="2645" name="Line 36"/>
        <xdr:cNvSpPr>
          <a:spLocks noChangeShapeType="1"/>
        </xdr:cNvSpPr>
      </xdr:nvSpPr>
      <xdr:spPr bwMode="auto">
        <a:xfrm rot="16200000" flipH="1">
          <a:off x="5724525" y="8248650"/>
          <a:ext cx="0" cy="53340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295275</xdr:colOff>
      <xdr:row>61</xdr:row>
      <xdr:rowOff>95250</xdr:rowOff>
    </xdr:from>
    <xdr:to>
      <xdr:col>11</xdr:col>
      <xdr:colOff>180975</xdr:colOff>
      <xdr:row>61</xdr:row>
      <xdr:rowOff>95250</xdr:rowOff>
    </xdr:to>
    <xdr:sp macro="" textlink="">
      <xdr:nvSpPr>
        <xdr:cNvPr id="2646" name="Line 37"/>
        <xdr:cNvSpPr>
          <a:spLocks noChangeShapeType="1"/>
        </xdr:cNvSpPr>
      </xdr:nvSpPr>
      <xdr:spPr bwMode="auto">
        <a:xfrm rot="-5400000">
          <a:off x="5738813" y="8482012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11</xdr:col>
      <xdr:colOff>123825</xdr:colOff>
      <xdr:row>63</xdr:row>
      <xdr:rowOff>43542</xdr:rowOff>
    </xdr:from>
    <xdr:to>
      <xdr:col>11</xdr:col>
      <xdr:colOff>123825</xdr:colOff>
      <xdr:row>65</xdr:row>
      <xdr:rowOff>14967</xdr:rowOff>
    </xdr:to>
    <xdr:sp macro="" textlink="">
      <xdr:nvSpPr>
        <xdr:cNvPr id="2647" name="Line 38"/>
        <xdr:cNvSpPr>
          <a:spLocks noChangeShapeType="1"/>
        </xdr:cNvSpPr>
      </xdr:nvSpPr>
      <xdr:spPr bwMode="auto">
        <a:xfrm>
          <a:off x="5947682" y="9160328"/>
          <a:ext cx="0" cy="29799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10</xdr:col>
      <xdr:colOff>295275</xdr:colOff>
      <xdr:row>63</xdr:row>
      <xdr:rowOff>54428</xdr:rowOff>
    </xdr:from>
    <xdr:to>
      <xdr:col>11</xdr:col>
      <xdr:colOff>133350</xdr:colOff>
      <xdr:row>63</xdr:row>
      <xdr:rowOff>54428</xdr:rowOff>
    </xdr:to>
    <xdr:sp macro="" textlink="">
      <xdr:nvSpPr>
        <xdr:cNvPr id="2648" name="Line 39"/>
        <xdr:cNvSpPr>
          <a:spLocks noChangeShapeType="1"/>
        </xdr:cNvSpPr>
      </xdr:nvSpPr>
      <xdr:spPr bwMode="auto">
        <a:xfrm rot="16200000" flipV="1">
          <a:off x="5691188" y="8905194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476250</xdr:colOff>
      <xdr:row>50</xdr:row>
      <xdr:rowOff>122465</xdr:rowOff>
    </xdr:from>
    <xdr:to>
      <xdr:col>15</xdr:col>
      <xdr:colOff>314325</xdr:colOff>
      <xdr:row>50</xdr:row>
      <xdr:rowOff>122465</xdr:rowOff>
    </xdr:to>
    <xdr:sp macro="" textlink="">
      <xdr:nvSpPr>
        <xdr:cNvPr id="2650" name="Line 41"/>
        <xdr:cNvSpPr>
          <a:spLocks noChangeShapeType="1"/>
        </xdr:cNvSpPr>
      </xdr:nvSpPr>
      <xdr:spPr bwMode="auto">
        <a:xfrm rot="16200000" flipH="1">
          <a:off x="7477806" y="6850516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419100</xdr:colOff>
      <xdr:row>52</xdr:row>
      <xdr:rowOff>95250</xdr:rowOff>
    </xdr:from>
    <xdr:to>
      <xdr:col>15</xdr:col>
      <xdr:colOff>304800</xdr:colOff>
      <xdr:row>52</xdr:row>
      <xdr:rowOff>95250</xdr:rowOff>
    </xdr:to>
    <xdr:sp macro="" textlink="">
      <xdr:nvSpPr>
        <xdr:cNvPr id="2651" name="Line 42"/>
        <xdr:cNvSpPr>
          <a:spLocks noChangeShapeType="1"/>
        </xdr:cNvSpPr>
      </xdr:nvSpPr>
      <xdr:spPr bwMode="auto">
        <a:xfrm rot="5400000" flipH="1">
          <a:off x="7481888" y="7024687"/>
          <a:ext cx="0" cy="5810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485775</xdr:colOff>
      <xdr:row>54</xdr:row>
      <xdr:rowOff>54428</xdr:rowOff>
    </xdr:from>
    <xdr:to>
      <xdr:col>14</xdr:col>
      <xdr:colOff>485775</xdr:colOff>
      <xdr:row>56</xdr:row>
      <xdr:rowOff>24492</xdr:rowOff>
    </xdr:to>
    <xdr:sp macro="" textlink="">
      <xdr:nvSpPr>
        <xdr:cNvPr id="2652" name="Line 43"/>
        <xdr:cNvSpPr>
          <a:spLocks noChangeShapeType="1"/>
        </xdr:cNvSpPr>
      </xdr:nvSpPr>
      <xdr:spPr bwMode="auto">
        <a:xfrm>
          <a:off x="7221311" y="7701642"/>
          <a:ext cx="0" cy="296636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14</xdr:col>
      <xdr:colOff>476250</xdr:colOff>
      <xdr:row>54</xdr:row>
      <xdr:rowOff>54428</xdr:rowOff>
    </xdr:from>
    <xdr:to>
      <xdr:col>15</xdr:col>
      <xdr:colOff>314325</xdr:colOff>
      <xdr:row>54</xdr:row>
      <xdr:rowOff>54428</xdr:rowOff>
    </xdr:to>
    <xdr:sp macro="" textlink="">
      <xdr:nvSpPr>
        <xdr:cNvPr id="2653" name="Line 44"/>
        <xdr:cNvSpPr>
          <a:spLocks noChangeShapeType="1"/>
        </xdr:cNvSpPr>
      </xdr:nvSpPr>
      <xdr:spPr bwMode="auto">
        <a:xfrm rot="16200000" flipV="1">
          <a:off x="7477806" y="7435622"/>
          <a:ext cx="0" cy="532039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469173</xdr:colOff>
      <xdr:row>48</xdr:row>
      <xdr:rowOff>132805</xdr:rowOff>
    </xdr:from>
    <xdr:to>
      <xdr:col>14</xdr:col>
      <xdr:colOff>469173</xdr:colOff>
      <xdr:row>50</xdr:row>
      <xdr:rowOff>115115</xdr:rowOff>
    </xdr:to>
    <xdr:sp macro="" textlink="">
      <xdr:nvSpPr>
        <xdr:cNvPr id="35" name="Line 35"/>
        <xdr:cNvSpPr>
          <a:spLocks noChangeShapeType="1"/>
        </xdr:cNvSpPr>
      </xdr:nvSpPr>
      <xdr:spPr bwMode="auto">
        <a:xfrm flipH="1" flipV="1">
          <a:off x="7457802" y="6925491"/>
          <a:ext cx="0" cy="308881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18</xdr:row>
      <xdr:rowOff>161926</xdr:rowOff>
    </xdr:from>
    <xdr:ext cx="983491" cy="993480"/>
    <xdr:pic>
      <xdr:nvPicPr>
        <xdr:cNvPr id="2" name="Picture 49" descr="C:\Documents and Settings\User\Local Settings\Temporary Internet Files\Content.IE5\G8IS23D5\MC900329243[1].wm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0" y="4629151"/>
          <a:ext cx="983491" cy="993480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3"/>
  <sheetViews>
    <sheetView zoomScale="70" zoomScaleNormal="70" workbookViewId="0">
      <selection activeCell="D2" sqref="D2:G2"/>
    </sheetView>
  </sheetViews>
  <sheetFormatPr defaultColWidth="9.109375" defaultRowHeight="13.2" x14ac:dyDescent="0.25"/>
  <cols>
    <col min="1" max="1" width="9" style="48" customWidth="1"/>
    <col min="2" max="2" width="9.109375" style="48"/>
    <col min="3" max="3" width="10.6640625" style="48" customWidth="1"/>
    <col min="4" max="4" width="11.6640625" style="48" customWidth="1"/>
    <col min="5" max="16384" width="9.109375" style="48"/>
  </cols>
  <sheetData>
    <row r="1" spans="1:17" ht="16.5" customHeight="1" thickBot="1" x14ac:dyDescent="0.3">
      <c r="A1" s="76"/>
      <c r="C1" s="5" t="s">
        <v>31</v>
      </c>
      <c r="D1" s="116" t="s">
        <v>61</v>
      </c>
      <c r="E1" s="117"/>
      <c r="F1" s="117"/>
      <c r="G1" s="118"/>
      <c r="L1" s="1"/>
    </row>
    <row r="2" spans="1:17" ht="13.8" thickBot="1" x14ac:dyDescent="0.3">
      <c r="A2" s="76"/>
      <c r="C2" s="5" t="s">
        <v>32</v>
      </c>
      <c r="D2" s="116" t="s">
        <v>60</v>
      </c>
      <c r="E2" s="117"/>
      <c r="F2" s="117"/>
      <c r="G2" s="118"/>
    </row>
    <row r="3" spans="1:17" ht="13.8" thickBot="1" x14ac:dyDescent="0.3">
      <c r="A3" s="76"/>
      <c r="C3" s="5" t="s">
        <v>10</v>
      </c>
      <c r="D3" s="119">
        <v>42480</v>
      </c>
      <c r="E3" s="117"/>
      <c r="F3" s="117"/>
      <c r="G3" s="118"/>
    </row>
    <row r="4" spans="1:17" ht="13.8" thickBot="1" x14ac:dyDescent="0.3">
      <c r="A4" s="76"/>
      <c r="C4" s="5" t="s">
        <v>38</v>
      </c>
      <c r="D4" s="123">
        <v>62572.07</v>
      </c>
      <c r="E4" s="124"/>
      <c r="F4" s="124"/>
      <c r="G4" s="125"/>
    </row>
    <row r="5" spans="1:17" ht="13.8" thickBot="1" x14ac:dyDescent="0.3">
      <c r="A5" s="76"/>
      <c r="C5" s="5"/>
      <c r="D5" s="86"/>
      <c r="E5" s="87"/>
      <c r="F5" s="88"/>
      <c r="G5" s="87"/>
    </row>
    <row r="6" spans="1:17" ht="13.8" thickBot="1" x14ac:dyDescent="0.3">
      <c r="A6" s="76"/>
      <c r="C6" s="5" t="s">
        <v>43</v>
      </c>
      <c r="D6" s="123" t="s">
        <v>62</v>
      </c>
      <c r="E6" s="124"/>
      <c r="F6" s="124"/>
      <c r="G6" s="125"/>
    </row>
    <row r="7" spans="1:17" ht="13.8" thickBot="1" x14ac:dyDescent="0.3">
      <c r="A7" s="76"/>
      <c r="C7" s="5" t="s">
        <v>44</v>
      </c>
      <c r="D7" s="123" t="s">
        <v>63</v>
      </c>
      <c r="E7" s="124"/>
      <c r="F7" s="124"/>
      <c r="G7" s="125"/>
    </row>
    <row r="9" spans="1:17" ht="21" thickBot="1" x14ac:dyDescent="0.4">
      <c r="A9" s="62" t="s">
        <v>33</v>
      </c>
    </row>
    <row r="10" spans="1:17" x14ac:dyDescent="0.25">
      <c r="B10" s="120" t="s">
        <v>6</v>
      </c>
      <c r="C10" s="121"/>
      <c r="D10" s="121"/>
      <c r="E10" s="122"/>
      <c r="F10" s="120" t="s">
        <v>9</v>
      </c>
      <c r="G10" s="121"/>
      <c r="H10" s="121"/>
      <c r="I10" s="122"/>
      <c r="J10" s="120" t="s">
        <v>2</v>
      </c>
      <c r="K10" s="121"/>
      <c r="L10" s="121"/>
      <c r="M10" s="122"/>
      <c r="N10" s="120" t="s">
        <v>8</v>
      </c>
      <c r="O10" s="121"/>
      <c r="P10" s="121"/>
      <c r="Q10" s="122"/>
    </row>
    <row r="11" spans="1:17" ht="13.8" thickBot="1" x14ac:dyDescent="0.3">
      <c r="A11" s="48" t="s">
        <v>39</v>
      </c>
      <c r="B11" s="49" t="s">
        <v>5</v>
      </c>
      <c r="C11" s="50" t="s">
        <v>28</v>
      </c>
      <c r="D11" s="50" t="s">
        <v>3</v>
      </c>
      <c r="E11" s="51" t="s">
        <v>29</v>
      </c>
      <c r="F11" s="49" t="s">
        <v>5</v>
      </c>
      <c r="G11" s="50" t="s">
        <v>28</v>
      </c>
      <c r="H11" s="50" t="s">
        <v>3</v>
      </c>
      <c r="I11" s="51" t="s">
        <v>29</v>
      </c>
      <c r="J11" s="49" t="s">
        <v>5</v>
      </c>
      <c r="K11" s="50" t="s">
        <v>28</v>
      </c>
      <c r="L11" s="50" t="s">
        <v>3</v>
      </c>
      <c r="M11" s="51" t="s">
        <v>29</v>
      </c>
      <c r="N11" s="49" t="s">
        <v>5</v>
      </c>
      <c r="O11" s="50" t="s">
        <v>28</v>
      </c>
      <c r="P11" s="50" t="s">
        <v>3</v>
      </c>
      <c r="Q11" s="51" t="s">
        <v>29</v>
      </c>
    </row>
    <row r="12" spans="1:17" ht="13.8" thickBot="1" x14ac:dyDescent="0.3">
      <c r="A12" s="79">
        <v>0.29166666666666669</v>
      </c>
      <c r="B12" s="115">
        <v>10</v>
      </c>
      <c r="C12" s="115">
        <v>6</v>
      </c>
      <c r="D12" s="115">
        <v>21</v>
      </c>
      <c r="E12" s="115">
        <v>0</v>
      </c>
      <c r="F12" s="115">
        <v>190</v>
      </c>
      <c r="G12" s="115">
        <v>162</v>
      </c>
      <c r="H12" s="115">
        <v>17</v>
      </c>
      <c r="I12" s="115">
        <v>1</v>
      </c>
      <c r="J12" s="115">
        <v>1</v>
      </c>
      <c r="K12" s="115">
        <v>3</v>
      </c>
      <c r="L12" s="115">
        <v>1</v>
      </c>
      <c r="M12" s="115">
        <v>0</v>
      </c>
      <c r="N12" s="115">
        <v>6</v>
      </c>
      <c r="O12" s="115">
        <v>46</v>
      </c>
      <c r="P12" s="115">
        <v>32</v>
      </c>
      <c r="Q12" s="115">
        <v>0</v>
      </c>
    </row>
    <row r="13" spans="1:17" ht="13.8" thickBot="1" x14ac:dyDescent="0.3">
      <c r="A13" s="79">
        <f>A12+0.0104166666666667</f>
        <v>0.30208333333333337</v>
      </c>
      <c r="B13" s="115">
        <v>21</v>
      </c>
      <c r="C13" s="115">
        <v>10</v>
      </c>
      <c r="D13" s="115">
        <v>26</v>
      </c>
      <c r="E13" s="115">
        <v>0</v>
      </c>
      <c r="F13" s="115">
        <v>324</v>
      </c>
      <c r="G13" s="115">
        <v>276</v>
      </c>
      <c r="H13" s="115">
        <v>21</v>
      </c>
      <c r="I13" s="115">
        <v>1</v>
      </c>
      <c r="J13" s="115">
        <v>3</v>
      </c>
      <c r="K13" s="115">
        <v>1</v>
      </c>
      <c r="L13" s="115">
        <v>3</v>
      </c>
      <c r="M13" s="115">
        <v>1</v>
      </c>
      <c r="N13" s="115">
        <v>17</v>
      </c>
      <c r="O13" s="115">
        <v>63</v>
      </c>
      <c r="P13" s="115">
        <v>35</v>
      </c>
      <c r="Q13" s="115">
        <v>0</v>
      </c>
    </row>
    <row r="14" spans="1:17" ht="13.8" thickBot="1" x14ac:dyDescent="0.3">
      <c r="A14" s="79">
        <f t="shared" ref="A14:A20" si="0">A13+0.0104166666666667</f>
        <v>0.31250000000000006</v>
      </c>
      <c r="B14" s="115">
        <v>27</v>
      </c>
      <c r="C14" s="115">
        <v>11</v>
      </c>
      <c r="D14" s="115">
        <v>35</v>
      </c>
      <c r="E14" s="115">
        <v>0</v>
      </c>
      <c r="F14" s="115">
        <v>456</v>
      </c>
      <c r="G14" s="115">
        <v>361</v>
      </c>
      <c r="H14" s="115">
        <v>20</v>
      </c>
      <c r="I14" s="115">
        <v>1</v>
      </c>
      <c r="J14" s="115">
        <v>1</v>
      </c>
      <c r="K14" s="115">
        <v>5</v>
      </c>
      <c r="L14" s="115">
        <v>2</v>
      </c>
      <c r="M14" s="115">
        <v>0</v>
      </c>
      <c r="N14" s="115">
        <v>27</v>
      </c>
      <c r="O14" s="115">
        <v>82</v>
      </c>
      <c r="P14" s="115">
        <v>51</v>
      </c>
      <c r="Q14" s="115">
        <v>0</v>
      </c>
    </row>
    <row r="15" spans="1:17" ht="13.8" thickBot="1" x14ac:dyDescent="0.3">
      <c r="A15" s="79">
        <f t="shared" si="0"/>
        <v>0.32291666666666674</v>
      </c>
      <c r="B15" s="115">
        <v>22</v>
      </c>
      <c r="C15" s="115">
        <v>8</v>
      </c>
      <c r="D15" s="115">
        <v>21</v>
      </c>
      <c r="E15" s="115">
        <v>0</v>
      </c>
      <c r="F15" s="115">
        <v>285</v>
      </c>
      <c r="G15" s="115">
        <v>217</v>
      </c>
      <c r="H15" s="115">
        <v>26</v>
      </c>
      <c r="I15" s="115">
        <v>0</v>
      </c>
      <c r="J15" s="115">
        <v>3</v>
      </c>
      <c r="K15" s="115">
        <v>5</v>
      </c>
      <c r="L15" s="115">
        <v>1</v>
      </c>
      <c r="M15" s="115">
        <v>0</v>
      </c>
      <c r="N15" s="115">
        <v>18</v>
      </c>
      <c r="O15" s="115">
        <v>64</v>
      </c>
      <c r="P15" s="115">
        <v>48</v>
      </c>
      <c r="Q15" s="115">
        <v>2</v>
      </c>
    </row>
    <row r="16" spans="1:17" ht="13.8" thickBot="1" x14ac:dyDescent="0.3">
      <c r="A16" s="79">
        <f t="shared" si="0"/>
        <v>0.33333333333333343</v>
      </c>
      <c r="B16" s="115">
        <v>20</v>
      </c>
      <c r="C16" s="115">
        <v>7</v>
      </c>
      <c r="D16" s="115">
        <v>37</v>
      </c>
      <c r="E16" s="115">
        <v>0</v>
      </c>
      <c r="F16" s="115">
        <v>153</v>
      </c>
      <c r="G16" s="115">
        <v>208</v>
      </c>
      <c r="H16" s="115">
        <v>22</v>
      </c>
      <c r="I16" s="115">
        <v>1</v>
      </c>
      <c r="J16" s="115">
        <v>1</v>
      </c>
      <c r="K16" s="115">
        <v>2</v>
      </c>
      <c r="L16" s="115">
        <v>5</v>
      </c>
      <c r="M16" s="115">
        <v>0</v>
      </c>
      <c r="N16" s="115">
        <v>10</v>
      </c>
      <c r="O16" s="115">
        <v>69</v>
      </c>
      <c r="P16" s="115">
        <v>28</v>
      </c>
      <c r="Q16" s="115">
        <v>0</v>
      </c>
    </row>
    <row r="17" spans="1:17" ht="13.8" thickBot="1" x14ac:dyDescent="0.3">
      <c r="A17" s="79">
        <f t="shared" si="0"/>
        <v>0.34375000000000011</v>
      </c>
      <c r="B17" s="115">
        <v>34</v>
      </c>
      <c r="C17" s="115">
        <v>7</v>
      </c>
      <c r="D17" s="115">
        <v>36</v>
      </c>
      <c r="E17" s="115">
        <v>0</v>
      </c>
      <c r="F17" s="115">
        <v>167</v>
      </c>
      <c r="G17" s="115">
        <v>259</v>
      </c>
      <c r="H17" s="115">
        <v>19</v>
      </c>
      <c r="I17" s="115">
        <v>0</v>
      </c>
      <c r="J17" s="115">
        <v>3</v>
      </c>
      <c r="K17" s="115">
        <v>0</v>
      </c>
      <c r="L17" s="115">
        <v>5</v>
      </c>
      <c r="M17" s="115">
        <v>0</v>
      </c>
      <c r="N17" s="115">
        <v>12</v>
      </c>
      <c r="O17" s="115">
        <v>83</v>
      </c>
      <c r="P17" s="115">
        <v>45</v>
      </c>
      <c r="Q17" s="115">
        <v>0</v>
      </c>
    </row>
    <row r="18" spans="1:17" ht="13.8" thickBot="1" x14ac:dyDescent="0.3">
      <c r="A18" s="79">
        <f t="shared" si="0"/>
        <v>0.3541666666666668</v>
      </c>
      <c r="B18" s="115">
        <v>41</v>
      </c>
      <c r="C18" s="115">
        <v>13</v>
      </c>
      <c r="D18" s="115">
        <v>44</v>
      </c>
      <c r="E18" s="115">
        <v>0</v>
      </c>
      <c r="F18" s="115">
        <v>153</v>
      </c>
      <c r="G18" s="115">
        <v>283</v>
      </c>
      <c r="H18" s="115">
        <v>10</v>
      </c>
      <c r="I18" s="115">
        <v>4</v>
      </c>
      <c r="J18" s="115">
        <v>3</v>
      </c>
      <c r="K18" s="115">
        <v>6</v>
      </c>
      <c r="L18" s="115">
        <v>6</v>
      </c>
      <c r="M18" s="115">
        <v>0</v>
      </c>
      <c r="N18" s="115">
        <v>24</v>
      </c>
      <c r="O18" s="115">
        <v>112</v>
      </c>
      <c r="P18" s="115">
        <v>31</v>
      </c>
      <c r="Q18" s="115">
        <v>2</v>
      </c>
    </row>
    <row r="19" spans="1:17" ht="13.8" thickBot="1" x14ac:dyDescent="0.3">
      <c r="A19" s="79">
        <f t="shared" si="0"/>
        <v>0.36458333333333348</v>
      </c>
      <c r="B19" s="115">
        <v>46</v>
      </c>
      <c r="C19" s="115">
        <v>6</v>
      </c>
      <c r="D19" s="115">
        <v>43</v>
      </c>
      <c r="E19" s="115">
        <v>0</v>
      </c>
      <c r="F19" s="115">
        <v>163</v>
      </c>
      <c r="G19" s="115">
        <v>262</v>
      </c>
      <c r="H19" s="115">
        <v>14</v>
      </c>
      <c r="I19" s="115">
        <v>3</v>
      </c>
      <c r="J19" s="115">
        <v>4</v>
      </c>
      <c r="K19" s="115">
        <v>4</v>
      </c>
      <c r="L19" s="115">
        <v>8</v>
      </c>
      <c r="M19" s="115">
        <v>1</v>
      </c>
      <c r="N19" s="115">
        <v>9</v>
      </c>
      <c r="O19" s="115">
        <v>109</v>
      </c>
      <c r="P19" s="115">
        <v>33</v>
      </c>
      <c r="Q19" s="115">
        <v>1</v>
      </c>
    </row>
    <row r="20" spans="1:17" ht="13.8" thickBot="1" x14ac:dyDescent="0.3">
      <c r="A20" s="79">
        <f t="shared" si="0"/>
        <v>0.37500000000000017</v>
      </c>
    </row>
    <row r="21" spans="1:17" ht="21" thickBot="1" x14ac:dyDescent="0.4">
      <c r="A21" s="62" t="s">
        <v>34</v>
      </c>
    </row>
    <row r="22" spans="1:17" x14ac:dyDescent="0.25">
      <c r="B22" s="120" t="s">
        <v>6</v>
      </c>
      <c r="C22" s="121"/>
      <c r="D22" s="121"/>
      <c r="E22" s="122"/>
      <c r="F22" s="120" t="s">
        <v>9</v>
      </c>
      <c r="G22" s="121"/>
      <c r="H22" s="121"/>
      <c r="I22" s="122"/>
      <c r="J22" s="120" t="s">
        <v>2</v>
      </c>
      <c r="K22" s="121"/>
      <c r="L22" s="121"/>
      <c r="M22" s="122"/>
      <c r="N22" s="120" t="s">
        <v>8</v>
      </c>
      <c r="O22" s="121"/>
      <c r="P22" s="121"/>
      <c r="Q22" s="122"/>
    </row>
    <row r="23" spans="1:17" ht="13.8" thickBot="1" x14ac:dyDescent="0.3">
      <c r="B23" s="49" t="s">
        <v>5</v>
      </c>
      <c r="C23" s="50" t="s">
        <v>28</v>
      </c>
      <c r="D23" s="50" t="s">
        <v>3</v>
      </c>
      <c r="E23" s="51" t="s">
        <v>29</v>
      </c>
      <c r="F23" s="49" t="s">
        <v>5</v>
      </c>
      <c r="G23" s="50" t="s">
        <v>28</v>
      </c>
      <c r="H23" s="50" t="s">
        <v>3</v>
      </c>
      <c r="I23" s="51" t="s">
        <v>29</v>
      </c>
      <c r="J23" s="49" t="s">
        <v>5</v>
      </c>
      <c r="K23" s="50" t="s">
        <v>28</v>
      </c>
      <c r="L23" s="50" t="s">
        <v>3</v>
      </c>
      <c r="M23" s="51" t="s">
        <v>29</v>
      </c>
      <c r="N23" s="49" t="s">
        <v>5</v>
      </c>
      <c r="O23" s="50" t="s">
        <v>28</v>
      </c>
      <c r="P23" s="50" t="s">
        <v>3</v>
      </c>
      <c r="Q23" s="51" t="s">
        <v>29</v>
      </c>
    </row>
    <row r="24" spans="1:17" x14ac:dyDescent="0.25">
      <c r="A24" s="52">
        <f t="shared" ref="A24:A31" si="1">A12</f>
        <v>0.29166666666666669</v>
      </c>
      <c r="B24" s="115">
        <v>8</v>
      </c>
      <c r="C24" s="115">
        <v>1</v>
      </c>
      <c r="D24" s="115">
        <v>2</v>
      </c>
      <c r="E24" s="115">
        <v>0</v>
      </c>
      <c r="F24" s="115">
        <v>2</v>
      </c>
      <c r="G24" s="115">
        <v>6</v>
      </c>
      <c r="H24" s="115">
        <v>0</v>
      </c>
      <c r="I24" s="115">
        <v>0</v>
      </c>
      <c r="J24" s="115">
        <v>0</v>
      </c>
      <c r="K24" s="115">
        <v>2</v>
      </c>
      <c r="L24" s="115">
        <v>0</v>
      </c>
      <c r="M24" s="115">
        <v>0</v>
      </c>
      <c r="N24" s="115">
        <v>0</v>
      </c>
      <c r="O24" s="115">
        <v>3</v>
      </c>
      <c r="P24" s="115">
        <v>7</v>
      </c>
      <c r="Q24" s="115">
        <v>0</v>
      </c>
    </row>
    <row r="25" spans="1:17" x14ac:dyDescent="0.25">
      <c r="A25" s="52">
        <f t="shared" si="1"/>
        <v>0.30208333333333337</v>
      </c>
      <c r="B25" s="115">
        <v>14</v>
      </c>
      <c r="C25" s="115">
        <v>6</v>
      </c>
      <c r="D25" s="115">
        <v>1</v>
      </c>
      <c r="E25" s="115">
        <v>0</v>
      </c>
      <c r="F25" s="115">
        <v>6</v>
      </c>
      <c r="G25" s="115">
        <v>7</v>
      </c>
      <c r="H25" s="115">
        <v>0</v>
      </c>
      <c r="I25" s="115">
        <v>0</v>
      </c>
      <c r="J25" s="115">
        <v>1</v>
      </c>
      <c r="K25" s="115">
        <v>0</v>
      </c>
      <c r="L25" s="115">
        <v>2</v>
      </c>
      <c r="M25" s="115">
        <v>0</v>
      </c>
      <c r="N25" s="115">
        <v>4</v>
      </c>
      <c r="O25" s="115">
        <v>5</v>
      </c>
      <c r="P25" s="115">
        <v>7</v>
      </c>
      <c r="Q25" s="115">
        <v>0</v>
      </c>
    </row>
    <row r="26" spans="1:17" x14ac:dyDescent="0.25">
      <c r="A26" s="52">
        <f t="shared" si="1"/>
        <v>0.31250000000000006</v>
      </c>
      <c r="B26" s="115">
        <v>17</v>
      </c>
      <c r="C26" s="115">
        <v>4</v>
      </c>
      <c r="D26" s="115">
        <v>2</v>
      </c>
      <c r="E26" s="115">
        <v>0</v>
      </c>
      <c r="F26" s="115">
        <v>8</v>
      </c>
      <c r="G26" s="115">
        <v>13</v>
      </c>
      <c r="H26" s="115">
        <v>0</v>
      </c>
      <c r="I26" s="115">
        <v>0</v>
      </c>
      <c r="J26" s="115">
        <v>0</v>
      </c>
      <c r="K26" s="115">
        <v>1</v>
      </c>
      <c r="L26" s="115">
        <v>0</v>
      </c>
      <c r="M26" s="115">
        <v>0</v>
      </c>
      <c r="N26" s="115">
        <v>0</v>
      </c>
      <c r="O26" s="115">
        <v>4</v>
      </c>
      <c r="P26" s="115">
        <v>7</v>
      </c>
      <c r="Q26" s="115">
        <v>0</v>
      </c>
    </row>
    <row r="27" spans="1:17" x14ac:dyDescent="0.25">
      <c r="A27" s="52">
        <f t="shared" si="1"/>
        <v>0.32291666666666674</v>
      </c>
      <c r="B27" s="115">
        <v>17</v>
      </c>
      <c r="C27" s="115">
        <v>6</v>
      </c>
      <c r="D27" s="115">
        <v>1</v>
      </c>
      <c r="E27" s="115">
        <v>0</v>
      </c>
      <c r="F27" s="115">
        <v>12</v>
      </c>
      <c r="G27" s="115">
        <v>7</v>
      </c>
      <c r="H27" s="115">
        <v>0</v>
      </c>
      <c r="I27" s="115">
        <v>0</v>
      </c>
      <c r="J27" s="115">
        <v>1</v>
      </c>
      <c r="K27" s="115">
        <v>2</v>
      </c>
      <c r="L27" s="115">
        <v>1</v>
      </c>
      <c r="M27" s="115">
        <v>0</v>
      </c>
      <c r="N27" s="115">
        <v>1</v>
      </c>
      <c r="O27" s="115">
        <v>3</v>
      </c>
      <c r="P27" s="115">
        <v>8</v>
      </c>
      <c r="Q27" s="115">
        <v>0</v>
      </c>
    </row>
    <row r="28" spans="1:17" x14ac:dyDescent="0.25">
      <c r="A28" s="52">
        <f t="shared" si="1"/>
        <v>0.33333333333333343</v>
      </c>
      <c r="B28" s="115">
        <v>20</v>
      </c>
      <c r="C28" s="115">
        <v>1</v>
      </c>
      <c r="D28" s="115">
        <v>2</v>
      </c>
      <c r="E28" s="115">
        <v>0</v>
      </c>
      <c r="F28" s="115">
        <v>6</v>
      </c>
      <c r="G28" s="115">
        <v>14</v>
      </c>
      <c r="H28" s="115">
        <v>4</v>
      </c>
      <c r="I28" s="115">
        <v>0</v>
      </c>
      <c r="J28" s="115">
        <v>2</v>
      </c>
      <c r="K28" s="115">
        <v>2</v>
      </c>
      <c r="L28" s="115">
        <v>1</v>
      </c>
      <c r="M28" s="115">
        <v>0</v>
      </c>
      <c r="N28" s="115">
        <v>1</v>
      </c>
      <c r="O28" s="115">
        <v>8</v>
      </c>
      <c r="P28" s="115">
        <v>12</v>
      </c>
      <c r="Q28" s="115">
        <v>0</v>
      </c>
    </row>
    <row r="29" spans="1:17" x14ac:dyDescent="0.25">
      <c r="A29" s="52">
        <f t="shared" si="1"/>
        <v>0.34375000000000011</v>
      </c>
      <c r="B29" s="115">
        <v>17</v>
      </c>
      <c r="C29" s="115">
        <v>3</v>
      </c>
      <c r="D29" s="115">
        <v>2</v>
      </c>
      <c r="E29" s="115">
        <v>0</v>
      </c>
      <c r="F29" s="115">
        <v>0</v>
      </c>
      <c r="G29" s="115">
        <v>8</v>
      </c>
      <c r="H29" s="115">
        <v>0</v>
      </c>
      <c r="I29" s="115">
        <v>0</v>
      </c>
      <c r="J29" s="115">
        <v>2</v>
      </c>
      <c r="K29" s="115">
        <v>3</v>
      </c>
      <c r="L29" s="115">
        <v>0</v>
      </c>
      <c r="M29" s="115">
        <v>0</v>
      </c>
      <c r="N29" s="115">
        <v>2</v>
      </c>
      <c r="O29" s="115">
        <v>11</v>
      </c>
      <c r="P29" s="115">
        <v>14</v>
      </c>
      <c r="Q29" s="115">
        <v>0</v>
      </c>
    </row>
    <row r="30" spans="1:17" x14ac:dyDescent="0.25">
      <c r="A30" s="52">
        <f t="shared" si="1"/>
        <v>0.3541666666666668</v>
      </c>
      <c r="B30" s="115">
        <v>16</v>
      </c>
      <c r="C30" s="115">
        <v>5</v>
      </c>
      <c r="D30" s="115">
        <v>5</v>
      </c>
      <c r="E30" s="115">
        <v>0</v>
      </c>
      <c r="F30" s="115">
        <v>6</v>
      </c>
      <c r="G30" s="115">
        <v>12</v>
      </c>
      <c r="H30" s="115">
        <v>0</v>
      </c>
      <c r="I30" s="115">
        <v>0</v>
      </c>
      <c r="J30" s="115">
        <v>6</v>
      </c>
      <c r="K30" s="115">
        <v>2</v>
      </c>
      <c r="L30" s="115">
        <v>1</v>
      </c>
      <c r="M30" s="115">
        <v>0</v>
      </c>
      <c r="N30" s="115">
        <v>3</v>
      </c>
      <c r="O30" s="115">
        <v>4</v>
      </c>
      <c r="P30" s="115">
        <v>16</v>
      </c>
      <c r="Q30" s="115">
        <v>0</v>
      </c>
    </row>
    <row r="31" spans="1:17" x14ac:dyDescent="0.25">
      <c r="A31" s="52">
        <f t="shared" si="1"/>
        <v>0.36458333333333348</v>
      </c>
      <c r="B31" s="115">
        <v>25</v>
      </c>
      <c r="C31" s="115">
        <v>2</v>
      </c>
      <c r="D31" s="115">
        <v>1</v>
      </c>
      <c r="E31" s="115">
        <v>0</v>
      </c>
      <c r="F31" s="115">
        <v>11</v>
      </c>
      <c r="G31" s="115">
        <v>6</v>
      </c>
      <c r="H31" s="115">
        <v>2</v>
      </c>
      <c r="I31" s="115">
        <v>0</v>
      </c>
      <c r="J31" s="115">
        <v>1</v>
      </c>
      <c r="K31" s="115">
        <v>3</v>
      </c>
      <c r="L31" s="115">
        <v>2</v>
      </c>
      <c r="M31" s="115">
        <v>0</v>
      </c>
      <c r="N31" s="115">
        <v>2</v>
      </c>
      <c r="O31" s="115">
        <v>14</v>
      </c>
      <c r="P31" s="115">
        <v>13</v>
      </c>
      <c r="Q31" s="115">
        <v>0</v>
      </c>
    </row>
    <row r="33" spans="1:17" ht="21" thickBot="1" x14ac:dyDescent="0.4">
      <c r="A33" s="62" t="s">
        <v>26</v>
      </c>
    </row>
    <row r="34" spans="1:17" x14ac:dyDescent="0.25">
      <c r="B34" s="120" t="s">
        <v>6</v>
      </c>
      <c r="C34" s="121"/>
      <c r="D34" s="121"/>
      <c r="E34" s="122"/>
      <c r="F34" s="120" t="s">
        <v>9</v>
      </c>
      <c r="G34" s="121"/>
      <c r="H34" s="121"/>
      <c r="I34" s="122"/>
      <c r="J34" s="120" t="s">
        <v>2</v>
      </c>
      <c r="K34" s="121"/>
      <c r="L34" s="121"/>
      <c r="M34" s="122"/>
      <c r="N34" s="120" t="s">
        <v>8</v>
      </c>
      <c r="O34" s="121"/>
      <c r="P34" s="121"/>
      <c r="Q34" s="122"/>
    </row>
    <row r="35" spans="1:17" ht="13.8" thickBot="1" x14ac:dyDescent="0.3">
      <c r="B35" s="49" t="s">
        <v>5</v>
      </c>
      <c r="C35" s="50" t="s">
        <v>28</v>
      </c>
      <c r="D35" s="50" t="s">
        <v>3</v>
      </c>
      <c r="E35" s="51" t="s">
        <v>29</v>
      </c>
      <c r="F35" s="49" t="s">
        <v>5</v>
      </c>
      <c r="G35" s="50" t="s">
        <v>28</v>
      </c>
      <c r="H35" s="50" t="s">
        <v>3</v>
      </c>
      <c r="I35" s="51" t="s">
        <v>29</v>
      </c>
      <c r="J35" s="49" t="s">
        <v>5</v>
      </c>
      <c r="K35" s="50" t="s">
        <v>28</v>
      </c>
      <c r="L35" s="50" t="s">
        <v>3</v>
      </c>
      <c r="M35" s="51" t="s">
        <v>29</v>
      </c>
      <c r="N35" s="49" t="s">
        <v>5</v>
      </c>
      <c r="O35" s="50" t="s">
        <v>28</v>
      </c>
      <c r="P35" s="50" t="s">
        <v>3</v>
      </c>
      <c r="Q35" s="51" t="s">
        <v>29</v>
      </c>
    </row>
    <row r="36" spans="1:17" x14ac:dyDescent="0.25">
      <c r="A36" s="52">
        <f t="shared" ref="A36:A42" si="2">A12</f>
        <v>0.29166666666666669</v>
      </c>
      <c r="B36" s="115"/>
      <c r="C36" s="115"/>
      <c r="D36" s="115"/>
      <c r="E36" s="115"/>
      <c r="F36" s="115"/>
      <c r="G36" s="115"/>
      <c r="H36" s="115">
        <v>1</v>
      </c>
      <c r="I36" s="115"/>
      <c r="J36" s="53"/>
      <c r="K36" s="53"/>
      <c r="L36" s="115">
        <v>0</v>
      </c>
      <c r="M36" s="53"/>
      <c r="N36" s="53"/>
      <c r="O36" s="53"/>
      <c r="P36" s="115">
        <v>0</v>
      </c>
      <c r="Q36" s="53"/>
    </row>
    <row r="37" spans="1:17" x14ac:dyDescent="0.25">
      <c r="A37" s="52">
        <f t="shared" si="2"/>
        <v>0.30208333333333337</v>
      </c>
      <c r="B37" s="115"/>
      <c r="C37" s="115"/>
      <c r="D37" s="115"/>
      <c r="E37" s="115"/>
      <c r="F37" s="115"/>
      <c r="G37" s="115"/>
      <c r="H37" s="115">
        <v>1</v>
      </c>
      <c r="I37" s="115"/>
      <c r="J37" s="53"/>
      <c r="K37" s="53"/>
      <c r="L37" s="115">
        <v>1</v>
      </c>
      <c r="M37" s="53"/>
      <c r="N37" s="53"/>
      <c r="O37" s="53"/>
      <c r="P37" s="115">
        <v>0</v>
      </c>
      <c r="Q37" s="53"/>
    </row>
    <row r="38" spans="1:17" x14ac:dyDescent="0.25">
      <c r="A38" s="52">
        <f t="shared" si="2"/>
        <v>0.31250000000000006</v>
      </c>
      <c r="B38" s="115"/>
      <c r="C38" s="115"/>
      <c r="D38" s="115"/>
      <c r="E38" s="115"/>
      <c r="F38" s="115"/>
      <c r="G38" s="115"/>
      <c r="H38" s="115">
        <v>1</v>
      </c>
      <c r="I38" s="115"/>
      <c r="J38" s="53"/>
      <c r="K38" s="53"/>
      <c r="L38" s="115">
        <v>0</v>
      </c>
      <c r="M38" s="53"/>
      <c r="N38" s="53"/>
      <c r="O38" s="53"/>
      <c r="P38" s="115">
        <v>0</v>
      </c>
      <c r="Q38" s="53"/>
    </row>
    <row r="39" spans="1:17" x14ac:dyDescent="0.25">
      <c r="A39" s="52">
        <f t="shared" si="2"/>
        <v>0.32291666666666674</v>
      </c>
      <c r="B39" s="115"/>
      <c r="C39" s="115"/>
      <c r="D39" s="115"/>
      <c r="E39" s="115"/>
      <c r="F39" s="115"/>
      <c r="G39" s="115"/>
      <c r="H39" s="115">
        <v>0</v>
      </c>
      <c r="I39" s="115"/>
      <c r="J39" s="53"/>
      <c r="K39" s="53"/>
      <c r="L39" s="115">
        <v>0</v>
      </c>
      <c r="M39" s="53"/>
      <c r="N39" s="53"/>
      <c r="O39" s="53"/>
      <c r="P39" s="115">
        <v>2</v>
      </c>
      <c r="Q39" s="53"/>
    </row>
    <row r="40" spans="1:17" x14ac:dyDescent="0.25">
      <c r="A40" s="52">
        <f t="shared" si="2"/>
        <v>0.33333333333333343</v>
      </c>
      <c r="B40" s="115"/>
      <c r="C40" s="115"/>
      <c r="D40" s="115"/>
      <c r="E40" s="115"/>
      <c r="F40" s="115"/>
      <c r="G40" s="115"/>
      <c r="H40" s="115">
        <v>1</v>
      </c>
      <c r="I40" s="115"/>
      <c r="J40" s="53"/>
      <c r="K40" s="53"/>
      <c r="L40" s="115">
        <v>0</v>
      </c>
      <c r="M40" s="53"/>
      <c r="N40" s="53"/>
      <c r="O40" s="53"/>
      <c r="P40" s="115">
        <v>0</v>
      </c>
      <c r="Q40" s="53"/>
    </row>
    <row r="41" spans="1:17" x14ac:dyDescent="0.25">
      <c r="A41" s="52">
        <f t="shared" si="2"/>
        <v>0.34375000000000011</v>
      </c>
      <c r="B41" s="115"/>
      <c r="C41" s="115"/>
      <c r="D41" s="115"/>
      <c r="E41" s="115"/>
      <c r="F41" s="115"/>
      <c r="G41" s="115"/>
      <c r="H41" s="115">
        <v>0</v>
      </c>
      <c r="I41" s="115"/>
      <c r="J41" s="53"/>
      <c r="K41" s="53"/>
      <c r="L41" s="115">
        <v>0</v>
      </c>
      <c r="M41" s="53"/>
      <c r="N41" s="53"/>
      <c r="O41" s="53"/>
      <c r="P41" s="115">
        <v>0</v>
      </c>
      <c r="Q41" s="53"/>
    </row>
    <row r="42" spans="1:17" x14ac:dyDescent="0.25">
      <c r="A42" s="52">
        <f t="shared" si="2"/>
        <v>0.3541666666666668</v>
      </c>
      <c r="B42" s="115"/>
      <c r="C42" s="115"/>
      <c r="D42" s="115"/>
      <c r="E42" s="115"/>
      <c r="F42" s="115"/>
      <c r="G42" s="115"/>
      <c r="H42" s="115">
        <v>4</v>
      </c>
      <c r="I42" s="115"/>
      <c r="J42" s="53"/>
      <c r="K42" s="53"/>
      <c r="L42" s="115">
        <v>0</v>
      </c>
      <c r="M42" s="53"/>
      <c r="N42" s="53"/>
      <c r="O42" s="53"/>
      <c r="P42" s="115">
        <v>2</v>
      </c>
      <c r="Q42" s="53"/>
    </row>
    <row r="43" spans="1:17" x14ac:dyDescent="0.25">
      <c r="A43" s="52">
        <f>A19</f>
        <v>0.36458333333333348</v>
      </c>
      <c r="B43" s="115"/>
      <c r="C43" s="115"/>
      <c r="D43" s="115"/>
      <c r="E43" s="115"/>
      <c r="F43" s="115"/>
      <c r="G43" s="115"/>
      <c r="H43" s="115">
        <v>3</v>
      </c>
      <c r="I43" s="115"/>
      <c r="J43" s="53"/>
      <c r="K43" s="53"/>
      <c r="L43" s="115">
        <v>1</v>
      </c>
      <c r="M43" s="53"/>
      <c r="N43" s="53"/>
      <c r="O43" s="53"/>
      <c r="P43" s="115">
        <v>1</v>
      </c>
      <c r="Q43" s="53"/>
    </row>
  </sheetData>
  <mergeCells count="18">
    <mergeCell ref="J34:M34"/>
    <mergeCell ref="N34:Q34"/>
    <mergeCell ref="B10:E10"/>
    <mergeCell ref="F10:I10"/>
    <mergeCell ref="J10:M10"/>
    <mergeCell ref="N10:Q10"/>
    <mergeCell ref="B22:E22"/>
    <mergeCell ref="F22:I22"/>
    <mergeCell ref="J22:M22"/>
    <mergeCell ref="N22:Q22"/>
    <mergeCell ref="D1:G1"/>
    <mergeCell ref="D2:G2"/>
    <mergeCell ref="D3:G3"/>
    <mergeCell ref="B34:E34"/>
    <mergeCell ref="F34:I34"/>
    <mergeCell ref="D4:G4"/>
    <mergeCell ref="D6:G6"/>
    <mergeCell ref="D7:G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4:AF75"/>
  <sheetViews>
    <sheetView tabSelected="1" zoomScale="70" zoomScaleNormal="70" zoomScaleSheetLayoutView="85" workbookViewId="0">
      <selection activeCell="H10" sqref="H10:J10"/>
    </sheetView>
  </sheetViews>
  <sheetFormatPr defaultColWidth="9.109375" defaultRowHeight="13.2" x14ac:dyDescent="0.25"/>
  <cols>
    <col min="1" max="2" width="9.109375" style="1"/>
    <col min="3" max="3" width="8.6640625" style="1" customWidth="1"/>
    <col min="4" max="4" width="2.88671875" style="1" customWidth="1"/>
    <col min="5" max="5" width="8.109375" style="1" customWidth="1"/>
    <col min="6" max="7" width="2.5546875" style="1" customWidth="1"/>
    <col min="8" max="10" width="11" style="1" customWidth="1"/>
    <col min="11" max="12" width="1.6640625" style="1" customWidth="1"/>
    <col min="13" max="15" width="11" style="1" customWidth="1"/>
    <col min="16" max="16" width="9.109375" style="1"/>
    <col min="17" max="17" width="0" style="1" hidden="1" customWidth="1"/>
    <col min="18" max="20" width="9.109375" style="1" hidden="1" customWidth="1"/>
    <col min="21" max="32" width="6.33203125" style="4" hidden="1" customWidth="1"/>
    <col min="33" max="33" width="4.6640625" style="1" customWidth="1"/>
    <col min="34" max="16384" width="9.109375" style="1"/>
  </cols>
  <sheetData>
    <row r="4" spans="2:32" ht="25.2" x14ac:dyDescent="0.45">
      <c r="C4" s="131" t="s">
        <v>25</v>
      </c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</row>
    <row r="5" spans="2:32" ht="20.399999999999999" x14ac:dyDescent="0.35">
      <c r="C5" s="132" t="s">
        <v>58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</row>
    <row r="6" spans="2:32" ht="12" customHeight="1" x14ac:dyDescent="0.3">
      <c r="C6" s="2"/>
    </row>
    <row r="7" spans="2:32" ht="12" customHeight="1" x14ac:dyDescent="0.25"/>
    <row r="8" spans="2:32" ht="15.6" x14ac:dyDescent="0.3">
      <c r="C8" s="126" t="s">
        <v>43</v>
      </c>
      <c r="D8" s="126"/>
      <c r="E8" s="126"/>
      <c r="F8" s="84"/>
      <c r="G8" s="84"/>
      <c r="H8" s="127" t="str">
        <f>Petra!D6</f>
        <v>Orange</v>
      </c>
      <c r="I8" s="127"/>
      <c r="J8" s="126" t="s">
        <v>44</v>
      </c>
      <c r="K8" s="126"/>
      <c r="L8" s="126"/>
      <c r="M8" s="127" t="str">
        <f>Petra!D7</f>
        <v>Buena Vista</v>
      </c>
      <c r="N8" s="127"/>
      <c r="O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2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2:32" ht="15.6" x14ac:dyDescent="0.3">
      <c r="C10" s="126" t="s">
        <v>0</v>
      </c>
      <c r="D10" s="126"/>
      <c r="E10" s="126"/>
      <c r="F10" s="18"/>
      <c r="G10" s="18"/>
      <c r="H10" s="128" t="str">
        <f>Petra!D1</f>
        <v>Victory Way</v>
      </c>
      <c r="I10" s="128"/>
      <c r="J10" s="128"/>
      <c r="K10" s="139" t="s">
        <v>30</v>
      </c>
      <c r="L10" s="139"/>
      <c r="M10" s="128" t="str">
        <f>Petra!D2</f>
        <v>Osceola Pkwy</v>
      </c>
      <c r="N10" s="128"/>
      <c r="O10" s="128"/>
    </row>
    <row r="11" spans="2:32" ht="8.1" customHeight="1" x14ac:dyDescent="0.3">
      <c r="C11" s="18"/>
      <c r="D11" s="18"/>
      <c r="E11" s="18"/>
      <c r="F11" s="18"/>
      <c r="G11" s="18"/>
      <c r="H11" s="3"/>
    </row>
    <row r="12" spans="2:32" ht="15.6" x14ac:dyDescent="0.3">
      <c r="C12" s="126" t="s">
        <v>10</v>
      </c>
      <c r="D12" s="126"/>
      <c r="E12" s="126"/>
      <c r="F12" s="18"/>
      <c r="G12" s="18"/>
      <c r="H12" s="140">
        <f>Petra!D3</f>
        <v>42480</v>
      </c>
      <c r="I12" s="140"/>
      <c r="J12" s="140"/>
      <c r="N12" s="82" t="s">
        <v>42</v>
      </c>
    </row>
    <row r="13" spans="2:32" ht="8.1" customHeight="1" x14ac:dyDescent="0.3">
      <c r="C13" s="19"/>
      <c r="D13" s="10"/>
      <c r="E13" s="10"/>
      <c r="F13" s="10"/>
      <c r="G13" s="10"/>
    </row>
    <row r="14" spans="2:32" ht="15.6" x14ac:dyDescent="0.3">
      <c r="B14" s="5"/>
      <c r="C14" s="126" t="s">
        <v>1</v>
      </c>
      <c r="D14" s="126"/>
      <c r="E14" s="126"/>
      <c r="F14" s="18"/>
      <c r="G14" s="18"/>
      <c r="H14" s="80">
        <f>C23</f>
        <v>0.29166666666666669</v>
      </c>
      <c r="I14" s="77" t="s">
        <v>40</v>
      </c>
      <c r="J14" s="80">
        <f>E30</f>
        <v>0.37500000000000017</v>
      </c>
    </row>
    <row r="15" spans="2:32" ht="8.1" customHeight="1" x14ac:dyDescent="0.3">
      <c r="C15" s="19"/>
      <c r="D15" s="10"/>
      <c r="E15" s="10"/>
      <c r="F15" s="10"/>
      <c r="G15" s="10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</row>
    <row r="16" spans="2:32" ht="15.6" x14ac:dyDescent="0.3">
      <c r="B16" s="5"/>
      <c r="C16" s="73"/>
      <c r="D16" s="73"/>
      <c r="E16" s="73"/>
      <c r="F16" s="73"/>
      <c r="G16" s="73"/>
      <c r="H16" s="74"/>
      <c r="I16" s="74"/>
      <c r="K16" s="78"/>
      <c r="L16" s="130" t="s">
        <v>59</v>
      </c>
      <c r="M16" s="130"/>
      <c r="N16" s="130"/>
      <c r="O16" s="81">
        <f>Petra!D4</f>
        <v>62572.07</v>
      </c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2:22" ht="12" customHeight="1" thickBot="1" x14ac:dyDescent="0.3">
      <c r="B17" s="5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22" ht="6" customHeight="1" x14ac:dyDescent="0.25">
      <c r="B18" s="5"/>
    </row>
    <row r="19" spans="2:22" x14ac:dyDescent="0.25">
      <c r="B19" s="5"/>
      <c r="C19" s="10"/>
      <c r="D19" s="10"/>
      <c r="E19" s="10"/>
      <c r="F19" s="10"/>
      <c r="G19" s="10"/>
      <c r="H19" s="133" t="s">
        <v>2</v>
      </c>
      <c r="I19" s="133"/>
      <c r="J19" s="133"/>
      <c r="K19" s="10"/>
      <c r="L19" s="10"/>
      <c r="M19" s="133" t="s">
        <v>6</v>
      </c>
      <c r="N19" s="133"/>
      <c r="O19" s="133"/>
      <c r="R19" s="4" t="s">
        <v>11</v>
      </c>
    </row>
    <row r="20" spans="2:22" x14ac:dyDescent="0.25">
      <c r="B20" s="5"/>
      <c r="C20" s="138" t="s">
        <v>1</v>
      </c>
      <c r="D20" s="138"/>
      <c r="E20" s="138"/>
      <c r="F20" s="11"/>
      <c r="G20" s="11"/>
      <c r="H20" s="11" t="s">
        <v>3</v>
      </c>
      <c r="I20" s="11" t="s">
        <v>4</v>
      </c>
      <c r="J20" s="11" t="s">
        <v>5</v>
      </c>
      <c r="K20" s="10"/>
      <c r="L20" s="10"/>
      <c r="M20" s="11" t="s">
        <v>3</v>
      </c>
      <c r="N20" s="11" t="s">
        <v>4</v>
      </c>
      <c r="O20" s="11" t="s">
        <v>5</v>
      </c>
      <c r="R20" s="4" t="s">
        <v>12</v>
      </c>
    </row>
    <row r="21" spans="2:22" ht="6" customHeight="1" thickBot="1" x14ac:dyDescent="0.3">
      <c r="B21" s="5"/>
      <c r="C21" s="13"/>
      <c r="D21" s="13"/>
      <c r="E21" s="13"/>
      <c r="F21" s="13"/>
      <c r="G21" s="13"/>
      <c r="H21" s="13"/>
      <c r="I21" s="13"/>
      <c r="J21" s="13"/>
      <c r="K21" s="14"/>
      <c r="L21" s="14"/>
      <c r="M21" s="13"/>
      <c r="N21" s="13"/>
      <c r="O21" s="13"/>
    </row>
    <row r="22" spans="2:22" ht="6" customHeight="1" x14ac:dyDescent="0.25"/>
    <row r="23" spans="2:22" ht="11.25" customHeight="1" x14ac:dyDescent="0.25">
      <c r="C23" s="29">
        <f>Petra!A12</f>
        <v>0.29166666666666669</v>
      </c>
      <c r="D23" s="30" t="s">
        <v>7</v>
      </c>
      <c r="E23" s="29">
        <f>C24</f>
        <v>0.30208333333333337</v>
      </c>
      <c r="F23" s="29"/>
      <c r="G23" s="31"/>
      <c r="H23" s="32">
        <f>Petra!L12+Petra!L24+Petra!L36</f>
        <v>1</v>
      </c>
      <c r="I23" s="33">
        <f>Petra!K12+Petra!K24+Petra!K36</f>
        <v>5</v>
      </c>
      <c r="J23" s="33">
        <f>Petra!J12+Petra!J24+Petra!J36</f>
        <v>1</v>
      </c>
      <c r="K23" s="34"/>
      <c r="L23" s="35"/>
      <c r="M23" s="33">
        <f>Petra!D12+Petra!D24+Petra!D36</f>
        <v>23</v>
      </c>
      <c r="N23" s="33">
        <f>Petra!C12+Petra!C24+Petra!C36</f>
        <v>7</v>
      </c>
      <c r="O23" s="33">
        <f>Petra!B12+Petra!B24+Petra!B36</f>
        <v>18</v>
      </c>
      <c r="R23" s="7">
        <f t="shared" ref="R23:R30" si="0">C23</f>
        <v>0.29166666666666669</v>
      </c>
      <c r="S23" s="54">
        <f t="shared" ref="S23:S30" si="1">SUM(H23:J23,H40:J40,M23:O23,M40:O40)</f>
        <v>527</v>
      </c>
      <c r="T23" s="54"/>
    </row>
    <row r="24" spans="2:22" ht="11.25" customHeight="1" x14ac:dyDescent="0.25">
      <c r="C24" s="29">
        <f>Petra!A13</f>
        <v>0.30208333333333337</v>
      </c>
      <c r="D24" s="30" t="s">
        <v>7</v>
      </c>
      <c r="E24" s="29">
        <f t="shared" ref="E24:E29" si="2">C25</f>
        <v>0.31250000000000006</v>
      </c>
      <c r="F24" s="29"/>
      <c r="G24" s="31"/>
      <c r="H24" s="32">
        <f>Petra!L13+Petra!L25+Petra!L37</f>
        <v>6</v>
      </c>
      <c r="I24" s="33">
        <f>Petra!K13+Petra!K25+Petra!K37</f>
        <v>1</v>
      </c>
      <c r="J24" s="33">
        <f>Petra!J13+Petra!J25+Petra!J37</f>
        <v>4</v>
      </c>
      <c r="K24" s="34"/>
      <c r="L24" s="35"/>
      <c r="M24" s="33">
        <f>Petra!D13+Petra!D25+Petra!D37</f>
        <v>27</v>
      </c>
      <c r="N24" s="33">
        <f>Petra!C13+Petra!C25+Petra!C37</f>
        <v>16</v>
      </c>
      <c r="O24" s="33">
        <f>Petra!B13+Petra!B25+Petra!B37</f>
        <v>35</v>
      </c>
      <c r="R24" s="7">
        <f t="shared" si="0"/>
        <v>0.30208333333333337</v>
      </c>
      <c r="S24" s="54">
        <f t="shared" si="1"/>
        <v>855</v>
      </c>
      <c r="T24" s="54"/>
    </row>
    <row r="25" spans="2:22" ht="11.25" customHeight="1" x14ac:dyDescent="0.25">
      <c r="C25" s="29">
        <f>Petra!A14</f>
        <v>0.31250000000000006</v>
      </c>
      <c r="D25" s="30" t="s">
        <v>7</v>
      </c>
      <c r="E25" s="29">
        <f t="shared" si="2"/>
        <v>0.32291666666666674</v>
      </c>
      <c r="F25" s="29"/>
      <c r="G25" s="31"/>
      <c r="H25" s="32">
        <f>Petra!L14+Petra!L26+Petra!L38</f>
        <v>2</v>
      </c>
      <c r="I25" s="33">
        <f>Petra!K14+Petra!K26+Petra!K38</f>
        <v>6</v>
      </c>
      <c r="J25" s="33">
        <f>Petra!J14+Petra!J26+Petra!J38</f>
        <v>1</v>
      </c>
      <c r="K25" s="34"/>
      <c r="L25" s="35"/>
      <c r="M25" s="33">
        <f>Petra!D14+Petra!D26+Petra!D38</f>
        <v>37</v>
      </c>
      <c r="N25" s="33">
        <f>Petra!C14+Petra!C26+Petra!C38</f>
        <v>15</v>
      </c>
      <c r="O25" s="33">
        <f>Petra!B14+Petra!B26+Petra!B38</f>
        <v>44</v>
      </c>
      <c r="R25" s="7">
        <f t="shared" si="0"/>
        <v>0.31250000000000006</v>
      </c>
      <c r="S25" s="54">
        <f t="shared" si="1"/>
        <v>1135</v>
      </c>
      <c r="T25" s="54"/>
    </row>
    <row r="26" spans="2:22" ht="11.25" customHeight="1" x14ac:dyDescent="0.25">
      <c r="C26" s="29">
        <f>Petra!A15</f>
        <v>0.32291666666666674</v>
      </c>
      <c r="D26" s="30" t="s">
        <v>7</v>
      </c>
      <c r="E26" s="29">
        <f t="shared" si="2"/>
        <v>0.33333333333333343</v>
      </c>
      <c r="F26" s="29"/>
      <c r="G26" s="31"/>
      <c r="H26" s="32">
        <f>Petra!L15+Petra!L27+Petra!L39</f>
        <v>2</v>
      </c>
      <c r="I26" s="33">
        <f>Petra!K15+Petra!K27+Petra!K39</f>
        <v>7</v>
      </c>
      <c r="J26" s="33">
        <f>Petra!J15+Petra!J27+Petra!J39</f>
        <v>4</v>
      </c>
      <c r="K26" s="34"/>
      <c r="L26" s="35"/>
      <c r="M26" s="33">
        <f>Petra!D15+Petra!D27+Petra!D39</f>
        <v>22</v>
      </c>
      <c r="N26" s="33">
        <f>Petra!C15+Petra!C27+Petra!C39</f>
        <v>14</v>
      </c>
      <c r="O26" s="33">
        <f>Petra!B15+Petra!B27+Petra!B39</f>
        <v>39</v>
      </c>
      <c r="R26" s="7">
        <f t="shared" si="0"/>
        <v>0.32291666666666674</v>
      </c>
      <c r="S26" s="54">
        <f t="shared" si="1"/>
        <v>779</v>
      </c>
      <c r="T26" s="54">
        <f>SUM(S23:S26)</f>
        <v>3296</v>
      </c>
      <c r="V26" s="66"/>
    </row>
    <row r="27" spans="2:22" ht="11.25" customHeight="1" x14ac:dyDescent="0.25">
      <c r="C27" s="29">
        <f>Petra!A16</f>
        <v>0.33333333333333343</v>
      </c>
      <c r="D27" s="30" t="s">
        <v>7</v>
      </c>
      <c r="E27" s="29">
        <f t="shared" si="2"/>
        <v>0.34375000000000011</v>
      </c>
      <c r="F27" s="29"/>
      <c r="G27" s="31"/>
      <c r="H27" s="32">
        <f>Petra!L16+Petra!L28+Petra!L40</f>
        <v>6</v>
      </c>
      <c r="I27" s="33">
        <f>Petra!K16+Petra!K28+Petra!K40</f>
        <v>4</v>
      </c>
      <c r="J27" s="33">
        <f>Petra!J16+Petra!J28+Petra!J40</f>
        <v>3</v>
      </c>
      <c r="K27" s="34"/>
      <c r="L27" s="35"/>
      <c r="M27" s="33">
        <f>Petra!D16+Petra!D28+Petra!D40</f>
        <v>39</v>
      </c>
      <c r="N27" s="33">
        <f>Petra!C16+Petra!C28+Petra!C40</f>
        <v>8</v>
      </c>
      <c r="O27" s="33">
        <f>Petra!B16+Petra!B28+Petra!B40</f>
        <v>40</v>
      </c>
      <c r="R27" s="7">
        <f t="shared" si="0"/>
        <v>0.33333333333333343</v>
      </c>
      <c r="S27" s="54">
        <f t="shared" si="1"/>
        <v>636</v>
      </c>
      <c r="T27" s="54">
        <f>SUM(S24:S27)</f>
        <v>3405</v>
      </c>
    </row>
    <row r="28" spans="2:22" ht="11.25" customHeight="1" x14ac:dyDescent="0.25">
      <c r="C28" s="29">
        <f>Petra!A17</f>
        <v>0.34375000000000011</v>
      </c>
      <c r="D28" s="30" t="s">
        <v>7</v>
      </c>
      <c r="E28" s="29">
        <f t="shared" si="2"/>
        <v>0.3541666666666668</v>
      </c>
      <c r="F28" s="29"/>
      <c r="G28" s="31"/>
      <c r="H28" s="32">
        <f>Petra!L17+Petra!L29+Petra!L41</f>
        <v>5</v>
      </c>
      <c r="I28" s="33">
        <f>Petra!K17+Petra!K29+Petra!K41</f>
        <v>3</v>
      </c>
      <c r="J28" s="33">
        <f>Petra!J17+Petra!J29+Petra!J41</f>
        <v>5</v>
      </c>
      <c r="K28" s="34"/>
      <c r="L28" s="35"/>
      <c r="M28" s="33">
        <f>Petra!D17+Petra!D29+Petra!D41</f>
        <v>38</v>
      </c>
      <c r="N28" s="33">
        <f>Petra!C17+Petra!C29+Petra!C41</f>
        <v>10</v>
      </c>
      <c r="O28" s="33">
        <f>Petra!B17+Petra!B29+Petra!B41</f>
        <v>51</v>
      </c>
      <c r="R28" s="7">
        <f t="shared" si="0"/>
        <v>0.34375000000000011</v>
      </c>
      <c r="S28" s="54">
        <f t="shared" si="1"/>
        <v>732</v>
      </c>
      <c r="T28" s="54">
        <f>SUM(S25:S28)</f>
        <v>3282</v>
      </c>
    </row>
    <row r="29" spans="2:22" ht="11.25" customHeight="1" x14ac:dyDescent="0.25">
      <c r="C29" s="29">
        <f>Petra!A18</f>
        <v>0.3541666666666668</v>
      </c>
      <c r="D29" s="30" t="s">
        <v>7</v>
      </c>
      <c r="E29" s="29">
        <f t="shared" si="2"/>
        <v>0.36458333333333348</v>
      </c>
      <c r="F29" s="29"/>
      <c r="G29" s="31"/>
      <c r="H29" s="32">
        <f>Petra!L18+Petra!L30+Petra!L42</f>
        <v>7</v>
      </c>
      <c r="I29" s="33">
        <f>Petra!K18+Petra!K30+Petra!K42</f>
        <v>8</v>
      </c>
      <c r="J29" s="33">
        <f>Petra!J18+Petra!J30+Petra!J42</f>
        <v>9</v>
      </c>
      <c r="K29" s="34"/>
      <c r="L29" s="35"/>
      <c r="M29" s="33">
        <f>Petra!D18+Petra!D30+Petra!D42</f>
        <v>49</v>
      </c>
      <c r="N29" s="33">
        <f>Petra!C18+Petra!C30+Petra!C42</f>
        <v>18</v>
      </c>
      <c r="O29" s="33">
        <f>Petra!B18+Petra!B30+Petra!B42</f>
        <v>57</v>
      </c>
      <c r="R29" s="7">
        <f t="shared" si="0"/>
        <v>0.3541666666666668</v>
      </c>
      <c r="S29" s="54">
        <f t="shared" si="1"/>
        <v>808</v>
      </c>
      <c r="T29" s="54">
        <f>SUM(S26:S29)</f>
        <v>2955</v>
      </c>
    </row>
    <row r="30" spans="2:22" ht="11.25" customHeight="1" x14ac:dyDescent="0.25">
      <c r="C30" s="29">
        <f>Petra!A19</f>
        <v>0.36458333333333348</v>
      </c>
      <c r="D30" s="30" t="s">
        <v>7</v>
      </c>
      <c r="E30" s="29">
        <f>Petra!A20</f>
        <v>0.37500000000000017</v>
      </c>
      <c r="F30" s="29"/>
      <c r="G30" s="31"/>
      <c r="H30" s="61">
        <f>Petra!L19+Petra!L31+Petra!L43</f>
        <v>11</v>
      </c>
      <c r="I30" s="61">
        <f>Petra!K19+Petra!K31+Petra!K43</f>
        <v>7</v>
      </c>
      <c r="J30" s="61">
        <f>Petra!J19+Petra!J31+Petra!J43</f>
        <v>5</v>
      </c>
      <c r="K30" s="34"/>
      <c r="L30" s="35"/>
      <c r="M30" s="61">
        <f>Petra!D19+Petra!D31+Petra!D43</f>
        <v>44</v>
      </c>
      <c r="N30" s="61">
        <f>Petra!C19+Petra!C31+Petra!C43</f>
        <v>8</v>
      </c>
      <c r="O30" s="61">
        <f>Petra!B19+Petra!B31+Petra!B43</f>
        <v>71</v>
      </c>
      <c r="R30" s="7">
        <f t="shared" si="0"/>
        <v>0.36458333333333348</v>
      </c>
      <c r="S30" s="54">
        <f t="shared" si="1"/>
        <v>788</v>
      </c>
      <c r="T30" s="54">
        <f>SUM(S27:S30)</f>
        <v>2964</v>
      </c>
    </row>
    <row r="31" spans="2:22" ht="14.25" customHeight="1" x14ac:dyDescent="0.25">
      <c r="C31" s="29"/>
      <c r="D31" s="30"/>
      <c r="E31" s="29"/>
      <c r="F31" s="29"/>
      <c r="G31" s="59"/>
      <c r="H31" s="32">
        <f>SUM(H23:H30)</f>
        <v>40</v>
      </c>
      <c r="I31" s="32">
        <f>SUM(I23:I30)</f>
        <v>41</v>
      </c>
      <c r="J31" s="32">
        <f>SUM(J23:J30)</f>
        <v>32</v>
      </c>
      <c r="K31" s="34"/>
      <c r="L31" s="60"/>
      <c r="M31" s="33">
        <f>SUM(M23:M30)</f>
        <v>279</v>
      </c>
      <c r="N31" s="33">
        <f>SUM(N23:N30)</f>
        <v>96</v>
      </c>
      <c r="O31" s="33">
        <f>SUM(O23:O30)</f>
        <v>355</v>
      </c>
      <c r="R31" s="7">
        <f>E30</f>
        <v>0.37500000000000017</v>
      </c>
      <c r="T31" s="54"/>
    </row>
    <row r="32" spans="2:22" ht="6" customHeight="1" thickBot="1" x14ac:dyDescent="0.3">
      <c r="C32" s="15"/>
      <c r="D32" s="16"/>
      <c r="E32" s="17"/>
      <c r="F32" s="17"/>
      <c r="G32" s="17"/>
      <c r="H32" s="12"/>
      <c r="I32" s="12"/>
      <c r="J32" s="12"/>
      <c r="K32" s="12"/>
      <c r="L32" s="12"/>
      <c r="M32" s="12"/>
      <c r="N32" s="12"/>
      <c r="O32" s="12"/>
    </row>
    <row r="33" spans="3:32" ht="9.9" customHeight="1" x14ac:dyDescent="0.25">
      <c r="C33" s="7"/>
      <c r="D33" s="9"/>
      <c r="E33" s="8"/>
      <c r="F33" s="8"/>
      <c r="G33" s="8"/>
    </row>
    <row r="34" spans="3:32" ht="15" customHeight="1" thickBot="1" x14ac:dyDescent="0.3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T34" s="54">
        <f>MAX(T26:T30)</f>
        <v>3405</v>
      </c>
    </row>
    <row r="35" spans="3:32" ht="6" customHeight="1" x14ac:dyDescent="0.25"/>
    <row r="36" spans="3:32" ht="11.25" customHeight="1" x14ac:dyDescent="0.25">
      <c r="C36" s="10"/>
      <c r="D36" s="10"/>
      <c r="E36" s="10"/>
      <c r="F36" s="10"/>
      <c r="G36" s="10"/>
      <c r="H36" s="133" t="s">
        <v>8</v>
      </c>
      <c r="I36" s="133"/>
      <c r="J36" s="133"/>
      <c r="K36" s="10"/>
      <c r="L36" s="10"/>
      <c r="M36" s="133" t="s">
        <v>9</v>
      </c>
      <c r="N36" s="133"/>
      <c r="O36" s="133"/>
      <c r="U36" s="129" t="s">
        <v>15</v>
      </c>
      <c r="V36" s="129"/>
      <c r="W36" s="129"/>
      <c r="X36" s="129" t="s">
        <v>19</v>
      </c>
      <c r="Y36" s="129"/>
      <c r="Z36" s="129"/>
      <c r="AA36" s="129" t="s">
        <v>20</v>
      </c>
      <c r="AB36" s="129"/>
      <c r="AC36" s="129"/>
      <c r="AD36" s="129" t="s">
        <v>21</v>
      </c>
      <c r="AE36" s="129"/>
      <c r="AF36" s="129"/>
    </row>
    <row r="37" spans="3:32" x14ac:dyDescent="0.25">
      <c r="C37" s="138" t="s">
        <v>1</v>
      </c>
      <c r="D37" s="138"/>
      <c r="E37" s="138"/>
      <c r="F37" s="11"/>
      <c r="G37" s="11"/>
      <c r="H37" s="11" t="s">
        <v>3</v>
      </c>
      <c r="I37" s="11" t="s">
        <v>4</v>
      </c>
      <c r="J37" s="11" t="s">
        <v>5</v>
      </c>
      <c r="K37" s="10"/>
      <c r="L37" s="10"/>
      <c r="M37" s="11" t="s">
        <v>3</v>
      </c>
      <c r="N37" s="11" t="s">
        <v>4</v>
      </c>
      <c r="O37" s="11" t="s">
        <v>5</v>
      </c>
      <c r="R37" s="7"/>
      <c r="U37" s="4" t="s">
        <v>16</v>
      </c>
      <c r="V37" s="4" t="s">
        <v>17</v>
      </c>
      <c r="W37" s="4" t="s">
        <v>18</v>
      </c>
      <c r="X37" s="4" t="s">
        <v>16</v>
      </c>
      <c r="Y37" s="4" t="s">
        <v>17</v>
      </c>
      <c r="Z37" s="4" t="s">
        <v>18</v>
      </c>
      <c r="AA37" s="4" t="s">
        <v>16</v>
      </c>
      <c r="AB37" s="4" t="s">
        <v>17</v>
      </c>
      <c r="AC37" s="4" t="s">
        <v>18</v>
      </c>
      <c r="AD37" s="4" t="s">
        <v>16</v>
      </c>
      <c r="AE37" s="4" t="s">
        <v>17</v>
      </c>
      <c r="AF37" s="4" t="s">
        <v>18</v>
      </c>
    </row>
    <row r="38" spans="3:32" ht="6" customHeight="1" thickBot="1" x14ac:dyDescent="0.3">
      <c r="C38" s="13"/>
      <c r="D38" s="13"/>
      <c r="E38" s="13"/>
      <c r="F38" s="13"/>
      <c r="G38" s="13"/>
      <c r="H38" s="13"/>
      <c r="I38" s="13"/>
      <c r="J38" s="13"/>
      <c r="K38" s="14"/>
      <c r="L38" s="14"/>
      <c r="M38" s="13"/>
      <c r="N38" s="13"/>
      <c r="O38" s="13"/>
    </row>
    <row r="39" spans="3:32" ht="6" customHeight="1" x14ac:dyDescent="0.25">
      <c r="S39" s="58"/>
    </row>
    <row r="40" spans="3:32" ht="11.25" customHeight="1" x14ac:dyDescent="0.25">
      <c r="C40" s="29">
        <f t="shared" ref="C40:C47" si="3">C23</f>
        <v>0.29166666666666669</v>
      </c>
      <c r="D40" s="30" t="s">
        <v>7</v>
      </c>
      <c r="E40" s="29">
        <f t="shared" ref="E40:E47" si="4">E23</f>
        <v>0.30208333333333337</v>
      </c>
      <c r="F40" s="29"/>
      <c r="G40" s="31"/>
      <c r="H40" s="33">
        <f>Petra!P12+Petra!P24+Petra!P36</f>
        <v>39</v>
      </c>
      <c r="I40" s="33">
        <f>Petra!O12+Petra!O24+Petra!O36</f>
        <v>49</v>
      </c>
      <c r="J40" s="33">
        <f>Petra!N12+Petra!N24+Petra!N36</f>
        <v>6</v>
      </c>
      <c r="K40" s="33"/>
      <c r="L40" s="36"/>
      <c r="M40" s="33">
        <f>Petra!H12+Petra!H24+Petra!H36</f>
        <v>18</v>
      </c>
      <c r="N40" s="33">
        <f>Petra!G12+Petra!G24+Petra!G36</f>
        <v>168</v>
      </c>
      <c r="O40" s="33">
        <f>Petra!F12+Petra!F24+Petra!F36</f>
        <v>192</v>
      </c>
      <c r="R40" s="63">
        <f>IF($T$34=$T$26,R23,IF($T$34=$T$27,R24,IF($T$34=$T$28,R25,IF($T$34=$T$29,R26,R27))))</f>
        <v>0.30208333333333337</v>
      </c>
      <c r="S40" s="63">
        <f>IF(R40=R23,R24,IF(R40=R24,R25,IF(R40=R25,R26,IF(R40=R26,R27,R28))))</f>
        <v>0.31250000000000006</v>
      </c>
      <c r="T40" s="64">
        <f>SUM(U40:W40,X40:Z40,AA40:AC40,AD40:AF40)</f>
        <v>855</v>
      </c>
      <c r="U40" s="64">
        <f t="shared" ref="U40:W43" si="5">IF($R$40=$C$23,H23,IF($R$40=$C$24,H24,IF($R$40=$C$25,H25,IF($R$40=$C$26,H26,H27))))</f>
        <v>6</v>
      </c>
      <c r="V40" s="64">
        <f t="shared" si="5"/>
        <v>1</v>
      </c>
      <c r="W40" s="64">
        <f t="shared" si="5"/>
        <v>4</v>
      </c>
      <c r="X40" s="64">
        <f t="shared" ref="X40:Z43" si="6">IF($R$40=$C$23,M23,IF($R$40=$C$24,M24,IF($R$40=$C$25,M25,IF($R$40=$C$26,M26,M27))))</f>
        <v>27</v>
      </c>
      <c r="Y40" s="64">
        <f t="shared" si="6"/>
        <v>16</v>
      </c>
      <c r="Z40" s="64">
        <f t="shared" si="6"/>
        <v>35</v>
      </c>
      <c r="AA40" s="64">
        <f t="shared" ref="AA40:AC43" si="7">IF($R$40=$C$23,H40,IF($R$40=$C$24,H41,IF($R$40=$C$25,H42,IF($R$40=$C$26,H43,H44))))</f>
        <v>42</v>
      </c>
      <c r="AB40" s="64">
        <f t="shared" si="7"/>
        <v>68</v>
      </c>
      <c r="AC40" s="64">
        <f t="shared" si="7"/>
        <v>21</v>
      </c>
      <c r="AD40" s="64">
        <f t="shared" ref="AD40:AF43" si="8">IF($R$40=$C$23,M40,IF($R$40=$C$24,M41,IF($R$40=$C$25,M42,IF($R$40=$C$26,M43,M44))))</f>
        <v>22</v>
      </c>
      <c r="AE40" s="64">
        <f t="shared" si="8"/>
        <v>283</v>
      </c>
      <c r="AF40" s="64">
        <f t="shared" si="8"/>
        <v>330</v>
      </c>
    </row>
    <row r="41" spans="3:32" ht="11.25" customHeight="1" x14ac:dyDescent="0.25">
      <c r="C41" s="29">
        <f t="shared" si="3"/>
        <v>0.30208333333333337</v>
      </c>
      <c r="D41" s="30" t="s">
        <v>7</v>
      </c>
      <c r="E41" s="29">
        <f t="shared" si="4"/>
        <v>0.31250000000000006</v>
      </c>
      <c r="F41" s="29"/>
      <c r="G41" s="31"/>
      <c r="H41" s="33">
        <f>Petra!P13+Petra!P25+Petra!P37</f>
        <v>42</v>
      </c>
      <c r="I41" s="33">
        <f>Petra!O13+Petra!O25+Petra!O37</f>
        <v>68</v>
      </c>
      <c r="J41" s="33">
        <f>Petra!N13+Petra!N25+Petra!N37</f>
        <v>21</v>
      </c>
      <c r="K41" s="33"/>
      <c r="L41" s="36"/>
      <c r="M41" s="33">
        <f>Petra!H13+Petra!H25+Petra!H37</f>
        <v>22</v>
      </c>
      <c r="N41" s="33">
        <f>Petra!G13+Petra!G25+Petra!G37</f>
        <v>283</v>
      </c>
      <c r="O41" s="33">
        <f>Petra!F13+Petra!F25+Petra!F37</f>
        <v>330</v>
      </c>
      <c r="R41" s="63">
        <f>S40</f>
        <v>0.31250000000000006</v>
      </c>
      <c r="S41" s="63">
        <f>IF(R41=R24,R25,IF(R41=R25,R26,IF(R41=R26,R27,IF(R41=R27,R28,R29))))</f>
        <v>0.32291666666666674</v>
      </c>
      <c r="T41" s="4">
        <f>SUM(U41:W41,X41:Z41,AA41:AC41,AD41:AF41)</f>
        <v>1135</v>
      </c>
      <c r="U41" s="64">
        <f t="shared" si="5"/>
        <v>2</v>
      </c>
      <c r="V41" s="64">
        <f t="shared" si="5"/>
        <v>6</v>
      </c>
      <c r="W41" s="64">
        <f t="shared" si="5"/>
        <v>1</v>
      </c>
      <c r="X41" s="64">
        <f t="shared" si="6"/>
        <v>37</v>
      </c>
      <c r="Y41" s="64">
        <f t="shared" si="6"/>
        <v>15</v>
      </c>
      <c r="Z41" s="64">
        <f t="shared" si="6"/>
        <v>44</v>
      </c>
      <c r="AA41" s="64">
        <f t="shared" si="7"/>
        <v>58</v>
      </c>
      <c r="AB41" s="64">
        <f t="shared" si="7"/>
        <v>86</v>
      </c>
      <c r="AC41" s="64">
        <f t="shared" si="7"/>
        <v>27</v>
      </c>
      <c r="AD41" s="64">
        <f t="shared" si="8"/>
        <v>21</v>
      </c>
      <c r="AE41" s="64">
        <f t="shared" si="8"/>
        <v>374</v>
      </c>
      <c r="AF41" s="64">
        <f t="shared" si="8"/>
        <v>464</v>
      </c>
    </row>
    <row r="42" spans="3:32" ht="11.25" customHeight="1" x14ac:dyDescent="0.25">
      <c r="C42" s="29">
        <f t="shared" si="3"/>
        <v>0.31250000000000006</v>
      </c>
      <c r="D42" s="30" t="s">
        <v>7</v>
      </c>
      <c r="E42" s="29">
        <f t="shared" si="4"/>
        <v>0.32291666666666674</v>
      </c>
      <c r="F42" s="29"/>
      <c r="G42" s="31"/>
      <c r="H42" s="33">
        <f>Petra!P14+Petra!P26+Petra!P38</f>
        <v>58</v>
      </c>
      <c r="I42" s="33">
        <f>Petra!O14+Petra!O26+Petra!O38</f>
        <v>86</v>
      </c>
      <c r="J42" s="33">
        <f>Petra!N14+Petra!N26+Petra!N38</f>
        <v>27</v>
      </c>
      <c r="K42" s="33"/>
      <c r="L42" s="36"/>
      <c r="M42" s="33">
        <f>Petra!H14+Petra!H26+Petra!H38</f>
        <v>21</v>
      </c>
      <c r="N42" s="33">
        <f>Petra!G14+Petra!G26+Petra!G38</f>
        <v>374</v>
      </c>
      <c r="O42" s="33">
        <f>Petra!F14+Petra!F26+Petra!F38</f>
        <v>464</v>
      </c>
      <c r="R42" s="63">
        <f>S41</f>
        <v>0.32291666666666674</v>
      </c>
      <c r="S42" s="63">
        <f>IF(R42=R25,R26,IF(R42=R26,R27,IF(R42=R27,R28,IF(R42=R28,R29,R30))))</f>
        <v>0.33333333333333343</v>
      </c>
      <c r="T42" s="4">
        <f>SUM(U42:W42,X42:Z42,AA42:AC42,AD42:AF42)</f>
        <v>779</v>
      </c>
      <c r="U42" s="64">
        <f t="shared" si="5"/>
        <v>2</v>
      </c>
      <c r="V42" s="64">
        <f t="shared" si="5"/>
        <v>7</v>
      </c>
      <c r="W42" s="64">
        <f t="shared" si="5"/>
        <v>4</v>
      </c>
      <c r="X42" s="64">
        <f t="shared" si="6"/>
        <v>22</v>
      </c>
      <c r="Y42" s="64">
        <f t="shared" si="6"/>
        <v>14</v>
      </c>
      <c r="Z42" s="64">
        <f t="shared" si="6"/>
        <v>39</v>
      </c>
      <c r="AA42" s="64">
        <f t="shared" si="7"/>
        <v>58</v>
      </c>
      <c r="AB42" s="64">
        <f t="shared" si="7"/>
        <v>67</v>
      </c>
      <c r="AC42" s="64">
        <f t="shared" si="7"/>
        <v>19</v>
      </c>
      <c r="AD42" s="64">
        <f t="shared" si="8"/>
        <v>26</v>
      </c>
      <c r="AE42" s="64">
        <f t="shared" si="8"/>
        <v>224</v>
      </c>
      <c r="AF42" s="64">
        <f t="shared" si="8"/>
        <v>297</v>
      </c>
    </row>
    <row r="43" spans="3:32" ht="11.25" customHeight="1" x14ac:dyDescent="0.25">
      <c r="C43" s="29">
        <f t="shared" si="3"/>
        <v>0.32291666666666674</v>
      </c>
      <c r="D43" s="30" t="s">
        <v>7</v>
      </c>
      <c r="E43" s="29">
        <f t="shared" si="4"/>
        <v>0.33333333333333343</v>
      </c>
      <c r="F43" s="29"/>
      <c r="G43" s="31"/>
      <c r="H43" s="33">
        <f>Petra!P15+Petra!P27+Petra!P39</f>
        <v>58</v>
      </c>
      <c r="I43" s="33">
        <f>Petra!O15+Petra!O27+Petra!O39</f>
        <v>67</v>
      </c>
      <c r="J43" s="33">
        <f>Petra!N15+Petra!N27+Petra!N39</f>
        <v>19</v>
      </c>
      <c r="K43" s="33"/>
      <c r="L43" s="36"/>
      <c r="M43" s="33">
        <f>Petra!H15+Petra!H27+Petra!H39</f>
        <v>26</v>
      </c>
      <c r="N43" s="33">
        <f>Petra!G15+Petra!G27+Petra!G39</f>
        <v>224</v>
      </c>
      <c r="O43" s="33">
        <f>Petra!F15+Petra!F27+Petra!F39</f>
        <v>297</v>
      </c>
      <c r="R43" s="63">
        <f>S42</f>
        <v>0.33333333333333343</v>
      </c>
      <c r="S43" s="63">
        <f>IF(R43=R26,R27,IF(R43=R27,R28,IF(R43=R28,R29,IF(R43=R29,R30,R31))))</f>
        <v>0.34375000000000011</v>
      </c>
      <c r="T43" s="4">
        <f>SUM(U43:W43,X43:Z43,AA43:AC43,AD43:AF43)</f>
        <v>636</v>
      </c>
      <c r="U43" s="64">
        <f t="shared" si="5"/>
        <v>6</v>
      </c>
      <c r="V43" s="64">
        <f t="shared" si="5"/>
        <v>4</v>
      </c>
      <c r="W43" s="64">
        <f t="shared" si="5"/>
        <v>3</v>
      </c>
      <c r="X43" s="64">
        <f t="shared" si="6"/>
        <v>39</v>
      </c>
      <c r="Y43" s="64">
        <f t="shared" si="6"/>
        <v>8</v>
      </c>
      <c r="Z43" s="64">
        <f t="shared" si="6"/>
        <v>40</v>
      </c>
      <c r="AA43" s="64">
        <f t="shared" si="7"/>
        <v>40</v>
      </c>
      <c r="AB43" s="64">
        <f t="shared" si="7"/>
        <v>77</v>
      </c>
      <c r="AC43" s="64">
        <f t="shared" si="7"/>
        <v>11</v>
      </c>
      <c r="AD43" s="64">
        <f t="shared" si="8"/>
        <v>27</v>
      </c>
      <c r="AE43" s="64">
        <f t="shared" si="8"/>
        <v>222</v>
      </c>
      <c r="AF43" s="64">
        <f t="shared" si="8"/>
        <v>159</v>
      </c>
    </row>
    <row r="44" spans="3:32" ht="11.25" customHeight="1" x14ac:dyDescent="0.25">
      <c r="C44" s="29">
        <f t="shared" si="3"/>
        <v>0.33333333333333343</v>
      </c>
      <c r="D44" s="30" t="s">
        <v>7</v>
      </c>
      <c r="E44" s="29">
        <f t="shared" si="4"/>
        <v>0.34375000000000011</v>
      </c>
      <c r="F44" s="29"/>
      <c r="G44" s="31"/>
      <c r="H44" s="33">
        <f>Petra!P16+Petra!P28+Petra!P40</f>
        <v>40</v>
      </c>
      <c r="I44" s="33">
        <f>Petra!O16+Petra!O28+Petra!O40</f>
        <v>77</v>
      </c>
      <c r="J44" s="33">
        <f>Petra!N16+Petra!N28+Petra!N40</f>
        <v>11</v>
      </c>
      <c r="K44" s="33"/>
      <c r="L44" s="36"/>
      <c r="M44" s="33">
        <f>Petra!H16+Petra!H28+Petra!H40</f>
        <v>27</v>
      </c>
      <c r="N44" s="33">
        <f>Petra!G16+Petra!G28+Petra!G40</f>
        <v>222</v>
      </c>
      <c r="O44" s="33">
        <f>Petra!F16+Petra!F28+Petra!F40</f>
        <v>159</v>
      </c>
      <c r="R44" s="63"/>
    </row>
    <row r="45" spans="3:32" ht="11.25" customHeight="1" x14ac:dyDescent="0.25">
      <c r="C45" s="29">
        <f t="shared" si="3"/>
        <v>0.34375000000000011</v>
      </c>
      <c r="D45" s="30" t="s">
        <v>7</v>
      </c>
      <c r="E45" s="29">
        <f t="shared" si="4"/>
        <v>0.3541666666666668</v>
      </c>
      <c r="F45" s="29"/>
      <c r="G45" s="31"/>
      <c r="H45" s="33">
        <f>Petra!P17+Petra!P29+Petra!P41</f>
        <v>59</v>
      </c>
      <c r="I45" s="33">
        <f>Petra!O17+Petra!O29+Petra!O41</f>
        <v>94</v>
      </c>
      <c r="J45" s="33">
        <f>Petra!N17+Petra!N29+Petra!N41</f>
        <v>14</v>
      </c>
      <c r="K45" s="33"/>
      <c r="L45" s="36"/>
      <c r="M45" s="33">
        <f>Petra!H17+Petra!H29+Petra!H41</f>
        <v>19</v>
      </c>
      <c r="N45" s="33">
        <f>Petra!G17+Petra!G29+Petra!G41</f>
        <v>267</v>
      </c>
      <c r="O45" s="33">
        <f>Petra!F17+Petra!F29+Petra!F41</f>
        <v>167</v>
      </c>
      <c r="T45" s="1" t="s">
        <v>36</v>
      </c>
      <c r="U45" s="64">
        <f>SUM(U40:U43)</f>
        <v>16</v>
      </c>
      <c r="V45" s="64">
        <f t="shared" ref="V45:AF45" si="9">SUM(V40:V43)</f>
        <v>18</v>
      </c>
      <c r="W45" s="64">
        <f t="shared" si="9"/>
        <v>12</v>
      </c>
      <c r="X45" s="64">
        <f t="shared" si="9"/>
        <v>125</v>
      </c>
      <c r="Y45" s="64">
        <f t="shared" si="9"/>
        <v>53</v>
      </c>
      <c r="Z45" s="64">
        <f t="shared" si="9"/>
        <v>158</v>
      </c>
      <c r="AA45" s="64">
        <f t="shared" si="9"/>
        <v>198</v>
      </c>
      <c r="AB45" s="64">
        <f t="shared" si="9"/>
        <v>298</v>
      </c>
      <c r="AC45" s="64">
        <f t="shared" si="9"/>
        <v>78</v>
      </c>
      <c r="AD45" s="64">
        <f t="shared" si="9"/>
        <v>96</v>
      </c>
      <c r="AE45" s="64">
        <f t="shared" si="9"/>
        <v>1103</v>
      </c>
      <c r="AF45" s="64">
        <f t="shared" si="9"/>
        <v>1250</v>
      </c>
    </row>
    <row r="46" spans="3:32" ht="11.25" customHeight="1" x14ac:dyDescent="0.25">
      <c r="C46" s="29">
        <f t="shared" si="3"/>
        <v>0.3541666666666668</v>
      </c>
      <c r="D46" s="30" t="s">
        <v>7</v>
      </c>
      <c r="E46" s="29">
        <f t="shared" si="4"/>
        <v>0.36458333333333348</v>
      </c>
      <c r="F46" s="29"/>
      <c r="G46" s="31"/>
      <c r="H46" s="33">
        <f>Petra!P18+Petra!P30+Petra!P42</f>
        <v>49</v>
      </c>
      <c r="I46" s="33">
        <f>Petra!O18+Petra!O30+Petra!O42</f>
        <v>116</v>
      </c>
      <c r="J46" s="33">
        <f>Petra!N18+Petra!N30+Petra!N42</f>
        <v>27</v>
      </c>
      <c r="K46" s="33"/>
      <c r="L46" s="36"/>
      <c r="M46" s="33">
        <f>Petra!H18+Petra!H30+Petra!H42</f>
        <v>14</v>
      </c>
      <c r="N46" s="33">
        <f>Petra!G18+Petra!G30+Petra!G42</f>
        <v>295</v>
      </c>
      <c r="O46" s="33">
        <f>Petra!F18+Petra!F30+Petra!F42</f>
        <v>159</v>
      </c>
    </row>
    <row r="47" spans="3:32" ht="11.25" customHeight="1" x14ac:dyDescent="0.25">
      <c r="C47" s="29">
        <f t="shared" si="3"/>
        <v>0.36458333333333348</v>
      </c>
      <c r="D47" s="30" t="s">
        <v>7</v>
      </c>
      <c r="E47" s="29">
        <f t="shared" si="4"/>
        <v>0.37500000000000017</v>
      </c>
      <c r="F47" s="29"/>
      <c r="G47" s="31"/>
      <c r="H47" s="61">
        <f>Petra!P19+Petra!P31+Petra!P43</f>
        <v>47</v>
      </c>
      <c r="I47" s="61">
        <f>Petra!O19+Petra!O31+Petra!O43</f>
        <v>123</v>
      </c>
      <c r="J47" s="61">
        <f>Petra!N19+Petra!N31+Petra!N43</f>
        <v>11</v>
      </c>
      <c r="K47" s="33"/>
      <c r="L47" s="36"/>
      <c r="M47" s="61">
        <f>Petra!H19+Petra!H31+Petra!H43</f>
        <v>19</v>
      </c>
      <c r="N47" s="61">
        <f>Petra!G19+Petra!G31+Petra!G43</f>
        <v>268</v>
      </c>
      <c r="O47" s="61">
        <f>Petra!F19+Petra!F31+Petra!F43</f>
        <v>174</v>
      </c>
      <c r="S47" s="1" t="s">
        <v>13</v>
      </c>
      <c r="T47" s="65">
        <f>ROUND(T34/(MAX(T40:T43)*4),3)</f>
        <v>0.75</v>
      </c>
    </row>
    <row r="48" spans="3:32" ht="14.25" customHeight="1" x14ac:dyDescent="0.25">
      <c r="C48" s="29"/>
      <c r="D48" s="30"/>
      <c r="E48" s="29"/>
      <c r="F48" s="29"/>
      <c r="G48" s="59"/>
      <c r="H48" s="33">
        <f>SUM(H40:H47)</f>
        <v>392</v>
      </c>
      <c r="I48" s="33">
        <f>SUM(I40:I47)</f>
        <v>680</v>
      </c>
      <c r="J48" s="33">
        <f>SUM(J40:J47)</f>
        <v>136</v>
      </c>
      <c r="K48" s="33"/>
      <c r="L48" s="32"/>
      <c r="M48" s="33">
        <f>SUM(M40:M47)</f>
        <v>166</v>
      </c>
      <c r="N48" s="33">
        <f>SUM(N40:N47)</f>
        <v>2101</v>
      </c>
      <c r="O48" s="33">
        <f>SUM(O40:O47)</f>
        <v>1942</v>
      </c>
    </row>
    <row r="49" spans="3:30" ht="6" customHeight="1" thickBot="1" x14ac:dyDescent="0.3"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2" spans="3:30" ht="16.5" customHeight="1" x14ac:dyDescent="0.25"/>
    <row r="53" spans="3:30" ht="15.75" customHeight="1" x14ac:dyDescent="0.25">
      <c r="F53" s="20"/>
      <c r="G53" s="20"/>
      <c r="H53" s="25">
        <f>Z45</f>
        <v>158</v>
      </c>
      <c r="I53" s="25">
        <f>Y45</f>
        <v>53</v>
      </c>
      <c r="J53" s="25">
        <f>X45</f>
        <v>125</v>
      </c>
      <c r="O53" s="28">
        <f>AF45</f>
        <v>1250</v>
      </c>
    </row>
    <row r="54" spans="3:30" ht="13.8" thickBot="1" x14ac:dyDescent="0.3">
      <c r="C54" s="136" t="s">
        <v>23</v>
      </c>
      <c r="D54" s="136"/>
      <c r="E54" s="136"/>
      <c r="F54" s="136"/>
      <c r="G54" s="20"/>
      <c r="O54" s="24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3:30" x14ac:dyDescent="0.25">
      <c r="C55" s="24" t="str">
        <f>H10</f>
        <v>Victory Way</v>
      </c>
      <c r="G55" s="23"/>
      <c r="O55" s="28">
        <f>AE45</f>
        <v>1103</v>
      </c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3:30" x14ac:dyDescent="0.25">
      <c r="C56" s="24"/>
      <c r="G56" s="23"/>
      <c r="O56" s="24"/>
      <c r="U56" s="1"/>
      <c r="V56" s="1"/>
      <c r="W56" s="1"/>
      <c r="X56" s="1"/>
      <c r="Y56" s="1"/>
      <c r="Z56" s="1"/>
      <c r="AA56" s="1"/>
      <c r="AB56" s="1"/>
      <c r="AC56" s="28"/>
      <c r="AD56" s="1"/>
    </row>
    <row r="57" spans="3:30" ht="13.8" thickBot="1" x14ac:dyDescent="0.3">
      <c r="C57" s="136" t="s">
        <v>24</v>
      </c>
      <c r="D57" s="136"/>
      <c r="E57" s="136"/>
      <c r="F57" s="136"/>
      <c r="G57" s="23"/>
      <c r="O57" s="28">
        <f>AD45</f>
        <v>96</v>
      </c>
      <c r="U57" s="1"/>
      <c r="V57" s="27"/>
      <c r="Y57" s="26"/>
      <c r="Z57" s="26"/>
      <c r="AA57" s="1"/>
      <c r="AB57" s="1"/>
      <c r="AC57" s="1"/>
      <c r="AD57" s="1"/>
    </row>
    <row r="58" spans="3:30" x14ac:dyDescent="0.25">
      <c r="C58" s="24" t="str">
        <f>M10</f>
        <v>Osceola Pkwy</v>
      </c>
      <c r="G58" s="23"/>
      <c r="U58" s="1"/>
      <c r="V58" s="1"/>
      <c r="W58" s="26"/>
      <c r="X58" s="26"/>
      <c r="Y58" s="26"/>
      <c r="Z58" s="26"/>
      <c r="AA58" s="1"/>
      <c r="AB58" s="1"/>
      <c r="AD58" s="1"/>
    </row>
    <row r="59" spans="3:30" x14ac:dyDescent="0.25">
      <c r="G59" s="23"/>
      <c r="U59" s="1"/>
      <c r="V59" s="1"/>
      <c r="W59" s="26"/>
      <c r="X59" s="26"/>
      <c r="Y59" s="26"/>
      <c r="Z59" s="26"/>
      <c r="AA59" s="1"/>
      <c r="AB59" s="24"/>
      <c r="AD59" s="1"/>
    </row>
    <row r="60" spans="3:30" x14ac:dyDescent="0.25">
      <c r="G60" s="23"/>
      <c r="U60" s="1"/>
      <c r="V60" s="1"/>
      <c r="W60" s="26"/>
      <c r="X60" s="26"/>
      <c r="Y60" s="26"/>
      <c r="Z60" s="26"/>
      <c r="AA60" s="26"/>
      <c r="AB60" s="1"/>
      <c r="AD60" s="1"/>
    </row>
    <row r="61" spans="3:30" ht="13.8" thickBot="1" x14ac:dyDescent="0.3">
      <c r="C61" s="136" t="s">
        <v>14</v>
      </c>
      <c r="D61" s="136"/>
      <c r="E61" s="136"/>
      <c r="F61" s="136"/>
      <c r="G61" s="23"/>
      <c r="H61" s="26"/>
      <c r="U61" s="1"/>
      <c r="V61" s="1"/>
      <c r="W61" s="26"/>
      <c r="X61" s="26"/>
      <c r="Y61" s="26"/>
      <c r="Z61" s="26"/>
      <c r="AA61" s="26"/>
      <c r="AB61" s="24"/>
      <c r="AD61" s="1"/>
    </row>
    <row r="62" spans="3:30" x14ac:dyDescent="0.25">
      <c r="C62" s="21">
        <f>R40</f>
        <v>0.30208333333333337</v>
      </c>
      <c r="D62" s="22" t="s">
        <v>7</v>
      </c>
      <c r="E62" s="21">
        <f>S43</f>
        <v>0.34375000000000011</v>
      </c>
      <c r="G62" s="23"/>
      <c r="H62" s="26">
        <f>AA45</f>
        <v>198</v>
      </c>
      <c r="U62" s="1"/>
      <c r="V62" s="1"/>
      <c r="W62" s="26"/>
      <c r="X62" s="26"/>
      <c r="Y62" s="26"/>
      <c r="Z62" s="26"/>
      <c r="AA62" s="26"/>
      <c r="AB62" s="1"/>
      <c r="AD62" s="1"/>
    </row>
    <row r="63" spans="3:30" x14ac:dyDescent="0.25">
      <c r="G63" s="23"/>
      <c r="U63" s="1"/>
      <c r="V63" s="1"/>
      <c r="W63" s="1"/>
      <c r="X63" s="26"/>
      <c r="Y63" s="26"/>
      <c r="Z63" s="26"/>
      <c r="AA63" s="26"/>
      <c r="AB63" s="26"/>
      <c r="AC63" s="26"/>
      <c r="AD63" s="1"/>
    </row>
    <row r="64" spans="3:30" ht="13.8" thickBot="1" x14ac:dyDescent="0.3">
      <c r="C64" s="136" t="s">
        <v>22</v>
      </c>
      <c r="D64" s="136"/>
      <c r="E64" s="136"/>
      <c r="F64" s="136"/>
      <c r="G64" s="23"/>
      <c r="H64" s="26">
        <f>AB45</f>
        <v>298</v>
      </c>
      <c r="U64" s="26"/>
      <c r="V64" s="1"/>
      <c r="W64" s="26"/>
      <c r="X64" s="26"/>
      <c r="Y64" s="26"/>
      <c r="Z64" s="26"/>
      <c r="AA64" s="26"/>
      <c r="AB64" s="26"/>
      <c r="AC64" s="26"/>
      <c r="AD64" s="1"/>
    </row>
    <row r="65" spans="3:30" x14ac:dyDescent="0.25">
      <c r="C65" s="137">
        <f>T47</f>
        <v>0.75</v>
      </c>
      <c r="D65" s="137"/>
      <c r="E65" s="137"/>
      <c r="G65" s="23"/>
      <c r="U65" s="26"/>
      <c r="V65" s="1"/>
      <c r="W65" s="1"/>
      <c r="X65" s="26"/>
      <c r="Y65" s="26"/>
      <c r="Z65" s="26"/>
      <c r="AA65" s="26"/>
      <c r="AB65" s="26"/>
      <c r="AC65" s="26"/>
      <c r="AD65" s="1"/>
    </row>
    <row r="66" spans="3:30" x14ac:dyDescent="0.25">
      <c r="G66" s="23"/>
      <c r="H66" s="26">
        <f>AC45</f>
        <v>78</v>
      </c>
      <c r="M66" s="27">
        <f>U45</f>
        <v>16</v>
      </c>
      <c r="N66" s="27">
        <f>V45</f>
        <v>18</v>
      </c>
      <c r="O66" s="27">
        <f>W45</f>
        <v>12</v>
      </c>
      <c r="U66" s="1"/>
      <c r="V66" s="1"/>
      <c r="X66" s="26"/>
      <c r="Y66" s="26"/>
      <c r="Z66" s="26"/>
      <c r="AA66" s="1"/>
      <c r="AB66" s="1"/>
      <c r="AC66" s="1"/>
      <c r="AD66" s="1"/>
    </row>
    <row r="67" spans="3:30" ht="13.8" thickBot="1" x14ac:dyDescent="0.3">
      <c r="C67" s="136" t="s">
        <v>35</v>
      </c>
      <c r="D67" s="136"/>
      <c r="E67" s="136"/>
      <c r="F67" s="136"/>
      <c r="G67" s="23"/>
      <c r="U67" s="1"/>
      <c r="V67" s="1"/>
      <c r="X67" s="26"/>
      <c r="Y67" s="26"/>
      <c r="Z67" s="26"/>
      <c r="AA67" s="1"/>
      <c r="AB67" s="1"/>
      <c r="AC67" s="1"/>
      <c r="AD67" s="1"/>
    </row>
    <row r="68" spans="3:30" ht="15.75" customHeight="1" x14ac:dyDescent="0.25">
      <c r="C68" s="134">
        <f>T34</f>
        <v>3405</v>
      </c>
      <c r="D68" s="135"/>
      <c r="E68" s="135"/>
      <c r="G68" s="23"/>
      <c r="U68" s="1"/>
      <c r="V68" s="1"/>
      <c r="X68" s="1"/>
      <c r="Y68" s="1"/>
      <c r="Z68" s="1"/>
      <c r="AA68" s="26"/>
      <c r="AB68" s="26"/>
      <c r="AC68" s="26"/>
      <c r="AD68" s="1"/>
    </row>
    <row r="69" spans="3:30" x14ac:dyDescent="0.25">
      <c r="U69" s="1"/>
      <c r="V69" s="1"/>
      <c r="X69" s="1"/>
      <c r="Y69" s="1"/>
      <c r="Z69" s="1"/>
      <c r="AA69" s="1"/>
      <c r="AB69" s="1"/>
      <c r="AC69" s="1"/>
      <c r="AD69" s="1"/>
    </row>
    <row r="70" spans="3:30" x14ac:dyDescent="0.25">
      <c r="U70" s="1"/>
      <c r="V70" s="1"/>
      <c r="X70" s="1"/>
      <c r="Y70" s="1"/>
      <c r="Z70" s="1"/>
      <c r="AA70" s="1"/>
      <c r="AB70" s="1"/>
      <c r="AC70" s="1"/>
      <c r="AD70" s="1"/>
    </row>
    <row r="71" spans="3:30" x14ac:dyDescent="0.25">
      <c r="U71" s="1"/>
      <c r="V71" s="1"/>
      <c r="X71" s="1"/>
      <c r="Y71" s="1"/>
      <c r="Z71" s="1"/>
      <c r="AA71" s="1"/>
      <c r="AB71" s="1"/>
      <c r="AC71" s="1"/>
      <c r="AD71" s="1"/>
    </row>
    <row r="72" spans="3:30" x14ac:dyDescent="0.25">
      <c r="U72" s="1"/>
      <c r="V72" s="1"/>
      <c r="W72" s="1"/>
      <c r="X72" s="1"/>
      <c r="Y72" s="1"/>
      <c r="Z72" s="1"/>
      <c r="AC72" s="27"/>
      <c r="AD72" s="1"/>
    </row>
    <row r="73" spans="3:30" x14ac:dyDescent="0.25">
      <c r="U73" s="1"/>
      <c r="V73" s="1"/>
      <c r="W73" s="26"/>
      <c r="X73" s="1"/>
      <c r="Y73" s="1"/>
      <c r="Z73" s="1"/>
      <c r="AA73" s="1"/>
      <c r="AB73" s="1"/>
      <c r="AC73" s="1"/>
      <c r="AD73" s="1"/>
    </row>
    <row r="74" spans="3:30" x14ac:dyDescent="0.25"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3:30" x14ac:dyDescent="0.25">
      <c r="U75" s="1"/>
      <c r="V75" s="1"/>
      <c r="W75" s="1"/>
      <c r="X75" s="1"/>
      <c r="Y75" s="1"/>
      <c r="Z75" s="1"/>
      <c r="AA75" s="1"/>
      <c r="AB75" s="1"/>
      <c r="AC75" s="1"/>
      <c r="AD75" s="1"/>
    </row>
  </sheetData>
  <sheetProtection algorithmName="SHA-512" hashValue="qHd4xmz/F6PtKOTupDi0FABkeITmPHwxhl0uNfa/m82VkA75pNn5zI5+azQrvxqoVkcBvD3ByJ9v5vDIi4fbxw==" saltValue="QKm3kvHivPEQM4vj01n9tg==" spinCount="100000" sheet="1" objects="1" scenarios="1"/>
  <mergeCells count="31">
    <mergeCell ref="C20:E20"/>
    <mergeCell ref="C12:E12"/>
    <mergeCell ref="C10:E10"/>
    <mergeCell ref="H10:J10"/>
    <mergeCell ref="H12:J12"/>
    <mergeCell ref="C4:O4"/>
    <mergeCell ref="C5:O5"/>
    <mergeCell ref="M19:O19"/>
    <mergeCell ref="H19:J19"/>
    <mergeCell ref="C68:E68"/>
    <mergeCell ref="M36:O36"/>
    <mergeCell ref="H36:J36"/>
    <mergeCell ref="C54:F54"/>
    <mergeCell ref="C57:F57"/>
    <mergeCell ref="C61:F61"/>
    <mergeCell ref="C64:F64"/>
    <mergeCell ref="C65:E65"/>
    <mergeCell ref="C67:F67"/>
    <mergeCell ref="C37:E37"/>
    <mergeCell ref="K10:L10"/>
    <mergeCell ref="C14:E14"/>
    <mergeCell ref="U36:W36"/>
    <mergeCell ref="X36:Z36"/>
    <mergeCell ref="AA36:AC36"/>
    <mergeCell ref="AD36:AF36"/>
    <mergeCell ref="L16:N16"/>
    <mergeCell ref="C8:E8"/>
    <mergeCell ref="M8:O8"/>
    <mergeCell ref="H8:I8"/>
    <mergeCell ref="J8:L8"/>
    <mergeCell ref="M10:O10"/>
  </mergeCells>
  <phoneticPr fontId="0" type="noConversion"/>
  <printOptions horizontalCentered="1"/>
  <pageMargins left="0.75" right="0.75" top="1" bottom="0.5" header="0.5" footer="0.5"/>
  <pageSetup scale="9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4:AI65"/>
  <sheetViews>
    <sheetView topLeftCell="A4" zoomScale="85" zoomScaleNormal="100" workbookViewId="0">
      <selection activeCell="I10" sqref="I10:K10"/>
    </sheetView>
  </sheetViews>
  <sheetFormatPr defaultColWidth="9.109375" defaultRowHeight="13.2" x14ac:dyDescent="0.25"/>
  <cols>
    <col min="1" max="1" width="13.33203125" style="1" bestFit="1" customWidth="1"/>
    <col min="2" max="2" width="6.109375" style="1" customWidth="1"/>
    <col min="3" max="3" width="9.109375" style="1"/>
    <col min="4" max="4" width="8.6640625" style="1" customWidth="1"/>
    <col min="5" max="5" width="2.88671875" style="1" customWidth="1"/>
    <col min="6" max="6" width="8.6640625" style="1" customWidth="1"/>
    <col min="7" max="8" width="1.6640625" style="1" customWidth="1"/>
    <col min="9" max="9" width="9.109375" style="1"/>
    <col min="10" max="11" width="10.5546875" style="1" bestFit="1" customWidth="1"/>
    <col min="12" max="13" width="1.6640625" style="1" customWidth="1"/>
    <col min="14" max="15" width="10.5546875" style="1" bestFit="1" customWidth="1"/>
    <col min="16" max="17" width="9.109375" style="1"/>
    <col min="18" max="18" width="0" style="1" hidden="1" customWidth="1"/>
    <col min="19" max="21" width="9.109375" style="1" hidden="1" customWidth="1"/>
    <col min="22" max="35" width="4.6640625" style="1" hidden="1" customWidth="1"/>
    <col min="36" max="16384" width="9.109375" style="1"/>
  </cols>
  <sheetData>
    <row r="4" spans="1:32" ht="25.2" x14ac:dyDescent="0.45">
      <c r="D4" s="131" t="s">
        <v>25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32" ht="20.399999999999999" x14ac:dyDescent="0.35">
      <c r="D5" s="132" t="s">
        <v>58</v>
      </c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</row>
    <row r="6" spans="1:32" ht="12" customHeight="1" x14ac:dyDescent="0.3">
      <c r="D6" s="2"/>
    </row>
    <row r="7" spans="1:32" ht="12" customHeight="1" x14ac:dyDescent="0.3">
      <c r="F7" s="84"/>
      <c r="G7" s="84"/>
      <c r="J7" s="85"/>
      <c r="K7" s="85"/>
      <c r="L7" s="85"/>
    </row>
    <row r="8" spans="1:32" ht="15.6" x14ac:dyDescent="0.3">
      <c r="D8" s="126" t="s">
        <v>43</v>
      </c>
      <c r="E8" s="126"/>
      <c r="F8" s="126"/>
      <c r="I8" s="127" t="str">
        <f>Petra!D6</f>
        <v>Orange</v>
      </c>
      <c r="J8" s="127"/>
      <c r="K8" s="126" t="s">
        <v>44</v>
      </c>
      <c r="L8" s="126"/>
      <c r="M8" s="126"/>
      <c r="N8" s="127" t="str">
        <f>Petra!D7</f>
        <v>Buena Vista</v>
      </c>
      <c r="O8" s="127"/>
      <c r="P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A10" s="23"/>
      <c r="D10" s="126" t="s">
        <v>0</v>
      </c>
      <c r="E10" s="126"/>
      <c r="F10" s="126"/>
      <c r="G10" s="18"/>
      <c r="H10" s="18"/>
      <c r="I10" s="128" t="str">
        <f>'All traffic'!H10</f>
        <v>Victory Way</v>
      </c>
      <c r="J10" s="128"/>
      <c r="K10" s="128"/>
      <c r="L10" s="3" t="s">
        <v>30</v>
      </c>
      <c r="M10" s="3"/>
      <c r="N10" s="128" t="str">
        <f>'All traffic'!M10</f>
        <v>Osceola Pkwy</v>
      </c>
      <c r="O10" s="128"/>
      <c r="P10" s="128"/>
    </row>
    <row r="11" spans="1:32" ht="8.1" customHeight="1" x14ac:dyDescent="0.3">
      <c r="A11" s="5"/>
      <c r="D11" s="18"/>
      <c r="E11" s="18"/>
      <c r="F11" s="18"/>
      <c r="G11" s="18"/>
      <c r="H11" s="18"/>
      <c r="I11" s="3"/>
    </row>
    <row r="12" spans="1:32" ht="15.6" x14ac:dyDescent="0.3">
      <c r="A12" s="5"/>
      <c r="D12" s="126" t="s">
        <v>10</v>
      </c>
      <c r="E12" s="126"/>
      <c r="F12" s="126"/>
      <c r="G12" s="18"/>
      <c r="H12" s="18"/>
      <c r="I12" s="140">
        <f>'All traffic'!H12</f>
        <v>42480</v>
      </c>
      <c r="J12" s="140"/>
      <c r="K12" s="140"/>
    </row>
    <row r="13" spans="1:32" ht="8.1" customHeight="1" x14ac:dyDescent="0.3">
      <c r="A13" s="5"/>
      <c r="D13" s="19"/>
      <c r="E13" s="10"/>
      <c r="F13" s="10"/>
      <c r="G13" s="10"/>
      <c r="H13" s="10"/>
    </row>
    <row r="14" spans="1:32" ht="15.6" x14ac:dyDescent="0.3">
      <c r="A14" s="6"/>
      <c r="B14" s="5"/>
      <c r="C14" s="5"/>
      <c r="D14" s="126" t="s">
        <v>1</v>
      </c>
      <c r="E14" s="126"/>
      <c r="F14" s="126"/>
      <c r="G14" s="18"/>
      <c r="H14" s="18"/>
      <c r="I14" s="80">
        <f>D23</f>
        <v>0.29166666666666669</v>
      </c>
      <c r="J14" s="77" t="s">
        <v>40</v>
      </c>
      <c r="K14" s="80">
        <f>F30</f>
        <v>0.37500000000000017</v>
      </c>
      <c r="N14" s="126" t="s">
        <v>27</v>
      </c>
      <c r="O14" s="126"/>
      <c r="P14" s="126"/>
    </row>
    <row r="15" spans="1:32" ht="8.1" customHeight="1" x14ac:dyDescent="0.3">
      <c r="A15" s="5"/>
      <c r="D15" s="19"/>
      <c r="E15" s="10"/>
      <c r="F15" s="10"/>
      <c r="G15" s="10"/>
      <c r="H15" s="10"/>
    </row>
    <row r="16" spans="1:32" ht="15.6" x14ac:dyDescent="0.3">
      <c r="A16" s="6"/>
      <c r="B16" s="5"/>
      <c r="C16" s="5"/>
      <c r="D16" s="73"/>
      <c r="E16" s="73"/>
      <c r="F16" s="73"/>
      <c r="G16" s="73"/>
      <c r="H16" s="73"/>
      <c r="M16" s="130" t="s">
        <v>59</v>
      </c>
      <c r="N16" s="130"/>
      <c r="O16" s="130"/>
      <c r="P16" s="81">
        <f>Petra!D4</f>
        <v>62572.07</v>
      </c>
    </row>
    <row r="17" spans="1:23" ht="12" customHeight="1" thickBot="1" x14ac:dyDescent="0.3">
      <c r="A17" s="6"/>
      <c r="B17" s="5"/>
      <c r="C17" s="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1:23" ht="6" customHeight="1" x14ac:dyDescent="0.25">
      <c r="A18" s="6"/>
      <c r="B18" s="5"/>
      <c r="C18" s="5"/>
    </row>
    <row r="19" spans="1:23" x14ac:dyDescent="0.25">
      <c r="A19" s="6"/>
      <c r="B19" s="5"/>
      <c r="C19" s="5"/>
      <c r="D19" s="10"/>
      <c r="E19" s="10"/>
      <c r="F19" s="10"/>
      <c r="G19" s="10"/>
      <c r="H19" s="10"/>
      <c r="I19" s="133" t="s">
        <v>2</v>
      </c>
      <c r="J19" s="133"/>
      <c r="K19" s="133"/>
      <c r="L19" s="10"/>
      <c r="M19" s="10"/>
      <c r="N19" s="133" t="s">
        <v>6</v>
      </c>
      <c r="O19" s="133"/>
      <c r="P19" s="133"/>
      <c r="S19" s="4" t="s">
        <v>11</v>
      </c>
    </row>
    <row r="20" spans="1:23" x14ac:dyDescent="0.25">
      <c r="A20" s="6"/>
      <c r="B20" s="5"/>
      <c r="C20" s="5"/>
      <c r="D20" s="138" t="s">
        <v>1</v>
      </c>
      <c r="E20" s="138"/>
      <c r="F20" s="138"/>
      <c r="G20" s="11"/>
      <c r="H20" s="11"/>
      <c r="I20" s="11" t="s">
        <v>3</v>
      </c>
      <c r="J20" s="11" t="s">
        <v>4</v>
      </c>
      <c r="K20" s="11" t="s">
        <v>5</v>
      </c>
      <c r="L20" s="10"/>
      <c r="M20" s="10"/>
      <c r="N20" s="11" t="s">
        <v>3</v>
      </c>
      <c r="O20" s="11" t="s">
        <v>4</v>
      </c>
      <c r="P20" s="11" t="s">
        <v>5</v>
      </c>
      <c r="S20" s="4" t="s">
        <v>12</v>
      </c>
    </row>
    <row r="21" spans="1:23" ht="6" customHeight="1" thickBot="1" x14ac:dyDescent="0.3">
      <c r="A21" s="6"/>
      <c r="B21" s="5"/>
      <c r="C21" s="5"/>
      <c r="D21" s="13"/>
      <c r="E21" s="13"/>
      <c r="F21" s="13"/>
      <c r="G21" s="13"/>
      <c r="H21" s="13"/>
      <c r="I21" s="13"/>
      <c r="J21" s="13"/>
      <c r="K21" s="13"/>
      <c r="L21" s="14"/>
      <c r="M21" s="14"/>
      <c r="N21" s="13"/>
      <c r="O21" s="13"/>
      <c r="P21" s="13"/>
    </row>
    <row r="22" spans="1:23" ht="6" customHeight="1" x14ac:dyDescent="0.25">
      <c r="A22" s="72"/>
    </row>
    <row r="23" spans="1:23" ht="10.5" customHeight="1" x14ac:dyDescent="0.25">
      <c r="D23" s="29">
        <f>'All traffic'!C23</f>
        <v>0.29166666666666669</v>
      </c>
      <c r="E23" s="30" t="s">
        <v>7</v>
      </c>
      <c r="F23" s="29">
        <f>'All traffic'!E23</f>
        <v>0.30208333333333337</v>
      </c>
      <c r="G23" s="29"/>
      <c r="H23" s="31"/>
      <c r="I23" s="33">
        <f>Petra!L24</f>
        <v>0</v>
      </c>
      <c r="J23" s="33">
        <f>Petra!K24</f>
        <v>2</v>
      </c>
      <c r="K23" s="33">
        <f>Petra!J24</f>
        <v>0</v>
      </c>
      <c r="L23" s="34"/>
      <c r="M23" s="35"/>
      <c r="N23" s="33">
        <f>Petra!D24</f>
        <v>2</v>
      </c>
      <c r="O23" s="33">
        <f>Petra!C24</f>
        <v>1</v>
      </c>
      <c r="P23" s="33">
        <f>Petra!B24</f>
        <v>8</v>
      </c>
      <c r="S23" s="7">
        <f t="shared" ref="S23:S30" si="0">D23</f>
        <v>0.29166666666666669</v>
      </c>
      <c r="T23" s="54">
        <f>SUM(I23:P23,I39:P39)</f>
        <v>31</v>
      </c>
      <c r="U23" s="54"/>
    </row>
    <row r="24" spans="1:23" ht="10.5" customHeight="1" x14ac:dyDescent="0.25">
      <c r="D24" s="29">
        <f>'All traffic'!C24</f>
        <v>0.30208333333333337</v>
      </c>
      <c r="E24" s="30" t="s">
        <v>7</v>
      </c>
      <c r="F24" s="29">
        <f>'All traffic'!E24</f>
        <v>0.31250000000000006</v>
      </c>
      <c r="G24" s="29"/>
      <c r="H24" s="31"/>
      <c r="I24" s="33">
        <f>Petra!L25</f>
        <v>2</v>
      </c>
      <c r="J24" s="33">
        <f>Petra!K25</f>
        <v>0</v>
      </c>
      <c r="K24" s="33">
        <f>Petra!J25</f>
        <v>1</v>
      </c>
      <c r="L24" s="34"/>
      <c r="M24" s="35"/>
      <c r="N24" s="33">
        <f>Petra!D25</f>
        <v>1</v>
      </c>
      <c r="O24" s="33">
        <f>Petra!C25</f>
        <v>6</v>
      </c>
      <c r="P24" s="33">
        <f>Petra!B25</f>
        <v>14</v>
      </c>
      <c r="S24" s="7">
        <f t="shared" si="0"/>
        <v>0.30208333333333337</v>
      </c>
      <c r="T24" s="54">
        <f>SUM(I24:P24,I40:P40)</f>
        <v>53</v>
      </c>
      <c r="U24" s="54"/>
    </row>
    <row r="25" spans="1:23" ht="10.5" customHeight="1" x14ac:dyDescent="0.25">
      <c r="D25" s="29">
        <f>'All traffic'!C25</f>
        <v>0.31250000000000006</v>
      </c>
      <c r="E25" s="30" t="s">
        <v>7</v>
      </c>
      <c r="F25" s="29">
        <f>'All traffic'!E25</f>
        <v>0.32291666666666674</v>
      </c>
      <c r="G25" s="29"/>
      <c r="H25" s="31"/>
      <c r="I25" s="33">
        <f>Petra!L26</f>
        <v>0</v>
      </c>
      <c r="J25" s="33">
        <f>Petra!K26</f>
        <v>1</v>
      </c>
      <c r="K25" s="33">
        <f>Petra!J26</f>
        <v>0</v>
      </c>
      <c r="L25" s="34"/>
      <c r="M25" s="35"/>
      <c r="N25" s="33">
        <f>Petra!D26</f>
        <v>2</v>
      </c>
      <c r="O25" s="33">
        <f>Petra!C26</f>
        <v>4</v>
      </c>
      <c r="P25" s="33">
        <f>Petra!B26</f>
        <v>17</v>
      </c>
      <c r="S25" s="7">
        <f t="shared" si="0"/>
        <v>0.31250000000000006</v>
      </c>
      <c r="T25" s="1">
        <f t="shared" ref="T25:T30" si="1">SUM(I25:P25,I41:P41)</f>
        <v>56</v>
      </c>
      <c r="U25" s="54"/>
    </row>
    <row r="26" spans="1:23" ht="10.5" customHeight="1" x14ac:dyDescent="0.25">
      <c r="D26" s="29">
        <f>'All traffic'!C26</f>
        <v>0.32291666666666674</v>
      </c>
      <c r="E26" s="30" t="s">
        <v>7</v>
      </c>
      <c r="F26" s="29">
        <f>'All traffic'!E26</f>
        <v>0.33333333333333343</v>
      </c>
      <c r="G26" s="29"/>
      <c r="H26" s="31"/>
      <c r="I26" s="33">
        <f>Petra!L27</f>
        <v>1</v>
      </c>
      <c r="J26" s="33">
        <f>Petra!K27</f>
        <v>2</v>
      </c>
      <c r="K26" s="33">
        <f>Petra!J27</f>
        <v>1</v>
      </c>
      <c r="L26" s="34"/>
      <c r="M26" s="35"/>
      <c r="N26" s="33">
        <f>Petra!D27</f>
        <v>1</v>
      </c>
      <c r="O26" s="33">
        <f>Petra!C27</f>
        <v>6</v>
      </c>
      <c r="P26" s="33">
        <f>Petra!B27</f>
        <v>17</v>
      </c>
      <c r="S26" s="7">
        <f t="shared" si="0"/>
        <v>0.32291666666666674</v>
      </c>
      <c r="T26" s="1">
        <f t="shared" si="1"/>
        <v>59</v>
      </c>
      <c r="U26" s="54">
        <f>SUM(T23:T26)</f>
        <v>199</v>
      </c>
      <c r="W26" s="57"/>
    </row>
    <row r="27" spans="1:23" ht="10.5" customHeight="1" x14ac:dyDescent="0.25">
      <c r="D27" s="29">
        <f>'All traffic'!C27</f>
        <v>0.33333333333333343</v>
      </c>
      <c r="E27" s="30" t="s">
        <v>7</v>
      </c>
      <c r="F27" s="29">
        <f>'All traffic'!E27</f>
        <v>0.34375000000000011</v>
      </c>
      <c r="G27" s="29"/>
      <c r="H27" s="31"/>
      <c r="I27" s="33">
        <f>Petra!L28</f>
        <v>1</v>
      </c>
      <c r="J27" s="33">
        <f>Petra!K28</f>
        <v>2</v>
      </c>
      <c r="K27" s="33">
        <f>Petra!J28</f>
        <v>2</v>
      </c>
      <c r="L27" s="34"/>
      <c r="M27" s="35"/>
      <c r="N27" s="33">
        <f>Petra!D28</f>
        <v>2</v>
      </c>
      <c r="O27" s="33">
        <f>Petra!C28</f>
        <v>1</v>
      </c>
      <c r="P27" s="33">
        <f>Petra!B28</f>
        <v>20</v>
      </c>
      <c r="S27" s="7">
        <f t="shared" si="0"/>
        <v>0.33333333333333343</v>
      </c>
      <c r="T27" s="1">
        <f t="shared" si="1"/>
        <v>73</v>
      </c>
      <c r="U27" s="54">
        <f>SUM(T24:T27)</f>
        <v>241</v>
      </c>
    </row>
    <row r="28" spans="1:23" ht="10.5" customHeight="1" x14ac:dyDescent="0.25">
      <c r="D28" s="29">
        <f>'All traffic'!C28</f>
        <v>0.34375000000000011</v>
      </c>
      <c r="E28" s="30" t="s">
        <v>7</v>
      </c>
      <c r="F28" s="29">
        <f>'All traffic'!E28</f>
        <v>0.3541666666666668</v>
      </c>
      <c r="G28" s="29"/>
      <c r="H28" s="31"/>
      <c r="I28" s="33">
        <f>Petra!L29</f>
        <v>0</v>
      </c>
      <c r="J28" s="33">
        <f>Petra!K29</f>
        <v>3</v>
      </c>
      <c r="K28" s="33">
        <f>Petra!J29</f>
        <v>2</v>
      </c>
      <c r="L28" s="34"/>
      <c r="M28" s="35"/>
      <c r="N28" s="33">
        <f>Petra!D29</f>
        <v>2</v>
      </c>
      <c r="O28" s="33">
        <f>Petra!C29</f>
        <v>3</v>
      </c>
      <c r="P28" s="33">
        <f>Petra!B29</f>
        <v>17</v>
      </c>
      <c r="S28" s="7">
        <f t="shared" si="0"/>
        <v>0.34375000000000011</v>
      </c>
      <c r="T28" s="1">
        <f t="shared" si="1"/>
        <v>62</v>
      </c>
      <c r="U28" s="54">
        <f>SUM(T25:T28)</f>
        <v>250</v>
      </c>
    </row>
    <row r="29" spans="1:23" ht="10.5" customHeight="1" x14ac:dyDescent="0.25">
      <c r="D29" s="29">
        <f>'All traffic'!C29</f>
        <v>0.3541666666666668</v>
      </c>
      <c r="E29" s="30" t="s">
        <v>7</v>
      </c>
      <c r="F29" s="29">
        <f>'All traffic'!E29</f>
        <v>0.36458333333333348</v>
      </c>
      <c r="G29" s="29"/>
      <c r="H29" s="31"/>
      <c r="I29" s="33">
        <f>Petra!L30</f>
        <v>1</v>
      </c>
      <c r="J29" s="33">
        <f>Petra!K30</f>
        <v>2</v>
      </c>
      <c r="K29" s="33">
        <f>Petra!J30</f>
        <v>6</v>
      </c>
      <c r="L29" s="34"/>
      <c r="M29" s="35"/>
      <c r="N29" s="33">
        <f>Petra!D30</f>
        <v>5</v>
      </c>
      <c r="O29" s="33">
        <f>Petra!C30</f>
        <v>5</v>
      </c>
      <c r="P29" s="33">
        <f>Petra!B30</f>
        <v>16</v>
      </c>
      <c r="S29" s="7">
        <f t="shared" si="0"/>
        <v>0.3541666666666668</v>
      </c>
      <c r="T29" s="1">
        <f t="shared" si="1"/>
        <v>76</v>
      </c>
      <c r="U29" s="54">
        <f>SUM(T26:T29)</f>
        <v>270</v>
      </c>
    </row>
    <row r="30" spans="1:23" ht="10.5" customHeight="1" x14ac:dyDescent="0.25">
      <c r="D30" s="29">
        <f>'All traffic'!C30</f>
        <v>0.36458333333333348</v>
      </c>
      <c r="E30" s="30" t="s">
        <v>7</v>
      </c>
      <c r="F30" s="29">
        <f>'All traffic'!E30</f>
        <v>0.37500000000000017</v>
      </c>
      <c r="G30" s="29"/>
      <c r="H30" s="31"/>
      <c r="I30" s="33">
        <f>Petra!L31</f>
        <v>2</v>
      </c>
      <c r="J30" s="33">
        <f>Petra!K31</f>
        <v>3</v>
      </c>
      <c r="K30" s="33">
        <f>Petra!J31</f>
        <v>1</v>
      </c>
      <c r="L30" s="34"/>
      <c r="M30" s="35"/>
      <c r="N30" s="33">
        <f>Petra!D31</f>
        <v>1</v>
      </c>
      <c r="O30" s="33">
        <f>Petra!C31</f>
        <v>2</v>
      </c>
      <c r="P30" s="33">
        <f>Petra!B31</f>
        <v>25</v>
      </c>
      <c r="S30" s="7">
        <f t="shared" si="0"/>
        <v>0.36458333333333348</v>
      </c>
      <c r="T30" s="1">
        <f t="shared" si="1"/>
        <v>82</v>
      </c>
      <c r="U30" s="54">
        <f>SUM(T27:T30)</f>
        <v>293</v>
      </c>
    </row>
    <row r="31" spans="1:23" ht="6" customHeight="1" thickBot="1" x14ac:dyDescent="0.3">
      <c r="D31" s="15"/>
      <c r="E31" s="16"/>
      <c r="F31" s="17"/>
      <c r="G31" s="17"/>
      <c r="H31" s="17"/>
      <c r="I31" s="12"/>
      <c r="J31" s="12"/>
      <c r="K31" s="12"/>
      <c r="L31" s="12"/>
      <c r="M31" s="12"/>
      <c r="N31" s="12"/>
      <c r="O31" s="12"/>
      <c r="P31" s="12"/>
      <c r="S31" s="7">
        <f>F30</f>
        <v>0.37500000000000017</v>
      </c>
    </row>
    <row r="32" spans="1:23" ht="9.9" customHeight="1" x14ac:dyDescent="0.25">
      <c r="D32" s="7"/>
      <c r="E32" s="9"/>
      <c r="F32" s="8"/>
      <c r="G32" s="8"/>
      <c r="H32" s="8"/>
      <c r="U32" s="54">
        <f>MAX(U26:U30)</f>
        <v>293</v>
      </c>
    </row>
    <row r="33" spans="4:35" ht="9.9" customHeight="1" thickBot="1" x14ac:dyDescent="0.3"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U33" s="7"/>
    </row>
    <row r="34" spans="4:35" ht="6" customHeight="1" x14ac:dyDescent="0.25"/>
    <row r="35" spans="4:35" x14ac:dyDescent="0.25">
      <c r="D35" s="10"/>
      <c r="E35" s="10"/>
      <c r="F35" s="10"/>
      <c r="G35" s="10"/>
      <c r="H35" s="10"/>
      <c r="I35" s="133" t="s">
        <v>8</v>
      </c>
      <c r="J35" s="133"/>
      <c r="K35" s="133"/>
      <c r="L35" s="10"/>
      <c r="M35" s="10"/>
      <c r="N35" s="133" t="s">
        <v>9</v>
      </c>
      <c r="O35" s="133"/>
      <c r="P35" s="133"/>
      <c r="V35" s="129" t="s">
        <v>15</v>
      </c>
      <c r="W35" s="129"/>
      <c r="X35" s="142"/>
      <c r="Y35" s="143" t="s">
        <v>19</v>
      </c>
      <c r="Z35" s="142"/>
      <c r="AA35" s="144"/>
      <c r="AB35" s="143" t="s">
        <v>20</v>
      </c>
      <c r="AC35" s="142"/>
      <c r="AD35" s="142"/>
      <c r="AE35" s="143" t="s">
        <v>21</v>
      </c>
      <c r="AF35" s="142"/>
      <c r="AG35" s="144"/>
    </row>
    <row r="36" spans="4:35" x14ac:dyDescent="0.25">
      <c r="D36" s="138" t="s">
        <v>1</v>
      </c>
      <c r="E36" s="138"/>
      <c r="F36" s="138"/>
      <c r="G36" s="11"/>
      <c r="H36" s="11"/>
      <c r="I36" s="11" t="s">
        <v>3</v>
      </c>
      <c r="J36" s="11" t="s">
        <v>4</v>
      </c>
      <c r="K36" s="11" t="s">
        <v>5</v>
      </c>
      <c r="L36" s="10"/>
      <c r="M36" s="10"/>
      <c r="N36" s="11" t="s">
        <v>3</v>
      </c>
      <c r="O36" s="11" t="s">
        <v>4</v>
      </c>
      <c r="P36" s="11" t="s">
        <v>5</v>
      </c>
      <c r="S36" s="7"/>
      <c r="V36" s="4" t="s">
        <v>16</v>
      </c>
      <c r="W36" s="4" t="s">
        <v>17</v>
      </c>
      <c r="X36" s="4" t="s">
        <v>18</v>
      </c>
      <c r="Y36" s="67" t="s">
        <v>16</v>
      </c>
      <c r="Z36" s="55" t="s">
        <v>17</v>
      </c>
      <c r="AA36" s="68" t="s">
        <v>18</v>
      </c>
      <c r="AB36" s="67" t="s">
        <v>16</v>
      </c>
      <c r="AC36" s="55" t="s">
        <v>17</v>
      </c>
      <c r="AD36" s="55" t="s">
        <v>18</v>
      </c>
      <c r="AE36" s="67" t="s">
        <v>16</v>
      </c>
      <c r="AF36" s="55" t="s">
        <v>17</v>
      </c>
      <c r="AG36" s="68" t="s">
        <v>18</v>
      </c>
    </row>
    <row r="37" spans="4:35" ht="6" customHeight="1" thickBot="1" x14ac:dyDescent="0.3">
      <c r="D37" s="13"/>
      <c r="E37" s="13"/>
      <c r="F37" s="13"/>
      <c r="G37" s="13"/>
      <c r="H37" s="13"/>
      <c r="I37" s="13"/>
      <c r="J37" s="13"/>
      <c r="K37" s="13"/>
      <c r="L37" s="14"/>
      <c r="M37" s="14"/>
      <c r="N37" s="13"/>
      <c r="O37" s="13"/>
      <c r="P37" s="13"/>
      <c r="V37" s="4"/>
      <c r="W37" s="4"/>
      <c r="X37" s="4"/>
      <c r="Y37" s="67"/>
      <c r="Z37" s="55"/>
      <c r="AA37" s="68"/>
      <c r="AB37" s="67"/>
      <c r="AC37" s="55"/>
      <c r="AD37" s="55"/>
      <c r="AE37" s="67"/>
      <c r="AF37" s="55"/>
      <c r="AG37" s="68"/>
    </row>
    <row r="38" spans="4:35" ht="6" customHeight="1" x14ac:dyDescent="0.25">
      <c r="T38" s="58"/>
      <c r="V38" s="4"/>
      <c r="W38" s="4"/>
      <c r="X38" s="4"/>
      <c r="Y38" s="67"/>
      <c r="Z38" s="55"/>
      <c r="AA38" s="68"/>
      <c r="AB38" s="67"/>
      <c r="AC38" s="55"/>
      <c r="AD38" s="55"/>
      <c r="AE38" s="67"/>
      <c r="AF38" s="55"/>
      <c r="AG38" s="68"/>
    </row>
    <row r="39" spans="4:35" ht="10.5" customHeight="1" x14ac:dyDescent="0.25">
      <c r="D39" s="29">
        <f>D23</f>
        <v>0.29166666666666669</v>
      </c>
      <c r="E39" s="30" t="s">
        <v>7</v>
      </c>
      <c r="F39" s="29">
        <f>F23</f>
        <v>0.30208333333333337</v>
      </c>
      <c r="G39" s="29"/>
      <c r="H39" s="31"/>
      <c r="I39" s="33">
        <f>Petra!P24</f>
        <v>7</v>
      </c>
      <c r="J39" s="33">
        <f>Petra!O24</f>
        <v>3</v>
      </c>
      <c r="K39" s="33">
        <f>Petra!N24</f>
        <v>0</v>
      </c>
      <c r="L39" s="33"/>
      <c r="M39" s="36"/>
      <c r="N39" s="33">
        <f>Petra!H24</f>
        <v>0</v>
      </c>
      <c r="O39" s="33">
        <f>Petra!G24</f>
        <v>6</v>
      </c>
      <c r="P39" s="33">
        <f>Petra!F24</f>
        <v>2</v>
      </c>
      <c r="S39" s="63">
        <f>'All traffic'!R40</f>
        <v>0.30208333333333337</v>
      </c>
      <c r="T39" s="63">
        <f>'All traffic'!S40</f>
        <v>0.31250000000000006</v>
      </c>
      <c r="U39" s="64">
        <f>SUM(V39:AG39)</f>
        <v>53</v>
      </c>
      <c r="V39" s="64">
        <f>IF($S$39=$D$23,I23,IF($S$39=$D$24,I24,IF($S$39=$D$25,I25,IF($S$39=$D$26,I26,I27))))</f>
        <v>2</v>
      </c>
      <c r="W39" s="64">
        <f>IF($S$39=$D$23,J23,IF($S$39=$D$24,J24,IF($S$39=$D$25,J25,IF($S$39=$D$26,J26,J27))))</f>
        <v>0</v>
      </c>
      <c r="X39" s="64">
        <f t="shared" ref="V39:X42" si="2">IF($S$39=$D$23,K23,IF($S$39=$D$24,K24,IF($S$39=$D$25,K25,IF($S$39=$D$26,K26,K27))))</f>
        <v>1</v>
      </c>
      <c r="Y39" s="69">
        <f t="shared" ref="Y39:AA42" si="3">IF($S$39=$D$23,N23,IF($S$39=$D$24,N24,IF($S$39=$D$25,N25,IF($S$39=$D$26,N26,N27))))</f>
        <v>1</v>
      </c>
      <c r="Z39" s="70">
        <f t="shared" si="3"/>
        <v>6</v>
      </c>
      <c r="AA39" s="71">
        <f t="shared" si="3"/>
        <v>14</v>
      </c>
      <c r="AB39" s="64">
        <f>IF($S$39=$D$23,I39,IF($S$39=$D$24,I40,IF($S$39=$D$25,I41,IF($S$39=$D$26,I42,I43))))</f>
        <v>7</v>
      </c>
      <c r="AC39" s="64">
        <f>IF($S$39=$D$23,J39,IF($S$39=$D$24,J40,IF($S$39=$D$25,J41,IF($S$39=$D$26,J42,J43))))</f>
        <v>5</v>
      </c>
      <c r="AD39" s="64">
        <f t="shared" ref="AC39:AD42" si="4">IF($S$39=$D$23,K39,IF($S$39=$D$24,K40,IF($S$39=$D$25,K41,IF($S$39=$D$26,K42,K43))))</f>
        <v>4</v>
      </c>
      <c r="AE39" s="69">
        <f t="shared" ref="AE39:AG42" si="5">IF($S$39=$D$23,N39,IF($S$39=$D$24,N40,IF($S$39=$D$25,N41,IF($S$39=$D$26,N42,N43))))</f>
        <v>0</v>
      </c>
      <c r="AF39" s="70">
        <f>IF($S$39=$D$23,O39,IF($S$39=$D$24,O40,IF($S$39=$D$25,O41,IF($S$39=$D$26,O42,O43))))</f>
        <v>7</v>
      </c>
      <c r="AG39" s="71">
        <f t="shared" si="5"/>
        <v>6</v>
      </c>
    </row>
    <row r="40" spans="4:35" ht="10.5" customHeight="1" x14ac:dyDescent="0.25">
      <c r="D40" s="29">
        <f t="shared" ref="D40:D46" si="6">D24</f>
        <v>0.30208333333333337</v>
      </c>
      <c r="E40" s="30" t="s">
        <v>7</v>
      </c>
      <c r="F40" s="29">
        <f t="shared" ref="F40:F46" si="7">F24</f>
        <v>0.31250000000000006</v>
      </c>
      <c r="G40" s="29"/>
      <c r="H40" s="31"/>
      <c r="I40" s="33">
        <f>Petra!P25</f>
        <v>7</v>
      </c>
      <c r="J40" s="33">
        <f>Petra!O25</f>
        <v>5</v>
      </c>
      <c r="K40" s="33">
        <f>Petra!N25</f>
        <v>4</v>
      </c>
      <c r="L40" s="33"/>
      <c r="M40" s="36"/>
      <c r="N40" s="33">
        <f>Petra!H25</f>
        <v>0</v>
      </c>
      <c r="O40" s="33">
        <f>Petra!G25</f>
        <v>7</v>
      </c>
      <c r="P40" s="33">
        <f>Petra!F25</f>
        <v>6</v>
      </c>
      <c r="S40" s="63">
        <f>'All traffic'!R41</f>
        <v>0.31250000000000006</v>
      </c>
      <c r="T40" s="63">
        <f>'All traffic'!S41</f>
        <v>0.32291666666666674</v>
      </c>
      <c r="U40" s="64">
        <f>SUM(V40:AG40)</f>
        <v>56</v>
      </c>
      <c r="V40" s="64">
        <f t="shared" si="2"/>
        <v>0</v>
      </c>
      <c r="W40" s="64">
        <f t="shared" si="2"/>
        <v>1</v>
      </c>
      <c r="X40" s="64">
        <f t="shared" si="2"/>
        <v>0</v>
      </c>
      <c r="Y40" s="69">
        <f t="shared" si="3"/>
        <v>2</v>
      </c>
      <c r="Z40" s="70">
        <f t="shared" si="3"/>
        <v>4</v>
      </c>
      <c r="AA40" s="71">
        <f t="shared" si="3"/>
        <v>17</v>
      </c>
      <c r="AB40" s="64">
        <f>IF($S$39=$D$23,I40,IF($S$39=$D$24,I41,IF($S$39=$D$25,I42,IF($S$39=$D$26,I43,I44))))</f>
        <v>7</v>
      </c>
      <c r="AC40" s="64">
        <f t="shared" si="4"/>
        <v>4</v>
      </c>
      <c r="AD40" s="64">
        <f t="shared" si="4"/>
        <v>0</v>
      </c>
      <c r="AE40" s="69">
        <f t="shared" si="5"/>
        <v>0</v>
      </c>
      <c r="AF40" s="70">
        <f t="shared" si="5"/>
        <v>13</v>
      </c>
      <c r="AG40" s="71">
        <f t="shared" si="5"/>
        <v>8</v>
      </c>
    </row>
    <row r="41" spans="4:35" ht="10.5" customHeight="1" x14ac:dyDescent="0.25">
      <c r="D41" s="29">
        <f t="shared" si="6"/>
        <v>0.31250000000000006</v>
      </c>
      <c r="E41" s="30" t="s">
        <v>7</v>
      </c>
      <c r="F41" s="29">
        <f t="shared" si="7"/>
        <v>0.32291666666666674</v>
      </c>
      <c r="G41" s="29"/>
      <c r="H41" s="31"/>
      <c r="I41" s="33">
        <f>Petra!P26</f>
        <v>7</v>
      </c>
      <c r="J41" s="33">
        <f>Petra!O26</f>
        <v>4</v>
      </c>
      <c r="K41" s="33">
        <f>Petra!N26</f>
        <v>0</v>
      </c>
      <c r="L41" s="33"/>
      <c r="M41" s="36"/>
      <c r="N41" s="33">
        <f>Petra!H26</f>
        <v>0</v>
      </c>
      <c r="O41" s="33">
        <f>Petra!G26</f>
        <v>13</v>
      </c>
      <c r="P41" s="33">
        <f>Petra!F26</f>
        <v>8</v>
      </c>
      <c r="S41" s="63">
        <f>'All traffic'!R42</f>
        <v>0.32291666666666674</v>
      </c>
      <c r="T41" s="63">
        <f>'All traffic'!S42</f>
        <v>0.33333333333333343</v>
      </c>
      <c r="U41" s="64">
        <f>SUM(V41:AG41)</f>
        <v>59</v>
      </c>
      <c r="V41" s="64">
        <f t="shared" si="2"/>
        <v>1</v>
      </c>
      <c r="W41" s="64">
        <f t="shared" si="2"/>
        <v>2</v>
      </c>
      <c r="X41" s="64">
        <f t="shared" si="2"/>
        <v>1</v>
      </c>
      <c r="Y41" s="69">
        <f t="shared" si="3"/>
        <v>1</v>
      </c>
      <c r="Z41" s="70">
        <f t="shared" si="3"/>
        <v>6</v>
      </c>
      <c r="AA41" s="71">
        <f t="shared" si="3"/>
        <v>17</v>
      </c>
      <c r="AB41" s="64">
        <f>IF($S$39=$D$23,I41,IF($S$39=$D$24,I42,IF($S$39=$D$25,I43,IF($S$39=$D$26,I44,I45))))</f>
        <v>8</v>
      </c>
      <c r="AC41" s="64">
        <f t="shared" si="4"/>
        <v>3</v>
      </c>
      <c r="AD41" s="64">
        <f t="shared" si="4"/>
        <v>1</v>
      </c>
      <c r="AE41" s="69">
        <f t="shared" si="5"/>
        <v>0</v>
      </c>
      <c r="AF41" s="70">
        <f t="shared" si="5"/>
        <v>7</v>
      </c>
      <c r="AG41" s="71">
        <f t="shared" si="5"/>
        <v>12</v>
      </c>
    </row>
    <row r="42" spans="4:35" ht="10.5" customHeight="1" x14ac:dyDescent="0.25">
      <c r="D42" s="29">
        <f t="shared" si="6"/>
        <v>0.32291666666666674</v>
      </c>
      <c r="E42" s="30" t="s">
        <v>7</v>
      </c>
      <c r="F42" s="29">
        <f t="shared" si="7"/>
        <v>0.33333333333333343</v>
      </c>
      <c r="G42" s="29"/>
      <c r="H42" s="31"/>
      <c r="I42" s="33">
        <f>Petra!P27</f>
        <v>8</v>
      </c>
      <c r="J42" s="33">
        <f>Petra!O27</f>
        <v>3</v>
      </c>
      <c r="K42" s="33">
        <f>Petra!N27</f>
        <v>1</v>
      </c>
      <c r="L42" s="33"/>
      <c r="M42" s="36"/>
      <c r="N42" s="33">
        <f>Petra!H27</f>
        <v>0</v>
      </c>
      <c r="O42" s="33">
        <f>Petra!G27</f>
        <v>7</v>
      </c>
      <c r="P42" s="33">
        <f>Petra!F27</f>
        <v>12</v>
      </c>
      <c r="S42" s="63">
        <f>'All traffic'!R43</f>
        <v>0.33333333333333343</v>
      </c>
      <c r="T42" s="63">
        <f>'All traffic'!S43</f>
        <v>0.34375000000000011</v>
      </c>
      <c r="U42" s="64">
        <f>SUM(V42:AG42)</f>
        <v>73</v>
      </c>
      <c r="V42" s="64">
        <f t="shared" si="2"/>
        <v>1</v>
      </c>
      <c r="W42" s="64">
        <f t="shared" si="2"/>
        <v>2</v>
      </c>
      <c r="X42" s="64">
        <f t="shared" si="2"/>
        <v>2</v>
      </c>
      <c r="Y42" s="69">
        <f t="shared" si="3"/>
        <v>2</v>
      </c>
      <c r="Z42" s="70">
        <f t="shared" si="3"/>
        <v>1</v>
      </c>
      <c r="AA42" s="71">
        <f t="shared" si="3"/>
        <v>20</v>
      </c>
      <c r="AB42" s="64">
        <f>IF($S$39=$D$23,I42,IF($S$39=$D$24,I43,IF($S$39=$D$25,I44,IF($S$39=$D$26,I45,I46))))</f>
        <v>12</v>
      </c>
      <c r="AC42" s="64">
        <f t="shared" si="4"/>
        <v>8</v>
      </c>
      <c r="AD42" s="64">
        <f t="shared" si="4"/>
        <v>1</v>
      </c>
      <c r="AE42" s="69">
        <f t="shared" si="5"/>
        <v>4</v>
      </c>
      <c r="AF42" s="70">
        <f t="shared" si="5"/>
        <v>14</v>
      </c>
      <c r="AG42" s="71">
        <f t="shared" si="5"/>
        <v>6</v>
      </c>
    </row>
    <row r="43" spans="4:35" ht="10.5" customHeight="1" x14ac:dyDescent="0.25">
      <c r="D43" s="29">
        <f t="shared" si="6"/>
        <v>0.33333333333333343</v>
      </c>
      <c r="E43" s="30" t="s">
        <v>7</v>
      </c>
      <c r="F43" s="29">
        <f t="shared" si="7"/>
        <v>0.34375000000000011</v>
      </c>
      <c r="G43" s="29"/>
      <c r="H43" s="31"/>
      <c r="I43" s="33">
        <f>Petra!P28</f>
        <v>12</v>
      </c>
      <c r="J43" s="33">
        <f>Petra!O28</f>
        <v>8</v>
      </c>
      <c r="K43" s="33">
        <f>Petra!N28</f>
        <v>1</v>
      </c>
      <c r="L43" s="33"/>
      <c r="M43" s="36"/>
      <c r="N43" s="33">
        <f>Petra!H28</f>
        <v>4</v>
      </c>
      <c r="O43" s="33">
        <f>Petra!G28</f>
        <v>14</v>
      </c>
      <c r="P43" s="33">
        <f>Petra!F28</f>
        <v>6</v>
      </c>
      <c r="S43" s="63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23"/>
      <c r="AI43" s="23"/>
    </row>
    <row r="44" spans="4:35" ht="10.5" customHeight="1" x14ac:dyDescent="0.25">
      <c r="D44" s="29">
        <f t="shared" si="6"/>
        <v>0.34375000000000011</v>
      </c>
      <c r="E44" s="30" t="s">
        <v>7</v>
      </c>
      <c r="F44" s="29">
        <f t="shared" si="7"/>
        <v>0.3541666666666668</v>
      </c>
      <c r="G44" s="29"/>
      <c r="H44" s="31"/>
      <c r="I44" s="33">
        <f>Petra!P29</f>
        <v>14</v>
      </c>
      <c r="J44" s="33">
        <f>Petra!O29</f>
        <v>11</v>
      </c>
      <c r="K44" s="33">
        <f>Petra!N29</f>
        <v>2</v>
      </c>
      <c r="L44" s="33"/>
      <c r="M44" s="36"/>
      <c r="N44" s="33">
        <f>Petra!H29</f>
        <v>0</v>
      </c>
      <c r="O44" s="33">
        <f>Petra!G29</f>
        <v>8</v>
      </c>
      <c r="P44" s="33">
        <f>Petra!F29</f>
        <v>0</v>
      </c>
      <c r="U44" s="1" t="s">
        <v>36</v>
      </c>
      <c r="V44" s="64">
        <f>SUM(V39:V42)</f>
        <v>4</v>
      </c>
      <c r="W44" s="64">
        <f t="shared" ref="W44:AG44" si="8">SUM(W39:W42)</f>
        <v>5</v>
      </c>
      <c r="X44" s="64">
        <f t="shared" si="8"/>
        <v>4</v>
      </c>
      <c r="Y44" s="64">
        <f t="shared" si="8"/>
        <v>6</v>
      </c>
      <c r="Z44" s="64">
        <f t="shared" si="8"/>
        <v>17</v>
      </c>
      <c r="AA44" s="64">
        <f t="shared" si="8"/>
        <v>68</v>
      </c>
      <c r="AB44" s="64">
        <f t="shared" si="8"/>
        <v>34</v>
      </c>
      <c r="AC44" s="64">
        <f t="shared" si="8"/>
        <v>20</v>
      </c>
      <c r="AD44" s="64">
        <f t="shared" si="8"/>
        <v>6</v>
      </c>
      <c r="AE44" s="64">
        <f t="shared" si="8"/>
        <v>4</v>
      </c>
      <c r="AF44" s="64">
        <f t="shared" si="8"/>
        <v>41</v>
      </c>
      <c r="AG44" s="64">
        <f t="shared" si="8"/>
        <v>32</v>
      </c>
      <c r="AH44" s="23"/>
    </row>
    <row r="45" spans="4:35" ht="10.5" customHeight="1" x14ac:dyDescent="0.25">
      <c r="D45" s="29">
        <f t="shared" si="6"/>
        <v>0.3541666666666668</v>
      </c>
      <c r="E45" s="30" t="s">
        <v>7</v>
      </c>
      <c r="F45" s="29">
        <f t="shared" si="7"/>
        <v>0.36458333333333348</v>
      </c>
      <c r="G45" s="29"/>
      <c r="H45" s="31"/>
      <c r="I45" s="33">
        <f>Petra!P30</f>
        <v>16</v>
      </c>
      <c r="J45" s="33">
        <f>Petra!O30</f>
        <v>4</v>
      </c>
      <c r="K45" s="33">
        <f>Petra!N30</f>
        <v>3</v>
      </c>
      <c r="L45" s="33"/>
      <c r="M45" s="36"/>
      <c r="N45" s="33">
        <f>Petra!H30</f>
        <v>0</v>
      </c>
      <c r="O45" s="33">
        <f>Petra!G30</f>
        <v>12</v>
      </c>
      <c r="P45" s="33">
        <f>Petra!F30</f>
        <v>6</v>
      </c>
      <c r="AH45" s="23"/>
    </row>
    <row r="46" spans="4:35" ht="10.5" customHeight="1" x14ac:dyDescent="0.25">
      <c r="D46" s="29">
        <f t="shared" si="6"/>
        <v>0.36458333333333348</v>
      </c>
      <c r="E46" s="30" t="s">
        <v>7</v>
      </c>
      <c r="F46" s="29">
        <f t="shared" si="7"/>
        <v>0.37500000000000017</v>
      </c>
      <c r="G46" s="29"/>
      <c r="H46" s="31"/>
      <c r="I46" s="33">
        <f>Petra!P31</f>
        <v>13</v>
      </c>
      <c r="J46" s="33">
        <f>Petra!O31</f>
        <v>14</v>
      </c>
      <c r="K46" s="33">
        <f>Petra!N31</f>
        <v>2</v>
      </c>
      <c r="L46" s="33"/>
      <c r="M46" s="36"/>
      <c r="N46" s="33">
        <f>Petra!H31</f>
        <v>2</v>
      </c>
      <c r="O46" s="33">
        <f>Petra!G31</f>
        <v>6</v>
      </c>
      <c r="P46" s="33">
        <f>Petra!F31</f>
        <v>11</v>
      </c>
      <c r="AH46" s="23"/>
    </row>
    <row r="47" spans="4:35" ht="6" customHeight="1" thickBot="1" x14ac:dyDescent="0.3"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</row>
    <row r="48" spans="4:35" x14ac:dyDescent="0.25">
      <c r="W48" s="23"/>
      <c r="X48" s="23"/>
      <c r="Y48" s="23"/>
      <c r="Z48" s="23"/>
      <c r="AA48" s="64"/>
      <c r="AB48" s="64"/>
      <c r="AC48" s="64"/>
      <c r="AD48" s="23"/>
      <c r="AE48" s="23"/>
      <c r="AF48" s="23"/>
      <c r="AG48" s="23"/>
      <c r="AH48" s="23"/>
    </row>
    <row r="49" spans="4:34" x14ac:dyDescent="0.25">
      <c r="W49" s="23"/>
      <c r="X49" s="23"/>
      <c r="Y49" s="23"/>
      <c r="Z49" s="23"/>
      <c r="AA49" s="64"/>
      <c r="AB49" s="64"/>
      <c r="AC49" s="64"/>
      <c r="AD49" s="23"/>
      <c r="AE49" s="23"/>
      <c r="AF49" s="23"/>
      <c r="AG49" s="23"/>
      <c r="AH49" s="23"/>
    </row>
    <row r="50" spans="4:34" x14ac:dyDescent="0.25">
      <c r="G50" s="20"/>
      <c r="H50" s="20"/>
      <c r="L50" s="26"/>
      <c r="M50" s="26"/>
      <c r="N50" s="26"/>
      <c r="AA50" s="64"/>
      <c r="AB50" s="64"/>
      <c r="AC50" s="64"/>
    </row>
    <row r="51" spans="4:34" x14ac:dyDescent="0.25">
      <c r="D51" s="133" t="s">
        <v>23</v>
      </c>
      <c r="E51" s="133"/>
      <c r="F51" s="133"/>
      <c r="G51" s="20"/>
      <c r="H51" s="20"/>
      <c r="I51" s="37">
        <f>IF('All traffic'!H53=0,0%,AA44/'All traffic'!H53)</f>
        <v>0.43037974683544306</v>
      </c>
      <c r="J51" s="37">
        <f>IF('All traffic'!I53=0,0%,Z44/'All traffic'!I53)</f>
        <v>0.32075471698113206</v>
      </c>
      <c r="K51" s="37">
        <f>IF('All traffic'!J53=0,0%,Y44/'All traffic'!J53)</f>
        <v>4.8000000000000001E-2</v>
      </c>
      <c r="L51" s="26"/>
      <c r="M51" s="26"/>
      <c r="N51" s="26"/>
      <c r="P51" s="39">
        <f>IF('All traffic'!O53=0,0%,AG44/'All traffic'!O53)</f>
        <v>2.5600000000000001E-2</v>
      </c>
      <c r="AA51" s="64"/>
      <c r="AB51" s="64"/>
      <c r="AC51" s="64"/>
    </row>
    <row r="52" spans="4:34" x14ac:dyDescent="0.25">
      <c r="D52" s="1" t="str">
        <f>'All traffic'!C55</f>
        <v>Victory Way</v>
      </c>
      <c r="H52" s="23"/>
      <c r="I52" s="26"/>
      <c r="J52" s="26"/>
      <c r="K52" s="26"/>
      <c r="L52" s="26"/>
      <c r="M52" s="26"/>
      <c r="N52" s="26"/>
      <c r="P52" s="40"/>
    </row>
    <row r="53" spans="4:34" x14ac:dyDescent="0.25">
      <c r="H53" s="23"/>
      <c r="I53" s="26"/>
      <c r="J53" s="26"/>
      <c r="K53" s="26"/>
      <c r="L53" s="26"/>
      <c r="M53" s="26"/>
      <c r="N53" s="26"/>
      <c r="O53" s="26"/>
      <c r="P53" s="39">
        <f>IF('All traffic'!O55=0,0%,AF44/'All traffic'!O55)</f>
        <v>3.7171350861287401E-2</v>
      </c>
    </row>
    <row r="54" spans="4:34" x14ac:dyDescent="0.25">
      <c r="D54" s="133" t="s">
        <v>24</v>
      </c>
      <c r="E54" s="133"/>
      <c r="F54" s="133"/>
      <c r="H54" s="23"/>
      <c r="I54" s="26"/>
      <c r="J54" s="26"/>
      <c r="K54" s="26"/>
      <c r="L54" s="26"/>
      <c r="M54" s="26"/>
      <c r="N54" s="26"/>
      <c r="O54" s="26"/>
      <c r="P54" s="40"/>
    </row>
    <row r="55" spans="4:34" x14ac:dyDescent="0.25">
      <c r="D55" s="1" t="str">
        <f>'All traffic'!C58</f>
        <v>Osceola Pkwy</v>
      </c>
      <c r="H55" s="23"/>
      <c r="I55" s="26"/>
      <c r="J55" s="26"/>
      <c r="K55" s="26"/>
      <c r="L55" s="26"/>
      <c r="M55" s="26"/>
      <c r="N55" s="26"/>
      <c r="O55" s="26"/>
      <c r="P55" s="39">
        <f>IF('All traffic'!O57=0,0%,AE44/'All traffic'!O57)</f>
        <v>4.1666666666666664E-2</v>
      </c>
    </row>
    <row r="56" spans="4:34" x14ac:dyDescent="0.25">
      <c r="H56" s="23"/>
      <c r="I56" s="26"/>
      <c r="J56" s="26"/>
      <c r="K56" s="26"/>
      <c r="L56" s="26"/>
      <c r="M56" s="26"/>
      <c r="N56" s="26"/>
      <c r="O56" s="26"/>
      <c r="P56" s="26"/>
    </row>
    <row r="57" spans="4:34" x14ac:dyDescent="0.25">
      <c r="H57" s="23"/>
      <c r="I57" s="26"/>
      <c r="K57" s="26"/>
      <c r="L57" s="26"/>
      <c r="M57" s="26"/>
      <c r="N57" s="26"/>
      <c r="O57" s="26"/>
      <c r="P57" s="26"/>
    </row>
    <row r="58" spans="4:34" x14ac:dyDescent="0.25">
      <c r="D58" s="133" t="s">
        <v>14</v>
      </c>
      <c r="E58" s="133"/>
      <c r="F58" s="133"/>
      <c r="H58" s="23"/>
      <c r="I58" s="26"/>
      <c r="K58" s="26"/>
      <c r="L58" s="26"/>
      <c r="M58" s="26"/>
      <c r="N58" s="26"/>
      <c r="O58" s="26"/>
      <c r="P58" s="26"/>
    </row>
    <row r="59" spans="4:34" x14ac:dyDescent="0.25">
      <c r="D59" s="21">
        <f>'All traffic'!C62</f>
        <v>0.30208333333333337</v>
      </c>
      <c r="E59" s="22" t="s">
        <v>7</v>
      </c>
      <c r="F59" s="21">
        <f>'All traffic'!E62:E62</f>
        <v>0.34375000000000011</v>
      </c>
      <c r="H59" s="23"/>
      <c r="I59" s="26"/>
      <c r="K59" s="26"/>
      <c r="L59" s="26"/>
      <c r="M59" s="26"/>
    </row>
    <row r="60" spans="4:34" x14ac:dyDescent="0.25">
      <c r="H60" s="23"/>
      <c r="I60" s="41">
        <f>IF('All traffic'!H62=0,0%,AB44/'All traffic'!H62)</f>
        <v>0.17171717171717171</v>
      </c>
      <c r="J60" s="26"/>
      <c r="K60" s="26"/>
      <c r="L60" s="26"/>
      <c r="M60" s="26"/>
      <c r="N60" s="26"/>
      <c r="O60" s="26"/>
      <c r="P60" s="26"/>
    </row>
    <row r="61" spans="4:34" x14ac:dyDescent="0.25">
      <c r="D61" s="135"/>
      <c r="E61" s="135"/>
      <c r="F61" s="135"/>
      <c r="H61" s="23"/>
      <c r="I61" s="42"/>
    </row>
    <row r="62" spans="4:34" x14ac:dyDescent="0.25">
      <c r="D62" s="141"/>
      <c r="E62" s="141"/>
      <c r="F62" s="141"/>
      <c r="H62" s="23"/>
      <c r="I62" s="41">
        <f>IF('All traffic'!H64=0,0%,AC44/'All traffic'!H64)</f>
        <v>6.7114093959731544E-2</v>
      </c>
    </row>
    <row r="63" spans="4:34" x14ac:dyDescent="0.25">
      <c r="D63" s="23"/>
      <c r="E63" s="23"/>
      <c r="F63" s="23"/>
      <c r="H63" s="23"/>
      <c r="I63" s="42"/>
    </row>
    <row r="64" spans="4:34" x14ac:dyDescent="0.25">
      <c r="H64" s="23"/>
      <c r="I64" s="41">
        <f>IF('All traffic'!H66=0,0%,AD44/'All traffic'!H66)</f>
        <v>7.6923076923076927E-2</v>
      </c>
      <c r="N64" s="38">
        <f>IF('All traffic'!M66=0,0%,V44/'All traffic'!M66)</f>
        <v>0.25</v>
      </c>
      <c r="O64" s="38">
        <f>IF('All traffic'!N66=0,0%,W44/'All traffic'!N66)</f>
        <v>0.27777777777777779</v>
      </c>
      <c r="P64" s="38">
        <f>IF('All traffic'!O66=0,0%,X44/'All traffic'!O66)</f>
        <v>0.33333333333333331</v>
      </c>
    </row>
    <row r="65" spans="8:8" x14ac:dyDescent="0.25">
      <c r="H65" s="23"/>
    </row>
  </sheetData>
  <sheetProtection algorithmName="SHA-512" hashValue="2w+UrGp8pbfdJhIa486wfJNxNP/FPzAAxNFZ/w08VuF7KdQ+W3JCt0hf5AsOPRJqH5Dw/EJyfxPve7317Y0DLQ==" saltValue="x4poxRMI5A85Ao/2oz4MNQ==" spinCount="100000" sheet="1" objects="1" scenarios="1"/>
  <mergeCells count="29">
    <mergeCell ref="V35:X35"/>
    <mergeCell ref="AE35:AG35"/>
    <mergeCell ref="AB35:AD35"/>
    <mergeCell ref="Y35:AA35"/>
    <mergeCell ref="N10:P10"/>
    <mergeCell ref="N35:P35"/>
    <mergeCell ref="M16:O16"/>
    <mergeCell ref="D20:F20"/>
    <mergeCell ref="I19:K19"/>
    <mergeCell ref="N19:P19"/>
    <mergeCell ref="I35:K35"/>
    <mergeCell ref="D4:P4"/>
    <mergeCell ref="D5:P5"/>
    <mergeCell ref="D10:F10"/>
    <mergeCell ref="D14:F14"/>
    <mergeCell ref="D12:F12"/>
    <mergeCell ref="I10:K10"/>
    <mergeCell ref="I12:K12"/>
    <mergeCell ref="D8:F8"/>
    <mergeCell ref="I8:J8"/>
    <mergeCell ref="N8:P8"/>
    <mergeCell ref="N14:P14"/>
    <mergeCell ref="K8:M8"/>
    <mergeCell ref="D62:F62"/>
    <mergeCell ref="D51:F51"/>
    <mergeCell ref="D54:F54"/>
    <mergeCell ref="D58:F58"/>
    <mergeCell ref="D36:F36"/>
    <mergeCell ref="D61:F61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4:AI65"/>
  <sheetViews>
    <sheetView zoomScale="70" zoomScaleNormal="100" workbookViewId="0">
      <selection activeCell="J10" sqref="J10:L10"/>
    </sheetView>
  </sheetViews>
  <sheetFormatPr defaultColWidth="9.109375" defaultRowHeight="13.2" x14ac:dyDescent="0.25"/>
  <cols>
    <col min="1" max="1" width="11.44140625" style="1" customWidth="1"/>
    <col min="2" max="2" width="13.33203125" style="1" bestFit="1" customWidth="1"/>
    <col min="3" max="3" width="6.109375" style="1" customWidth="1"/>
    <col min="4" max="4" width="9.109375" style="1"/>
    <col min="5" max="5" width="10.33203125" style="1" customWidth="1"/>
    <col min="6" max="6" width="2.88671875" style="1" customWidth="1"/>
    <col min="7" max="7" width="10.33203125" style="1" customWidth="1"/>
    <col min="8" max="9" width="1.6640625" style="1" customWidth="1"/>
    <col min="10" max="12" width="10.44140625" style="1" customWidth="1"/>
    <col min="13" max="14" width="1.6640625" style="1" customWidth="1"/>
    <col min="15" max="17" width="10.44140625" style="1" customWidth="1"/>
    <col min="18" max="18" width="9.109375" style="1"/>
    <col min="19" max="22" width="9.109375" style="1" hidden="1" customWidth="1"/>
    <col min="23" max="34" width="4.88671875" style="1" hidden="1" customWidth="1"/>
    <col min="35" max="35" width="9.109375" style="1" hidden="1" customWidth="1"/>
    <col min="36" max="36" width="9.109375" style="1" customWidth="1"/>
    <col min="37" max="16384" width="9.109375" style="1"/>
  </cols>
  <sheetData>
    <row r="4" spans="1:32" ht="25.2" x14ac:dyDescent="0.45">
      <c r="E4" s="131" t="s">
        <v>25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</row>
    <row r="5" spans="1:32" ht="20.399999999999999" x14ac:dyDescent="0.35">
      <c r="E5" s="132" t="s">
        <v>58</v>
      </c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</row>
    <row r="6" spans="1:32" ht="12" customHeight="1" x14ac:dyDescent="0.3">
      <c r="G6" s="84"/>
      <c r="H6" s="84"/>
      <c r="K6" s="85"/>
      <c r="M6" s="85"/>
    </row>
    <row r="7" spans="1:32" ht="12" customHeight="1" x14ac:dyDescent="0.3">
      <c r="E7" s="2"/>
    </row>
    <row r="8" spans="1:32" ht="15.6" x14ac:dyDescent="0.3">
      <c r="E8" s="126" t="s">
        <v>43</v>
      </c>
      <c r="F8" s="126"/>
      <c r="G8" s="126"/>
      <c r="J8" s="127" t="str">
        <f>Petra!D6</f>
        <v>Orange</v>
      </c>
      <c r="K8" s="127"/>
      <c r="L8" s="126" t="s">
        <v>44</v>
      </c>
      <c r="M8" s="126"/>
      <c r="N8" s="126"/>
      <c r="O8" s="127" t="str">
        <f>Petra!D7</f>
        <v>Buena Vista</v>
      </c>
      <c r="P8" s="127"/>
      <c r="Q8" s="127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</row>
    <row r="9" spans="1:32" ht="8.1" customHeight="1" x14ac:dyDescent="0.3">
      <c r="C9" s="84"/>
      <c r="D9" s="84"/>
      <c r="E9" s="84"/>
      <c r="F9" s="84"/>
      <c r="G9" s="84"/>
      <c r="H9" s="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</row>
    <row r="10" spans="1:32" ht="15.6" x14ac:dyDescent="0.3">
      <c r="E10" s="126" t="s">
        <v>0</v>
      </c>
      <c r="F10" s="126"/>
      <c r="G10" s="126"/>
      <c r="H10" s="18"/>
      <c r="I10" s="18"/>
      <c r="J10" s="128" t="str">
        <f>Truck!I10</f>
        <v>Victory Way</v>
      </c>
      <c r="K10" s="128"/>
      <c r="L10" s="128"/>
      <c r="M10" s="3" t="s">
        <v>30</v>
      </c>
      <c r="N10" s="3"/>
      <c r="O10" s="128" t="str">
        <f>Truck!N10</f>
        <v>Osceola Pkwy</v>
      </c>
      <c r="P10" s="128"/>
      <c r="Q10" s="128"/>
    </row>
    <row r="11" spans="1:32" ht="8.1" customHeight="1" x14ac:dyDescent="0.3">
      <c r="E11" s="18"/>
      <c r="F11" s="18"/>
      <c r="G11" s="18"/>
      <c r="H11" s="18"/>
      <c r="I11" s="18"/>
      <c r="J11" s="3"/>
    </row>
    <row r="12" spans="1:32" ht="15.6" x14ac:dyDescent="0.3">
      <c r="E12" s="126" t="s">
        <v>10</v>
      </c>
      <c r="F12" s="126"/>
      <c r="G12" s="126"/>
      <c r="H12" s="18"/>
      <c r="I12" s="18"/>
      <c r="J12" s="140">
        <f>Truck!I12</f>
        <v>42480</v>
      </c>
      <c r="K12" s="140"/>
      <c r="L12" s="140"/>
    </row>
    <row r="13" spans="1:32" ht="8.1" customHeight="1" x14ac:dyDescent="0.3">
      <c r="E13" s="19"/>
      <c r="F13" s="10"/>
      <c r="G13" s="10"/>
      <c r="H13" s="10"/>
      <c r="I13" s="10"/>
    </row>
    <row r="14" spans="1:32" ht="15.6" x14ac:dyDescent="0.3">
      <c r="A14" s="5"/>
      <c r="B14" s="5"/>
      <c r="C14" s="5"/>
      <c r="D14" s="5"/>
      <c r="E14" s="126" t="s">
        <v>1</v>
      </c>
      <c r="F14" s="126"/>
      <c r="G14" s="126"/>
      <c r="H14" s="18"/>
      <c r="I14" s="18"/>
      <c r="J14" s="80">
        <f>E23</f>
        <v>0.29166666666666669</v>
      </c>
      <c r="K14" s="77" t="s">
        <v>40</v>
      </c>
      <c r="L14" s="80">
        <f>G30</f>
        <v>0.37500000000000017</v>
      </c>
      <c r="O14" s="126" t="s">
        <v>41</v>
      </c>
      <c r="P14" s="126"/>
      <c r="Q14" s="126"/>
    </row>
    <row r="15" spans="1:32" ht="8.1" customHeight="1" x14ac:dyDescent="0.3">
      <c r="E15" s="19"/>
      <c r="F15" s="10"/>
      <c r="G15" s="10"/>
      <c r="H15" s="10"/>
      <c r="I15" s="10"/>
    </row>
    <row r="16" spans="1:32" ht="15" customHeight="1" x14ac:dyDescent="0.25">
      <c r="A16" s="5"/>
      <c r="B16" s="6"/>
      <c r="C16" s="5"/>
      <c r="D16" s="5"/>
      <c r="N16" s="130" t="s">
        <v>59</v>
      </c>
      <c r="O16" s="130"/>
      <c r="P16" s="130"/>
      <c r="Q16" s="81">
        <f>Petra!D4</f>
        <v>62572.07</v>
      </c>
    </row>
    <row r="17" spans="1:24" ht="12" customHeight="1" thickBot="1" x14ac:dyDescent="0.3">
      <c r="A17" s="5"/>
      <c r="B17" s="6"/>
      <c r="C17" s="5"/>
      <c r="D17" s="5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24" ht="6" customHeight="1" x14ac:dyDescent="0.25">
      <c r="A18" s="5"/>
      <c r="B18" s="6"/>
      <c r="C18" s="5"/>
      <c r="D18" s="5"/>
    </row>
    <row r="19" spans="1:24" x14ac:dyDescent="0.25">
      <c r="A19" s="5"/>
      <c r="B19" s="6"/>
      <c r="C19" s="5"/>
      <c r="D19" s="5"/>
      <c r="E19" s="10"/>
      <c r="F19" s="10"/>
      <c r="G19" s="10"/>
      <c r="H19" s="10"/>
      <c r="I19" s="10"/>
      <c r="J19" s="133" t="s">
        <v>2</v>
      </c>
      <c r="K19" s="133"/>
      <c r="L19" s="133"/>
      <c r="M19" s="10"/>
      <c r="N19" s="10"/>
      <c r="O19" s="133" t="s">
        <v>6</v>
      </c>
      <c r="P19" s="133"/>
      <c r="Q19" s="133"/>
      <c r="T19" s="4" t="s">
        <v>11</v>
      </c>
    </row>
    <row r="20" spans="1:24" x14ac:dyDescent="0.25">
      <c r="A20" s="5"/>
      <c r="B20" s="6"/>
      <c r="C20" s="5"/>
      <c r="D20" s="5"/>
      <c r="E20" s="138" t="s">
        <v>1</v>
      </c>
      <c r="F20" s="138"/>
      <c r="G20" s="138"/>
      <c r="H20" s="11"/>
      <c r="I20" s="11"/>
      <c r="J20" s="11" t="s">
        <v>3</v>
      </c>
      <c r="K20" s="11" t="s">
        <v>4</v>
      </c>
      <c r="L20" s="11" t="s">
        <v>5</v>
      </c>
      <c r="M20" s="10"/>
      <c r="N20" s="10"/>
      <c r="O20" s="11" t="s">
        <v>3</v>
      </c>
      <c r="P20" s="11" t="s">
        <v>4</v>
      </c>
      <c r="Q20" s="11" t="s">
        <v>5</v>
      </c>
      <c r="T20" s="4" t="s">
        <v>12</v>
      </c>
    </row>
    <row r="21" spans="1:24" ht="6" customHeight="1" thickBot="1" x14ac:dyDescent="0.3">
      <c r="A21" s="5"/>
      <c r="B21" s="6"/>
      <c r="C21" s="5"/>
      <c r="D21" s="5"/>
      <c r="E21" s="13"/>
      <c r="F21" s="13"/>
      <c r="G21" s="13"/>
      <c r="H21" s="13"/>
      <c r="I21" s="13"/>
      <c r="J21" s="13"/>
      <c r="K21" s="13"/>
      <c r="L21" s="13"/>
      <c r="M21" s="14"/>
      <c r="N21" s="14"/>
      <c r="O21" s="13"/>
      <c r="P21" s="13"/>
      <c r="Q21" s="13"/>
    </row>
    <row r="22" spans="1:24" ht="10.5" customHeight="1" x14ac:dyDescent="0.25">
      <c r="B22" s="5"/>
    </row>
    <row r="23" spans="1:24" ht="10.5" customHeight="1" x14ac:dyDescent="0.25">
      <c r="B23" s="5"/>
      <c r="E23" s="29">
        <f>'All traffic'!C23</f>
        <v>0.29166666666666669</v>
      </c>
      <c r="F23" s="30" t="s">
        <v>7</v>
      </c>
      <c r="G23" s="29">
        <f>'All traffic'!E23</f>
        <v>0.30208333333333337</v>
      </c>
      <c r="H23" s="29"/>
      <c r="I23" s="31"/>
      <c r="J23" s="56">
        <f>Petra!L36</f>
        <v>0</v>
      </c>
      <c r="K23" s="56">
        <f>Petra!K36</f>
        <v>0</v>
      </c>
      <c r="L23" s="56">
        <f>Petra!J36</f>
        <v>0</v>
      </c>
      <c r="M23" s="34"/>
      <c r="N23" s="35"/>
      <c r="O23" s="33">
        <f>Petra!D36</f>
        <v>0</v>
      </c>
      <c r="P23" s="33">
        <f>Petra!C36</f>
        <v>0</v>
      </c>
      <c r="Q23" s="33">
        <f>Petra!B36</f>
        <v>0</v>
      </c>
      <c r="T23" s="7">
        <f t="shared" ref="T23:T30" si="0">E23</f>
        <v>0.29166666666666669</v>
      </c>
      <c r="U23" s="54">
        <f t="shared" ref="U23:U30" si="1">SUM(J23:Q23,J39:Q39)</f>
        <v>1</v>
      </c>
      <c r="V23" s="54"/>
    </row>
    <row r="24" spans="1:24" ht="10.5" customHeight="1" x14ac:dyDescent="0.25">
      <c r="B24" s="5"/>
      <c r="E24" s="29">
        <f>'All traffic'!C24</f>
        <v>0.30208333333333337</v>
      </c>
      <c r="F24" s="30" t="s">
        <v>7</v>
      </c>
      <c r="G24" s="29">
        <f>'All traffic'!E24</f>
        <v>0.31250000000000006</v>
      </c>
      <c r="H24" s="29"/>
      <c r="I24" s="31"/>
      <c r="J24" s="56">
        <f>Petra!L37</f>
        <v>1</v>
      </c>
      <c r="K24" s="56">
        <f>Petra!K37</f>
        <v>0</v>
      </c>
      <c r="L24" s="56">
        <f>Petra!J37</f>
        <v>0</v>
      </c>
      <c r="M24" s="34"/>
      <c r="N24" s="35"/>
      <c r="O24" s="33">
        <f>Petra!D37</f>
        <v>0</v>
      </c>
      <c r="P24" s="33">
        <f>Petra!C37</f>
        <v>0</v>
      </c>
      <c r="Q24" s="33">
        <f>Petra!B37</f>
        <v>0</v>
      </c>
      <c r="T24" s="7">
        <f t="shared" si="0"/>
        <v>0.30208333333333337</v>
      </c>
      <c r="U24" s="54">
        <f t="shared" si="1"/>
        <v>2</v>
      </c>
      <c r="V24" s="54"/>
    </row>
    <row r="25" spans="1:24" ht="10.5" customHeight="1" x14ac:dyDescent="0.25">
      <c r="E25" s="29">
        <f>'All traffic'!C25</f>
        <v>0.31250000000000006</v>
      </c>
      <c r="F25" s="30" t="s">
        <v>7</v>
      </c>
      <c r="G25" s="29">
        <f>'All traffic'!E25</f>
        <v>0.32291666666666674</v>
      </c>
      <c r="H25" s="29"/>
      <c r="I25" s="31"/>
      <c r="J25" s="56">
        <f>Petra!L38</f>
        <v>0</v>
      </c>
      <c r="K25" s="56">
        <f>Petra!K38</f>
        <v>0</v>
      </c>
      <c r="L25" s="56">
        <f>Petra!J38</f>
        <v>0</v>
      </c>
      <c r="M25" s="34"/>
      <c r="N25" s="35"/>
      <c r="O25" s="33">
        <f>Petra!D38</f>
        <v>0</v>
      </c>
      <c r="P25" s="33">
        <f>Petra!C38</f>
        <v>0</v>
      </c>
      <c r="Q25" s="33">
        <f>Petra!B38</f>
        <v>0</v>
      </c>
      <c r="T25" s="7">
        <f t="shared" si="0"/>
        <v>0.31250000000000006</v>
      </c>
      <c r="U25" s="1">
        <f t="shared" si="1"/>
        <v>1</v>
      </c>
      <c r="V25" s="54"/>
    </row>
    <row r="26" spans="1:24" ht="10.5" customHeight="1" x14ac:dyDescent="0.25">
      <c r="E26" s="29">
        <f>'All traffic'!C26</f>
        <v>0.32291666666666674</v>
      </c>
      <c r="F26" s="30" t="s">
        <v>7</v>
      </c>
      <c r="G26" s="29">
        <f>'All traffic'!E26</f>
        <v>0.33333333333333343</v>
      </c>
      <c r="H26" s="29"/>
      <c r="I26" s="31"/>
      <c r="J26" s="56">
        <f>Petra!L39</f>
        <v>0</v>
      </c>
      <c r="K26" s="56">
        <f>Petra!K39</f>
        <v>0</v>
      </c>
      <c r="L26" s="56">
        <f>Petra!J39</f>
        <v>0</v>
      </c>
      <c r="M26" s="34"/>
      <c r="N26" s="35"/>
      <c r="O26" s="33">
        <f>Petra!D39</f>
        <v>0</v>
      </c>
      <c r="P26" s="33">
        <f>Petra!C39</f>
        <v>0</v>
      </c>
      <c r="Q26" s="33">
        <f>Petra!B39</f>
        <v>0</v>
      </c>
      <c r="T26" s="7">
        <f t="shared" si="0"/>
        <v>0.32291666666666674</v>
      </c>
      <c r="U26" s="1">
        <f t="shared" si="1"/>
        <v>2</v>
      </c>
      <c r="V26" s="54">
        <f>SUM(U23:U26)</f>
        <v>6</v>
      </c>
      <c r="X26" s="57"/>
    </row>
    <row r="27" spans="1:24" ht="10.5" customHeight="1" x14ac:dyDescent="0.25">
      <c r="E27" s="29">
        <f>'All traffic'!C27</f>
        <v>0.33333333333333343</v>
      </c>
      <c r="F27" s="30" t="s">
        <v>7</v>
      </c>
      <c r="G27" s="29">
        <f>'All traffic'!E27</f>
        <v>0.34375000000000011</v>
      </c>
      <c r="H27" s="29"/>
      <c r="I27" s="31"/>
      <c r="J27" s="56">
        <f>Petra!L40</f>
        <v>0</v>
      </c>
      <c r="K27" s="56">
        <f>Petra!K40</f>
        <v>0</v>
      </c>
      <c r="L27" s="56">
        <f>Petra!J40</f>
        <v>0</v>
      </c>
      <c r="M27" s="34"/>
      <c r="N27" s="35"/>
      <c r="O27" s="33">
        <f>Petra!D40</f>
        <v>0</v>
      </c>
      <c r="P27" s="33">
        <f>Petra!C40</f>
        <v>0</v>
      </c>
      <c r="Q27" s="33">
        <f>Petra!B40</f>
        <v>0</v>
      </c>
      <c r="T27" s="7">
        <f t="shared" si="0"/>
        <v>0.33333333333333343</v>
      </c>
      <c r="U27" s="1">
        <f t="shared" si="1"/>
        <v>1</v>
      </c>
      <c r="V27" s="54">
        <f>SUM(U24:U27)</f>
        <v>6</v>
      </c>
    </row>
    <row r="28" spans="1:24" ht="10.5" customHeight="1" x14ac:dyDescent="0.25">
      <c r="E28" s="29">
        <f>'All traffic'!C28</f>
        <v>0.34375000000000011</v>
      </c>
      <c r="F28" s="30" t="s">
        <v>7</v>
      </c>
      <c r="G28" s="29">
        <f>'All traffic'!E28</f>
        <v>0.3541666666666668</v>
      </c>
      <c r="H28" s="29"/>
      <c r="I28" s="31"/>
      <c r="J28" s="56">
        <f>Petra!L41</f>
        <v>0</v>
      </c>
      <c r="K28" s="56">
        <f>Petra!K41</f>
        <v>0</v>
      </c>
      <c r="L28" s="56">
        <f>Petra!J41</f>
        <v>0</v>
      </c>
      <c r="M28" s="34"/>
      <c r="N28" s="35"/>
      <c r="O28" s="33">
        <f>Petra!D41</f>
        <v>0</v>
      </c>
      <c r="P28" s="33">
        <f>Petra!C41</f>
        <v>0</v>
      </c>
      <c r="Q28" s="33">
        <f>Petra!B41</f>
        <v>0</v>
      </c>
      <c r="T28" s="7">
        <f t="shared" si="0"/>
        <v>0.34375000000000011</v>
      </c>
      <c r="U28" s="1">
        <f t="shared" si="1"/>
        <v>0</v>
      </c>
      <c r="V28" s="54">
        <f>SUM(U25:U28)</f>
        <v>4</v>
      </c>
    </row>
    <row r="29" spans="1:24" ht="10.5" customHeight="1" x14ac:dyDescent="0.25">
      <c r="E29" s="29">
        <f>'All traffic'!C29</f>
        <v>0.3541666666666668</v>
      </c>
      <c r="F29" s="30" t="s">
        <v>7</v>
      </c>
      <c r="G29" s="29">
        <f>'All traffic'!E29</f>
        <v>0.36458333333333348</v>
      </c>
      <c r="H29" s="29"/>
      <c r="I29" s="31"/>
      <c r="J29" s="56">
        <f>Petra!L42</f>
        <v>0</v>
      </c>
      <c r="K29" s="56">
        <f>Petra!K42</f>
        <v>0</v>
      </c>
      <c r="L29" s="56">
        <f>Petra!J42</f>
        <v>0</v>
      </c>
      <c r="M29" s="34"/>
      <c r="N29" s="35"/>
      <c r="O29" s="33">
        <f>Petra!D42</f>
        <v>0</v>
      </c>
      <c r="P29" s="33">
        <f>Petra!C42</f>
        <v>0</v>
      </c>
      <c r="Q29" s="33">
        <f>Petra!B42</f>
        <v>0</v>
      </c>
      <c r="T29" s="7">
        <f t="shared" si="0"/>
        <v>0.3541666666666668</v>
      </c>
      <c r="U29" s="1">
        <f t="shared" si="1"/>
        <v>6</v>
      </c>
      <c r="V29" s="54">
        <f>SUM(U26:U29)</f>
        <v>9</v>
      </c>
    </row>
    <row r="30" spans="1:24" ht="10.5" customHeight="1" x14ac:dyDescent="0.25">
      <c r="E30" s="29">
        <f>'All traffic'!C30</f>
        <v>0.36458333333333348</v>
      </c>
      <c r="F30" s="30" t="s">
        <v>7</v>
      </c>
      <c r="G30" s="29">
        <f>'All traffic'!E30</f>
        <v>0.37500000000000017</v>
      </c>
      <c r="H30" s="29"/>
      <c r="I30" s="31"/>
      <c r="J30" s="56">
        <f>Petra!L43</f>
        <v>1</v>
      </c>
      <c r="K30" s="56">
        <f>Petra!K43</f>
        <v>0</v>
      </c>
      <c r="L30" s="56">
        <f>Petra!J43</f>
        <v>0</v>
      </c>
      <c r="M30" s="34"/>
      <c r="N30" s="35"/>
      <c r="O30" s="33">
        <f>Petra!D43</f>
        <v>0</v>
      </c>
      <c r="P30" s="33">
        <f>Petra!C43</f>
        <v>0</v>
      </c>
      <c r="Q30" s="33">
        <f>Petra!B43</f>
        <v>0</v>
      </c>
      <c r="T30" s="7">
        <f t="shared" si="0"/>
        <v>0.36458333333333348</v>
      </c>
      <c r="U30" s="1">
        <f t="shared" si="1"/>
        <v>5</v>
      </c>
      <c r="V30" s="54">
        <f>SUM(U27:U30)</f>
        <v>12</v>
      </c>
    </row>
    <row r="31" spans="1:24" ht="6" customHeight="1" thickBot="1" x14ac:dyDescent="0.3">
      <c r="E31" s="15"/>
      <c r="F31" s="16"/>
      <c r="G31" s="17"/>
      <c r="H31" s="17"/>
      <c r="I31" s="17"/>
      <c r="J31" s="12"/>
      <c r="K31" s="12"/>
      <c r="L31" s="12"/>
      <c r="M31" s="12"/>
      <c r="N31" s="12"/>
      <c r="O31" s="12"/>
      <c r="P31" s="12"/>
      <c r="Q31" s="12"/>
      <c r="T31" s="7">
        <f>G30</f>
        <v>0.37500000000000017</v>
      </c>
    </row>
    <row r="32" spans="1:24" ht="9.9" customHeight="1" x14ac:dyDescent="0.25">
      <c r="E32" s="7"/>
      <c r="F32" s="9"/>
      <c r="G32" s="8"/>
      <c r="H32" s="8"/>
      <c r="I32" s="8"/>
    </row>
    <row r="33" spans="1:34" ht="9.9" customHeight="1" thickBot="1" x14ac:dyDescent="0.3"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U33" s="1" t="s">
        <v>37</v>
      </c>
      <c r="V33" s="54">
        <f>MAX(V26:V30)</f>
        <v>12</v>
      </c>
    </row>
    <row r="34" spans="1:34" ht="6" customHeight="1" x14ac:dyDescent="0.25"/>
    <row r="35" spans="1:34" x14ac:dyDescent="0.25">
      <c r="E35" s="10"/>
      <c r="F35" s="10"/>
      <c r="G35" s="10"/>
      <c r="H35" s="10"/>
      <c r="I35" s="10"/>
      <c r="J35" s="133" t="s">
        <v>8</v>
      </c>
      <c r="K35" s="133"/>
      <c r="L35" s="133"/>
      <c r="M35" s="10"/>
      <c r="N35" s="10"/>
      <c r="O35" s="133" t="s">
        <v>9</v>
      </c>
      <c r="P35" s="133"/>
      <c r="Q35" s="133"/>
      <c r="W35" s="129" t="s">
        <v>15</v>
      </c>
      <c r="X35" s="129"/>
      <c r="Y35" s="129"/>
      <c r="Z35" s="143" t="s">
        <v>19</v>
      </c>
      <c r="AA35" s="142"/>
      <c r="AB35" s="144"/>
      <c r="AC35" s="143" t="s">
        <v>20</v>
      </c>
      <c r="AD35" s="142"/>
      <c r="AE35" s="142"/>
      <c r="AF35" s="143" t="s">
        <v>21</v>
      </c>
      <c r="AG35" s="142"/>
      <c r="AH35" s="144"/>
    </row>
    <row r="36" spans="1:34" ht="13.5" customHeight="1" x14ac:dyDescent="0.25">
      <c r="E36" s="138" t="s">
        <v>1</v>
      </c>
      <c r="F36" s="138"/>
      <c r="G36" s="138"/>
      <c r="H36" s="11"/>
      <c r="I36" s="11"/>
      <c r="J36" s="11" t="s">
        <v>3</v>
      </c>
      <c r="K36" s="11" t="s">
        <v>4</v>
      </c>
      <c r="L36" s="11" t="s">
        <v>5</v>
      </c>
      <c r="M36" s="10"/>
      <c r="N36" s="10"/>
      <c r="O36" s="11" t="s">
        <v>3</v>
      </c>
      <c r="P36" s="11" t="s">
        <v>4</v>
      </c>
      <c r="Q36" s="11" t="s">
        <v>5</v>
      </c>
      <c r="T36" s="7"/>
      <c r="W36" s="4" t="s">
        <v>16</v>
      </c>
      <c r="X36" s="4" t="s">
        <v>17</v>
      </c>
      <c r="Y36" s="4" t="s">
        <v>18</v>
      </c>
      <c r="Z36" s="67" t="s">
        <v>16</v>
      </c>
      <c r="AA36" s="55" t="s">
        <v>17</v>
      </c>
      <c r="AB36" s="68" t="s">
        <v>18</v>
      </c>
      <c r="AC36" s="67" t="s">
        <v>16</v>
      </c>
      <c r="AD36" s="55" t="s">
        <v>17</v>
      </c>
      <c r="AE36" s="55" t="s">
        <v>18</v>
      </c>
      <c r="AF36" s="67" t="s">
        <v>16</v>
      </c>
      <c r="AG36" s="55" t="s">
        <v>17</v>
      </c>
      <c r="AH36" s="68" t="s">
        <v>18</v>
      </c>
    </row>
    <row r="37" spans="1:34" ht="6" customHeight="1" thickBot="1" x14ac:dyDescent="0.3">
      <c r="A37" s="5"/>
      <c r="B37" s="6"/>
      <c r="C37" s="5"/>
      <c r="D37" s="5"/>
      <c r="E37" s="13"/>
      <c r="F37" s="13"/>
      <c r="G37" s="13"/>
      <c r="H37" s="13"/>
      <c r="I37" s="13"/>
      <c r="J37" s="13"/>
      <c r="K37" s="13"/>
      <c r="L37" s="13"/>
      <c r="M37" s="14"/>
      <c r="N37" s="14"/>
      <c r="O37" s="13"/>
      <c r="P37" s="13"/>
      <c r="Q37" s="13"/>
      <c r="W37" s="4"/>
      <c r="X37" s="4"/>
      <c r="Y37" s="4"/>
      <c r="Z37" s="67"/>
      <c r="AA37" s="55"/>
      <c r="AB37" s="68"/>
      <c r="AC37" s="67"/>
      <c r="AD37" s="55"/>
      <c r="AE37" s="55"/>
      <c r="AF37" s="67"/>
      <c r="AG37" s="55"/>
      <c r="AH37" s="68"/>
    </row>
    <row r="38" spans="1:34" ht="10.5" customHeight="1" x14ac:dyDescent="0.25">
      <c r="U38" s="58"/>
      <c r="W38" s="4"/>
      <c r="X38" s="4"/>
      <c r="Y38" s="4"/>
      <c r="Z38" s="67"/>
      <c r="AA38" s="55"/>
      <c r="AB38" s="68"/>
      <c r="AC38" s="67"/>
      <c r="AD38" s="55"/>
      <c r="AE38" s="55"/>
      <c r="AF38" s="67"/>
      <c r="AG38" s="55"/>
      <c r="AH38" s="68"/>
    </row>
    <row r="39" spans="1:34" ht="12.75" customHeight="1" x14ac:dyDescent="0.25">
      <c r="E39" s="29">
        <f t="shared" ref="E39:E46" si="2">E23</f>
        <v>0.29166666666666669</v>
      </c>
      <c r="F39" s="30" t="s">
        <v>7</v>
      </c>
      <c r="G39" s="29">
        <f t="shared" ref="G39:G46" si="3">G23</f>
        <v>0.30208333333333337</v>
      </c>
      <c r="H39" s="29"/>
      <c r="I39" s="31"/>
      <c r="J39" s="33">
        <f>Petra!P36</f>
        <v>0</v>
      </c>
      <c r="K39" s="56">
        <f>Petra!O36</f>
        <v>0</v>
      </c>
      <c r="L39" s="33">
        <f>Petra!N36</f>
        <v>0</v>
      </c>
      <c r="M39" s="33"/>
      <c r="N39" s="36"/>
      <c r="O39" s="33">
        <f>Petra!H36</f>
        <v>1</v>
      </c>
      <c r="P39" s="56">
        <f>Petra!G36</f>
        <v>0</v>
      </c>
      <c r="Q39" s="33">
        <f>Petra!F36</f>
        <v>0</v>
      </c>
      <c r="T39" s="63">
        <f>'All traffic'!R40</f>
        <v>0.30208333333333337</v>
      </c>
      <c r="U39" s="63">
        <f>'All traffic'!S40</f>
        <v>0.31250000000000006</v>
      </c>
      <c r="V39" s="64">
        <f>SUM(W39:AH39)</f>
        <v>2</v>
      </c>
      <c r="W39" s="64">
        <f>IF($T$39=$E$23,J23,IF($T$39=$E$24,J24,IF($T$39=$E$25,J25,IF($T$39=$E$26,J26,J27))))</f>
        <v>1</v>
      </c>
      <c r="X39" s="64">
        <f t="shared" ref="W39:Y42" si="4">IF($T$39=$E$23,K23,IF($T$39=$E$24,K24,IF($T$39=$E$25,K25,IF($T$39=$E$26,K26,K27))))</f>
        <v>0</v>
      </c>
      <c r="Y39" s="64">
        <f t="shared" si="4"/>
        <v>0</v>
      </c>
      <c r="Z39" s="69">
        <f t="shared" ref="Z39:AB42" si="5">IF($T$39=$E$23,O23,IF($T$39=$E$24,O24,IF($T$39=$E$25,O25,IF($T$39=$E$26,O26,O27))))</f>
        <v>0</v>
      </c>
      <c r="AA39" s="70">
        <f t="shared" si="5"/>
        <v>0</v>
      </c>
      <c r="AB39" s="71">
        <f t="shared" si="5"/>
        <v>0</v>
      </c>
      <c r="AC39" s="69">
        <f t="shared" ref="AC39:AE42" si="6">IF($T$39=$E$23,J39,IF($T$39=$E$24,J40,IF($T$39=$E$25,J41,IF($T$39=$E$26,J42,J43))))</f>
        <v>0</v>
      </c>
      <c r="AD39" s="70">
        <f t="shared" si="6"/>
        <v>0</v>
      </c>
      <c r="AE39" s="70">
        <f t="shared" si="6"/>
        <v>0</v>
      </c>
      <c r="AF39" s="69">
        <f t="shared" ref="AF39:AH42" si="7">IF($T$39=$E$23,O39,IF($T$39=$E$24,O40,IF($T$39=$E$25,O41,IF($T$39=$E$26,O42,O43))))</f>
        <v>1</v>
      </c>
      <c r="AG39" s="70">
        <f t="shared" si="7"/>
        <v>0</v>
      </c>
      <c r="AH39" s="71">
        <f t="shared" si="7"/>
        <v>0</v>
      </c>
    </row>
    <row r="40" spans="1:34" ht="10.5" customHeight="1" x14ac:dyDescent="0.25">
      <c r="E40" s="29">
        <f t="shared" si="2"/>
        <v>0.30208333333333337</v>
      </c>
      <c r="F40" s="30" t="s">
        <v>7</v>
      </c>
      <c r="G40" s="29">
        <f t="shared" si="3"/>
        <v>0.31250000000000006</v>
      </c>
      <c r="H40" s="29"/>
      <c r="I40" s="31"/>
      <c r="J40" s="33">
        <f>Petra!P37</f>
        <v>0</v>
      </c>
      <c r="K40" s="56">
        <f>Petra!O37</f>
        <v>0</v>
      </c>
      <c r="L40" s="33">
        <f>Petra!N37</f>
        <v>0</v>
      </c>
      <c r="M40" s="33"/>
      <c r="N40" s="36"/>
      <c r="O40" s="33">
        <f>Petra!H37</f>
        <v>1</v>
      </c>
      <c r="P40" s="56">
        <f>Petra!G37</f>
        <v>0</v>
      </c>
      <c r="Q40" s="33">
        <f>Petra!F37</f>
        <v>0</v>
      </c>
      <c r="T40" s="63">
        <f>'All traffic'!R41</f>
        <v>0.31250000000000006</v>
      </c>
      <c r="U40" s="63">
        <f>'All traffic'!S41</f>
        <v>0.32291666666666674</v>
      </c>
      <c r="V40" s="64">
        <f t="shared" ref="V40:V42" si="8">SUM(W40:AH40)</f>
        <v>1</v>
      </c>
      <c r="W40" s="64">
        <f>IF($T$39=$E$23,J24,IF($T$39=$E$24,J25,IF($T$39=$E$25,J26,IF($T$39=$E$26,J27,J28))))</f>
        <v>0</v>
      </c>
      <c r="X40" s="64">
        <f t="shared" si="4"/>
        <v>0</v>
      </c>
      <c r="Y40" s="64">
        <f t="shared" si="4"/>
        <v>0</v>
      </c>
      <c r="Z40" s="69">
        <f t="shared" si="5"/>
        <v>0</v>
      </c>
      <c r="AA40" s="70">
        <f t="shared" si="5"/>
        <v>0</v>
      </c>
      <c r="AB40" s="71">
        <f>IF($T$39=$E$23,Q24,IF($T$39=$E$24,Q25,IF($T$39=$E$25,Q26,IF($T$39=$E$26,Q27,Q28))))</f>
        <v>0</v>
      </c>
      <c r="AC40" s="69">
        <f t="shared" si="6"/>
        <v>0</v>
      </c>
      <c r="AD40" s="70">
        <f t="shared" si="6"/>
        <v>0</v>
      </c>
      <c r="AE40" s="70">
        <f t="shared" si="6"/>
        <v>0</v>
      </c>
      <c r="AF40" s="69">
        <f t="shared" si="7"/>
        <v>1</v>
      </c>
      <c r="AG40" s="70">
        <f t="shared" si="7"/>
        <v>0</v>
      </c>
      <c r="AH40" s="71">
        <f t="shared" si="7"/>
        <v>0</v>
      </c>
    </row>
    <row r="41" spans="1:34" ht="10.5" customHeight="1" x14ac:dyDescent="0.25">
      <c r="E41" s="29">
        <f t="shared" si="2"/>
        <v>0.31250000000000006</v>
      </c>
      <c r="F41" s="30" t="s">
        <v>7</v>
      </c>
      <c r="G41" s="29">
        <f t="shared" si="3"/>
        <v>0.32291666666666674</v>
      </c>
      <c r="H41" s="29"/>
      <c r="I41" s="31"/>
      <c r="J41" s="33">
        <f>Petra!P38</f>
        <v>0</v>
      </c>
      <c r="K41" s="56">
        <f>Petra!O38</f>
        <v>0</v>
      </c>
      <c r="L41" s="33">
        <f>Petra!N38</f>
        <v>0</v>
      </c>
      <c r="M41" s="33"/>
      <c r="N41" s="36"/>
      <c r="O41" s="33">
        <f>Petra!H38</f>
        <v>1</v>
      </c>
      <c r="P41" s="56">
        <f>Petra!G38</f>
        <v>0</v>
      </c>
      <c r="Q41" s="33">
        <f>Petra!F38</f>
        <v>0</v>
      </c>
      <c r="T41" s="63">
        <f>'All traffic'!R42</f>
        <v>0.32291666666666674</v>
      </c>
      <c r="U41" s="63">
        <f>'All traffic'!S42</f>
        <v>0.33333333333333343</v>
      </c>
      <c r="V41" s="64">
        <f t="shared" si="8"/>
        <v>2</v>
      </c>
      <c r="W41" s="64">
        <f>IF($T$39=$E$23,J25,IF($T$39=$E$24,J26,IF($T$39=$E$25,J27,IF($T$39=$E$26,J28,J29))))</f>
        <v>0</v>
      </c>
      <c r="X41" s="64">
        <f t="shared" si="4"/>
        <v>0</v>
      </c>
      <c r="Y41" s="64">
        <f t="shared" si="4"/>
        <v>0</v>
      </c>
      <c r="Z41" s="69">
        <f>IF($T$39=$E$23,O25,IF($T$39=$E$24,O26,IF($T$39=$E$25,O27,IF($T$39=$E$26,O28,O29))))</f>
        <v>0</v>
      </c>
      <c r="AA41" s="70">
        <f t="shared" si="5"/>
        <v>0</v>
      </c>
      <c r="AB41" s="71">
        <f>IF($T$39=$E$23,Q25,IF($T$39=$E$24,Q26,IF($T$39=$E$25,Q27,IF($T$39=$E$26,Q28,Q29))))</f>
        <v>0</v>
      </c>
      <c r="AC41" s="69">
        <f t="shared" si="6"/>
        <v>2</v>
      </c>
      <c r="AD41" s="70">
        <f t="shared" si="6"/>
        <v>0</v>
      </c>
      <c r="AE41" s="70">
        <f t="shared" si="6"/>
        <v>0</v>
      </c>
      <c r="AF41" s="69">
        <f t="shared" si="7"/>
        <v>0</v>
      </c>
      <c r="AG41" s="70">
        <f t="shared" si="7"/>
        <v>0</v>
      </c>
      <c r="AH41" s="71">
        <f t="shared" si="7"/>
        <v>0</v>
      </c>
    </row>
    <row r="42" spans="1:34" ht="10.5" customHeight="1" x14ac:dyDescent="0.25">
      <c r="E42" s="29">
        <f t="shared" si="2"/>
        <v>0.32291666666666674</v>
      </c>
      <c r="F42" s="30" t="s">
        <v>7</v>
      </c>
      <c r="G42" s="29">
        <f t="shared" si="3"/>
        <v>0.33333333333333343</v>
      </c>
      <c r="H42" s="29"/>
      <c r="I42" s="31"/>
      <c r="J42" s="33">
        <f>Petra!P39</f>
        <v>2</v>
      </c>
      <c r="K42" s="56">
        <f>Petra!O39</f>
        <v>0</v>
      </c>
      <c r="L42" s="33">
        <f>Petra!N39</f>
        <v>0</v>
      </c>
      <c r="M42" s="33"/>
      <c r="N42" s="36"/>
      <c r="O42" s="33">
        <f>Petra!H39</f>
        <v>0</v>
      </c>
      <c r="P42" s="56">
        <f>Petra!G39</f>
        <v>0</v>
      </c>
      <c r="Q42" s="33">
        <f>Petra!F39</f>
        <v>0</v>
      </c>
      <c r="T42" s="63">
        <f>'All traffic'!R43</f>
        <v>0.33333333333333343</v>
      </c>
      <c r="U42" s="63">
        <f>'All traffic'!S43</f>
        <v>0.34375000000000011</v>
      </c>
      <c r="V42" s="64">
        <f t="shared" si="8"/>
        <v>1</v>
      </c>
      <c r="W42" s="64">
        <f t="shared" si="4"/>
        <v>0</v>
      </c>
      <c r="X42" s="64">
        <f t="shared" si="4"/>
        <v>0</v>
      </c>
      <c r="Y42" s="64">
        <f t="shared" si="4"/>
        <v>0</v>
      </c>
      <c r="Z42" s="69">
        <f t="shared" si="5"/>
        <v>0</v>
      </c>
      <c r="AA42" s="70">
        <f t="shared" si="5"/>
        <v>0</v>
      </c>
      <c r="AB42" s="71">
        <f t="shared" si="5"/>
        <v>0</v>
      </c>
      <c r="AC42" s="69">
        <f t="shared" si="6"/>
        <v>0</v>
      </c>
      <c r="AD42" s="70">
        <f t="shared" si="6"/>
        <v>0</v>
      </c>
      <c r="AE42" s="70">
        <f t="shared" si="6"/>
        <v>0</v>
      </c>
      <c r="AF42" s="69">
        <f t="shared" si="7"/>
        <v>1</v>
      </c>
      <c r="AG42" s="70">
        <f t="shared" si="7"/>
        <v>0</v>
      </c>
      <c r="AH42" s="71">
        <f t="shared" si="7"/>
        <v>0</v>
      </c>
    </row>
    <row r="43" spans="1:34" ht="10.5" customHeight="1" x14ac:dyDescent="0.25">
      <c r="E43" s="29">
        <f t="shared" si="2"/>
        <v>0.33333333333333343</v>
      </c>
      <c r="F43" s="30" t="s">
        <v>7</v>
      </c>
      <c r="G43" s="29">
        <f t="shared" si="3"/>
        <v>0.34375000000000011</v>
      </c>
      <c r="H43" s="29"/>
      <c r="I43" s="31"/>
      <c r="J43" s="33">
        <f>Petra!P40</f>
        <v>0</v>
      </c>
      <c r="K43" s="56">
        <f>Petra!O40</f>
        <v>0</v>
      </c>
      <c r="L43" s="33">
        <f>Petra!N40</f>
        <v>0</v>
      </c>
      <c r="M43" s="33"/>
      <c r="N43" s="36"/>
      <c r="O43" s="33">
        <f>Petra!H40</f>
        <v>1</v>
      </c>
      <c r="P43" s="56">
        <f>Petra!G40</f>
        <v>0</v>
      </c>
      <c r="Q43" s="33">
        <f>Petra!F40</f>
        <v>0</v>
      </c>
      <c r="T43" s="63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0.5" customHeight="1" x14ac:dyDescent="0.25">
      <c r="E44" s="29">
        <f t="shared" si="2"/>
        <v>0.34375000000000011</v>
      </c>
      <c r="F44" s="30" t="s">
        <v>7</v>
      </c>
      <c r="G44" s="29">
        <f t="shared" si="3"/>
        <v>0.3541666666666668</v>
      </c>
      <c r="H44" s="29"/>
      <c r="I44" s="31"/>
      <c r="J44" s="33">
        <f>Petra!P41</f>
        <v>0</v>
      </c>
      <c r="K44" s="56">
        <f>Petra!O41</f>
        <v>0</v>
      </c>
      <c r="L44" s="33">
        <f>Petra!N41</f>
        <v>0</v>
      </c>
      <c r="M44" s="33"/>
      <c r="N44" s="36"/>
      <c r="O44" s="33">
        <f>Petra!H41</f>
        <v>0</v>
      </c>
      <c r="P44" s="56">
        <f>Petra!G41</f>
        <v>0</v>
      </c>
      <c r="Q44" s="33">
        <f>Petra!F41</f>
        <v>0</v>
      </c>
      <c r="V44" s="1" t="s">
        <v>36</v>
      </c>
      <c r="W44" s="64">
        <f>SUM(W39:W42)</f>
        <v>1</v>
      </c>
      <c r="X44" s="64">
        <f>SUM(X39:X42)</f>
        <v>0</v>
      </c>
      <c r="Y44" s="64">
        <f t="shared" ref="Y44:AH44" si="9">SUM(Y39:Y42)</f>
        <v>0</v>
      </c>
      <c r="Z44" s="64">
        <f t="shared" si="9"/>
        <v>0</v>
      </c>
      <c r="AA44" s="64">
        <f t="shared" si="9"/>
        <v>0</v>
      </c>
      <c r="AB44" s="64">
        <f t="shared" si="9"/>
        <v>0</v>
      </c>
      <c r="AC44" s="64">
        <f>SUM(AC39:AC42)</f>
        <v>2</v>
      </c>
      <c r="AD44" s="64">
        <f>SUM(AD39:AD42)</f>
        <v>0</v>
      </c>
      <c r="AE44" s="64">
        <f t="shared" si="9"/>
        <v>0</v>
      </c>
      <c r="AF44" s="64">
        <f t="shared" si="9"/>
        <v>3</v>
      </c>
      <c r="AG44" s="64">
        <f t="shared" si="9"/>
        <v>0</v>
      </c>
      <c r="AH44" s="64">
        <f t="shared" si="9"/>
        <v>0</v>
      </c>
    </row>
    <row r="45" spans="1:34" ht="10.5" customHeight="1" x14ac:dyDescent="0.25">
      <c r="E45" s="29">
        <f t="shared" si="2"/>
        <v>0.3541666666666668</v>
      </c>
      <c r="F45" s="30" t="s">
        <v>7</v>
      </c>
      <c r="G45" s="29">
        <f t="shared" si="3"/>
        <v>0.36458333333333348</v>
      </c>
      <c r="H45" s="29"/>
      <c r="I45" s="31"/>
      <c r="J45" s="33">
        <f>Petra!P42</f>
        <v>2</v>
      </c>
      <c r="K45" s="56">
        <f>Petra!O42</f>
        <v>0</v>
      </c>
      <c r="L45" s="33">
        <f>Petra!N42</f>
        <v>0</v>
      </c>
      <c r="M45" s="33"/>
      <c r="N45" s="36"/>
      <c r="O45" s="33">
        <f>Petra!H42</f>
        <v>4</v>
      </c>
      <c r="P45" s="56">
        <f>Petra!G42</f>
        <v>0</v>
      </c>
      <c r="Q45" s="33">
        <f>Petra!F42</f>
        <v>0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0.5" customHeight="1" x14ac:dyDescent="0.25">
      <c r="E46" s="29">
        <f t="shared" si="2"/>
        <v>0.36458333333333348</v>
      </c>
      <c r="F46" s="30" t="s">
        <v>7</v>
      </c>
      <c r="G46" s="29">
        <f t="shared" si="3"/>
        <v>0.37500000000000017</v>
      </c>
      <c r="H46" s="29"/>
      <c r="I46" s="31"/>
      <c r="J46" s="33">
        <f>Petra!P43</f>
        <v>1</v>
      </c>
      <c r="K46" s="56">
        <f>Petra!O43</f>
        <v>0</v>
      </c>
      <c r="L46" s="33">
        <f>Petra!N43</f>
        <v>0</v>
      </c>
      <c r="M46" s="33"/>
      <c r="N46" s="36"/>
      <c r="O46" s="33">
        <f>Petra!H43</f>
        <v>3</v>
      </c>
      <c r="P46" s="56">
        <f>Petra!G43</f>
        <v>0</v>
      </c>
      <c r="Q46" s="33">
        <f>Petra!F43</f>
        <v>0</v>
      </c>
      <c r="V46" s="65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6" customHeight="1" thickBot="1" x14ac:dyDescent="0.3"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50" spans="5:18" x14ac:dyDescent="0.25">
      <c r="H50" s="20"/>
      <c r="I50" s="20"/>
      <c r="M50" s="26"/>
      <c r="N50" s="26"/>
      <c r="O50" s="26"/>
    </row>
    <row r="51" spans="5:18" x14ac:dyDescent="0.25">
      <c r="E51" s="133" t="s">
        <v>23</v>
      </c>
      <c r="F51" s="133"/>
      <c r="G51" s="133"/>
      <c r="H51" s="20"/>
      <c r="I51" s="20"/>
      <c r="J51" s="43">
        <f>AB44</f>
        <v>0</v>
      </c>
      <c r="K51" s="43">
        <f>AA44</f>
        <v>0</v>
      </c>
      <c r="L51" s="43">
        <f>Z44</f>
        <v>0</v>
      </c>
      <c r="M51" s="26"/>
      <c r="N51" s="26"/>
      <c r="O51" s="26"/>
      <c r="Q51" s="44">
        <f>AH44</f>
        <v>0</v>
      </c>
    </row>
    <row r="52" spans="5:18" x14ac:dyDescent="0.25">
      <c r="E52" s="1" t="str">
        <f>'All traffic'!C55</f>
        <v>Victory Way</v>
      </c>
      <c r="I52" s="23"/>
      <c r="J52" s="26"/>
      <c r="K52" s="26"/>
      <c r="L52" s="26"/>
      <c r="M52" s="26"/>
      <c r="N52" s="26"/>
      <c r="O52" s="26"/>
      <c r="Q52" s="40"/>
    </row>
    <row r="53" spans="5:18" x14ac:dyDescent="0.25">
      <c r="I53" s="23"/>
      <c r="J53" s="26"/>
      <c r="K53" s="26"/>
      <c r="L53" s="26"/>
      <c r="M53" s="26"/>
      <c r="N53" s="26"/>
      <c r="O53" s="26"/>
      <c r="P53" s="26"/>
      <c r="Q53" s="44">
        <f>AG44</f>
        <v>0</v>
      </c>
    </row>
    <row r="54" spans="5:18" x14ac:dyDescent="0.25">
      <c r="E54" s="133" t="s">
        <v>24</v>
      </c>
      <c r="F54" s="133"/>
      <c r="G54" s="133"/>
      <c r="I54" s="23"/>
      <c r="J54" s="26"/>
      <c r="K54" s="26"/>
      <c r="L54" s="26"/>
      <c r="M54" s="26"/>
      <c r="N54" s="26"/>
      <c r="O54" s="26"/>
      <c r="P54" s="26"/>
      <c r="Q54" s="40"/>
    </row>
    <row r="55" spans="5:18" x14ac:dyDescent="0.25">
      <c r="E55" s="1" t="str">
        <f>'All traffic'!C58</f>
        <v>Osceola Pkwy</v>
      </c>
      <c r="I55" s="23"/>
      <c r="J55" s="26"/>
      <c r="K55" s="26"/>
      <c r="L55" s="26"/>
      <c r="M55" s="26"/>
      <c r="N55" s="26"/>
      <c r="O55" s="26"/>
      <c r="P55" s="26"/>
      <c r="Q55" s="44">
        <f>AF44</f>
        <v>3</v>
      </c>
    </row>
    <row r="56" spans="5:18" x14ac:dyDescent="0.25">
      <c r="I56" s="23"/>
      <c r="J56" s="26"/>
      <c r="K56" s="26"/>
      <c r="L56" s="26"/>
      <c r="M56" s="26"/>
      <c r="N56" s="26"/>
      <c r="O56" s="26"/>
      <c r="P56" s="26"/>
      <c r="Q56" s="26"/>
    </row>
    <row r="57" spans="5:18" x14ac:dyDescent="0.25">
      <c r="I57" s="23"/>
      <c r="J57" s="26"/>
      <c r="L57" s="26"/>
      <c r="M57" s="26"/>
      <c r="N57" s="26"/>
      <c r="O57" s="26"/>
      <c r="P57" s="26"/>
      <c r="Q57" s="26"/>
    </row>
    <row r="58" spans="5:18" x14ac:dyDescent="0.25">
      <c r="E58" s="133" t="s">
        <v>14</v>
      </c>
      <c r="F58" s="133"/>
      <c r="G58" s="133"/>
      <c r="I58" s="23"/>
      <c r="J58" s="26"/>
      <c r="L58" s="26"/>
      <c r="M58" s="26"/>
      <c r="N58" s="26"/>
      <c r="O58" s="26"/>
      <c r="P58" s="26"/>
      <c r="Q58" s="26"/>
    </row>
    <row r="59" spans="5:18" x14ac:dyDescent="0.25">
      <c r="E59" s="21">
        <f>'All traffic'!C62</f>
        <v>0.30208333333333337</v>
      </c>
      <c r="F59" s="22" t="s">
        <v>7</v>
      </c>
      <c r="G59" s="21">
        <f>'All traffic'!E62:E62</f>
        <v>0.34375000000000011</v>
      </c>
      <c r="I59" s="23"/>
      <c r="J59" s="26"/>
      <c r="L59" s="26"/>
      <c r="M59" s="26"/>
      <c r="N59" s="26"/>
    </row>
    <row r="60" spans="5:18" x14ac:dyDescent="0.25">
      <c r="I60" s="23"/>
      <c r="J60" s="47">
        <f>AC44</f>
        <v>2</v>
      </c>
      <c r="K60" s="26"/>
      <c r="L60" s="26"/>
      <c r="M60" s="26"/>
      <c r="N60" s="26"/>
      <c r="O60" s="26"/>
      <c r="P60" s="26"/>
      <c r="Q60" s="26"/>
    </row>
    <row r="61" spans="5:18" x14ac:dyDescent="0.25">
      <c r="E61" s="135"/>
      <c r="F61" s="135"/>
      <c r="G61" s="135"/>
      <c r="I61" s="23"/>
      <c r="J61" s="46"/>
    </row>
    <row r="62" spans="5:18" x14ac:dyDescent="0.25">
      <c r="E62" s="141"/>
      <c r="F62" s="141"/>
      <c r="G62" s="141"/>
      <c r="I62" s="23"/>
      <c r="J62" s="47">
        <f>AD44</f>
        <v>0</v>
      </c>
    </row>
    <row r="63" spans="5:18" x14ac:dyDescent="0.25">
      <c r="E63" s="23"/>
      <c r="F63" s="23"/>
      <c r="G63" s="23"/>
      <c r="I63" s="23"/>
      <c r="J63" s="46"/>
    </row>
    <row r="64" spans="5:18" x14ac:dyDescent="0.25">
      <c r="E64" s="23"/>
      <c r="F64" s="23"/>
      <c r="G64" s="23"/>
      <c r="I64" s="23"/>
      <c r="J64" s="47">
        <f>AE44</f>
        <v>0</v>
      </c>
      <c r="O64" s="45">
        <f>W44</f>
        <v>1</v>
      </c>
      <c r="P64" s="45">
        <f>X44</f>
        <v>0</v>
      </c>
      <c r="Q64" s="45">
        <f>Y44</f>
        <v>0</v>
      </c>
      <c r="R64" s="46"/>
    </row>
    <row r="65" spans="9:10" x14ac:dyDescent="0.25">
      <c r="I65" s="23"/>
      <c r="J65" s="46"/>
    </row>
  </sheetData>
  <mergeCells count="29">
    <mergeCell ref="E4:Q4"/>
    <mergeCell ref="E5:Q5"/>
    <mergeCell ref="E10:G10"/>
    <mergeCell ref="E14:G14"/>
    <mergeCell ref="E12:G12"/>
    <mergeCell ref="E8:G8"/>
    <mergeCell ref="J8:K8"/>
    <mergeCell ref="O8:Q8"/>
    <mergeCell ref="L8:N8"/>
    <mergeCell ref="W35:Y35"/>
    <mergeCell ref="Z35:AB35"/>
    <mergeCell ref="AC35:AE35"/>
    <mergeCell ref="AF35:AH35"/>
    <mergeCell ref="J19:L19"/>
    <mergeCell ref="O35:Q35"/>
    <mergeCell ref="E62:G62"/>
    <mergeCell ref="E51:G51"/>
    <mergeCell ref="E54:G54"/>
    <mergeCell ref="E58:G58"/>
    <mergeCell ref="E61:G61"/>
    <mergeCell ref="E36:G36"/>
    <mergeCell ref="E20:G20"/>
    <mergeCell ref="J10:L10"/>
    <mergeCell ref="O10:Q10"/>
    <mergeCell ref="J12:L12"/>
    <mergeCell ref="O19:Q19"/>
    <mergeCell ref="J35:L35"/>
    <mergeCell ref="N16:P16"/>
    <mergeCell ref="O14:Q14"/>
  </mergeCells>
  <phoneticPr fontId="0" type="noConversion"/>
  <printOptions horizontalCentered="1"/>
  <pageMargins left="0.75" right="0.75" top="1" bottom="0.5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Z38"/>
  <sheetViews>
    <sheetView zoomScale="70" zoomScaleNormal="70" workbookViewId="0">
      <selection activeCell="I3" sqref="I3:M3"/>
    </sheetView>
  </sheetViews>
  <sheetFormatPr defaultColWidth="9.109375" defaultRowHeight="14.4" x14ac:dyDescent="0.3"/>
  <cols>
    <col min="1" max="1" width="2.6640625" style="90" customWidth="1"/>
    <col min="2" max="2" width="7.6640625" style="90" customWidth="1"/>
    <col min="3" max="3" width="1.33203125" style="90" customWidth="1"/>
    <col min="4" max="5" width="7.6640625" style="90" customWidth="1"/>
    <col min="6" max="6" width="1.33203125" style="90" customWidth="1"/>
    <col min="7" max="8" width="7.6640625" style="90" customWidth="1"/>
    <col min="9" max="9" width="3.5546875" style="90" customWidth="1"/>
    <col min="10" max="10" width="6" style="90" customWidth="1"/>
    <col min="11" max="20" width="7.6640625" style="90" customWidth="1"/>
    <col min="21" max="21" width="1.33203125" style="90" customWidth="1"/>
    <col min="22" max="23" width="7.6640625" style="90" customWidth="1"/>
    <col min="24" max="24" width="2.6640625" style="90" customWidth="1"/>
    <col min="25" max="26" width="7.6640625" style="90" customWidth="1"/>
    <col min="27" max="16384" width="9.109375" style="90"/>
  </cols>
  <sheetData>
    <row r="1" spans="2:26" ht="18" x14ac:dyDescent="0.35">
      <c r="B1" s="89" t="s">
        <v>45</v>
      </c>
    </row>
    <row r="2" spans="2:26" ht="20.25" customHeight="1" x14ac:dyDescent="0.3"/>
    <row r="3" spans="2:26" ht="20.25" customHeight="1" x14ac:dyDescent="0.3">
      <c r="C3" s="91" t="s">
        <v>46</v>
      </c>
      <c r="D3" s="157">
        <f>Petra!D4</f>
        <v>62572.07</v>
      </c>
      <c r="E3" s="157"/>
      <c r="F3" s="92"/>
      <c r="G3" s="92"/>
      <c r="H3" s="93" t="s">
        <v>47</v>
      </c>
      <c r="I3" s="157" t="str">
        <f>Petra!D1</f>
        <v>Victory Way</v>
      </c>
      <c r="J3" s="157"/>
      <c r="K3" s="157"/>
      <c r="L3" s="157"/>
      <c r="M3" s="157"/>
      <c r="N3" s="94"/>
      <c r="O3" s="94"/>
    </row>
    <row r="4" spans="2:26" ht="19.5" customHeight="1" x14ac:dyDescent="0.3">
      <c r="C4" s="91" t="s">
        <v>48</v>
      </c>
      <c r="D4" s="158">
        <f>Petra!D3</f>
        <v>42480</v>
      </c>
      <c r="E4" s="159"/>
      <c r="F4" s="92"/>
      <c r="G4" s="92"/>
      <c r="H4" s="93" t="s">
        <v>49</v>
      </c>
      <c r="I4" s="159" t="str">
        <f>Petra!D2</f>
        <v>Osceola Pkwy</v>
      </c>
      <c r="J4" s="159"/>
      <c r="K4" s="159"/>
      <c r="L4" s="159"/>
      <c r="M4" s="159"/>
      <c r="N4" s="94"/>
      <c r="O4" s="94"/>
    </row>
    <row r="5" spans="2:26" ht="19.5" customHeight="1" x14ac:dyDescent="0.3">
      <c r="C5" s="95"/>
      <c r="D5" s="96"/>
      <c r="E5" s="96"/>
    </row>
    <row r="6" spans="2:26" ht="19.5" customHeight="1" x14ac:dyDescent="0.3">
      <c r="N6" s="145" t="s">
        <v>50</v>
      </c>
      <c r="O6" s="145"/>
    </row>
    <row r="7" spans="2:26" ht="19.5" customHeight="1" x14ac:dyDescent="0.3">
      <c r="K7" s="97">
        <v>0.29166666666666669</v>
      </c>
      <c r="L7" s="97">
        <v>0.33333333333333331</v>
      </c>
      <c r="M7" s="97"/>
      <c r="N7" s="97">
        <v>0.66666666666666663</v>
      </c>
      <c r="O7" s="97">
        <v>0.70833333333333337</v>
      </c>
      <c r="P7" s="97"/>
      <c r="Q7" s="97"/>
      <c r="R7" s="97"/>
    </row>
    <row r="8" spans="2:26" ht="19.5" customHeight="1" x14ac:dyDescent="0.3">
      <c r="K8" s="98">
        <v>1</v>
      </c>
      <c r="L8" s="98">
        <v>2</v>
      </c>
      <c r="M8" s="98">
        <v>3</v>
      </c>
      <c r="N8" s="98">
        <v>4</v>
      </c>
      <c r="O8" s="98">
        <v>5</v>
      </c>
      <c r="P8" s="98">
        <v>6</v>
      </c>
      <c r="Q8" s="98">
        <v>7</v>
      </c>
      <c r="R8" s="98">
        <v>8</v>
      </c>
    </row>
    <row r="9" spans="2:26" ht="19.5" customHeight="1" thickBot="1" x14ac:dyDescent="0.35">
      <c r="G9" s="149" t="s">
        <v>8</v>
      </c>
      <c r="H9" s="149"/>
      <c r="I9" s="150" t="s">
        <v>51</v>
      </c>
      <c r="J9" s="99" t="s">
        <v>52</v>
      </c>
      <c r="K9" s="100">
        <v>0</v>
      </c>
      <c r="L9" s="100">
        <v>0</v>
      </c>
      <c r="M9" s="100"/>
      <c r="N9" s="100">
        <v>0</v>
      </c>
      <c r="O9" s="100">
        <v>0</v>
      </c>
      <c r="P9" s="100"/>
      <c r="Q9" s="100"/>
      <c r="R9" s="100"/>
      <c r="S9" s="101">
        <f>SUM(K9:R9)</f>
        <v>0</v>
      </c>
      <c r="V9" s="102"/>
      <c r="W9" s="102"/>
      <c r="Z9" s="101"/>
    </row>
    <row r="10" spans="2:26" ht="19.5" customHeight="1" x14ac:dyDescent="0.3">
      <c r="G10" s="149"/>
      <c r="H10" s="149"/>
      <c r="I10" s="150"/>
      <c r="J10" s="99" t="s">
        <v>53</v>
      </c>
      <c r="K10" s="103">
        <v>0</v>
      </c>
      <c r="L10" s="103">
        <v>0</v>
      </c>
      <c r="M10" s="103"/>
      <c r="N10" s="103">
        <v>0</v>
      </c>
      <c r="O10" s="103">
        <v>0</v>
      </c>
      <c r="P10" s="103"/>
      <c r="Q10" s="103"/>
      <c r="R10" s="103"/>
      <c r="S10" s="101">
        <f>SUM(K10:R10)</f>
        <v>0</v>
      </c>
      <c r="V10" s="102"/>
      <c r="W10" s="102"/>
      <c r="Z10" s="101"/>
    </row>
    <row r="11" spans="2:26" ht="19.5" customHeight="1" x14ac:dyDescent="0.3"/>
    <row r="12" spans="2:26" ht="19.5" customHeight="1" thickBot="1" x14ac:dyDescent="0.35">
      <c r="G12" s="149" t="s">
        <v>9</v>
      </c>
      <c r="H12" s="149"/>
      <c r="I12" s="150" t="s">
        <v>54</v>
      </c>
      <c r="J12" s="99" t="s">
        <v>52</v>
      </c>
      <c r="K12" s="100">
        <v>0</v>
      </c>
      <c r="L12" s="100">
        <v>0</v>
      </c>
      <c r="M12" s="100"/>
      <c r="N12" s="100">
        <v>0</v>
      </c>
      <c r="O12" s="100">
        <v>0</v>
      </c>
      <c r="P12" s="100"/>
      <c r="Q12" s="100"/>
      <c r="R12" s="100"/>
      <c r="S12" s="101">
        <f>SUM(K12:R12)</f>
        <v>0</v>
      </c>
      <c r="V12" s="102"/>
      <c r="W12" s="102"/>
      <c r="Z12" s="101"/>
    </row>
    <row r="13" spans="2:26" ht="19.5" customHeight="1" x14ac:dyDescent="0.3">
      <c r="G13" s="149"/>
      <c r="H13" s="149"/>
      <c r="I13" s="150"/>
      <c r="J13" s="99" t="s">
        <v>53</v>
      </c>
      <c r="K13" s="103">
        <v>0</v>
      </c>
      <c r="L13" s="103">
        <v>0</v>
      </c>
      <c r="M13" s="103"/>
      <c r="N13" s="103">
        <v>1</v>
      </c>
      <c r="O13" s="103">
        <v>0</v>
      </c>
      <c r="P13" s="103"/>
      <c r="Q13" s="103"/>
      <c r="R13" s="103"/>
      <c r="S13" s="101">
        <f>SUM(K13:R13)</f>
        <v>1</v>
      </c>
      <c r="V13" s="102"/>
      <c r="W13" s="102"/>
      <c r="Z13" s="101"/>
    </row>
    <row r="14" spans="2:26" ht="19.5" customHeight="1" x14ac:dyDescent="0.3"/>
    <row r="15" spans="2:26" ht="19.5" customHeight="1" x14ac:dyDescent="0.3">
      <c r="M15" s="155" t="str">
        <f>IF(I3=0,"",I3)</f>
        <v>Victory Way</v>
      </c>
    </row>
    <row r="16" spans="2:26" ht="19.5" customHeight="1" x14ac:dyDescent="0.3">
      <c r="D16" s="151" t="s">
        <v>6</v>
      </c>
      <c r="E16" s="151"/>
      <c r="G16" s="151" t="s">
        <v>2</v>
      </c>
      <c r="H16" s="151"/>
      <c r="I16" s="104"/>
      <c r="L16" s="96"/>
      <c r="M16" s="155"/>
      <c r="N16" s="105"/>
      <c r="O16" s="96"/>
      <c r="P16" s="96"/>
      <c r="S16" s="151" t="s">
        <v>6</v>
      </c>
      <c r="T16" s="151"/>
      <c r="V16" s="151" t="s">
        <v>2</v>
      </c>
      <c r="W16" s="151"/>
    </row>
    <row r="17" spans="1:26" ht="19.5" customHeight="1" x14ac:dyDescent="0.3">
      <c r="B17" s="106" t="s">
        <v>50</v>
      </c>
      <c r="D17" s="152" t="s">
        <v>55</v>
      </c>
      <c r="E17" s="153"/>
      <c r="G17" s="152" t="s">
        <v>56</v>
      </c>
      <c r="H17" s="153"/>
      <c r="I17" s="107"/>
      <c r="L17" s="96"/>
      <c r="M17" s="155"/>
      <c r="N17" s="105"/>
      <c r="O17" s="96"/>
      <c r="P17" s="96"/>
      <c r="S17" s="152" t="s">
        <v>55</v>
      </c>
      <c r="T17" s="153"/>
      <c r="V17" s="152" t="s">
        <v>57</v>
      </c>
      <c r="W17" s="153"/>
      <c r="Y17" s="106" t="s">
        <v>50</v>
      </c>
    </row>
    <row r="18" spans="1:26" ht="19.5" customHeight="1" x14ac:dyDescent="0.3">
      <c r="A18" s="108">
        <v>1</v>
      </c>
      <c r="B18" s="109">
        <f>IF(K7&gt;0,K7,"")</f>
        <v>0.29166666666666669</v>
      </c>
      <c r="D18" s="110">
        <v>0</v>
      </c>
      <c r="E18" s="111">
        <v>0</v>
      </c>
      <c r="F18" s="112"/>
      <c r="G18" s="110">
        <v>0</v>
      </c>
      <c r="H18" s="111">
        <v>0</v>
      </c>
      <c r="I18" s="96"/>
      <c r="L18" s="96"/>
      <c r="M18" s="155"/>
      <c r="N18" s="105"/>
      <c r="O18" s="96"/>
      <c r="P18" s="96"/>
      <c r="S18" s="110">
        <v>0</v>
      </c>
      <c r="T18" s="111">
        <v>0</v>
      </c>
      <c r="U18" s="112"/>
      <c r="V18" s="110">
        <v>0</v>
      </c>
      <c r="W18" s="111">
        <v>0</v>
      </c>
      <c r="X18" s="108">
        <v>1</v>
      </c>
      <c r="Y18" s="109">
        <f>IF(K7&gt;0,K7,"")</f>
        <v>0.29166666666666669</v>
      </c>
    </row>
    <row r="19" spans="1:26" ht="19.5" customHeight="1" thickBot="1" x14ac:dyDescent="0.35">
      <c r="A19" s="108">
        <v>2</v>
      </c>
      <c r="B19" s="109">
        <f>IF(L7&gt;0,L7,"")</f>
        <v>0.33333333333333331</v>
      </c>
      <c r="D19" s="110">
        <v>0</v>
      </c>
      <c r="E19" s="111">
        <v>0</v>
      </c>
      <c r="F19" s="112"/>
      <c r="G19" s="110">
        <v>0</v>
      </c>
      <c r="H19" s="111">
        <v>0</v>
      </c>
      <c r="I19" s="96"/>
      <c r="L19" s="96"/>
      <c r="M19" s="156"/>
      <c r="N19" s="105"/>
      <c r="O19" s="154" t="str">
        <f>IF(I4=0,"",I4)</f>
        <v>Osceola Pkwy</v>
      </c>
      <c r="P19" s="154"/>
      <c r="Q19" s="154"/>
      <c r="S19" s="110">
        <v>0</v>
      </c>
      <c r="T19" s="111">
        <v>0</v>
      </c>
      <c r="U19" s="112"/>
      <c r="V19" s="110">
        <v>0</v>
      </c>
      <c r="W19" s="111">
        <v>0</v>
      </c>
      <c r="X19" s="108">
        <v>2</v>
      </c>
      <c r="Y19" s="109">
        <f>IF(L7&gt;0,L7,"")</f>
        <v>0.33333333333333331</v>
      </c>
    </row>
    <row r="20" spans="1:26" ht="19.5" customHeight="1" x14ac:dyDescent="0.3">
      <c r="A20" s="108">
        <v>3</v>
      </c>
      <c r="B20" s="109" t="str">
        <f>IF(M7&gt;0,M7,"")</f>
        <v/>
      </c>
      <c r="D20" s="110"/>
      <c r="E20" s="111"/>
      <c r="F20" s="112"/>
      <c r="G20" s="110"/>
      <c r="H20" s="111"/>
      <c r="I20" s="96"/>
      <c r="L20" s="113"/>
      <c r="M20" s="113"/>
      <c r="O20" s="113"/>
      <c r="P20" s="113"/>
      <c r="S20" s="110"/>
      <c r="T20" s="111"/>
      <c r="U20" s="112"/>
      <c r="V20" s="110"/>
      <c r="W20" s="111"/>
      <c r="X20" s="108">
        <v>3</v>
      </c>
      <c r="Y20" s="109" t="str">
        <f>IF(M7&gt;0,M7,"")</f>
        <v/>
      </c>
    </row>
    <row r="21" spans="1:26" ht="19.5" customHeight="1" x14ac:dyDescent="0.3">
      <c r="A21" s="108">
        <v>4</v>
      </c>
      <c r="B21" s="109">
        <f>IF(N7&gt;0,N7,"")</f>
        <v>0.66666666666666663</v>
      </c>
      <c r="D21" s="110">
        <v>0</v>
      </c>
      <c r="E21" s="111">
        <v>0</v>
      </c>
      <c r="F21" s="112"/>
      <c r="G21" s="110">
        <v>0</v>
      </c>
      <c r="H21" s="111">
        <v>0</v>
      </c>
      <c r="I21" s="96"/>
      <c r="S21" s="110">
        <v>0</v>
      </c>
      <c r="T21" s="111">
        <v>0</v>
      </c>
      <c r="U21" s="112"/>
      <c r="V21" s="110">
        <v>0</v>
      </c>
      <c r="W21" s="111">
        <v>0</v>
      </c>
      <c r="X21" s="108">
        <v>4</v>
      </c>
      <c r="Y21" s="109">
        <f>IF(N7&gt;0,N7,"")</f>
        <v>0.66666666666666663</v>
      </c>
    </row>
    <row r="22" spans="1:26" ht="19.5" customHeight="1" thickBot="1" x14ac:dyDescent="0.35">
      <c r="A22" s="108">
        <v>5</v>
      </c>
      <c r="B22" s="109">
        <f>IF(O7&gt;0,O7,"")</f>
        <v>0.70833333333333337</v>
      </c>
      <c r="D22" s="110">
        <v>0</v>
      </c>
      <c r="E22" s="111">
        <v>0</v>
      </c>
      <c r="F22" s="112"/>
      <c r="G22" s="110">
        <v>0</v>
      </c>
      <c r="H22" s="111">
        <v>0</v>
      </c>
      <c r="I22" s="96"/>
      <c r="L22" s="114"/>
      <c r="M22" s="114"/>
      <c r="O22" s="114"/>
      <c r="P22" s="114"/>
      <c r="S22" s="110">
        <v>0</v>
      </c>
      <c r="T22" s="111">
        <v>0</v>
      </c>
      <c r="U22" s="112"/>
      <c r="V22" s="110">
        <v>0</v>
      </c>
      <c r="W22" s="111">
        <v>0</v>
      </c>
      <c r="X22" s="108">
        <v>5</v>
      </c>
      <c r="Y22" s="109">
        <f>IF(O7&gt;0,O7,"")</f>
        <v>0.70833333333333337</v>
      </c>
    </row>
    <row r="23" spans="1:26" ht="19.5" customHeight="1" x14ac:dyDescent="0.3">
      <c r="A23" s="108">
        <v>6</v>
      </c>
      <c r="B23" s="109" t="str">
        <f>IF(P7&gt;0,P7,"")</f>
        <v/>
      </c>
      <c r="D23" s="110"/>
      <c r="E23" s="111"/>
      <c r="F23" s="112"/>
      <c r="G23" s="110"/>
      <c r="H23" s="111"/>
      <c r="I23" s="96"/>
      <c r="K23" s="146" t="str">
        <f>IF(I4=0,"",I4)</f>
        <v>Osceola Pkwy</v>
      </c>
      <c r="L23" s="146"/>
      <c r="M23" s="147"/>
      <c r="N23" s="105"/>
      <c r="O23" s="148" t="str">
        <f>IF(I3=0,"",I3)</f>
        <v>Victory Way</v>
      </c>
      <c r="P23" s="96"/>
      <c r="S23" s="110"/>
      <c r="T23" s="111"/>
      <c r="U23" s="112"/>
      <c r="V23" s="110"/>
      <c r="W23" s="111"/>
      <c r="X23" s="108">
        <v>6</v>
      </c>
      <c r="Y23" s="109" t="str">
        <f>IF(P7&gt;0,P7,"")</f>
        <v/>
      </c>
    </row>
    <row r="24" spans="1:26" ht="19.5" customHeight="1" x14ac:dyDescent="0.3">
      <c r="A24" s="108">
        <v>7</v>
      </c>
      <c r="B24" s="109" t="str">
        <f>IF(Q7&gt;0,Q7,"")</f>
        <v/>
      </c>
      <c r="D24" s="110"/>
      <c r="E24" s="111"/>
      <c r="F24" s="112"/>
      <c r="G24" s="110"/>
      <c r="H24" s="111"/>
      <c r="I24" s="96"/>
      <c r="L24" s="96"/>
      <c r="M24" s="96"/>
      <c r="N24" s="105"/>
      <c r="O24" s="148"/>
      <c r="P24" s="96"/>
      <c r="S24" s="110"/>
      <c r="T24" s="111"/>
      <c r="U24" s="112"/>
      <c r="V24" s="110"/>
      <c r="W24" s="111"/>
      <c r="X24" s="108">
        <v>7</v>
      </c>
      <c r="Y24" s="109" t="str">
        <f>IF(Q7&gt;0,Q7,"")</f>
        <v/>
      </c>
    </row>
    <row r="25" spans="1:26" ht="19.5" customHeight="1" x14ac:dyDescent="0.3">
      <c r="A25" s="108">
        <v>8</v>
      </c>
      <c r="B25" s="109" t="str">
        <f>IF(R7&gt;0,R7,"")</f>
        <v/>
      </c>
      <c r="D25" s="110"/>
      <c r="E25" s="111"/>
      <c r="F25" s="112"/>
      <c r="G25" s="110"/>
      <c r="H25" s="111"/>
      <c r="I25" s="96"/>
      <c r="L25" s="96"/>
      <c r="M25" s="96"/>
      <c r="N25" s="105"/>
      <c r="O25" s="148"/>
      <c r="P25" s="96"/>
      <c r="S25" s="110"/>
      <c r="T25" s="111"/>
      <c r="U25" s="112"/>
      <c r="V25" s="110"/>
      <c r="W25" s="111"/>
      <c r="X25" s="108">
        <v>8</v>
      </c>
      <c r="Y25" s="109" t="str">
        <f>IF(R7&gt;0,R7,"")</f>
        <v/>
      </c>
    </row>
    <row r="26" spans="1:26" ht="19.5" customHeight="1" x14ac:dyDescent="0.3">
      <c r="D26" s="101">
        <f>SUM(D18:D25)</f>
        <v>0</v>
      </c>
      <c r="E26" s="101">
        <f>SUM(E18:E25)</f>
        <v>0</v>
      </c>
      <c r="G26" s="101">
        <f>SUM(G18:G25)</f>
        <v>0</v>
      </c>
      <c r="H26" s="101">
        <f>SUM(H18:H25)</f>
        <v>0</v>
      </c>
      <c r="L26" s="96"/>
      <c r="M26" s="96"/>
      <c r="N26" s="105"/>
      <c r="O26" s="148"/>
      <c r="P26" s="96"/>
      <c r="S26" s="101">
        <f>SUM(S18:S25)</f>
        <v>0</v>
      </c>
      <c r="T26" s="101">
        <f>SUM(T18:T25)</f>
        <v>0</v>
      </c>
      <c r="V26" s="101">
        <f>SUM(V18:V25)</f>
        <v>0</v>
      </c>
      <c r="W26" s="101">
        <f>SUM(W18:W25)</f>
        <v>0</v>
      </c>
    </row>
    <row r="27" spans="1:26" ht="19.5" customHeight="1" x14ac:dyDescent="0.3">
      <c r="K27" s="96"/>
      <c r="L27" s="96"/>
      <c r="M27" s="96"/>
      <c r="N27" s="96"/>
      <c r="O27" s="148"/>
      <c r="P27" s="96"/>
      <c r="Q27" s="96"/>
      <c r="R27" s="96"/>
    </row>
    <row r="28" spans="1:26" ht="19.5" customHeight="1" x14ac:dyDescent="0.3">
      <c r="K28" s="98"/>
      <c r="L28" s="98"/>
      <c r="M28" s="98"/>
      <c r="N28" s="98"/>
      <c r="O28" s="98"/>
      <c r="P28" s="98"/>
      <c r="Q28" s="98"/>
      <c r="R28" s="98"/>
    </row>
    <row r="29" spans="1:26" ht="19.5" customHeight="1" thickBot="1" x14ac:dyDescent="0.35">
      <c r="G29" s="149" t="s">
        <v>8</v>
      </c>
      <c r="H29" s="149"/>
      <c r="I29" s="150" t="s">
        <v>51</v>
      </c>
      <c r="J29" s="99" t="s">
        <v>52</v>
      </c>
      <c r="K29" s="100">
        <v>0</v>
      </c>
      <c r="L29" s="100">
        <v>0</v>
      </c>
      <c r="M29" s="100"/>
      <c r="N29" s="100">
        <v>0</v>
      </c>
      <c r="O29" s="100">
        <v>0</v>
      </c>
      <c r="P29" s="100"/>
      <c r="Q29" s="100"/>
      <c r="R29" s="100"/>
      <c r="S29" s="101">
        <f>SUM(K29:R29)</f>
        <v>0</v>
      </c>
      <c r="V29" s="102"/>
      <c r="W29" s="102"/>
      <c r="Z29" s="101"/>
    </row>
    <row r="30" spans="1:26" ht="19.5" customHeight="1" x14ac:dyDescent="0.3">
      <c r="G30" s="149"/>
      <c r="H30" s="149"/>
      <c r="I30" s="150"/>
      <c r="J30" s="99" t="s">
        <v>53</v>
      </c>
      <c r="K30" s="103">
        <v>0</v>
      </c>
      <c r="L30" s="103">
        <v>0</v>
      </c>
      <c r="M30" s="103"/>
      <c r="N30" s="103">
        <v>0</v>
      </c>
      <c r="O30" s="103">
        <v>1</v>
      </c>
      <c r="P30" s="103"/>
      <c r="Q30" s="103"/>
      <c r="R30" s="103"/>
      <c r="S30" s="101">
        <f>SUM(K30:R30)</f>
        <v>1</v>
      </c>
      <c r="V30" s="102"/>
      <c r="W30" s="102"/>
      <c r="Z30" s="101"/>
    </row>
    <row r="31" spans="1:26" ht="19.5" customHeight="1" x14ac:dyDescent="0.3">
      <c r="K31" s="112"/>
      <c r="L31" s="112"/>
      <c r="M31" s="112"/>
      <c r="N31" s="112"/>
      <c r="O31" s="112"/>
      <c r="P31" s="112"/>
      <c r="Q31" s="112"/>
      <c r="R31" s="112"/>
    </row>
    <row r="32" spans="1:26" ht="19.5" customHeight="1" thickBot="1" x14ac:dyDescent="0.35">
      <c r="G32" s="149" t="s">
        <v>9</v>
      </c>
      <c r="H32" s="149"/>
      <c r="I32" s="150" t="s">
        <v>54</v>
      </c>
      <c r="J32" s="99" t="s">
        <v>52</v>
      </c>
      <c r="K32" s="100">
        <v>0</v>
      </c>
      <c r="L32" s="100">
        <v>0</v>
      </c>
      <c r="M32" s="100"/>
      <c r="N32" s="100">
        <v>0</v>
      </c>
      <c r="O32" s="100">
        <v>0</v>
      </c>
      <c r="P32" s="100"/>
      <c r="Q32" s="100"/>
      <c r="R32" s="100"/>
      <c r="S32" s="101">
        <f>SUM(K32:R32)</f>
        <v>0</v>
      </c>
      <c r="V32" s="102"/>
      <c r="W32" s="102"/>
      <c r="Z32" s="101"/>
    </row>
    <row r="33" spans="7:26" ht="19.5" customHeight="1" x14ac:dyDescent="0.3">
      <c r="G33" s="149"/>
      <c r="H33" s="149"/>
      <c r="I33" s="150"/>
      <c r="J33" s="99" t="s">
        <v>53</v>
      </c>
      <c r="K33" s="103">
        <v>0</v>
      </c>
      <c r="L33" s="103">
        <v>0</v>
      </c>
      <c r="M33" s="103"/>
      <c r="N33" s="103">
        <v>0</v>
      </c>
      <c r="O33" s="103">
        <v>0</v>
      </c>
      <c r="P33" s="103"/>
      <c r="Q33" s="103"/>
      <c r="R33" s="103"/>
      <c r="S33" s="101">
        <f>SUM(K33:R33)</f>
        <v>0</v>
      </c>
      <c r="V33" s="102"/>
      <c r="W33" s="102"/>
      <c r="Z33" s="101"/>
    </row>
    <row r="34" spans="7:26" ht="19.5" customHeight="1" x14ac:dyDescent="0.3"/>
    <row r="35" spans="7:26" ht="19.5" customHeight="1" x14ac:dyDescent="0.3">
      <c r="K35" s="109">
        <f t="shared" ref="K35:R35" si="0">IF(K7&gt;0,K7,"")</f>
        <v>0.29166666666666669</v>
      </c>
      <c r="L35" s="109">
        <f t="shared" si="0"/>
        <v>0.33333333333333331</v>
      </c>
      <c r="M35" s="109" t="str">
        <f t="shared" si="0"/>
        <v/>
      </c>
      <c r="N35" s="109">
        <f t="shared" si="0"/>
        <v>0.66666666666666663</v>
      </c>
      <c r="O35" s="109">
        <f t="shared" si="0"/>
        <v>0.70833333333333337</v>
      </c>
      <c r="P35" s="109" t="str">
        <f t="shared" si="0"/>
        <v/>
      </c>
      <c r="Q35" s="109" t="str">
        <f t="shared" si="0"/>
        <v/>
      </c>
      <c r="R35" s="109" t="str">
        <f t="shared" si="0"/>
        <v/>
      </c>
    </row>
    <row r="36" spans="7:26" ht="19.5" customHeight="1" x14ac:dyDescent="0.3">
      <c r="K36" s="98">
        <v>1</v>
      </c>
      <c r="L36" s="98">
        <v>2</v>
      </c>
      <c r="M36" s="98">
        <v>3</v>
      </c>
      <c r="N36" s="98">
        <v>4</v>
      </c>
      <c r="O36" s="98">
        <v>5</v>
      </c>
      <c r="P36" s="98">
        <v>6</v>
      </c>
      <c r="Q36" s="98">
        <v>7</v>
      </c>
      <c r="R36" s="98">
        <v>8</v>
      </c>
    </row>
    <row r="37" spans="7:26" ht="19.5" customHeight="1" x14ac:dyDescent="0.3">
      <c r="N37" s="145" t="s">
        <v>50</v>
      </c>
      <c r="O37" s="145"/>
    </row>
    <row r="38" spans="7:26" ht="15" customHeight="1" x14ac:dyDescent="0.3"/>
  </sheetData>
  <mergeCells count="26">
    <mergeCell ref="D3:E3"/>
    <mergeCell ref="I3:M3"/>
    <mergeCell ref="D4:E4"/>
    <mergeCell ref="I4:M4"/>
    <mergeCell ref="N6:O6"/>
    <mergeCell ref="O19:Q19"/>
    <mergeCell ref="G12:H13"/>
    <mergeCell ref="I12:I13"/>
    <mergeCell ref="M15:M19"/>
    <mergeCell ref="G9:H10"/>
    <mergeCell ref="I9:I10"/>
    <mergeCell ref="D16:E16"/>
    <mergeCell ref="G16:H16"/>
    <mergeCell ref="V16:W16"/>
    <mergeCell ref="D17:E17"/>
    <mergeCell ref="G17:H17"/>
    <mergeCell ref="S17:T17"/>
    <mergeCell ref="V17:W17"/>
    <mergeCell ref="S16:T16"/>
    <mergeCell ref="N37:O37"/>
    <mergeCell ref="K23:M23"/>
    <mergeCell ref="O23:O27"/>
    <mergeCell ref="G29:H30"/>
    <mergeCell ref="I29:I30"/>
    <mergeCell ref="G32:H33"/>
    <mergeCell ref="I32:I33"/>
  </mergeCells>
  <pageMargins left="0.7" right="0.7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Petra</vt:lpstr>
      <vt:lpstr>All traffic</vt:lpstr>
      <vt:lpstr>Truck</vt:lpstr>
      <vt:lpstr>U-T &amp; RTOR</vt:lpstr>
      <vt:lpstr>Ped &amp; Bike</vt:lpstr>
      <vt:lpstr>'All traffic'!Print_Area</vt:lpstr>
      <vt:lpstr>Truck!Print_Area</vt:lpstr>
      <vt:lpstr>'U-T &amp; RTOR'!Print_Area</vt:lpstr>
    </vt:vector>
  </TitlesOfParts>
  <Company>GMB Engineers &amp; Planners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Bergman</dc:creator>
  <cp:lastModifiedBy>Hutt, Brian</cp:lastModifiedBy>
  <cp:lastPrinted>2016-06-02T19:27:25Z</cp:lastPrinted>
  <dcterms:created xsi:type="dcterms:W3CDTF">2005-04-21T17:27:43Z</dcterms:created>
  <dcterms:modified xsi:type="dcterms:W3CDTF">2016-06-07T14:33:08Z</dcterms:modified>
</cp:coreProperties>
</file>