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<sst xmlns="http://schemas.openxmlformats.org/spreadsheetml/2006/main" count="315" uniqueCount="64">
  <si>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</si>
  <si>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</si>
  <si>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</si>
  <si>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</si>
  <si>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</si>
  <si>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</si>
  <si>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</si>
  <si>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</si>
  <si>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</si>
  <si>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</si>
  <si>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</si>
  <si>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</si>
  <si>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</si>
  <si>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</si>
  <si>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</si>
  <si>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</si>
  <si>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</si>
  <si>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</si>
  <si>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</si>
  <si>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</si>
  <si>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</si>
  <si>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</si>
  <si>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</si>
  <si>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</si>
  <si>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</si>
  <si>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</si>
  <si>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</si>
  <si>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</si>
  <si>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</si>
  <si>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</si>
  <si>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</si>
  <si>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</si>
  <si>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</si>
  <si>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</si>
  <si>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</si>
  <si>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</si>
  <si>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</si>
  <si>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</si>
  <si>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</si>
  <si>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</si>
  <si>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</si>
  <si>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</si>
  <si>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</si>
  <si>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</si>
  <si>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</si>
  <si>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</si>
  <si>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</si>
  <si>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</si>
  <si>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</si>
  <si>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</si>
  <si>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</si>
  <si>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</si>
  <si>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</si>
  <si>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</si>
  <si>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</si>
  <si>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</si>
  <si>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</si>
  <si>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</si>
  <si>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</si>
  <si>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</si>
  <si>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535</t>
  </si>
  <si>
    <t>I-4 WB Ramps</t>
  </si>
  <si>
    <t>Orange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</si>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</sst>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42467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151</v>
      </c>
      <c r="C12" s="115">
        <v>518</v>
      </c>
      <c r="D12" s="115">
        <v>0</v>
      </c>
      <c r="E12" s="115">
        <v>0</v>
      </c>
      <c r="F12" s="115">
        <v>175</v>
      </c>
      <c r="G12" s="115">
        <v>1</v>
      </c>
      <c r="H12" s="115">
        <v>239</v>
      </c>
      <c r="I12" s="115">
        <v>0</v>
      </c>
      <c r="J12" s="115">
        <v>0</v>
      </c>
      <c r="K12" s="115">
        <v>385</v>
      </c>
      <c r="L12" s="115">
        <v>90</v>
      </c>
      <c r="M12" s="115">
        <v>3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133</v>
      </c>
      <c r="C13" s="115">
        <v>508</v>
      </c>
      <c r="D13" s="115">
        <v>0</v>
      </c>
      <c r="E13" s="115">
        <v>0</v>
      </c>
      <c r="F13" s="115">
        <v>175</v>
      </c>
      <c r="G13" s="115">
        <v>0</v>
      </c>
      <c r="H13" s="115">
        <v>232</v>
      </c>
      <c r="I13" s="115">
        <v>0</v>
      </c>
      <c r="J13" s="115">
        <v>0</v>
      </c>
      <c r="K13" s="115">
        <v>365</v>
      </c>
      <c r="L13" s="115">
        <v>64</v>
      </c>
      <c r="M13" s="115">
        <v>7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132</v>
      </c>
      <c r="C14" s="115">
        <v>593</v>
      </c>
      <c r="D14" s="115">
        <v>0</v>
      </c>
      <c r="E14" s="115">
        <v>0</v>
      </c>
      <c r="F14" s="115">
        <v>164</v>
      </c>
      <c r="G14" s="115">
        <v>0</v>
      </c>
      <c r="H14" s="115">
        <v>253</v>
      </c>
      <c r="I14" s="115">
        <v>0</v>
      </c>
      <c r="J14" s="115">
        <v>0</v>
      </c>
      <c r="K14" s="115">
        <v>429</v>
      </c>
      <c r="L14" s="115">
        <v>74</v>
      </c>
      <c r="M14" s="115">
        <v>5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146</v>
      </c>
      <c r="C15" s="115">
        <v>543</v>
      </c>
      <c r="D15" s="115">
        <v>0</v>
      </c>
      <c r="E15" s="115">
        <v>0</v>
      </c>
      <c r="F15" s="115">
        <v>182</v>
      </c>
      <c r="G15" s="115">
        <v>0</v>
      </c>
      <c r="H15" s="115">
        <v>263</v>
      </c>
      <c r="I15" s="115">
        <v>0</v>
      </c>
      <c r="J15" s="115">
        <v>0</v>
      </c>
      <c r="K15" s="115">
        <v>429</v>
      </c>
      <c r="L15" s="115">
        <v>90</v>
      </c>
      <c r="M15" s="115">
        <v>4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167</v>
      </c>
      <c r="C16" s="115">
        <v>574</v>
      </c>
      <c r="D16" s="115">
        <v>0</v>
      </c>
      <c r="E16" s="115">
        <v>0</v>
      </c>
      <c r="F16" s="115">
        <v>170</v>
      </c>
      <c r="G16" s="115">
        <v>0</v>
      </c>
      <c r="H16" s="115">
        <v>225</v>
      </c>
      <c r="I16" s="115">
        <v>0</v>
      </c>
      <c r="J16" s="115">
        <v>0</v>
      </c>
      <c r="K16" s="115">
        <v>431</v>
      </c>
      <c r="L16" s="115">
        <v>63</v>
      </c>
      <c r="M16" s="115">
        <v>2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144</v>
      </c>
      <c r="C17" s="115">
        <v>603</v>
      </c>
      <c r="D17" s="115">
        <v>0</v>
      </c>
      <c r="E17" s="115">
        <v>0</v>
      </c>
      <c r="F17" s="115">
        <v>151</v>
      </c>
      <c r="G17" s="115">
        <v>0</v>
      </c>
      <c r="H17" s="115">
        <v>218</v>
      </c>
      <c r="I17" s="115">
        <v>0</v>
      </c>
      <c r="J17" s="115">
        <v>0</v>
      </c>
      <c r="K17" s="115">
        <v>496</v>
      </c>
      <c r="L17" s="115">
        <v>67</v>
      </c>
      <c r="M17" s="115">
        <v>9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133</v>
      </c>
      <c r="C18" s="115">
        <v>506</v>
      </c>
      <c r="D18" s="115">
        <v>0</v>
      </c>
      <c r="E18" s="115">
        <v>0</v>
      </c>
      <c r="F18" s="115">
        <v>181</v>
      </c>
      <c r="G18" s="115">
        <v>0</v>
      </c>
      <c r="H18" s="115">
        <v>272</v>
      </c>
      <c r="I18" s="115">
        <v>0</v>
      </c>
      <c r="J18" s="115">
        <v>0</v>
      </c>
      <c r="K18" s="115">
        <v>450</v>
      </c>
      <c r="L18" s="115">
        <v>78</v>
      </c>
      <c r="M18" s="115">
        <v>2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125</v>
      </c>
      <c r="C19" s="115">
        <v>541</v>
      </c>
      <c r="D19" s="115">
        <v>0</v>
      </c>
      <c r="E19" s="115">
        <v>0</v>
      </c>
      <c r="F19" s="115">
        <v>152</v>
      </c>
      <c r="G19" s="115">
        <v>0</v>
      </c>
      <c r="H19" s="115">
        <v>217</v>
      </c>
      <c r="I19" s="115">
        <v>0</v>
      </c>
      <c r="J19" s="115">
        <v>0</v>
      </c>
      <c r="K19" s="115">
        <v>435</v>
      </c>
      <c r="L19" s="115">
        <v>92</v>
      </c>
      <c r="M19" s="115">
        <v>4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3</v>
      </c>
      <c r="C24" s="115">
        <v>21</v>
      </c>
      <c r="D24" s="115">
        <v>0</v>
      </c>
      <c r="E24" s="115">
        <v>0</v>
      </c>
      <c r="F24" s="115">
        <v>2</v>
      </c>
      <c r="G24" s="115">
        <v>0</v>
      </c>
      <c r="H24" s="115">
        <v>3</v>
      </c>
      <c r="I24" s="115">
        <v>0</v>
      </c>
      <c r="J24" s="115">
        <v>0</v>
      </c>
      <c r="K24" s="115">
        <v>4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11</v>
      </c>
      <c r="D25" s="115">
        <v>0</v>
      </c>
      <c r="E25" s="115">
        <v>0</v>
      </c>
      <c r="F25" s="115">
        <v>3</v>
      </c>
      <c r="G25" s="115">
        <v>0</v>
      </c>
      <c r="H25" s="115">
        <v>12</v>
      </c>
      <c r="I25" s="115">
        <v>0</v>
      </c>
      <c r="J25" s="115">
        <v>0</v>
      </c>
      <c r="K25" s="115">
        <v>4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1</v>
      </c>
      <c r="C26" s="115">
        <v>13</v>
      </c>
      <c r="D26" s="115">
        <v>0</v>
      </c>
      <c r="E26" s="115">
        <v>0</v>
      </c>
      <c r="F26" s="115">
        <v>3</v>
      </c>
      <c r="G26" s="115">
        <v>0</v>
      </c>
      <c r="H26" s="115">
        <v>1</v>
      </c>
      <c r="I26" s="115">
        <v>0</v>
      </c>
      <c r="J26" s="115">
        <v>0</v>
      </c>
      <c r="K26" s="115">
        <v>4</v>
      </c>
      <c r="L26" s="115">
        <v>3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1</v>
      </c>
      <c r="C27" s="115">
        <v>7</v>
      </c>
      <c r="D27" s="115">
        <v>0</v>
      </c>
      <c r="E27" s="115">
        <v>0</v>
      </c>
      <c r="F27" s="115">
        <v>2</v>
      </c>
      <c r="G27" s="115">
        <v>0</v>
      </c>
      <c r="H27" s="115">
        <v>2</v>
      </c>
      <c r="I27" s="115">
        <v>0</v>
      </c>
      <c r="J27" s="115">
        <v>0</v>
      </c>
      <c r="K27" s="115">
        <v>6</v>
      </c>
      <c r="L27" s="115">
        <v>1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12</v>
      </c>
      <c r="D28" s="115">
        <v>0</v>
      </c>
      <c r="E28" s="115">
        <v>0</v>
      </c>
      <c r="F28" s="115">
        <v>3</v>
      </c>
      <c r="G28" s="115">
        <v>0</v>
      </c>
      <c r="H28" s="115">
        <v>4</v>
      </c>
      <c r="I28" s="115">
        <v>0</v>
      </c>
      <c r="J28" s="115">
        <v>0</v>
      </c>
      <c r="K28" s="115">
        <v>9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4</v>
      </c>
      <c r="C29" s="115">
        <v>10</v>
      </c>
      <c r="D29" s="115">
        <v>0</v>
      </c>
      <c r="E29" s="115">
        <v>0</v>
      </c>
      <c r="F29" s="115">
        <v>1</v>
      </c>
      <c r="G29" s="115">
        <v>0</v>
      </c>
      <c r="H29" s="115">
        <v>1</v>
      </c>
      <c r="I29" s="115">
        <v>0</v>
      </c>
      <c r="J29" s="115">
        <v>0</v>
      </c>
      <c r="K29" s="115">
        <v>1</v>
      </c>
      <c r="L29" s="115">
        <v>1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10</v>
      </c>
      <c r="D30" s="115">
        <v>0</v>
      </c>
      <c r="E30" s="115">
        <v>0</v>
      </c>
      <c r="F30" s="115">
        <v>5</v>
      </c>
      <c r="G30" s="115">
        <v>0</v>
      </c>
      <c r="H30" s="115">
        <v>4</v>
      </c>
      <c r="I30" s="115">
        <v>0</v>
      </c>
      <c r="J30" s="115">
        <v>0</v>
      </c>
      <c r="K30" s="115">
        <v>9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6</v>
      </c>
      <c r="D31" s="115">
        <v>0</v>
      </c>
      <c r="E31" s="115">
        <v>0</v>
      </c>
      <c r="F31" s="115">
        <v>3</v>
      </c>
      <c r="G31" s="115">
        <v>0</v>
      </c>
      <c r="H31" s="115">
        <v>3</v>
      </c>
      <c r="I31" s="115">
        <v>0</v>
      </c>
      <c r="J31" s="115">
        <v>0</v>
      </c>
      <c r="K31" s="115">
        <v>7</v>
      </c>
      <c r="L31" s="115">
        <v>1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>
        <v>3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>
        <v>7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>
        <v>5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>
        <v>4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>
        <v>2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>
        <v>9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>
        <v>2</v>
      </c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>
        <v>4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Orlando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SR 535</v>
      </c>
      <c r="I10" s="128"/>
      <c r="J10" s="128"/>
      <c r="K10" s="139" t="s">
        <v>30</v>
      </c>
      <c r="L10" s="139"/>
      <c r="M10" s="128" t="str">
        <f>Petra!D2</f>
        <v>I-4 WB Ramps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42467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93</v>
      </c>
      <c r="I23" s="33">
        <f>Petra!K12+Petra!K24+Petra!K36</f>
        <v>389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539</v>
      </c>
      <c r="O23" s="33">
        <f>Petra!B12+Petra!B24+Petra!B36</f>
        <v>154</v>
      </c>
      <c r="R23" s="7">
        <f t="shared" ref="R23:R30" si="0">C23</f>
        <v>0.66666666666666663</v>
      </c>
      <c r="S23" s="54">
        <f t="shared" ref="S23:S30" si="1">SUM(H23:J23,H40:J40,M23:O23,M40:O40)</f>
        <v>1595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71</v>
      </c>
      <c r="I24" s="33">
        <f>Petra!K13+Petra!K25+Petra!K37</f>
        <v>369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519</v>
      </c>
      <c r="O24" s="33">
        <f>Petra!B13+Petra!B25+Petra!B37</f>
        <v>133</v>
      </c>
      <c r="R24" s="7">
        <f t="shared" si="0"/>
        <v>0.67708333333333337</v>
      </c>
      <c r="S24" s="54">
        <f t="shared" si="1"/>
        <v>1514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82</v>
      </c>
      <c r="I25" s="33">
        <f>Petra!K14+Petra!K26+Petra!K38</f>
        <v>433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606</v>
      </c>
      <c r="O25" s="33">
        <f>Petra!B14+Petra!B26+Petra!B38</f>
        <v>133</v>
      </c>
      <c r="R25" s="7">
        <f t="shared" si="0"/>
        <v>0.68750000000000011</v>
      </c>
      <c r="S25" s="54">
        <f t="shared" si="1"/>
        <v>1675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95</v>
      </c>
      <c r="I26" s="33">
        <f>Petra!K15+Petra!K27+Petra!K39</f>
        <v>435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550</v>
      </c>
      <c r="O26" s="33">
        <f>Petra!B15+Petra!B27+Petra!B39</f>
        <v>147</v>
      </c>
      <c r="R26" s="7">
        <f t="shared" si="0"/>
        <v>0.69791666666666685</v>
      </c>
      <c r="S26" s="54">
        <f t="shared" si="1"/>
        <v>1676</v>
      </c>
      <c r="T26" s="54">
        <f>SUM(S23:S26)</f>
        <v>6460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65</v>
      </c>
      <c r="I27" s="33">
        <f>Petra!K16+Petra!K28+Petra!K40</f>
        <v>440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586</v>
      </c>
      <c r="O27" s="33">
        <f>Petra!B16+Petra!B28+Petra!B40</f>
        <v>168</v>
      </c>
      <c r="R27" s="7">
        <f t="shared" si="0"/>
        <v>0.70833333333333359</v>
      </c>
      <c r="S27" s="54">
        <f t="shared" si="1"/>
        <v>1661</v>
      </c>
      <c r="T27" s="54">
        <f>SUM(S24:S27)</f>
        <v>6526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77</v>
      </c>
      <c r="I28" s="33">
        <f>Petra!K17+Petra!K29+Petra!K41</f>
        <v>497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613</v>
      </c>
      <c r="O28" s="33">
        <f>Petra!B17+Petra!B29+Petra!B41</f>
        <v>148</v>
      </c>
      <c r="R28" s="7">
        <f t="shared" si="0"/>
        <v>0.71875000000000033</v>
      </c>
      <c r="S28" s="54">
        <f t="shared" si="1"/>
        <v>1706</v>
      </c>
      <c r="T28" s="54">
        <f>SUM(S25:S28)</f>
        <v>6718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80</v>
      </c>
      <c r="I29" s="33">
        <f>Petra!K18+Petra!K30+Petra!K42</f>
        <v>459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516</v>
      </c>
      <c r="O29" s="33">
        <f>Petra!B18+Petra!B30+Petra!B42</f>
        <v>134</v>
      </c>
      <c r="R29" s="7">
        <f t="shared" si="0"/>
        <v>0.72916666666666707</v>
      </c>
      <c r="S29" s="54">
        <f t="shared" si="1"/>
        <v>1651</v>
      </c>
      <c r="T29" s="54">
        <f>SUM(S26:S29)</f>
        <v>6694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97</v>
      </c>
      <c r="I30" s="61">
        <f>Petra!K19+Petra!K31+Petra!K43</f>
        <v>442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547</v>
      </c>
      <c r="O30" s="61">
        <f>Petra!B19+Petra!B31+Petra!B43</f>
        <v>125</v>
      </c>
      <c r="R30" s="7">
        <f t="shared" si="0"/>
        <v>0.73958333333333381</v>
      </c>
      <c r="S30" s="54">
        <f t="shared" si="1"/>
        <v>1586</v>
      </c>
      <c r="T30" s="54">
        <f>SUM(S27:S30)</f>
        <v>6604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660</v>
      </c>
      <c r="I31" s="32">
        <f>SUM(I23:I30)</f>
        <v>3464</v>
      </c>
      <c r="J31" s="32">
        <f>SUM(J23:J30)</f>
        <v>0</v>
      </c>
      <c r="K31" s="34"/>
      <c r="L31" s="60"/>
      <c r="M31" s="33">
        <f>SUM(M23:M30)</f>
        <v>0</v>
      </c>
      <c r="N31" s="33">
        <f>SUM(N23:N30)</f>
        <v>4476</v>
      </c>
      <c r="O31" s="33">
        <f>SUM(O23:O30)</f>
        <v>1142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6718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242</v>
      </c>
      <c r="N40" s="33">
        <f>Petra!G12+Petra!G24+Petra!G36</f>
        <v>1</v>
      </c>
      <c r="O40" s="33">
        <f>Petra!F12+Petra!F24+Petra!F36</f>
        <v>177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1675</v>
      </c>
      <c r="U40" s="64">
        <f t="shared" ref="U40:W43" si="5">IF($R$40=$C$23,H23,IF($R$40=$C$24,H24,IF($R$40=$C$25,H25,IF($R$40=$C$26,H26,H27))))</f>
        <v>82</v>
      </c>
      <c r="V40" s="64">
        <f t="shared" si="5"/>
        <v>433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606</v>
      </c>
      <c r="Z40" s="64">
        <f t="shared" si="6"/>
        <v>133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254</v>
      </c>
      <c r="AE40" s="64">
        <f t="shared" si="8"/>
        <v>0</v>
      </c>
      <c r="AF40" s="64">
        <f t="shared" si="8"/>
        <v>167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244</v>
      </c>
      <c r="N41" s="33">
        <f>Petra!G13+Petra!G25+Petra!G37</f>
        <v>0</v>
      </c>
      <c r="O41" s="33">
        <f>Petra!F13+Petra!F25+Petra!F37</f>
        <v>178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1676</v>
      </c>
      <c r="U41" s="64">
        <f t="shared" si="5"/>
        <v>95</v>
      </c>
      <c r="V41" s="64">
        <f t="shared" si="5"/>
        <v>435</v>
      </c>
      <c r="W41" s="64">
        <f t="shared" si="5"/>
        <v>0</v>
      </c>
      <c r="X41" s="64">
        <f t="shared" si="6"/>
        <v>0</v>
      </c>
      <c r="Y41" s="64">
        <f t="shared" si="6"/>
        <v>550</v>
      </c>
      <c r="Z41" s="64">
        <f t="shared" si="6"/>
        <v>147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265</v>
      </c>
      <c r="AE41" s="64">
        <f t="shared" si="8"/>
        <v>0</v>
      </c>
      <c r="AF41" s="64">
        <f t="shared" si="8"/>
        <v>184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254</v>
      </c>
      <c r="N42" s="33">
        <f>Petra!G14+Petra!G26+Petra!G38</f>
        <v>0</v>
      </c>
      <c r="O42" s="33">
        <f>Petra!F14+Petra!F26+Petra!F38</f>
        <v>167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1661</v>
      </c>
      <c r="U42" s="64">
        <f t="shared" si="5"/>
        <v>65</v>
      </c>
      <c r="V42" s="64">
        <f t="shared" si="5"/>
        <v>440</v>
      </c>
      <c r="W42" s="64">
        <f t="shared" si="5"/>
        <v>0</v>
      </c>
      <c r="X42" s="64">
        <f t="shared" si="6"/>
        <v>0</v>
      </c>
      <c r="Y42" s="64">
        <f t="shared" si="6"/>
        <v>586</v>
      </c>
      <c r="Z42" s="64">
        <f t="shared" si="6"/>
        <v>168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229</v>
      </c>
      <c r="AE42" s="64">
        <f t="shared" si="8"/>
        <v>0</v>
      </c>
      <c r="AF42" s="64">
        <f t="shared" si="8"/>
        <v>173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265</v>
      </c>
      <c r="N43" s="33">
        <f>Petra!G15+Petra!G27+Petra!G39</f>
        <v>0</v>
      </c>
      <c r="O43" s="33">
        <f>Petra!F15+Petra!F27+Petra!F39</f>
        <v>184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1706</v>
      </c>
      <c r="U43" s="64">
        <f t="shared" si="5"/>
        <v>77</v>
      </c>
      <c r="V43" s="64">
        <f t="shared" si="5"/>
        <v>497</v>
      </c>
      <c r="W43" s="64">
        <f t="shared" si="5"/>
        <v>0</v>
      </c>
      <c r="X43" s="64">
        <f t="shared" si="6"/>
        <v>0</v>
      </c>
      <c r="Y43" s="64">
        <f t="shared" si="6"/>
        <v>613</v>
      </c>
      <c r="Z43" s="64">
        <f t="shared" si="6"/>
        <v>148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219</v>
      </c>
      <c r="AE43" s="64">
        <f t="shared" si="8"/>
        <v>0</v>
      </c>
      <c r="AF43" s="64">
        <f t="shared" si="8"/>
        <v>152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229</v>
      </c>
      <c r="N44" s="33">
        <f>Petra!G16+Petra!G28+Petra!G40</f>
        <v>0</v>
      </c>
      <c r="O44" s="33">
        <f>Petra!F16+Petra!F28+Petra!F40</f>
        <v>173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219</v>
      </c>
      <c r="N45" s="33">
        <f>Petra!G17+Petra!G29+Petra!G41</f>
        <v>0</v>
      </c>
      <c r="O45" s="33">
        <f>Petra!F17+Petra!F29+Petra!F41</f>
        <v>152</v>
      </c>
      <c r="T45" s="1" t="s">
        <v>36</v>
      </c>
      <c r="U45" s="64">
        <f>SUM(U40:U43)</f>
        <v>319</v>
      </c>
      <c r="V45" s="64">
        <f t="shared" ref="V45:AF45" si="9">SUM(V40:V43)</f>
        <v>1805</v>
      </c>
      <c r="W45" s="64">
        <f t="shared" si="9"/>
        <v>0</v>
      </c>
      <c r="X45" s="64">
        <f t="shared" si="9"/>
        <v>0</v>
      </c>
      <c r="Y45" s="64">
        <f t="shared" si="9"/>
        <v>2355</v>
      </c>
      <c r="Z45" s="64">
        <f t="shared" si="9"/>
        <v>596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967</v>
      </c>
      <c r="AE45" s="64">
        <f t="shared" si="9"/>
        <v>0</v>
      </c>
      <c r="AF45" s="64">
        <f t="shared" si="9"/>
        <v>676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276</v>
      </c>
      <c r="N46" s="33">
        <f>Petra!G18+Petra!G30+Petra!G42</f>
        <v>0</v>
      </c>
      <c r="O46" s="33">
        <f>Petra!F18+Petra!F30+Petra!F42</f>
        <v>186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220</v>
      </c>
      <c r="N47" s="61">
        <f>Petra!G19+Petra!G31+Petra!G43</f>
        <v>0</v>
      </c>
      <c r="O47" s="61">
        <f>Petra!F19+Petra!F31+Petra!F43</f>
        <v>155</v>
      </c>
      <c r="S47" s="1" t="s">
        <v>13</v>
      </c>
      <c r="T47" s="65">
        <f>ROUND(T34/(MAX(T40:T43)*4),3)</f>
        <v>0.98399999999999999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1949</v>
      </c>
      <c r="N48" s="33">
        <f>SUM(N40:N47)</f>
        <v>1</v>
      </c>
      <c r="O48" s="33">
        <f>SUM(O40:O47)</f>
        <v>1372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596</v>
      </c>
      <c r="I53" s="25">
        <f>Y45</f>
        <v>2355</v>
      </c>
      <c r="J53" s="25">
        <f>X45</f>
        <v>0</v>
      </c>
      <c r="O53" s="28">
        <f>AF45</f>
        <v>676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535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967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WB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0.98399999999999999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319</v>
      </c>
      <c r="N66" s="27">
        <f>V45</f>
        <v>1805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6718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Orlando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SR 535</v>
      </c>
      <c r="J10" s="128"/>
      <c r="K10" s="128"/>
      <c r="L10" s="3" t="s">
        <v>30</v>
      </c>
      <c r="M10" s="3"/>
      <c r="N10" s="128" t="str">
        <f>'All traffic'!M10</f>
        <v>I-4 WB Ramps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42467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4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21</v>
      </c>
      <c r="P23" s="33">
        <f>Petra!B24</f>
        <v>3</v>
      </c>
      <c r="S23" s="7">
        <f t="shared" ref="S23:S30" si="0">D23</f>
        <v>0.66666666666666663</v>
      </c>
      <c r="T23" s="54">
        <f>SUM(I23:P23,I39:P39)</f>
        <v>33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4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11</v>
      </c>
      <c r="P24" s="33">
        <f>Petra!B25</f>
        <v>0</v>
      </c>
      <c r="S24" s="7">
        <f t="shared" si="0"/>
        <v>0.67708333333333337</v>
      </c>
      <c r="T24" s="54">
        <f>SUM(I24:P24,I40:P40)</f>
        <v>30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3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13</v>
      </c>
      <c r="P25" s="33">
        <f>Petra!B26</f>
        <v>1</v>
      </c>
      <c r="S25" s="7">
        <f t="shared" si="0"/>
        <v>0.68750000000000011</v>
      </c>
      <c r="T25" s="1">
        <f t="shared" ref="T25:T30" si="1">SUM(I25:P25,I41:P41)</f>
        <v>25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6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7</v>
      </c>
      <c r="P26" s="33">
        <f>Petra!B27</f>
        <v>1</v>
      </c>
      <c r="S26" s="7">
        <f t="shared" si="0"/>
        <v>0.69791666666666685</v>
      </c>
      <c r="T26" s="1">
        <f t="shared" si="1"/>
        <v>19</v>
      </c>
      <c r="U26" s="54">
        <f>SUM(T23:T26)</f>
        <v>107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9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12</v>
      </c>
      <c r="P27" s="33">
        <f>Petra!B28</f>
        <v>1</v>
      </c>
      <c r="S27" s="7">
        <f t="shared" si="0"/>
        <v>0.70833333333333359</v>
      </c>
      <c r="T27" s="1">
        <f t="shared" si="1"/>
        <v>29</v>
      </c>
      <c r="U27" s="54">
        <f>SUM(T24:T27)</f>
        <v>103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1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10</v>
      </c>
      <c r="P28" s="33">
        <f>Petra!B29</f>
        <v>4</v>
      </c>
      <c r="S28" s="7">
        <f t="shared" si="0"/>
        <v>0.71875000000000033</v>
      </c>
      <c r="T28" s="1">
        <f t="shared" si="1"/>
        <v>18</v>
      </c>
      <c r="U28" s="54">
        <f>SUM(T25:T28)</f>
        <v>91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9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10</v>
      </c>
      <c r="P29" s="33">
        <f>Petra!B30</f>
        <v>1</v>
      </c>
      <c r="S29" s="7">
        <f t="shared" si="0"/>
        <v>0.72916666666666707</v>
      </c>
      <c r="T29" s="1">
        <f t="shared" si="1"/>
        <v>29</v>
      </c>
      <c r="U29" s="54">
        <f>SUM(T26:T29)</f>
        <v>95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7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6</v>
      </c>
      <c r="P30" s="33">
        <f>Petra!B31</f>
        <v>0</v>
      </c>
      <c r="S30" s="7">
        <f t="shared" si="0"/>
        <v>0.73958333333333381</v>
      </c>
      <c r="T30" s="1">
        <f t="shared" si="1"/>
        <v>20</v>
      </c>
      <c r="U30" s="54">
        <f>SUM(T27:T30)</f>
        <v>96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107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3</v>
      </c>
      <c r="O39" s="33">
        <f>Petra!G24</f>
        <v>0</v>
      </c>
      <c r="P39" s="33">
        <f>Petra!F24</f>
        <v>2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25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4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13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0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12</v>
      </c>
      <c r="O40" s="33">
        <f>Petra!G25</f>
        <v>0</v>
      </c>
      <c r="P40" s="33">
        <f>Petra!F25</f>
        <v>3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19</v>
      </c>
      <c r="V40" s="64">
        <f t="shared" si="2"/>
        <v>1</v>
      </c>
      <c r="W40" s="64">
        <f t="shared" si="2"/>
        <v>6</v>
      </c>
      <c r="X40" s="64">
        <f t="shared" si="2"/>
        <v>0</v>
      </c>
      <c r="Y40" s="69">
        <f t="shared" si="3"/>
        <v>0</v>
      </c>
      <c r="Z40" s="70">
        <f t="shared" si="3"/>
        <v>7</v>
      </c>
      <c r="AA40" s="71">
        <f t="shared" si="3"/>
        <v>1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2</v>
      </c>
      <c r="AF40" s="70">
        <f t="shared" si="5"/>
        <v>0</v>
      </c>
      <c r="AG40" s="71">
        <f t="shared" si="5"/>
        <v>2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1</v>
      </c>
      <c r="O41" s="33">
        <f>Petra!G26</f>
        <v>0</v>
      </c>
      <c r="P41" s="33">
        <f>Petra!F26</f>
        <v>3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29</v>
      </c>
      <c r="V41" s="64">
        <f t="shared" si="2"/>
        <v>0</v>
      </c>
      <c r="W41" s="64">
        <f t="shared" si="2"/>
        <v>9</v>
      </c>
      <c r="X41" s="64">
        <f t="shared" si="2"/>
        <v>0</v>
      </c>
      <c r="Y41" s="69">
        <f t="shared" si="3"/>
        <v>0</v>
      </c>
      <c r="Z41" s="70">
        <f t="shared" si="3"/>
        <v>12</v>
      </c>
      <c r="AA41" s="71">
        <f t="shared" si="3"/>
        <v>1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4</v>
      </c>
      <c r="AF41" s="70">
        <f t="shared" si="5"/>
        <v>0</v>
      </c>
      <c r="AG41" s="71">
        <f t="shared" si="5"/>
        <v>3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2</v>
      </c>
      <c r="O42" s="33">
        <f>Petra!G27</f>
        <v>0</v>
      </c>
      <c r="P42" s="33">
        <f>Petra!F27</f>
        <v>2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18</v>
      </c>
      <c r="V42" s="64">
        <f t="shared" si="2"/>
        <v>1</v>
      </c>
      <c r="W42" s="64">
        <f t="shared" si="2"/>
        <v>1</v>
      </c>
      <c r="X42" s="64">
        <f t="shared" si="2"/>
        <v>0</v>
      </c>
      <c r="Y42" s="69">
        <f t="shared" si="3"/>
        <v>0</v>
      </c>
      <c r="Z42" s="70">
        <f t="shared" si="3"/>
        <v>10</v>
      </c>
      <c r="AA42" s="71">
        <f t="shared" si="3"/>
        <v>4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1</v>
      </c>
      <c r="AF42" s="70">
        <f t="shared" si="5"/>
        <v>0</v>
      </c>
      <c r="AG42" s="71">
        <f t="shared" si="5"/>
        <v>1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4</v>
      </c>
      <c r="O43" s="33">
        <f>Petra!G28</f>
        <v>0</v>
      </c>
      <c r="P43" s="33">
        <f>Petra!F28</f>
        <v>3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5</v>
      </c>
      <c r="W44" s="64">
        <f t="shared" ref="W44:AG44" si="8">SUM(W39:W42)</f>
        <v>20</v>
      </c>
      <c r="X44" s="64">
        <f t="shared" si="8"/>
        <v>0</v>
      </c>
      <c r="Y44" s="64">
        <f t="shared" si="8"/>
        <v>0</v>
      </c>
      <c r="Z44" s="64">
        <f t="shared" si="8"/>
        <v>42</v>
      </c>
      <c r="AA44" s="64">
        <f t="shared" si="8"/>
        <v>7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8</v>
      </c>
      <c r="AF44" s="64">
        <f t="shared" si="8"/>
        <v>0</v>
      </c>
      <c r="AG44" s="64">
        <f t="shared" si="8"/>
        <v>9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4</v>
      </c>
      <c r="O45" s="33">
        <f>Petra!G30</f>
        <v>0</v>
      </c>
      <c r="P45" s="33">
        <f>Petra!F30</f>
        <v>5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3</v>
      </c>
      <c r="O46" s="33">
        <f>Petra!G31</f>
        <v>0</v>
      </c>
      <c r="P46" s="33">
        <f>Petra!F31</f>
        <v>3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1.1744966442953021E-2</v>
      </c>
      <c r="J51" s="37">
        <f>IF('All traffic'!I53=0,0%,Z44/'All traffic'!I53)</f>
        <v>1.7834394904458598E-2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1.3313609467455622E-2</v>
      </c>
      <c r="AA51" s="64"/>
      <c r="AB51" s="64"/>
      <c r="AC51" s="64"/>
    </row>
    <row r="52" spans="4:34" x14ac:dyDescent="0.25">
      <c r="D52" s="1" t="str">
        <f>'All traffic'!C55</f>
        <v>SR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WB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8.2730093071354711E-3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1.5673981191222569E-2</v>
      </c>
      <c r="O64" s="38">
        <f>IF('All traffic'!N66=0,0%,W44/'All traffic'!N66)</f>
        <v>1.1080332409972299E-2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Orlando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SR 535</v>
      </c>
      <c r="K10" s="128"/>
      <c r="L10" s="128"/>
      <c r="M10" s="3" t="s">
        <v>30</v>
      </c>
      <c r="N10" s="3"/>
      <c r="O10" s="128" t="str">
        <f>Truck!N10</f>
        <v>I-4 WB Ramps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42467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3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7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5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4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4</v>
      </c>
      <c r="V26" s="54">
        <f>SUM(U23:U26)</f>
        <v>19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2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2</v>
      </c>
      <c r="V27" s="54">
        <f>SUM(U24:U27)</f>
        <v>18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9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9</v>
      </c>
      <c r="V28" s="54">
        <f>SUM(U25:U28)</f>
        <v>20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2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2</v>
      </c>
      <c r="V29" s="54">
        <f>SUM(U26:U29)</f>
        <v>17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4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4</v>
      </c>
      <c r="V30" s="54">
        <f>SUM(U27:U30)</f>
        <v>17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5</v>
      </c>
      <c r="W39" s="64">
        <f>IF($T$39=$E$23,J23,IF($T$39=$E$24,J24,IF($T$39=$E$25,J25,IF($T$39=$E$26,J26,J27))))</f>
        <v>5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4</v>
      </c>
      <c r="W40" s="64">
        <f>IF($T$39=$E$23,J24,IF($T$39=$E$24,J25,IF($T$39=$E$25,J26,IF($T$39=$E$26,J27,J28))))</f>
        <v>4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2</v>
      </c>
      <c r="W41" s="64">
        <f>IF($T$39=$E$23,J25,IF($T$39=$E$24,J26,IF($T$39=$E$25,J27,IF($T$39=$E$26,J28,J29))))</f>
        <v>2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9</v>
      </c>
      <c r="W42" s="64">
        <f t="shared" si="4"/>
        <v>9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WB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SR 535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42467</v>
      </c>
      <c r="E4" s="159"/>
      <c r="F4" s="92"/>
      <c r="G4" s="92"/>
      <c r="H4" s="93" t="s">
        <v>49</v>
      </c>
      <c r="I4" s="159" t="str">
        <f>Petra!D2</f>
        <v>I-4 WB Ramps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SR 535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5</v>
      </c>
      <c r="T18" s="111">
        <v>1</v>
      </c>
      <c r="U18" s="112"/>
      <c r="V18" s="110">
        <v>6</v>
      </c>
      <c r="W18" s="111">
        <v>3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I-4 WB Ramps</v>
      </c>
      <c r="P19" s="154"/>
      <c r="Q19" s="154"/>
      <c r="S19" s="110">
        <v>10</v>
      </c>
      <c r="T19" s="111">
        <v>1</v>
      </c>
      <c r="U19" s="112"/>
      <c r="V19" s="110">
        <v>6</v>
      </c>
      <c r="W19" s="111">
        <v>4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4</v>
      </c>
      <c r="T21" s="111">
        <v>2</v>
      </c>
      <c r="U21" s="112"/>
      <c r="V21" s="110">
        <v>9</v>
      </c>
      <c r="W21" s="111">
        <v>2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5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I-4 WB Ramps</v>
      </c>
      <c r="L23" s="146"/>
      <c r="M23" s="147"/>
      <c r="N23" s="105"/>
      <c r="O23" s="148" t="str">
        <f>IF(I3=0,"",I3)</f>
        <v>SR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20</v>
      </c>
      <c r="T26" s="101">
        <f>SUM(T18:T25)</f>
        <v>4</v>
      </c>
      <c r="V26" s="101">
        <f>SUM(V18:V25)</f>
        <v>26</v>
      </c>
      <c r="W26" s="101">
        <f>SUM(W18:W25)</f>
        <v>9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2016-06-03T12:15:38Z</dcterms:modified>
</cp:coreProperties>
</file>