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<sst xmlns="http://schemas.openxmlformats.org/spreadsheetml/2006/main" count="315" uniqueCount="64">
  <si>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</si>
  <si>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</si>
  <si>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</si>
  <si>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</si>
  <si>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</si>
  <si>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</si>
  <si>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</si>
  <si>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</si>
  <si>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</si>
  <si>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</si>
  <si>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</si>
  <si>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</si>
  <si>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</si>
  <si>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</si>
  <si>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</si>
  <si>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</si>
  <si>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</si>
  <si>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</si>
  <si>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</si>
  <si>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</si>
  <si>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</si>
  <si>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</si>
  <si>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</si>
  <si>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</si>
  <si>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</si>
  <si>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</si>
  <si>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</si>
  <si>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</si>
  <si>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</si>
  <si>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</si>
  <si>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</si>
  <si>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</si>
  <si>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</si>
  <si>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</si>
  <si>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</si>
  <si>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</si>
  <si>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</si>
  <si>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</si>
  <si>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</si>
  <si>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</si>
  <si>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</si>
  <si>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</si>
  <si>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</si>
  <si>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</si>
  <si>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</si>
  <si>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</si>
  <si>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</si>
  <si>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</si>
  <si>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</si>
  <si>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</si>
  <si>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</si>
  <si>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</si>
  <si>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</si>
  <si>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</si>
  <si>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</si>
  <si>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</si>
  <si>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</si>
  <si>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</si>
  <si>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</si>
  <si>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</si>
  <si>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I-4 EB Ramps</t>
  </si>
  <si>
    <t>Orange</t>
  </si>
  <si>
    <t>Orlando</t>
  </si>
  <si>
    <t>SR - 535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</si>
</sst>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63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42467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61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62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238</v>
      </c>
      <c r="C12" s="115">
        <v>502</v>
      </c>
      <c r="D12" s="115">
        <v>0</v>
      </c>
      <c r="E12" s="115">
        <v>0</v>
      </c>
      <c r="F12" s="115">
        <v>0</v>
      </c>
      <c r="G12" s="115">
        <v>0</v>
      </c>
      <c r="H12" s="115">
        <v>0</v>
      </c>
      <c r="I12" s="115">
        <v>0</v>
      </c>
      <c r="J12" s="115">
        <v>202</v>
      </c>
      <c r="K12" s="115">
        <v>463</v>
      </c>
      <c r="L12" s="115">
        <v>0</v>
      </c>
      <c r="M12" s="115">
        <v>0</v>
      </c>
      <c r="N12" s="115">
        <v>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208</v>
      </c>
      <c r="C13" s="115">
        <v>520</v>
      </c>
      <c r="D13" s="115">
        <v>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185</v>
      </c>
      <c r="K13" s="115">
        <v>442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242</v>
      </c>
      <c r="C14" s="115">
        <v>605</v>
      </c>
      <c r="D14" s="115">
        <v>0</v>
      </c>
      <c r="E14" s="115">
        <v>0</v>
      </c>
      <c r="F14" s="115">
        <v>0</v>
      </c>
      <c r="G14" s="115">
        <v>0</v>
      </c>
      <c r="H14" s="115">
        <v>0</v>
      </c>
      <c r="I14" s="115">
        <v>0</v>
      </c>
      <c r="J14" s="115">
        <v>209</v>
      </c>
      <c r="K14" s="115">
        <v>508</v>
      </c>
      <c r="L14" s="115">
        <v>0</v>
      </c>
      <c r="M14" s="115">
        <v>0</v>
      </c>
      <c r="N14" s="115">
        <v>0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244</v>
      </c>
      <c r="C15" s="115">
        <v>528</v>
      </c>
      <c r="D15" s="115">
        <v>0</v>
      </c>
      <c r="E15" s="115">
        <v>0</v>
      </c>
      <c r="F15" s="115">
        <v>0</v>
      </c>
      <c r="G15" s="115">
        <v>0</v>
      </c>
      <c r="H15" s="115">
        <v>0</v>
      </c>
      <c r="I15" s="115">
        <v>0</v>
      </c>
      <c r="J15" s="115">
        <v>186</v>
      </c>
      <c r="K15" s="115">
        <v>492</v>
      </c>
      <c r="L15" s="115">
        <v>0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244</v>
      </c>
      <c r="C16" s="115">
        <v>562</v>
      </c>
      <c r="D16" s="115">
        <v>0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216</v>
      </c>
      <c r="K16" s="115">
        <v>536</v>
      </c>
      <c r="L16" s="115">
        <v>0</v>
      </c>
      <c r="M16" s="115">
        <v>0</v>
      </c>
      <c r="N16" s="115">
        <v>0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246</v>
      </c>
      <c r="C17" s="115">
        <v>579</v>
      </c>
      <c r="D17" s="115">
        <v>0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15">
        <v>213</v>
      </c>
      <c r="K17" s="115">
        <v>556</v>
      </c>
      <c r="L17" s="115">
        <v>0</v>
      </c>
      <c r="M17" s="115">
        <v>0</v>
      </c>
      <c r="N17" s="115">
        <v>0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227</v>
      </c>
      <c r="C18" s="115">
        <v>553</v>
      </c>
      <c r="D18" s="115">
        <v>0</v>
      </c>
      <c r="E18" s="115">
        <v>0</v>
      </c>
      <c r="F18" s="115">
        <v>0</v>
      </c>
      <c r="G18" s="115">
        <v>0</v>
      </c>
      <c r="H18" s="115">
        <v>0</v>
      </c>
      <c r="I18" s="115">
        <v>0</v>
      </c>
      <c r="J18" s="115">
        <v>185</v>
      </c>
      <c r="K18" s="115">
        <v>553</v>
      </c>
      <c r="L18" s="115">
        <v>0</v>
      </c>
      <c r="M18" s="115">
        <v>0</v>
      </c>
      <c r="N18" s="115">
        <v>0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180</v>
      </c>
      <c r="C19" s="115">
        <v>585</v>
      </c>
      <c r="D19" s="115">
        <v>0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188</v>
      </c>
      <c r="K19" s="115">
        <v>535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12</v>
      </c>
      <c r="C24" s="115">
        <v>10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1</v>
      </c>
      <c r="K24" s="115">
        <v>3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8</v>
      </c>
      <c r="C25" s="115">
        <v>14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6</v>
      </c>
      <c r="K25" s="115">
        <v>3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5</v>
      </c>
      <c r="C26" s="115">
        <v>9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2</v>
      </c>
      <c r="K26" s="115">
        <v>7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6</v>
      </c>
      <c r="C27" s="115">
        <v>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6</v>
      </c>
      <c r="K27" s="115">
        <v>4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6</v>
      </c>
      <c r="C28" s="115">
        <v>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3</v>
      </c>
      <c r="K28" s="115">
        <v>8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4</v>
      </c>
      <c r="C29" s="115">
        <v>6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5</v>
      </c>
      <c r="K29" s="115">
        <v>1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7</v>
      </c>
      <c r="C30" s="115">
        <v>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5</v>
      </c>
      <c r="K30" s="115">
        <v>11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3</v>
      </c>
      <c r="C31" s="115">
        <v>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3</v>
      </c>
      <c r="K31" s="115">
        <v>9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Orlando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SR - 535</v>
      </c>
      <c r="I10" s="128"/>
      <c r="J10" s="128"/>
      <c r="K10" s="137" t="s">
        <v>30</v>
      </c>
      <c r="L10" s="137"/>
      <c r="M10" s="128" t="str">
        <f>Petra!D2</f>
        <v>I-4 EB Ramps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42467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0</v>
      </c>
      <c r="I23" s="33">
        <f>Petra!K12+Petra!K24+Petra!K36</f>
        <v>466</v>
      </c>
      <c r="J23" s="33">
        <f>Petra!J12+Petra!J24+Petra!J36</f>
        <v>203</v>
      </c>
      <c r="K23" s="34"/>
      <c r="L23" s="35"/>
      <c r="M23" s="33">
        <f>Petra!D12+Petra!D24+Petra!D36</f>
        <v>0</v>
      </c>
      <c r="N23" s="33">
        <f>Petra!C12+Petra!C24+Petra!C36</f>
        <v>512</v>
      </c>
      <c r="O23" s="33">
        <f>Petra!B12+Petra!B24+Petra!B36</f>
        <v>250</v>
      </c>
      <c r="R23" s="7">
        <f t="shared" ref="R23:R30" si="0">C23</f>
        <v>0.66666666666666663</v>
      </c>
      <c r="S23" s="54">
        <f t="shared" ref="S23:S30" si="1">SUM(H23:J23,H40:J40,M23:O23,M40:O40)</f>
        <v>1431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0</v>
      </c>
      <c r="I24" s="33">
        <f>Petra!K13+Petra!K25+Petra!K37</f>
        <v>445</v>
      </c>
      <c r="J24" s="33">
        <f>Petra!J13+Petra!J25+Petra!J37</f>
        <v>191</v>
      </c>
      <c r="K24" s="34"/>
      <c r="L24" s="35"/>
      <c r="M24" s="33">
        <f>Petra!D13+Petra!D25+Petra!D37</f>
        <v>0</v>
      </c>
      <c r="N24" s="33">
        <f>Petra!C13+Petra!C25+Petra!C37</f>
        <v>534</v>
      </c>
      <c r="O24" s="33">
        <f>Petra!B13+Petra!B25+Petra!B37</f>
        <v>216</v>
      </c>
      <c r="R24" s="7">
        <f t="shared" si="0"/>
        <v>0.67708333333333337</v>
      </c>
      <c r="S24" s="54">
        <f t="shared" si="1"/>
        <v>1386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0</v>
      </c>
      <c r="I25" s="33">
        <f>Petra!K14+Petra!K26+Petra!K38</f>
        <v>515</v>
      </c>
      <c r="J25" s="33">
        <f>Petra!J14+Petra!J26+Petra!J38</f>
        <v>211</v>
      </c>
      <c r="K25" s="34"/>
      <c r="L25" s="35"/>
      <c r="M25" s="33">
        <f>Petra!D14+Petra!D26+Petra!D38</f>
        <v>0</v>
      </c>
      <c r="N25" s="33">
        <f>Petra!C14+Petra!C26+Petra!C38</f>
        <v>614</v>
      </c>
      <c r="O25" s="33">
        <f>Petra!B14+Petra!B26+Petra!B38</f>
        <v>247</v>
      </c>
      <c r="R25" s="7">
        <f t="shared" si="0"/>
        <v>0.68750000000000011</v>
      </c>
      <c r="S25" s="54">
        <f t="shared" si="1"/>
        <v>1587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0</v>
      </c>
      <c r="I26" s="33">
        <f>Petra!K15+Petra!K27+Petra!K39</f>
        <v>496</v>
      </c>
      <c r="J26" s="33">
        <f>Petra!J15+Petra!J27+Petra!J39</f>
        <v>192</v>
      </c>
      <c r="K26" s="34"/>
      <c r="L26" s="35"/>
      <c r="M26" s="33">
        <f>Petra!D15+Petra!D27+Petra!D39</f>
        <v>0</v>
      </c>
      <c r="N26" s="33">
        <f>Petra!C15+Petra!C27+Petra!C39</f>
        <v>532</v>
      </c>
      <c r="O26" s="33">
        <f>Petra!B15+Petra!B27+Petra!B39</f>
        <v>250</v>
      </c>
      <c r="R26" s="7">
        <f t="shared" si="0"/>
        <v>0.69791666666666685</v>
      </c>
      <c r="S26" s="54">
        <f t="shared" si="1"/>
        <v>1470</v>
      </c>
      <c r="T26" s="54">
        <f>SUM(S23:S26)</f>
        <v>5874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0</v>
      </c>
      <c r="I27" s="33">
        <f>Petra!K16+Petra!K28+Petra!K40</f>
        <v>544</v>
      </c>
      <c r="J27" s="33">
        <f>Petra!J16+Petra!J28+Petra!J40</f>
        <v>219</v>
      </c>
      <c r="K27" s="34"/>
      <c r="L27" s="35"/>
      <c r="M27" s="33">
        <f>Petra!D16+Petra!D28+Petra!D40</f>
        <v>0</v>
      </c>
      <c r="N27" s="33">
        <f>Petra!C16+Petra!C28+Petra!C40</f>
        <v>570</v>
      </c>
      <c r="O27" s="33">
        <f>Petra!B16+Petra!B28+Petra!B40</f>
        <v>250</v>
      </c>
      <c r="R27" s="7">
        <f t="shared" si="0"/>
        <v>0.70833333333333359</v>
      </c>
      <c r="S27" s="54">
        <f t="shared" si="1"/>
        <v>1583</v>
      </c>
      <c r="T27" s="54">
        <f>SUM(S24:S27)</f>
        <v>6026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0</v>
      </c>
      <c r="I28" s="33">
        <f>Petra!K17+Petra!K29+Petra!K41</f>
        <v>557</v>
      </c>
      <c r="J28" s="33">
        <f>Petra!J17+Petra!J29+Petra!J41</f>
        <v>218</v>
      </c>
      <c r="K28" s="34"/>
      <c r="L28" s="35"/>
      <c r="M28" s="33">
        <f>Petra!D17+Petra!D29+Petra!D41</f>
        <v>0</v>
      </c>
      <c r="N28" s="33">
        <f>Petra!C17+Petra!C29+Petra!C41</f>
        <v>585</v>
      </c>
      <c r="O28" s="33">
        <f>Petra!B17+Petra!B29+Petra!B41</f>
        <v>250</v>
      </c>
      <c r="R28" s="7">
        <f t="shared" si="0"/>
        <v>0.71875000000000033</v>
      </c>
      <c r="S28" s="54">
        <f t="shared" si="1"/>
        <v>1610</v>
      </c>
      <c r="T28" s="54">
        <f>SUM(S25:S28)</f>
        <v>6250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0</v>
      </c>
      <c r="I29" s="33">
        <f>Petra!K18+Petra!K30+Petra!K42</f>
        <v>564</v>
      </c>
      <c r="J29" s="33">
        <f>Petra!J18+Petra!J30+Petra!J42</f>
        <v>190</v>
      </c>
      <c r="K29" s="34"/>
      <c r="L29" s="35"/>
      <c r="M29" s="33">
        <f>Petra!D18+Petra!D30+Petra!D42</f>
        <v>0</v>
      </c>
      <c r="N29" s="33">
        <f>Petra!C18+Petra!C30+Petra!C42</f>
        <v>560</v>
      </c>
      <c r="O29" s="33">
        <f>Petra!B18+Petra!B30+Petra!B42</f>
        <v>234</v>
      </c>
      <c r="R29" s="7">
        <f t="shared" si="0"/>
        <v>0.72916666666666707</v>
      </c>
      <c r="S29" s="54">
        <f t="shared" si="1"/>
        <v>1548</v>
      </c>
      <c r="T29" s="54">
        <f>SUM(S26:S29)</f>
        <v>6211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0</v>
      </c>
      <c r="I30" s="61">
        <f>Petra!K19+Petra!K31+Petra!K43</f>
        <v>544</v>
      </c>
      <c r="J30" s="61">
        <f>Petra!J19+Petra!J31+Petra!J43</f>
        <v>191</v>
      </c>
      <c r="K30" s="34"/>
      <c r="L30" s="35"/>
      <c r="M30" s="61">
        <f>Petra!D19+Petra!D31+Petra!D43</f>
        <v>0</v>
      </c>
      <c r="N30" s="61">
        <f>Petra!C19+Petra!C31+Petra!C43</f>
        <v>592</v>
      </c>
      <c r="O30" s="61">
        <f>Petra!B19+Petra!B31+Petra!B43</f>
        <v>183</v>
      </c>
      <c r="R30" s="7">
        <f t="shared" si="0"/>
        <v>0.73958333333333381</v>
      </c>
      <c r="S30" s="54">
        <f t="shared" si="1"/>
        <v>1510</v>
      </c>
      <c r="T30" s="54">
        <f>SUM(S27:S30)</f>
        <v>6251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0</v>
      </c>
      <c r="I31" s="32">
        <f>SUM(I23:I30)</f>
        <v>4131</v>
      </c>
      <c r="J31" s="32">
        <f>SUM(J23:J30)</f>
        <v>1615</v>
      </c>
      <c r="K31" s="34"/>
      <c r="L31" s="60"/>
      <c r="M31" s="33">
        <f>SUM(M23:M30)</f>
        <v>0</v>
      </c>
      <c r="N31" s="33">
        <f>SUM(N23:N30)</f>
        <v>4499</v>
      </c>
      <c r="O31" s="33">
        <f>SUM(O23:O30)</f>
        <v>1880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6251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0</v>
      </c>
      <c r="O40" s="33">
        <f>Petra!F12+Petra!F24+Petra!F36</f>
        <v>0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1583</v>
      </c>
      <c r="U40" s="64">
        <f t="shared" ref="U40:W43" si="5">IF($R$40=$C$23,H23,IF($R$40=$C$24,H24,IF($R$40=$C$25,H25,IF($R$40=$C$26,H26,H27))))</f>
        <v>0</v>
      </c>
      <c r="V40" s="64">
        <f t="shared" si="5"/>
        <v>544</v>
      </c>
      <c r="W40" s="64">
        <f t="shared" si="5"/>
        <v>219</v>
      </c>
      <c r="X40" s="64">
        <f t="shared" ref="X40:Z43" si="6">IF($R$40=$C$23,M23,IF($R$40=$C$24,M24,IF($R$40=$C$25,M25,IF($R$40=$C$26,M26,M27))))</f>
        <v>0</v>
      </c>
      <c r="Y40" s="64">
        <f t="shared" si="6"/>
        <v>570</v>
      </c>
      <c r="Z40" s="64">
        <f t="shared" si="6"/>
        <v>250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0</v>
      </c>
      <c r="AD40" s="64">
        <f t="shared" ref="AD40:AF43" si="8">IF($R$40=$C$23,M40,IF($R$40=$C$24,M41,IF($R$40=$C$25,M42,IF($R$40=$C$26,M43,M44))))</f>
        <v>0</v>
      </c>
      <c r="AE40" s="64">
        <f t="shared" si="8"/>
        <v>0</v>
      </c>
      <c r="AF40" s="64">
        <f t="shared" si="8"/>
        <v>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0</v>
      </c>
      <c r="K41" s="33"/>
      <c r="L41" s="36"/>
      <c r="M41" s="33">
        <f>Petra!H13+Petra!H25+Petra!H37</f>
        <v>0</v>
      </c>
      <c r="N41" s="33">
        <f>Petra!G13+Petra!G25+Petra!G37</f>
        <v>0</v>
      </c>
      <c r="O41" s="33">
        <f>Petra!F13+Petra!F25+Petra!F37</f>
        <v>0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1610</v>
      </c>
      <c r="U41" s="64">
        <f t="shared" si="5"/>
        <v>0</v>
      </c>
      <c r="V41" s="64">
        <f t="shared" si="5"/>
        <v>557</v>
      </c>
      <c r="W41" s="64">
        <f t="shared" si="5"/>
        <v>218</v>
      </c>
      <c r="X41" s="64">
        <f t="shared" si="6"/>
        <v>0</v>
      </c>
      <c r="Y41" s="64">
        <f t="shared" si="6"/>
        <v>585</v>
      </c>
      <c r="Z41" s="64">
        <f t="shared" si="6"/>
        <v>250</v>
      </c>
      <c r="AA41" s="64">
        <f t="shared" si="7"/>
        <v>0</v>
      </c>
      <c r="AB41" s="64">
        <f t="shared" si="7"/>
        <v>0</v>
      </c>
      <c r="AC41" s="64">
        <f t="shared" si="7"/>
        <v>0</v>
      </c>
      <c r="AD41" s="64">
        <f t="shared" si="8"/>
        <v>0</v>
      </c>
      <c r="AE41" s="64">
        <f t="shared" si="8"/>
        <v>0</v>
      </c>
      <c r="AF41" s="64">
        <f t="shared" si="8"/>
        <v>0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0</v>
      </c>
      <c r="O42" s="33">
        <f>Petra!F14+Petra!F26+Petra!F38</f>
        <v>0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1548</v>
      </c>
      <c r="U42" s="64">
        <f t="shared" si="5"/>
        <v>0</v>
      </c>
      <c r="V42" s="64">
        <f t="shared" si="5"/>
        <v>564</v>
      </c>
      <c r="W42" s="64">
        <f t="shared" si="5"/>
        <v>190</v>
      </c>
      <c r="X42" s="64">
        <f t="shared" si="6"/>
        <v>0</v>
      </c>
      <c r="Y42" s="64">
        <f t="shared" si="6"/>
        <v>560</v>
      </c>
      <c r="Z42" s="64">
        <f t="shared" si="6"/>
        <v>234</v>
      </c>
      <c r="AA42" s="64">
        <f t="shared" si="7"/>
        <v>0</v>
      </c>
      <c r="AB42" s="64">
        <f t="shared" si="7"/>
        <v>0</v>
      </c>
      <c r="AC42" s="64">
        <f t="shared" si="7"/>
        <v>0</v>
      </c>
      <c r="AD42" s="64">
        <f t="shared" si="8"/>
        <v>0</v>
      </c>
      <c r="AE42" s="64">
        <f t="shared" si="8"/>
        <v>0</v>
      </c>
      <c r="AF42" s="64">
        <f t="shared" si="8"/>
        <v>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0</v>
      </c>
      <c r="K43" s="33"/>
      <c r="L43" s="36"/>
      <c r="M43" s="33">
        <f>Petra!H15+Petra!H27+Petra!H39</f>
        <v>0</v>
      </c>
      <c r="N43" s="33">
        <f>Petra!G15+Petra!G27+Petra!G39</f>
        <v>0</v>
      </c>
      <c r="O43" s="33">
        <f>Petra!F15+Petra!F27+Petra!F39</f>
        <v>0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1510</v>
      </c>
      <c r="U43" s="64">
        <f t="shared" si="5"/>
        <v>0</v>
      </c>
      <c r="V43" s="64">
        <f t="shared" si="5"/>
        <v>544</v>
      </c>
      <c r="W43" s="64">
        <f t="shared" si="5"/>
        <v>191</v>
      </c>
      <c r="X43" s="64">
        <f t="shared" si="6"/>
        <v>0</v>
      </c>
      <c r="Y43" s="64">
        <f t="shared" si="6"/>
        <v>592</v>
      </c>
      <c r="Z43" s="64">
        <f t="shared" si="6"/>
        <v>183</v>
      </c>
      <c r="AA43" s="64">
        <f t="shared" si="7"/>
        <v>0</v>
      </c>
      <c r="AB43" s="64">
        <f t="shared" si="7"/>
        <v>0</v>
      </c>
      <c r="AC43" s="64">
        <f t="shared" si="7"/>
        <v>0</v>
      </c>
      <c r="AD43" s="64">
        <f t="shared" si="8"/>
        <v>0</v>
      </c>
      <c r="AE43" s="64">
        <f t="shared" si="8"/>
        <v>0</v>
      </c>
      <c r="AF43" s="64">
        <f t="shared" si="8"/>
        <v>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0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0</v>
      </c>
      <c r="O45" s="33">
        <f>Petra!F17+Petra!F29+Petra!F41</f>
        <v>0</v>
      </c>
      <c r="T45" s="1" t="s">
        <v>36</v>
      </c>
      <c r="U45" s="64">
        <f>SUM(U40:U43)</f>
        <v>0</v>
      </c>
      <c r="V45" s="64">
        <f t="shared" ref="V45:AF45" si="9">SUM(V40:V43)</f>
        <v>2209</v>
      </c>
      <c r="W45" s="64">
        <f t="shared" si="9"/>
        <v>818</v>
      </c>
      <c r="X45" s="64">
        <f t="shared" si="9"/>
        <v>0</v>
      </c>
      <c r="Y45" s="64">
        <f t="shared" si="9"/>
        <v>2307</v>
      </c>
      <c r="Z45" s="64">
        <f t="shared" si="9"/>
        <v>917</v>
      </c>
      <c r="AA45" s="64">
        <f t="shared" si="9"/>
        <v>0</v>
      </c>
      <c r="AB45" s="64">
        <f t="shared" si="9"/>
        <v>0</v>
      </c>
      <c r="AC45" s="64">
        <f t="shared" si="9"/>
        <v>0</v>
      </c>
      <c r="AD45" s="64">
        <f t="shared" si="9"/>
        <v>0</v>
      </c>
      <c r="AE45" s="64">
        <f t="shared" si="9"/>
        <v>0</v>
      </c>
      <c r="AF45" s="64">
        <f t="shared" si="9"/>
        <v>0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0</v>
      </c>
      <c r="O46" s="33">
        <f>Petra!F18+Petra!F30+Petra!F42</f>
        <v>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0</v>
      </c>
      <c r="O47" s="61">
        <f>Petra!F19+Petra!F31+Petra!F43</f>
        <v>0</v>
      </c>
      <c r="S47" s="1" t="s">
        <v>13</v>
      </c>
      <c r="T47" s="65">
        <f>ROUND(T34/(MAX(T40:T43)*4),3)</f>
        <v>0.97099999999999997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0</v>
      </c>
      <c r="J48" s="33">
        <f>SUM(J40:J47)</f>
        <v>0</v>
      </c>
      <c r="K48" s="33"/>
      <c r="L48" s="32"/>
      <c r="M48" s="33">
        <f>SUM(M40:M47)</f>
        <v>0</v>
      </c>
      <c r="N48" s="33">
        <f>SUM(N40:N47)</f>
        <v>0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917</v>
      </c>
      <c r="I53" s="25">
        <f>Y45</f>
        <v>2307</v>
      </c>
      <c r="J53" s="25">
        <f>X45</f>
        <v>0</v>
      </c>
      <c r="O53" s="28">
        <f>AF45</f>
        <v>0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- 535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I-4 EB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0.97099999999999997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0</v>
      </c>
      <c r="N66" s="27">
        <f>V45</f>
        <v>2209</v>
      </c>
      <c r="O66" s="27">
        <f>W45</f>
        <v>818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6251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N10" sqref="N10:P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Orlando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SR - 535</v>
      </c>
      <c r="J10" s="128"/>
      <c r="K10" s="128"/>
      <c r="L10" s="3" t="s">
        <v>30</v>
      </c>
      <c r="M10" s="3"/>
      <c r="N10" s="128" t="str">
        <f>'All traffic'!M10</f>
        <v>I-4 EB Ramps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42467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3</v>
      </c>
      <c r="K23" s="33">
        <f>Petra!J24</f>
        <v>1</v>
      </c>
      <c r="L23" s="34"/>
      <c r="M23" s="35"/>
      <c r="N23" s="33">
        <f>Petra!D24</f>
        <v>0</v>
      </c>
      <c r="O23" s="33">
        <f>Petra!C24</f>
        <v>10</v>
      </c>
      <c r="P23" s="33">
        <f>Petra!B24</f>
        <v>12</v>
      </c>
      <c r="S23" s="7">
        <f t="shared" ref="S23:S30" si="0">D23</f>
        <v>0.66666666666666663</v>
      </c>
      <c r="T23" s="54">
        <f>SUM(I23:P23,I39:P39)</f>
        <v>26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3</v>
      </c>
      <c r="K24" s="33">
        <f>Petra!J25</f>
        <v>6</v>
      </c>
      <c r="L24" s="34"/>
      <c r="M24" s="35"/>
      <c r="N24" s="33">
        <f>Petra!D25</f>
        <v>0</v>
      </c>
      <c r="O24" s="33">
        <f>Petra!C25</f>
        <v>14</v>
      </c>
      <c r="P24" s="33">
        <f>Petra!B25</f>
        <v>8</v>
      </c>
      <c r="S24" s="7">
        <f t="shared" si="0"/>
        <v>0.67708333333333337</v>
      </c>
      <c r="T24" s="54">
        <f>SUM(I24:P24,I40:P40)</f>
        <v>31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7</v>
      </c>
      <c r="K25" s="33">
        <f>Petra!J26</f>
        <v>2</v>
      </c>
      <c r="L25" s="34"/>
      <c r="M25" s="35"/>
      <c r="N25" s="33">
        <f>Petra!D26</f>
        <v>0</v>
      </c>
      <c r="O25" s="33">
        <f>Petra!C26</f>
        <v>9</v>
      </c>
      <c r="P25" s="33">
        <f>Petra!B26</f>
        <v>5</v>
      </c>
      <c r="S25" s="7">
        <f t="shared" si="0"/>
        <v>0.68750000000000011</v>
      </c>
      <c r="T25" s="1">
        <f t="shared" ref="T25:T30" si="1">SUM(I25:P25,I41:P41)</f>
        <v>23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4</v>
      </c>
      <c r="K26" s="33">
        <f>Petra!J27</f>
        <v>6</v>
      </c>
      <c r="L26" s="34"/>
      <c r="M26" s="35"/>
      <c r="N26" s="33">
        <f>Petra!D27</f>
        <v>0</v>
      </c>
      <c r="O26" s="33">
        <f>Petra!C27</f>
        <v>4</v>
      </c>
      <c r="P26" s="33">
        <f>Petra!B27</f>
        <v>6</v>
      </c>
      <c r="S26" s="7">
        <f t="shared" si="0"/>
        <v>0.69791666666666685</v>
      </c>
      <c r="T26" s="1">
        <f t="shared" si="1"/>
        <v>20</v>
      </c>
      <c r="U26" s="54">
        <f>SUM(T23:T26)</f>
        <v>100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8</v>
      </c>
      <c r="K27" s="33">
        <f>Petra!J28</f>
        <v>3</v>
      </c>
      <c r="L27" s="34"/>
      <c r="M27" s="35"/>
      <c r="N27" s="33">
        <f>Petra!D28</f>
        <v>0</v>
      </c>
      <c r="O27" s="33">
        <f>Petra!C28</f>
        <v>8</v>
      </c>
      <c r="P27" s="33">
        <f>Petra!B28</f>
        <v>6</v>
      </c>
      <c r="S27" s="7">
        <f t="shared" si="0"/>
        <v>0.70833333333333359</v>
      </c>
      <c r="T27" s="1">
        <f t="shared" si="1"/>
        <v>25</v>
      </c>
      <c r="U27" s="54">
        <f>SUM(T24:T27)</f>
        <v>99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1</v>
      </c>
      <c r="K28" s="33">
        <f>Petra!J29</f>
        <v>5</v>
      </c>
      <c r="L28" s="34"/>
      <c r="M28" s="35"/>
      <c r="N28" s="33">
        <f>Petra!D29</f>
        <v>0</v>
      </c>
      <c r="O28" s="33">
        <f>Petra!C29</f>
        <v>6</v>
      </c>
      <c r="P28" s="33">
        <f>Petra!B29</f>
        <v>4</v>
      </c>
      <c r="S28" s="7">
        <f t="shared" si="0"/>
        <v>0.71875000000000033</v>
      </c>
      <c r="T28" s="1">
        <f t="shared" si="1"/>
        <v>16</v>
      </c>
      <c r="U28" s="54">
        <f>SUM(T25:T28)</f>
        <v>84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11</v>
      </c>
      <c r="K29" s="33">
        <f>Petra!J30</f>
        <v>5</v>
      </c>
      <c r="L29" s="34"/>
      <c r="M29" s="35"/>
      <c r="N29" s="33">
        <f>Petra!D30</f>
        <v>0</v>
      </c>
      <c r="O29" s="33">
        <f>Petra!C30</f>
        <v>7</v>
      </c>
      <c r="P29" s="33">
        <f>Petra!B30</f>
        <v>7</v>
      </c>
      <c r="S29" s="7">
        <f t="shared" si="0"/>
        <v>0.72916666666666707</v>
      </c>
      <c r="T29" s="1">
        <f t="shared" si="1"/>
        <v>30</v>
      </c>
      <c r="U29" s="54">
        <f>SUM(T26:T29)</f>
        <v>91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9</v>
      </c>
      <c r="K30" s="33">
        <f>Petra!J31</f>
        <v>3</v>
      </c>
      <c r="L30" s="34"/>
      <c r="M30" s="35"/>
      <c r="N30" s="33">
        <f>Petra!D31</f>
        <v>0</v>
      </c>
      <c r="O30" s="33">
        <f>Petra!C31</f>
        <v>7</v>
      </c>
      <c r="P30" s="33">
        <f>Petra!B31</f>
        <v>3</v>
      </c>
      <c r="S30" s="7">
        <f t="shared" si="0"/>
        <v>0.73958333333333381</v>
      </c>
      <c r="T30" s="1">
        <f t="shared" si="1"/>
        <v>22</v>
      </c>
      <c r="U30" s="54">
        <f>SUM(T27:T30)</f>
        <v>93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100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25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8</v>
      </c>
      <c r="X39" s="64">
        <f t="shared" ref="V39:X42" si="2">IF($S$39=$D$23,K23,IF($S$39=$D$24,K24,IF($S$39=$D$25,K25,IF($S$39=$D$26,K26,K27))))</f>
        <v>3</v>
      </c>
      <c r="Y39" s="69">
        <f t="shared" ref="Y39:AA42" si="3">IF($S$39=$D$23,N23,IF($S$39=$D$24,N24,IF($S$39=$D$25,N25,IF($S$39=$D$26,N26,N27))))</f>
        <v>0</v>
      </c>
      <c r="Z39" s="70">
        <f t="shared" si="3"/>
        <v>8</v>
      </c>
      <c r="AA39" s="71">
        <f t="shared" si="3"/>
        <v>6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16</v>
      </c>
      <c r="V40" s="64">
        <f t="shared" si="2"/>
        <v>0</v>
      </c>
      <c r="W40" s="64">
        <f t="shared" si="2"/>
        <v>1</v>
      </c>
      <c r="X40" s="64">
        <f t="shared" si="2"/>
        <v>5</v>
      </c>
      <c r="Y40" s="69">
        <f t="shared" si="3"/>
        <v>0</v>
      </c>
      <c r="Z40" s="70">
        <f t="shared" si="3"/>
        <v>6</v>
      </c>
      <c r="AA40" s="71">
        <f t="shared" si="3"/>
        <v>4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30</v>
      </c>
      <c r="V41" s="64">
        <f t="shared" si="2"/>
        <v>0</v>
      </c>
      <c r="W41" s="64">
        <f t="shared" si="2"/>
        <v>11</v>
      </c>
      <c r="X41" s="64">
        <f t="shared" si="2"/>
        <v>5</v>
      </c>
      <c r="Y41" s="69">
        <f t="shared" si="3"/>
        <v>0</v>
      </c>
      <c r="Z41" s="70">
        <f t="shared" si="3"/>
        <v>7</v>
      </c>
      <c r="AA41" s="71">
        <f t="shared" si="3"/>
        <v>7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22</v>
      </c>
      <c r="V42" s="64">
        <f t="shared" si="2"/>
        <v>0</v>
      </c>
      <c r="W42" s="64">
        <f t="shared" si="2"/>
        <v>9</v>
      </c>
      <c r="X42" s="64">
        <f t="shared" si="2"/>
        <v>3</v>
      </c>
      <c r="Y42" s="69">
        <f t="shared" si="3"/>
        <v>0</v>
      </c>
      <c r="Z42" s="70">
        <f t="shared" si="3"/>
        <v>7</v>
      </c>
      <c r="AA42" s="71">
        <f t="shared" si="3"/>
        <v>3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29</v>
      </c>
      <c r="X44" s="64">
        <f t="shared" si="8"/>
        <v>16</v>
      </c>
      <c r="Y44" s="64">
        <f t="shared" si="8"/>
        <v>0</v>
      </c>
      <c r="Z44" s="64">
        <f t="shared" si="8"/>
        <v>28</v>
      </c>
      <c r="AA44" s="64">
        <f t="shared" si="8"/>
        <v>20</v>
      </c>
      <c r="AB44" s="64">
        <f t="shared" si="8"/>
        <v>0</v>
      </c>
      <c r="AC44" s="64">
        <f t="shared" si="8"/>
        <v>0</v>
      </c>
      <c r="AD44" s="64">
        <f t="shared" si="8"/>
        <v>0</v>
      </c>
      <c r="AE44" s="64">
        <f t="shared" si="8"/>
        <v>0</v>
      </c>
      <c r="AF44" s="64">
        <f t="shared" si="8"/>
        <v>0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2.1810250817884406E-2</v>
      </c>
      <c r="J51" s="37">
        <f>IF('All traffic'!I53=0,0%,Z44/'All traffic'!I53)</f>
        <v>1.2136974425661032E-2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SR - 535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I-4 EB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1.3128112267994568E-2</v>
      </c>
      <c r="P64" s="38">
        <f>IF('All traffic'!O66=0,0%,X44/'All traffic'!O66)</f>
        <v>1.9559902200488997E-2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O10" sqref="O10:Q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Orlando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SR - 535</v>
      </c>
      <c r="K10" s="128"/>
      <c r="L10" s="128"/>
      <c r="M10" s="3" t="s">
        <v>30</v>
      </c>
      <c r="N10" s="3"/>
      <c r="O10" s="128" t="str">
        <f>Truck!N10</f>
        <v>I-4 EB Ramps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42467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- 535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I-4 EB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SR - 535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42467</v>
      </c>
      <c r="E4" s="147"/>
      <c r="F4" s="92"/>
      <c r="G4" s="92"/>
      <c r="H4" s="93" t="s">
        <v>49</v>
      </c>
      <c r="I4" s="147" t="str">
        <f>Petra!D2</f>
        <v>I-4 EB Ramps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SR - 535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2</v>
      </c>
      <c r="T18" s="111">
        <v>1</v>
      </c>
      <c r="U18" s="112"/>
      <c r="V18" s="110">
        <v>5</v>
      </c>
      <c r="W18" s="111">
        <v>2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I-4 EB Ramps</v>
      </c>
      <c r="P19" s="149"/>
      <c r="Q19" s="149"/>
      <c r="S19" s="110">
        <v>8</v>
      </c>
      <c r="T19" s="111">
        <v>0</v>
      </c>
      <c r="U19" s="112"/>
      <c r="V19" s="110">
        <v>7</v>
      </c>
      <c r="W19" s="111">
        <v>2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2</v>
      </c>
      <c r="T21" s="111">
        <v>0</v>
      </c>
      <c r="U21" s="112"/>
      <c r="V21" s="110">
        <v>7</v>
      </c>
      <c r="W21" s="111">
        <v>1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2</v>
      </c>
      <c r="U22" s="112"/>
      <c r="V22" s="110">
        <v>3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I-4 EB Ramps</v>
      </c>
      <c r="L23" s="157"/>
      <c r="M23" s="158"/>
      <c r="N23" s="105"/>
      <c r="O23" s="159" t="str">
        <f>IF(I3=0,"",I3)</f>
        <v>SR - 535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13</v>
      </c>
      <c r="T26" s="101">
        <f>SUM(T18:T25)</f>
        <v>3</v>
      </c>
      <c r="V26" s="101">
        <f>SUM(V18:V25)</f>
        <v>22</v>
      </c>
      <c r="W26" s="101">
        <f>SUM(W18:W25)</f>
        <v>5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2016-06-03T12:17:56Z</dcterms:modified>
</cp:coreProperties>
</file>