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<sst xmlns="http://schemas.openxmlformats.org/spreadsheetml/2006/main" count="315" uniqueCount="64">
  <si>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</si>
  <si>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</si>
  <si>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</si>
  <si>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</si>
  <si>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</si>
  <si>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</si>
  <si>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</si>
  <si>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</si>
  <si>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</si>
  <si>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</si>
  <si>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</si>
  <si>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</si>
  <si>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</si>
  <si>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</si>
  <si>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</si>
  <si>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</si>
  <si>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</si>
  <si>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</si>
  <si>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</si>
  <si>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</si>
  <si>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</si>
  <si>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</si>
  <si>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</si>
  <si>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</si>
  <si>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</si>
  <si>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</si>
  <si>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</si>
  <si>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</si>
  <si>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</si>
  <si>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</si>
  <si>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</si>
  <si>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</si>
  <si>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</si>
  <si>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</si>
  <si>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</si>
  <si>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</si>
  <si>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</si>
  <si>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</si>
  <si>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</si>
  <si>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</si>
  <si>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</si>
  <si>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</si>
  <si>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</si>
  <si>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</si>
  <si>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</si>
  <si>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</si>
  <si>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</si>
  <si>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</si>
  <si>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</si>
  <si>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</si>
  <si>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</si>
  <si>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</si>
  <si>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</si>
  <si>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</si>
  <si>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</si>
  <si>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</si>
  <si>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</si>
  <si>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</si>
  <si>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</si>
  <si>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</si>
  <si>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Turkey Lake / Palm Pkwy</t>
  </si>
  <si>
    <t>Central Florida Pkwy</t>
  </si>
  <si>
    <t>Orange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</si>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</sst>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42472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107</v>
      </c>
      <c r="D12" s="115">
        <v>154</v>
      </c>
      <c r="E12" s="115">
        <v>0</v>
      </c>
      <c r="F12" s="115">
        <v>140</v>
      </c>
      <c r="G12" s="115">
        <v>0</v>
      </c>
      <c r="H12" s="115">
        <v>80</v>
      </c>
      <c r="I12" s="115">
        <v>3</v>
      </c>
      <c r="J12" s="115">
        <v>75</v>
      </c>
      <c r="K12" s="115">
        <v>102</v>
      </c>
      <c r="L12" s="115">
        <v>0</v>
      </c>
      <c r="M12" s="115">
        <v>1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126</v>
      </c>
      <c r="D13" s="115">
        <v>168</v>
      </c>
      <c r="E13" s="115">
        <v>0</v>
      </c>
      <c r="F13" s="115">
        <v>148</v>
      </c>
      <c r="G13" s="115">
        <v>0</v>
      </c>
      <c r="H13" s="115">
        <v>63</v>
      </c>
      <c r="I13" s="115">
        <v>2</v>
      </c>
      <c r="J13" s="115">
        <v>50</v>
      </c>
      <c r="K13" s="115">
        <v>84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121</v>
      </c>
      <c r="D14" s="115">
        <v>172</v>
      </c>
      <c r="E14" s="115">
        <v>1</v>
      </c>
      <c r="F14" s="115">
        <v>196</v>
      </c>
      <c r="G14" s="115">
        <v>0</v>
      </c>
      <c r="H14" s="115">
        <v>111</v>
      </c>
      <c r="I14" s="115">
        <v>1</v>
      </c>
      <c r="J14" s="115">
        <v>71</v>
      </c>
      <c r="K14" s="115">
        <v>125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126</v>
      </c>
      <c r="D15" s="115">
        <v>204</v>
      </c>
      <c r="E15" s="115">
        <v>0</v>
      </c>
      <c r="F15" s="115">
        <v>168</v>
      </c>
      <c r="G15" s="115">
        <v>0</v>
      </c>
      <c r="H15" s="115">
        <v>112</v>
      </c>
      <c r="I15" s="115">
        <v>3</v>
      </c>
      <c r="J15" s="115">
        <v>56</v>
      </c>
      <c r="K15" s="115">
        <v>110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162</v>
      </c>
      <c r="D16" s="115">
        <v>213</v>
      </c>
      <c r="E16" s="115">
        <v>0</v>
      </c>
      <c r="F16" s="115">
        <v>231</v>
      </c>
      <c r="G16" s="115">
        <v>0</v>
      </c>
      <c r="H16" s="115">
        <v>118</v>
      </c>
      <c r="I16" s="115">
        <v>3</v>
      </c>
      <c r="J16" s="115">
        <v>83</v>
      </c>
      <c r="K16" s="115">
        <v>94</v>
      </c>
      <c r="L16" s="115">
        <v>0</v>
      </c>
      <c r="M16" s="115">
        <v>0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135</v>
      </c>
      <c r="D17" s="115">
        <v>167</v>
      </c>
      <c r="E17" s="115">
        <v>0</v>
      </c>
      <c r="F17" s="115">
        <v>251</v>
      </c>
      <c r="G17" s="115">
        <v>0</v>
      </c>
      <c r="H17" s="115">
        <v>123</v>
      </c>
      <c r="I17" s="115">
        <v>1</v>
      </c>
      <c r="J17" s="115">
        <v>67</v>
      </c>
      <c r="K17" s="115">
        <v>121</v>
      </c>
      <c r="L17" s="115">
        <v>0</v>
      </c>
      <c r="M17" s="115">
        <v>1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127</v>
      </c>
      <c r="D18" s="115">
        <v>179</v>
      </c>
      <c r="E18" s="115">
        <v>0</v>
      </c>
      <c r="F18" s="115">
        <v>248</v>
      </c>
      <c r="G18" s="115">
        <v>0</v>
      </c>
      <c r="H18" s="115">
        <v>135</v>
      </c>
      <c r="I18" s="115">
        <v>1</v>
      </c>
      <c r="J18" s="115">
        <v>72</v>
      </c>
      <c r="K18" s="115">
        <v>114</v>
      </c>
      <c r="L18" s="115">
        <v>0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135</v>
      </c>
      <c r="D19" s="115">
        <v>119</v>
      </c>
      <c r="E19" s="115">
        <v>0</v>
      </c>
      <c r="F19" s="115">
        <v>237</v>
      </c>
      <c r="G19" s="115">
        <v>0</v>
      </c>
      <c r="H19" s="115">
        <v>129</v>
      </c>
      <c r="I19" s="115">
        <v>1</v>
      </c>
      <c r="J19" s="115">
        <v>67</v>
      </c>
      <c r="K19" s="115">
        <v>107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1</v>
      </c>
      <c r="D24" s="115">
        <v>0</v>
      </c>
      <c r="E24" s="115">
        <v>0</v>
      </c>
      <c r="F24" s="115">
        <v>2</v>
      </c>
      <c r="G24" s="115">
        <v>0</v>
      </c>
      <c r="H24" s="115">
        <v>2</v>
      </c>
      <c r="I24" s="115">
        <v>0</v>
      </c>
      <c r="J24" s="115">
        <v>1</v>
      </c>
      <c r="K24" s="115">
        <v>2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3</v>
      </c>
      <c r="D25" s="115">
        <v>2</v>
      </c>
      <c r="E25" s="115">
        <v>0</v>
      </c>
      <c r="F25" s="115">
        <v>2</v>
      </c>
      <c r="G25" s="115">
        <v>0</v>
      </c>
      <c r="H25" s="115">
        <v>1</v>
      </c>
      <c r="I25" s="115">
        <v>0</v>
      </c>
      <c r="J25" s="115">
        <v>3</v>
      </c>
      <c r="K25" s="115">
        <v>2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2</v>
      </c>
      <c r="E26" s="115">
        <v>0</v>
      </c>
      <c r="F26" s="115">
        <v>2</v>
      </c>
      <c r="G26" s="115">
        <v>0</v>
      </c>
      <c r="H26" s="115">
        <v>1</v>
      </c>
      <c r="I26" s="115">
        <v>0</v>
      </c>
      <c r="J26" s="115">
        <v>3</v>
      </c>
      <c r="K26" s="115">
        <v>3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5</v>
      </c>
      <c r="D27" s="115">
        <v>4</v>
      </c>
      <c r="E27" s="115">
        <v>0</v>
      </c>
      <c r="F27" s="115">
        <v>2</v>
      </c>
      <c r="G27" s="115">
        <v>0</v>
      </c>
      <c r="H27" s="115">
        <v>0</v>
      </c>
      <c r="I27" s="115">
        <v>0</v>
      </c>
      <c r="J27" s="115">
        <v>1</v>
      </c>
      <c r="K27" s="115">
        <v>4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1</v>
      </c>
      <c r="G28" s="115">
        <v>0</v>
      </c>
      <c r="H28" s="115">
        <v>1</v>
      </c>
      <c r="I28" s="115">
        <v>0</v>
      </c>
      <c r="J28" s="115">
        <v>2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4</v>
      </c>
      <c r="D29" s="115">
        <v>2</v>
      </c>
      <c r="E29" s="115">
        <v>0</v>
      </c>
      <c r="F29" s="115">
        <v>1</v>
      </c>
      <c r="G29" s="115">
        <v>0</v>
      </c>
      <c r="H29" s="115">
        <v>2</v>
      </c>
      <c r="I29" s="115">
        <v>0</v>
      </c>
      <c r="J29" s="115">
        <v>1</v>
      </c>
      <c r="K29" s="115">
        <v>4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3</v>
      </c>
      <c r="E30" s="115">
        <v>0</v>
      </c>
      <c r="F30" s="115">
        <v>3</v>
      </c>
      <c r="G30" s="115">
        <v>0</v>
      </c>
      <c r="H30" s="115">
        <v>2</v>
      </c>
      <c r="I30" s="115">
        <v>0</v>
      </c>
      <c r="J30" s="115">
        <v>1</v>
      </c>
      <c r="K30" s="115">
        <v>3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2</v>
      </c>
      <c r="D31" s="115">
        <v>2</v>
      </c>
      <c r="E31" s="115">
        <v>0</v>
      </c>
      <c r="F31" s="115">
        <v>1</v>
      </c>
      <c r="G31" s="115">
        <v>0</v>
      </c>
      <c r="H31" s="115">
        <v>4</v>
      </c>
      <c r="I31" s="115">
        <v>0</v>
      </c>
      <c r="J31" s="115">
        <v>1</v>
      </c>
      <c r="K31" s="115">
        <v>2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3</v>
      </c>
      <c r="I36" s="115"/>
      <c r="J36" s="53"/>
      <c r="K36" s="53"/>
      <c r="L36" s="115">
        <v>1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2</v>
      </c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1</v>
      </c>
      <c r="E38" s="115"/>
      <c r="F38" s="115"/>
      <c r="G38" s="115"/>
      <c r="H38" s="115">
        <v>1</v>
      </c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3</v>
      </c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3</v>
      </c>
      <c r="I40" s="115"/>
      <c r="J40" s="53"/>
      <c r="K40" s="53"/>
      <c r="L40" s="115">
        <v>0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1</v>
      </c>
      <c r="I41" s="115"/>
      <c r="J41" s="53"/>
      <c r="K41" s="53"/>
      <c r="L41" s="115">
        <v>1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1</v>
      </c>
      <c r="I42" s="115"/>
      <c r="J42" s="53"/>
      <c r="K42" s="53"/>
      <c r="L42" s="115">
        <v>0</v>
      </c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Williamsburg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Turkey Lake / Palm Pkwy</v>
      </c>
      <c r="I10" s="128"/>
      <c r="J10" s="128"/>
      <c r="K10" s="139" t="s">
        <v>30</v>
      </c>
      <c r="L10" s="139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42472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</v>
      </c>
      <c r="I23" s="33">
        <f>Petra!K12+Petra!K24+Petra!K36</f>
        <v>104</v>
      </c>
      <c r="J23" s="33">
        <f>Petra!J12+Petra!J24+Petra!J36</f>
        <v>76</v>
      </c>
      <c r="K23" s="34"/>
      <c r="L23" s="35"/>
      <c r="M23" s="33">
        <f>Petra!D12+Petra!D24+Petra!D36</f>
        <v>154</v>
      </c>
      <c r="N23" s="33">
        <f>Petra!C12+Petra!C24+Petra!C36</f>
        <v>108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670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86</v>
      </c>
      <c r="J24" s="33">
        <f>Petra!J13+Petra!J25+Petra!J37</f>
        <v>53</v>
      </c>
      <c r="K24" s="34"/>
      <c r="L24" s="35"/>
      <c r="M24" s="33">
        <f>Petra!D13+Petra!D25+Petra!D37</f>
        <v>170</v>
      </c>
      <c r="N24" s="33">
        <f>Petra!C13+Petra!C25+Petra!C37</f>
        <v>129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654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128</v>
      </c>
      <c r="J25" s="33">
        <f>Petra!J14+Petra!J26+Petra!J38</f>
        <v>74</v>
      </c>
      <c r="K25" s="34"/>
      <c r="L25" s="35"/>
      <c r="M25" s="33">
        <f>Petra!D14+Petra!D26+Petra!D38</f>
        <v>175</v>
      </c>
      <c r="N25" s="33">
        <f>Petra!C14+Petra!C26+Petra!C38</f>
        <v>121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809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114</v>
      </c>
      <c r="J26" s="33">
        <f>Petra!J15+Petra!J27+Petra!J39</f>
        <v>57</v>
      </c>
      <c r="K26" s="34"/>
      <c r="L26" s="35"/>
      <c r="M26" s="33">
        <f>Petra!D15+Petra!D27+Petra!D39</f>
        <v>208</v>
      </c>
      <c r="N26" s="33">
        <f>Petra!C15+Petra!C27+Petra!C39</f>
        <v>131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795</v>
      </c>
      <c r="T26" s="54">
        <f>SUM(S23:S26)</f>
        <v>2928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0</v>
      </c>
      <c r="I27" s="33">
        <f>Petra!K16+Petra!K28+Petra!K40</f>
        <v>94</v>
      </c>
      <c r="J27" s="33">
        <f>Petra!J16+Petra!J28+Petra!J40</f>
        <v>85</v>
      </c>
      <c r="K27" s="34"/>
      <c r="L27" s="35"/>
      <c r="M27" s="33">
        <f>Petra!D16+Petra!D28+Petra!D40</f>
        <v>213</v>
      </c>
      <c r="N27" s="33">
        <f>Petra!C16+Petra!C28+Petra!C40</f>
        <v>162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908</v>
      </c>
      <c r="T27" s="54">
        <f>SUM(S24:S27)</f>
        <v>3166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</v>
      </c>
      <c r="I28" s="33">
        <f>Petra!K17+Petra!K29+Petra!K41</f>
        <v>125</v>
      </c>
      <c r="J28" s="33">
        <f>Petra!J17+Petra!J29+Petra!J41</f>
        <v>68</v>
      </c>
      <c r="K28" s="34"/>
      <c r="L28" s="35"/>
      <c r="M28" s="33">
        <f>Petra!D17+Petra!D29+Petra!D41</f>
        <v>169</v>
      </c>
      <c r="N28" s="33">
        <f>Petra!C17+Petra!C29+Petra!C41</f>
        <v>139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880</v>
      </c>
      <c r="T28" s="54">
        <f>SUM(S25:S28)</f>
        <v>3392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0</v>
      </c>
      <c r="I29" s="33">
        <f>Petra!K18+Petra!K30+Petra!K42</f>
        <v>117</v>
      </c>
      <c r="J29" s="33">
        <f>Petra!J18+Petra!J30+Petra!J42</f>
        <v>73</v>
      </c>
      <c r="K29" s="34"/>
      <c r="L29" s="35"/>
      <c r="M29" s="33">
        <f>Petra!D18+Petra!D30+Petra!D42</f>
        <v>182</v>
      </c>
      <c r="N29" s="33">
        <f>Petra!C18+Petra!C30+Petra!C42</f>
        <v>127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888</v>
      </c>
      <c r="T29" s="54">
        <f>SUM(S26:S29)</f>
        <v>3471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0</v>
      </c>
      <c r="I30" s="61">
        <f>Petra!K19+Petra!K31+Petra!K43</f>
        <v>109</v>
      </c>
      <c r="J30" s="61">
        <f>Petra!J19+Petra!J31+Petra!J43</f>
        <v>68</v>
      </c>
      <c r="K30" s="34"/>
      <c r="L30" s="35"/>
      <c r="M30" s="61">
        <f>Petra!D19+Petra!D31+Petra!D43</f>
        <v>121</v>
      </c>
      <c r="N30" s="61">
        <f>Petra!C19+Petra!C31+Petra!C43</f>
        <v>137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807</v>
      </c>
      <c r="T30" s="54">
        <f>SUM(S27:S30)</f>
        <v>3483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</v>
      </c>
      <c r="I31" s="32">
        <f>SUM(I23:I30)</f>
        <v>877</v>
      </c>
      <c r="J31" s="32">
        <f>SUM(J23:J30)</f>
        <v>554</v>
      </c>
      <c r="K31" s="34"/>
      <c r="L31" s="60"/>
      <c r="M31" s="33">
        <f>SUM(M23:M30)</f>
        <v>1392</v>
      </c>
      <c r="N31" s="33">
        <f>SUM(N23:N30)</f>
        <v>1054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3483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85</v>
      </c>
      <c r="N40" s="33">
        <f>Petra!G12+Petra!G24+Petra!G36</f>
        <v>0</v>
      </c>
      <c r="O40" s="33">
        <f>Petra!F12+Petra!F24+Petra!F36</f>
        <v>142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908</v>
      </c>
      <c r="U40" s="64">
        <f t="shared" ref="U40:W43" si="5">IF($R$40=$C$23,H23,IF($R$40=$C$24,H24,IF($R$40=$C$25,H25,IF($R$40=$C$26,H26,H27))))</f>
        <v>0</v>
      </c>
      <c r="V40" s="64">
        <f t="shared" si="5"/>
        <v>94</v>
      </c>
      <c r="W40" s="64">
        <f t="shared" si="5"/>
        <v>85</v>
      </c>
      <c r="X40" s="64">
        <f t="shared" ref="X40:Z43" si="6">IF($R$40=$C$23,M23,IF($R$40=$C$24,M24,IF($R$40=$C$25,M25,IF($R$40=$C$26,M26,M27))))</f>
        <v>213</v>
      </c>
      <c r="Y40" s="64">
        <f t="shared" si="6"/>
        <v>162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122</v>
      </c>
      <c r="AE40" s="64">
        <f t="shared" si="8"/>
        <v>0</v>
      </c>
      <c r="AF40" s="64">
        <f t="shared" si="8"/>
        <v>232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66</v>
      </c>
      <c r="N41" s="33">
        <f>Petra!G13+Petra!G25+Petra!G37</f>
        <v>0</v>
      </c>
      <c r="O41" s="33">
        <f>Petra!F13+Petra!F25+Petra!F37</f>
        <v>150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880</v>
      </c>
      <c r="U41" s="64">
        <f t="shared" si="5"/>
        <v>1</v>
      </c>
      <c r="V41" s="64">
        <f t="shared" si="5"/>
        <v>125</v>
      </c>
      <c r="W41" s="64">
        <f t="shared" si="5"/>
        <v>68</v>
      </c>
      <c r="X41" s="64">
        <f t="shared" si="6"/>
        <v>169</v>
      </c>
      <c r="Y41" s="64">
        <f t="shared" si="6"/>
        <v>139</v>
      </c>
      <c r="Z41" s="64">
        <f t="shared" si="6"/>
        <v>0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126</v>
      </c>
      <c r="AE41" s="64">
        <f t="shared" si="8"/>
        <v>0</v>
      </c>
      <c r="AF41" s="64">
        <f t="shared" si="8"/>
        <v>252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113</v>
      </c>
      <c r="N42" s="33">
        <f>Petra!G14+Petra!G26+Petra!G38</f>
        <v>0</v>
      </c>
      <c r="O42" s="33">
        <f>Petra!F14+Petra!F26+Petra!F38</f>
        <v>198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888</v>
      </c>
      <c r="U42" s="64">
        <f t="shared" si="5"/>
        <v>0</v>
      </c>
      <c r="V42" s="64">
        <f t="shared" si="5"/>
        <v>117</v>
      </c>
      <c r="W42" s="64">
        <f t="shared" si="5"/>
        <v>73</v>
      </c>
      <c r="X42" s="64">
        <f t="shared" si="6"/>
        <v>182</v>
      </c>
      <c r="Y42" s="64">
        <f t="shared" si="6"/>
        <v>127</v>
      </c>
      <c r="Z42" s="64">
        <f t="shared" si="6"/>
        <v>0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138</v>
      </c>
      <c r="AE42" s="64">
        <f t="shared" si="8"/>
        <v>0</v>
      </c>
      <c r="AF42" s="64">
        <f t="shared" si="8"/>
        <v>251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115</v>
      </c>
      <c r="N43" s="33">
        <f>Petra!G15+Petra!G27+Petra!G39</f>
        <v>0</v>
      </c>
      <c r="O43" s="33">
        <f>Petra!F15+Petra!F27+Petra!F39</f>
        <v>170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807</v>
      </c>
      <c r="U43" s="64">
        <f t="shared" si="5"/>
        <v>0</v>
      </c>
      <c r="V43" s="64">
        <f t="shared" si="5"/>
        <v>109</v>
      </c>
      <c r="W43" s="64">
        <f t="shared" si="5"/>
        <v>68</v>
      </c>
      <c r="X43" s="64">
        <f t="shared" si="6"/>
        <v>121</v>
      </c>
      <c r="Y43" s="64">
        <f t="shared" si="6"/>
        <v>137</v>
      </c>
      <c r="Z43" s="64">
        <f t="shared" si="6"/>
        <v>0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134</v>
      </c>
      <c r="AE43" s="64">
        <f t="shared" si="8"/>
        <v>0</v>
      </c>
      <c r="AF43" s="64">
        <f t="shared" si="8"/>
        <v>238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122</v>
      </c>
      <c r="N44" s="33">
        <f>Petra!G16+Petra!G28+Petra!G40</f>
        <v>0</v>
      </c>
      <c r="O44" s="33">
        <f>Petra!F16+Petra!F28+Petra!F40</f>
        <v>232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126</v>
      </c>
      <c r="N45" s="33">
        <f>Petra!G17+Petra!G29+Petra!G41</f>
        <v>0</v>
      </c>
      <c r="O45" s="33">
        <f>Petra!F17+Petra!F29+Petra!F41</f>
        <v>252</v>
      </c>
      <c r="T45" s="1" t="s">
        <v>36</v>
      </c>
      <c r="U45" s="64">
        <f>SUM(U40:U43)</f>
        <v>1</v>
      </c>
      <c r="V45" s="64">
        <f t="shared" ref="V45:AF45" si="9">SUM(V40:V43)</f>
        <v>445</v>
      </c>
      <c r="W45" s="64">
        <f t="shared" si="9"/>
        <v>294</v>
      </c>
      <c r="X45" s="64">
        <f t="shared" si="9"/>
        <v>685</v>
      </c>
      <c r="Y45" s="64">
        <f t="shared" si="9"/>
        <v>565</v>
      </c>
      <c r="Z45" s="64">
        <f t="shared" si="9"/>
        <v>0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520</v>
      </c>
      <c r="AE45" s="64">
        <f t="shared" si="9"/>
        <v>0</v>
      </c>
      <c r="AF45" s="64">
        <f t="shared" si="9"/>
        <v>973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138</v>
      </c>
      <c r="N46" s="33">
        <f>Petra!G18+Petra!G30+Petra!G42</f>
        <v>0</v>
      </c>
      <c r="O46" s="33">
        <f>Petra!F18+Petra!F30+Petra!F42</f>
        <v>251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134</v>
      </c>
      <c r="N47" s="61">
        <f>Petra!G19+Petra!G31+Petra!G43</f>
        <v>0</v>
      </c>
      <c r="O47" s="61">
        <f>Petra!F19+Petra!F31+Petra!F43</f>
        <v>238</v>
      </c>
      <c r="S47" s="1" t="s">
        <v>13</v>
      </c>
      <c r="T47" s="65">
        <f>ROUND(T34/(MAX(T40:T43)*4),3)</f>
        <v>0.95899999999999996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899</v>
      </c>
      <c r="N48" s="33">
        <f>SUM(N40:N47)</f>
        <v>0</v>
      </c>
      <c r="O48" s="33">
        <f>SUM(O40:O47)</f>
        <v>1633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565</v>
      </c>
      <c r="J53" s="25">
        <f>X45</f>
        <v>685</v>
      </c>
      <c r="O53" s="28">
        <f>AF45</f>
        <v>973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/ Palm Pkwy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520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0.95899999999999996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</v>
      </c>
      <c r="N66" s="27">
        <f>V45</f>
        <v>445</v>
      </c>
      <c r="O66" s="27">
        <f>W45</f>
        <v>294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3483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Williamsburg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Turkey Lake / Palm Pkwy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42472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1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8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2</v>
      </c>
      <c r="K24" s="33">
        <f>Petra!J25</f>
        <v>3</v>
      </c>
      <c r="L24" s="34"/>
      <c r="M24" s="35"/>
      <c r="N24" s="33">
        <f>Petra!D25</f>
        <v>2</v>
      </c>
      <c r="O24" s="33">
        <f>Petra!C25</f>
        <v>3</v>
      </c>
      <c r="P24" s="33">
        <f>Petra!B25</f>
        <v>0</v>
      </c>
      <c r="S24" s="7">
        <f t="shared" si="0"/>
        <v>0.67708333333333337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3</v>
      </c>
      <c r="K25" s="33">
        <f>Petra!J26</f>
        <v>3</v>
      </c>
      <c r="L25" s="34"/>
      <c r="M25" s="35"/>
      <c r="N25" s="33">
        <f>Petra!D26</f>
        <v>2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11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4</v>
      </c>
      <c r="K26" s="33">
        <f>Petra!J27</f>
        <v>1</v>
      </c>
      <c r="L26" s="34"/>
      <c r="M26" s="35"/>
      <c r="N26" s="33">
        <f>Petra!D27</f>
        <v>4</v>
      </c>
      <c r="O26" s="33">
        <f>Petra!C27</f>
        <v>5</v>
      </c>
      <c r="P26" s="33">
        <f>Petra!B27</f>
        <v>0</v>
      </c>
      <c r="S26" s="7">
        <f t="shared" si="0"/>
        <v>0.69791666666666685</v>
      </c>
      <c r="T26" s="1">
        <f t="shared" si="1"/>
        <v>16</v>
      </c>
      <c r="U26" s="54">
        <f>SUM(T23:T26)</f>
        <v>48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2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4</v>
      </c>
      <c r="U27" s="54">
        <f>SUM(T24:T27)</f>
        <v>44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4</v>
      </c>
      <c r="K28" s="33">
        <f>Petra!J29</f>
        <v>1</v>
      </c>
      <c r="L28" s="34"/>
      <c r="M28" s="35"/>
      <c r="N28" s="33">
        <f>Petra!D29</f>
        <v>2</v>
      </c>
      <c r="O28" s="33">
        <f>Petra!C29</f>
        <v>4</v>
      </c>
      <c r="P28" s="33">
        <f>Petra!B29</f>
        <v>0</v>
      </c>
      <c r="S28" s="7">
        <f t="shared" si="0"/>
        <v>0.71875000000000033</v>
      </c>
      <c r="T28" s="1">
        <f t="shared" si="1"/>
        <v>14</v>
      </c>
      <c r="U28" s="54">
        <f>SUM(T25:T28)</f>
        <v>45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3</v>
      </c>
      <c r="K29" s="33">
        <f>Petra!J30</f>
        <v>1</v>
      </c>
      <c r="L29" s="34"/>
      <c r="M29" s="35"/>
      <c r="N29" s="33">
        <f>Petra!D30</f>
        <v>3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12</v>
      </c>
      <c r="U29" s="54">
        <f>SUM(T26:T29)</f>
        <v>46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2</v>
      </c>
      <c r="K30" s="33">
        <f>Petra!J31</f>
        <v>1</v>
      </c>
      <c r="L30" s="34"/>
      <c r="M30" s="35"/>
      <c r="N30" s="33">
        <f>Petra!D31</f>
        <v>2</v>
      </c>
      <c r="O30" s="33">
        <f>Petra!C31</f>
        <v>2</v>
      </c>
      <c r="P30" s="33">
        <f>Petra!B31</f>
        <v>0</v>
      </c>
      <c r="S30" s="7">
        <f t="shared" si="0"/>
        <v>0.73958333333333381</v>
      </c>
      <c r="T30" s="1">
        <f t="shared" si="1"/>
        <v>12</v>
      </c>
      <c r="U30" s="54">
        <f>SUM(T27:T30)</f>
        <v>42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48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0</v>
      </c>
      <c r="P39" s="33">
        <f>Petra!F24</f>
        <v>2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4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0</v>
      </c>
      <c r="P40" s="33">
        <f>Petra!F25</f>
        <v>2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14</v>
      </c>
      <c r="V40" s="64">
        <f t="shared" si="2"/>
        <v>0</v>
      </c>
      <c r="W40" s="64">
        <f t="shared" si="2"/>
        <v>4</v>
      </c>
      <c r="X40" s="64">
        <f t="shared" si="2"/>
        <v>1</v>
      </c>
      <c r="Y40" s="69">
        <f t="shared" si="3"/>
        <v>2</v>
      </c>
      <c r="Z40" s="70">
        <f t="shared" si="3"/>
        <v>4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2</v>
      </c>
      <c r="AF40" s="70">
        <f t="shared" si="5"/>
        <v>0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1</v>
      </c>
      <c r="O41" s="33">
        <f>Petra!G26</f>
        <v>0</v>
      </c>
      <c r="P41" s="33">
        <f>Petra!F26</f>
        <v>2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12</v>
      </c>
      <c r="V41" s="64">
        <f t="shared" si="2"/>
        <v>0</v>
      </c>
      <c r="W41" s="64">
        <f t="shared" si="2"/>
        <v>3</v>
      </c>
      <c r="X41" s="64">
        <f t="shared" si="2"/>
        <v>1</v>
      </c>
      <c r="Y41" s="69">
        <f t="shared" si="3"/>
        <v>3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2</v>
      </c>
      <c r="AF41" s="70">
        <f t="shared" si="5"/>
        <v>0</v>
      </c>
      <c r="AG41" s="71">
        <f t="shared" si="5"/>
        <v>3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2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12</v>
      </c>
      <c r="V42" s="64">
        <f t="shared" si="2"/>
        <v>0</v>
      </c>
      <c r="W42" s="64">
        <f t="shared" si="2"/>
        <v>2</v>
      </c>
      <c r="X42" s="64">
        <f t="shared" si="2"/>
        <v>1</v>
      </c>
      <c r="Y42" s="69">
        <f t="shared" si="3"/>
        <v>2</v>
      </c>
      <c r="Z42" s="70">
        <f t="shared" si="3"/>
        <v>2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4</v>
      </c>
      <c r="AF42" s="70">
        <f t="shared" si="5"/>
        <v>0</v>
      </c>
      <c r="AG42" s="71">
        <f t="shared" si="5"/>
        <v>1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1</v>
      </c>
      <c r="O43" s="33">
        <f>Petra!G28</f>
        <v>0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2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0</v>
      </c>
      <c r="W44" s="64">
        <f t="shared" ref="W44:AG44" si="8">SUM(W39:W42)</f>
        <v>9</v>
      </c>
      <c r="X44" s="64">
        <f t="shared" si="8"/>
        <v>5</v>
      </c>
      <c r="Y44" s="64">
        <f t="shared" si="8"/>
        <v>7</v>
      </c>
      <c r="Z44" s="64">
        <f t="shared" si="8"/>
        <v>6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9</v>
      </c>
      <c r="AF44" s="64">
        <f t="shared" si="8"/>
        <v>0</v>
      </c>
      <c r="AG44" s="64">
        <f t="shared" si="8"/>
        <v>6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2</v>
      </c>
      <c r="O45" s="33">
        <f>Petra!G30</f>
        <v>0</v>
      </c>
      <c r="P45" s="33">
        <f>Petra!F30</f>
        <v>3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4</v>
      </c>
      <c r="O46" s="33">
        <f>Petra!G31</f>
        <v>0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1.0619469026548672E-2</v>
      </c>
      <c r="K51" s="37">
        <f>IF('All traffic'!J53=0,0%,Y44/'All traffic'!J53)</f>
        <v>1.0218978102189781E-2</v>
      </c>
      <c r="L51" s="26"/>
      <c r="M51" s="26"/>
      <c r="N51" s="26"/>
      <c r="P51" s="39">
        <f>IF('All traffic'!O53=0,0%,AG44/'All traffic'!O53)</f>
        <v>6.1664953751284684E-3</v>
      </c>
      <c r="AA51" s="64"/>
      <c r="AB51" s="64"/>
      <c r="AC51" s="64"/>
    </row>
    <row r="52" spans="4:34" x14ac:dyDescent="0.25">
      <c r="D52" s="1" t="str">
        <f>'All traffic'!C55</f>
        <v>Turkey Lake / Palm Pkwy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1.7307692307692309E-2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2.0224719101123594E-2</v>
      </c>
      <c r="P64" s="38">
        <f>IF('All traffic'!O66=0,0%,X44/'All traffic'!O66)</f>
        <v>1.7006802721088437E-2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Williamsburg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Turkey Lake / Palm Pkwy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42472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4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2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2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11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3</v>
      </c>
      <c r="V27" s="54">
        <f>SUM(U24:U27)</f>
        <v>10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2</v>
      </c>
      <c r="V28" s="54">
        <f>SUM(U25:U28)</f>
        <v>10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</v>
      </c>
      <c r="V29" s="54">
        <f>SUM(U26:U29)</f>
        <v>9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</v>
      </c>
      <c r="V30" s="54">
        <f>SUM(U27:U30)</f>
        <v>7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3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3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2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2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3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3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6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/ Palm Pkwy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6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topLeftCell="A10"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Turkey Lake / Palm Pkwy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42472</v>
      </c>
      <c r="E4" s="159"/>
      <c r="F4" s="92"/>
      <c r="G4" s="92"/>
      <c r="H4" s="93" t="s">
        <v>49</v>
      </c>
      <c r="I4" s="159" t="str">
        <f>Petra!D2</f>
        <v>Central Florida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Turkey Lake / Palm Pkwy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Central Florida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Central Florida Pkwy</v>
      </c>
      <c r="L23" s="146"/>
      <c r="M23" s="147"/>
      <c r="N23" s="105"/>
      <c r="O23" s="148" t="str">
        <f>IF(I3=0,"",I3)</f>
        <v>Turkey Lake / Palm Pkwy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3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1</v>
      </c>
      <c r="O32" s="100">
        <v>0</v>
      </c>
      <c r="P32" s="100"/>
      <c r="Q32" s="100"/>
      <c r="R32" s="100"/>
      <c r="S32" s="101">
        <f>SUM(K32:R32)</f>
        <v>2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1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2016-06-03T15:20:52Z</dcterms:modified>
</cp:coreProperties>
</file>