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<sst xmlns="http://schemas.openxmlformats.org/spreadsheetml/2006/main" count="315" uniqueCount="64">
  <si>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</si>
  <si>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</si>
  <si>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</si>
  <si>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</si>
  <si>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</si>
  <si>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</si>
  <si>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</si>
  <si>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</si>
  <si>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</si>
  <si>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</si>
  <si>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</si>
  <si>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</si>
  <si>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</si>
  <si>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</si>
  <si>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</si>
  <si>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</si>
  <si>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</si>
  <si>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</si>
  <si>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</si>
  <si>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</si>
  <si>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</si>
  <si>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</si>
  <si>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</si>
  <si>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</si>
  <si>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</si>
  <si>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</si>
  <si>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</si>
  <si>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</si>
  <si>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</si>
  <si>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</si>
  <si>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</si>
  <si>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</si>
  <si>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</si>
  <si>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</si>
  <si>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</si>
  <si>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</si>
  <si>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</si>
  <si>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</si>
  <si>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</si>
  <si>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</si>
  <si>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</si>
  <si>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</si>
  <si>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</si>
  <si>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</si>
  <si>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</si>
  <si>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</si>
  <si>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</si>
  <si>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</si>
  <si>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</si>
  <si>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</si>
  <si>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</si>
  <si>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</si>
  <si>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</si>
  <si>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</si>
  <si>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</si>
  <si>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</si>
  <si>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</si>
  <si>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</si>
  <si>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</si>
  <si>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</si>
  <si>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Central Florida Pkwy</t>
  </si>
  <si>
    <t>Orange</t>
  </si>
  <si>
    <t>Williamsburg</t>
  </si>
  <si>
    <t>I-4 EB Off, WB On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</si>
</sst>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tabSelected="1"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63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42472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62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/>
      <c r="C12" s="115"/>
      <c r="D12" s="115"/>
      <c r="E12" s="115"/>
      <c r="F12" s="115"/>
      <c r="G12" s="115">
        <v>125</v>
      </c>
      <c r="H12" s="115">
        <v>85</v>
      </c>
      <c r="I12" s="115"/>
      <c r="J12" s="115">
        <v>86</v>
      </c>
      <c r="K12" s="115"/>
      <c r="L12" s="115">
        <v>18</v>
      </c>
      <c r="M12" s="115"/>
      <c r="N12" s="115"/>
      <c r="O12" s="115">
        <v>97</v>
      </c>
      <c r="P12" s="115"/>
      <c r="Q12" s="115"/>
    </row>
    <row r="13" spans="1:17" ht="13.8" thickBot="1" x14ac:dyDescent="0.3">
      <c r="A13" s="79">
        <f>A12+0.0104166666666667</f>
        <v>0.30208333333333337</v>
      </c>
      <c r="B13" s="115"/>
      <c r="C13" s="115"/>
      <c r="D13" s="115"/>
      <c r="E13" s="115"/>
      <c r="F13" s="115"/>
      <c r="G13" s="115">
        <v>183</v>
      </c>
      <c r="H13" s="115">
        <v>96</v>
      </c>
      <c r="I13" s="115"/>
      <c r="J13" s="115">
        <v>91</v>
      </c>
      <c r="K13" s="115"/>
      <c r="L13" s="115">
        <v>37</v>
      </c>
      <c r="M13" s="115"/>
      <c r="N13" s="115"/>
      <c r="O13" s="115">
        <v>139</v>
      </c>
      <c r="P13" s="115"/>
      <c r="Q13" s="115"/>
    </row>
    <row r="14" spans="1:17" ht="13.8" thickBot="1" x14ac:dyDescent="0.3">
      <c r="A14" s="79">
        <f t="shared" ref="A14:A20" si="0">A13+0.0104166666666667</f>
        <v>0.31250000000000006</v>
      </c>
      <c r="B14" s="115"/>
      <c r="C14" s="115"/>
      <c r="D14" s="115"/>
      <c r="E14" s="115"/>
      <c r="F14" s="115"/>
      <c r="G14" s="115">
        <v>201</v>
      </c>
      <c r="H14" s="115">
        <v>103</v>
      </c>
      <c r="I14" s="115"/>
      <c r="J14" s="115">
        <v>112</v>
      </c>
      <c r="K14" s="115"/>
      <c r="L14" s="115">
        <v>32</v>
      </c>
      <c r="M14" s="115"/>
      <c r="N14" s="115"/>
      <c r="O14" s="115">
        <v>178</v>
      </c>
      <c r="P14" s="115"/>
      <c r="Q14" s="115"/>
    </row>
    <row r="15" spans="1:17" ht="13.8" thickBot="1" x14ac:dyDescent="0.3">
      <c r="A15" s="79">
        <f t="shared" si="0"/>
        <v>0.32291666666666674</v>
      </c>
      <c r="B15" s="115"/>
      <c r="C15" s="115"/>
      <c r="D15" s="115"/>
      <c r="E15" s="115"/>
      <c r="F15" s="115"/>
      <c r="G15" s="115">
        <v>196</v>
      </c>
      <c r="H15" s="115">
        <v>96</v>
      </c>
      <c r="I15" s="115"/>
      <c r="J15" s="115">
        <v>112</v>
      </c>
      <c r="K15" s="115"/>
      <c r="L15" s="115">
        <v>46</v>
      </c>
      <c r="M15" s="115"/>
      <c r="N15" s="115"/>
      <c r="O15" s="115">
        <v>167</v>
      </c>
      <c r="P15" s="115"/>
      <c r="Q15" s="115"/>
    </row>
    <row r="16" spans="1:17" ht="13.8" thickBot="1" x14ac:dyDescent="0.3">
      <c r="A16" s="79">
        <f t="shared" si="0"/>
        <v>0.33333333333333343</v>
      </c>
      <c r="B16" s="115"/>
      <c r="C16" s="115"/>
      <c r="D16" s="115"/>
      <c r="E16" s="115"/>
      <c r="F16" s="115"/>
      <c r="G16" s="115">
        <v>167</v>
      </c>
      <c r="H16" s="115">
        <v>105</v>
      </c>
      <c r="I16" s="115"/>
      <c r="J16" s="115">
        <v>120</v>
      </c>
      <c r="K16" s="115"/>
      <c r="L16" s="115">
        <v>32</v>
      </c>
      <c r="M16" s="115"/>
      <c r="N16" s="115"/>
      <c r="O16" s="115">
        <v>212</v>
      </c>
      <c r="P16" s="115"/>
      <c r="Q16" s="115"/>
    </row>
    <row r="17" spans="1:17" ht="13.8" thickBot="1" x14ac:dyDescent="0.3">
      <c r="A17" s="79">
        <f t="shared" si="0"/>
        <v>0.34375000000000011</v>
      </c>
      <c r="B17" s="115"/>
      <c r="C17" s="115"/>
      <c r="D17" s="115"/>
      <c r="E17" s="115"/>
      <c r="F17" s="115"/>
      <c r="G17" s="115">
        <v>173</v>
      </c>
      <c r="H17" s="115">
        <v>126</v>
      </c>
      <c r="I17" s="115"/>
      <c r="J17" s="115">
        <v>120</v>
      </c>
      <c r="K17" s="115"/>
      <c r="L17" s="115">
        <v>34</v>
      </c>
      <c r="M17" s="115"/>
      <c r="N17" s="115"/>
      <c r="O17" s="115">
        <v>205</v>
      </c>
      <c r="P17" s="115"/>
      <c r="Q17" s="115"/>
    </row>
    <row r="18" spans="1:17" ht="13.8" thickBot="1" x14ac:dyDescent="0.3">
      <c r="A18" s="79">
        <f t="shared" si="0"/>
        <v>0.3541666666666668</v>
      </c>
      <c r="B18" s="115"/>
      <c r="C18" s="115"/>
      <c r="D18" s="115"/>
      <c r="E18" s="115"/>
      <c r="F18" s="115"/>
      <c r="G18" s="115">
        <v>195</v>
      </c>
      <c r="H18" s="115">
        <v>129</v>
      </c>
      <c r="I18" s="115"/>
      <c r="J18" s="115">
        <v>144</v>
      </c>
      <c r="K18" s="115"/>
      <c r="L18" s="115">
        <v>36</v>
      </c>
      <c r="M18" s="115"/>
      <c r="N18" s="115"/>
      <c r="O18" s="115">
        <v>175</v>
      </c>
      <c r="P18" s="115"/>
      <c r="Q18" s="115"/>
    </row>
    <row r="19" spans="1:17" ht="13.8" thickBot="1" x14ac:dyDescent="0.3">
      <c r="A19" s="79">
        <f t="shared" si="0"/>
        <v>0.36458333333333348</v>
      </c>
      <c r="B19" s="115"/>
      <c r="C19" s="115"/>
      <c r="D19" s="115"/>
      <c r="E19" s="115"/>
      <c r="F19" s="115"/>
      <c r="G19" s="115">
        <v>172</v>
      </c>
      <c r="H19" s="115">
        <v>106</v>
      </c>
      <c r="I19" s="115"/>
      <c r="J19" s="115">
        <v>163</v>
      </c>
      <c r="K19" s="115"/>
      <c r="L19" s="115">
        <v>31</v>
      </c>
      <c r="M19" s="115"/>
      <c r="N19" s="115"/>
      <c r="O19" s="115">
        <v>179</v>
      </c>
      <c r="P19" s="115"/>
      <c r="Q19" s="115"/>
    </row>
    <row r="20" spans="1:17" ht="13.8" thickBot="1" x14ac:dyDescent="0.3">
      <c r="A20" s="79">
        <f t="shared" si="0"/>
        <v>0.37500000000000017</v>
      </c>
      <c r="G20" s="115"/>
      <c r="H20" s="115"/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/>
      <c r="C24" s="115"/>
      <c r="D24" s="115"/>
      <c r="E24" s="115"/>
      <c r="F24" s="115"/>
      <c r="G24" s="115">
        <v>5</v>
      </c>
      <c r="H24" s="115">
        <v>2</v>
      </c>
      <c r="I24" s="115"/>
      <c r="J24" s="115">
        <v>1</v>
      </c>
      <c r="K24" s="115"/>
      <c r="L24" s="115">
        <v>1</v>
      </c>
      <c r="M24" s="115"/>
      <c r="N24" s="115"/>
      <c r="O24" s="115">
        <v>7</v>
      </c>
      <c r="P24" s="115"/>
      <c r="Q24" s="115"/>
    </row>
    <row r="25" spans="1:17" x14ac:dyDescent="0.25">
      <c r="A25" s="52">
        <f t="shared" si="1"/>
        <v>0.30208333333333337</v>
      </c>
      <c r="B25" s="115"/>
      <c r="C25" s="115"/>
      <c r="D25" s="115"/>
      <c r="E25" s="115"/>
      <c r="F25" s="115"/>
      <c r="G25" s="115">
        <v>8</v>
      </c>
      <c r="H25" s="115">
        <v>8</v>
      </c>
      <c r="I25" s="115"/>
      <c r="J25" s="115">
        <v>0</v>
      </c>
      <c r="K25" s="115"/>
      <c r="L25" s="115">
        <v>1</v>
      </c>
      <c r="M25" s="115"/>
      <c r="N25" s="115"/>
      <c r="O25" s="115">
        <v>2</v>
      </c>
      <c r="P25" s="115"/>
      <c r="Q25" s="115"/>
    </row>
    <row r="26" spans="1:17" x14ac:dyDescent="0.25">
      <c r="A26" s="52">
        <f t="shared" si="1"/>
        <v>0.31250000000000006</v>
      </c>
      <c r="B26" s="115"/>
      <c r="C26" s="115"/>
      <c r="D26" s="115"/>
      <c r="E26" s="115"/>
      <c r="F26" s="115"/>
      <c r="G26" s="115">
        <v>3</v>
      </c>
      <c r="H26" s="115">
        <v>4</v>
      </c>
      <c r="I26" s="115"/>
      <c r="J26" s="115">
        <v>0</v>
      </c>
      <c r="K26" s="115"/>
      <c r="L26" s="115">
        <v>0</v>
      </c>
      <c r="M26" s="115"/>
      <c r="N26" s="115"/>
      <c r="O26" s="115">
        <v>5</v>
      </c>
      <c r="P26" s="115"/>
      <c r="Q26" s="115"/>
    </row>
    <row r="27" spans="1:17" x14ac:dyDescent="0.25">
      <c r="A27" s="52">
        <f t="shared" si="1"/>
        <v>0.32291666666666674</v>
      </c>
      <c r="B27" s="115"/>
      <c r="C27" s="115"/>
      <c r="D27" s="115"/>
      <c r="E27" s="115"/>
      <c r="F27" s="115"/>
      <c r="G27" s="115">
        <v>7</v>
      </c>
      <c r="H27" s="115">
        <v>6</v>
      </c>
      <c r="I27" s="115"/>
      <c r="J27" s="115">
        <v>0</v>
      </c>
      <c r="K27" s="115"/>
      <c r="L27" s="115">
        <v>6</v>
      </c>
      <c r="M27" s="115"/>
      <c r="N27" s="115"/>
      <c r="O27" s="115">
        <v>4</v>
      </c>
      <c r="P27" s="115"/>
      <c r="Q27" s="115"/>
    </row>
    <row r="28" spans="1:17" x14ac:dyDescent="0.25">
      <c r="A28" s="52">
        <f t="shared" si="1"/>
        <v>0.33333333333333343</v>
      </c>
      <c r="B28" s="115"/>
      <c r="C28" s="115"/>
      <c r="D28" s="115"/>
      <c r="E28" s="115"/>
      <c r="F28" s="115"/>
      <c r="G28" s="115">
        <v>9</v>
      </c>
      <c r="H28" s="115">
        <v>6</v>
      </c>
      <c r="I28" s="115"/>
      <c r="J28" s="115">
        <v>1</v>
      </c>
      <c r="K28" s="115"/>
      <c r="L28" s="115">
        <v>7</v>
      </c>
      <c r="M28" s="115"/>
      <c r="N28" s="115"/>
      <c r="O28" s="115">
        <v>6</v>
      </c>
      <c r="P28" s="115"/>
      <c r="Q28" s="115"/>
    </row>
    <row r="29" spans="1:17" x14ac:dyDescent="0.25">
      <c r="A29" s="52">
        <f t="shared" si="1"/>
        <v>0.34375000000000011</v>
      </c>
      <c r="B29" s="115"/>
      <c r="C29" s="115"/>
      <c r="D29" s="115"/>
      <c r="E29" s="115"/>
      <c r="F29" s="115"/>
      <c r="G29" s="115">
        <v>13</v>
      </c>
      <c r="H29" s="115">
        <v>6</v>
      </c>
      <c r="I29" s="115"/>
      <c r="J29" s="115">
        <v>0</v>
      </c>
      <c r="K29" s="115"/>
      <c r="L29" s="115">
        <v>5</v>
      </c>
      <c r="M29" s="115"/>
      <c r="N29" s="115"/>
      <c r="O29" s="115">
        <v>7</v>
      </c>
      <c r="P29" s="115"/>
      <c r="Q29" s="115"/>
    </row>
    <row r="30" spans="1:17" x14ac:dyDescent="0.25">
      <c r="A30" s="52">
        <f t="shared" si="1"/>
        <v>0.3541666666666668</v>
      </c>
      <c r="B30" s="115"/>
      <c r="C30" s="115"/>
      <c r="D30" s="115"/>
      <c r="E30" s="115"/>
      <c r="F30" s="115"/>
      <c r="G30" s="115">
        <v>7</v>
      </c>
      <c r="H30" s="115">
        <v>7</v>
      </c>
      <c r="I30" s="115"/>
      <c r="J30" s="115">
        <v>0</v>
      </c>
      <c r="K30" s="115"/>
      <c r="L30" s="115">
        <v>4</v>
      </c>
      <c r="M30" s="115"/>
      <c r="N30" s="115"/>
      <c r="O30" s="115">
        <v>3</v>
      </c>
      <c r="P30" s="115"/>
      <c r="Q30" s="115"/>
    </row>
    <row r="31" spans="1:17" x14ac:dyDescent="0.25">
      <c r="A31" s="52">
        <f t="shared" si="1"/>
        <v>0.36458333333333348</v>
      </c>
      <c r="B31" s="115"/>
      <c r="C31" s="115"/>
      <c r="D31" s="115"/>
      <c r="E31" s="115"/>
      <c r="F31" s="115"/>
      <c r="G31" s="115">
        <v>12</v>
      </c>
      <c r="H31" s="115">
        <v>11</v>
      </c>
      <c r="I31" s="115"/>
      <c r="J31" s="115">
        <v>1</v>
      </c>
      <c r="K31" s="115"/>
      <c r="L31" s="115">
        <v>3</v>
      </c>
      <c r="M31" s="115"/>
      <c r="N31" s="115"/>
      <c r="O31" s="115">
        <v>7</v>
      </c>
      <c r="P31" s="115"/>
      <c r="Q31" s="115"/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Williamsburg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I-4 EB Off, WB On Ramps</v>
      </c>
      <c r="I10" s="128"/>
      <c r="J10" s="128"/>
      <c r="K10" s="137" t="s">
        <v>30</v>
      </c>
      <c r="L10" s="137"/>
      <c r="M10" s="128" t="str">
        <f>Petra!D2</f>
        <v>Central Florida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42472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19</v>
      </c>
      <c r="I23" s="33">
        <f>Petra!K12+Petra!K24+Petra!K36</f>
        <v>0</v>
      </c>
      <c r="J23" s="33">
        <f>Petra!J12+Petra!J24+Petra!J36</f>
        <v>87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427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38</v>
      </c>
      <c r="I24" s="33">
        <f>Petra!K13+Petra!K25+Petra!K37</f>
        <v>0</v>
      </c>
      <c r="J24" s="33">
        <f>Petra!J13+Petra!J25+Petra!J37</f>
        <v>91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565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32</v>
      </c>
      <c r="I25" s="33">
        <f>Petra!K14+Petra!K26+Petra!K38</f>
        <v>0</v>
      </c>
      <c r="J25" s="33">
        <f>Petra!J14+Petra!J26+Petra!J38</f>
        <v>112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638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52</v>
      </c>
      <c r="I26" s="33">
        <f>Petra!K15+Petra!K27+Petra!K39</f>
        <v>0</v>
      </c>
      <c r="J26" s="33">
        <f>Petra!J15+Petra!J27+Petra!J39</f>
        <v>112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640</v>
      </c>
      <c r="T26" s="54">
        <f>SUM(S23:S26)</f>
        <v>2270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39</v>
      </c>
      <c r="I27" s="33">
        <f>Petra!K16+Petra!K28+Petra!K40</f>
        <v>0</v>
      </c>
      <c r="J27" s="33">
        <f>Petra!J16+Petra!J28+Petra!J40</f>
        <v>121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665</v>
      </c>
      <c r="T27" s="54">
        <f>SUM(S24:S27)</f>
        <v>2508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39</v>
      </c>
      <c r="I28" s="33">
        <f>Petra!K17+Petra!K29+Petra!K41</f>
        <v>0</v>
      </c>
      <c r="J28" s="33">
        <f>Petra!J17+Petra!J29+Petra!J41</f>
        <v>120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689</v>
      </c>
      <c r="T28" s="54">
        <f>SUM(S25:S28)</f>
        <v>2632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40</v>
      </c>
      <c r="I29" s="33">
        <f>Petra!K18+Petra!K30+Petra!K42</f>
        <v>0</v>
      </c>
      <c r="J29" s="33">
        <f>Petra!J18+Petra!J30+Petra!J42</f>
        <v>144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700</v>
      </c>
      <c r="T29" s="54">
        <f>SUM(S26:S29)</f>
        <v>2694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34</v>
      </c>
      <c r="I30" s="61">
        <f>Petra!K19+Petra!K31+Petra!K43</f>
        <v>0</v>
      </c>
      <c r="J30" s="61">
        <f>Petra!J19+Petra!J31+Petra!J43</f>
        <v>164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685</v>
      </c>
      <c r="T30" s="54">
        <f>SUM(S27:S30)</f>
        <v>2739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293</v>
      </c>
      <c r="I31" s="32">
        <f>SUM(I23:I30)</f>
        <v>0</v>
      </c>
      <c r="J31" s="32">
        <f>SUM(J23:J30)</f>
        <v>951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2739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104</v>
      </c>
      <c r="J40" s="33">
        <f>Petra!N12+Petra!N24+Petra!N36</f>
        <v>0</v>
      </c>
      <c r="K40" s="33"/>
      <c r="L40" s="36"/>
      <c r="M40" s="33">
        <f>Petra!H12+Petra!H24+Petra!H36</f>
        <v>87</v>
      </c>
      <c r="N40" s="33">
        <f>Petra!G12+Petra!G24+Petra!G36</f>
        <v>130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665</v>
      </c>
      <c r="U40" s="64">
        <f t="shared" ref="U40:W43" si="5">IF($R$40=$C$23,H23,IF($R$40=$C$24,H24,IF($R$40=$C$25,H25,IF($R$40=$C$26,H26,H27))))</f>
        <v>39</v>
      </c>
      <c r="V40" s="64">
        <f t="shared" si="5"/>
        <v>0</v>
      </c>
      <c r="W40" s="64">
        <f t="shared" si="5"/>
        <v>121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218</v>
      </c>
      <c r="AC40" s="64">
        <f t="shared" si="7"/>
        <v>0</v>
      </c>
      <c r="AD40" s="64">
        <f t="shared" ref="AD40:AF43" si="8">IF($R$40=$C$23,M40,IF($R$40=$C$24,M41,IF($R$40=$C$25,M42,IF($R$40=$C$26,M43,M44))))</f>
        <v>111</v>
      </c>
      <c r="AE40" s="64">
        <f t="shared" si="8"/>
        <v>176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141</v>
      </c>
      <c r="J41" s="33">
        <f>Petra!N13+Petra!N25+Petra!N37</f>
        <v>0</v>
      </c>
      <c r="K41" s="33"/>
      <c r="L41" s="36"/>
      <c r="M41" s="33">
        <f>Petra!H13+Petra!H25+Petra!H37</f>
        <v>104</v>
      </c>
      <c r="N41" s="33">
        <f>Petra!G13+Petra!G25+Petra!G37</f>
        <v>191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689</v>
      </c>
      <c r="U41" s="64">
        <f t="shared" si="5"/>
        <v>39</v>
      </c>
      <c r="V41" s="64">
        <f t="shared" si="5"/>
        <v>0</v>
      </c>
      <c r="W41" s="64">
        <f t="shared" si="5"/>
        <v>120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0</v>
      </c>
      <c r="AB41" s="64">
        <f t="shared" si="7"/>
        <v>212</v>
      </c>
      <c r="AC41" s="64">
        <f t="shared" si="7"/>
        <v>0</v>
      </c>
      <c r="AD41" s="64">
        <f t="shared" si="8"/>
        <v>132</v>
      </c>
      <c r="AE41" s="64">
        <f t="shared" si="8"/>
        <v>186</v>
      </c>
      <c r="AF41" s="64">
        <f t="shared" si="8"/>
        <v>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183</v>
      </c>
      <c r="J42" s="33">
        <f>Petra!N14+Petra!N26+Petra!N38</f>
        <v>0</v>
      </c>
      <c r="K42" s="33"/>
      <c r="L42" s="36"/>
      <c r="M42" s="33">
        <f>Petra!H14+Petra!H26+Petra!H38</f>
        <v>107</v>
      </c>
      <c r="N42" s="33">
        <f>Petra!G14+Petra!G26+Petra!G38</f>
        <v>204</v>
      </c>
      <c r="O42" s="33">
        <f>Petra!F14+Petra!F26+Petra!F38</f>
        <v>0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700</v>
      </c>
      <c r="U42" s="64">
        <f t="shared" si="5"/>
        <v>40</v>
      </c>
      <c r="V42" s="64">
        <f t="shared" si="5"/>
        <v>0</v>
      </c>
      <c r="W42" s="64">
        <f t="shared" si="5"/>
        <v>144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0</v>
      </c>
      <c r="AB42" s="64">
        <f t="shared" si="7"/>
        <v>178</v>
      </c>
      <c r="AC42" s="64">
        <f t="shared" si="7"/>
        <v>0</v>
      </c>
      <c r="AD42" s="64">
        <f t="shared" si="8"/>
        <v>136</v>
      </c>
      <c r="AE42" s="64">
        <f t="shared" si="8"/>
        <v>202</v>
      </c>
      <c r="AF42" s="64">
        <f t="shared" si="8"/>
        <v>0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171</v>
      </c>
      <c r="J43" s="33">
        <f>Petra!N15+Petra!N27+Petra!N39</f>
        <v>0</v>
      </c>
      <c r="K43" s="33"/>
      <c r="L43" s="36"/>
      <c r="M43" s="33">
        <f>Petra!H15+Petra!H27+Petra!H39</f>
        <v>102</v>
      </c>
      <c r="N43" s="33">
        <f>Petra!G15+Petra!G27+Petra!G39</f>
        <v>203</v>
      </c>
      <c r="O43" s="33">
        <f>Petra!F15+Petra!F27+Petra!F39</f>
        <v>0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685</v>
      </c>
      <c r="U43" s="64">
        <f t="shared" si="5"/>
        <v>34</v>
      </c>
      <c r="V43" s="64">
        <f t="shared" si="5"/>
        <v>0</v>
      </c>
      <c r="W43" s="64">
        <f t="shared" si="5"/>
        <v>164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0</v>
      </c>
      <c r="AB43" s="64">
        <f t="shared" si="7"/>
        <v>186</v>
      </c>
      <c r="AC43" s="64">
        <f t="shared" si="7"/>
        <v>0</v>
      </c>
      <c r="AD43" s="64">
        <f t="shared" si="8"/>
        <v>117</v>
      </c>
      <c r="AE43" s="64">
        <f t="shared" si="8"/>
        <v>184</v>
      </c>
      <c r="AF43" s="64">
        <f t="shared" si="8"/>
        <v>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218</v>
      </c>
      <c r="J44" s="33">
        <f>Petra!N16+Petra!N28+Petra!N40</f>
        <v>0</v>
      </c>
      <c r="K44" s="33"/>
      <c r="L44" s="36"/>
      <c r="M44" s="33">
        <f>Petra!H16+Petra!H28+Petra!H40</f>
        <v>111</v>
      </c>
      <c r="N44" s="33">
        <f>Petra!G16+Petra!G28+Petra!G40</f>
        <v>176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212</v>
      </c>
      <c r="J45" s="33">
        <f>Petra!N17+Petra!N29+Petra!N41</f>
        <v>0</v>
      </c>
      <c r="K45" s="33"/>
      <c r="L45" s="36"/>
      <c r="M45" s="33">
        <f>Petra!H17+Petra!H29+Petra!H41</f>
        <v>132</v>
      </c>
      <c r="N45" s="33">
        <f>Petra!G17+Petra!G29+Petra!G41</f>
        <v>186</v>
      </c>
      <c r="O45" s="33">
        <f>Petra!F17+Petra!F29+Petra!F41</f>
        <v>0</v>
      </c>
      <c r="T45" s="1" t="s">
        <v>36</v>
      </c>
      <c r="U45" s="64">
        <f>SUM(U40:U43)</f>
        <v>152</v>
      </c>
      <c r="V45" s="64">
        <f t="shared" ref="V45:AF45" si="9">SUM(V40:V43)</f>
        <v>0</v>
      </c>
      <c r="W45" s="64">
        <f t="shared" si="9"/>
        <v>549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0</v>
      </c>
      <c r="AB45" s="64">
        <f t="shared" si="9"/>
        <v>794</v>
      </c>
      <c r="AC45" s="64">
        <f t="shared" si="9"/>
        <v>0</v>
      </c>
      <c r="AD45" s="64">
        <f t="shared" si="9"/>
        <v>496</v>
      </c>
      <c r="AE45" s="64">
        <f t="shared" si="9"/>
        <v>748</v>
      </c>
      <c r="AF45" s="64">
        <f t="shared" si="9"/>
        <v>0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0</v>
      </c>
      <c r="I46" s="33">
        <f>Petra!O18+Petra!O30+Petra!O42</f>
        <v>178</v>
      </c>
      <c r="J46" s="33">
        <f>Petra!N18+Petra!N30+Petra!N42</f>
        <v>0</v>
      </c>
      <c r="K46" s="33"/>
      <c r="L46" s="36"/>
      <c r="M46" s="33">
        <f>Petra!H18+Petra!H30+Petra!H42</f>
        <v>136</v>
      </c>
      <c r="N46" s="33">
        <f>Petra!G18+Petra!G30+Petra!G42</f>
        <v>202</v>
      </c>
      <c r="O46" s="33">
        <f>Petra!F18+Petra!F30+Petra!F42</f>
        <v>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186</v>
      </c>
      <c r="J47" s="61">
        <f>Petra!N19+Petra!N31+Petra!N43</f>
        <v>0</v>
      </c>
      <c r="K47" s="33"/>
      <c r="L47" s="36"/>
      <c r="M47" s="61">
        <f>Petra!H19+Petra!H31+Petra!H43</f>
        <v>117</v>
      </c>
      <c r="N47" s="61">
        <f>Petra!G19+Petra!G31+Petra!G43</f>
        <v>184</v>
      </c>
      <c r="O47" s="61">
        <f>Petra!F19+Petra!F31+Petra!F43</f>
        <v>0</v>
      </c>
      <c r="S47" s="1" t="s">
        <v>13</v>
      </c>
      <c r="T47" s="65">
        <f>ROUND(T34/(MAX(T40:T43)*4),3)</f>
        <v>0.97799999999999998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1393</v>
      </c>
      <c r="J48" s="33">
        <f>SUM(J40:J47)</f>
        <v>0</v>
      </c>
      <c r="K48" s="33"/>
      <c r="L48" s="32"/>
      <c r="M48" s="33">
        <f>SUM(M40:M47)</f>
        <v>896</v>
      </c>
      <c r="N48" s="33">
        <f>SUM(N40:N47)</f>
        <v>1476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EB Off, WB On Ramps</v>
      </c>
      <c r="G55" s="23"/>
      <c r="O55" s="28">
        <f>AE45</f>
        <v>748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496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Central Florida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794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0.97799999999999998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152</v>
      </c>
      <c r="N66" s="27">
        <f>V45</f>
        <v>0</v>
      </c>
      <c r="O66" s="27">
        <f>W45</f>
        <v>549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2739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Williamsburg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I-4 EB Off, WB On Ramps</v>
      </c>
      <c r="J10" s="128"/>
      <c r="K10" s="128"/>
      <c r="L10" s="3" t="s">
        <v>30</v>
      </c>
      <c r="M10" s="3"/>
      <c r="N10" s="128" t="str">
        <f>'All traffic'!M10</f>
        <v>Central Florida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42472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0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16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19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12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6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23</v>
      </c>
      <c r="U26" s="54">
        <f>SUM(T23:T26)</f>
        <v>70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7</v>
      </c>
      <c r="J27" s="33">
        <f>Petra!K28</f>
        <v>0</v>
      </c>
      <c r="K27" s="33">
        <f>Petra!J28</f>
        <v>1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29</v>
      </c>
      <c r="U27" s="54">
        <f>SUM(T24:T27)</f>
        <v>83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5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31</v>
      </c>
      <c r="U28" s="54">
        <f>SUM(T25:T28)</f>
        <v>95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4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21</v>
      </c>
      <c r="U29" s="54">
        <f>SUM(T26:T29)</f>
        <v>104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3</v>
      </c>
      <c r="J30" s="33">
        <f>Petra!K31</f>
        <v>0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34</v>
      </c>
      <c r="U30" s="54">
        <f>SUM(T27:T30)</f>
        <v>115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115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7</v>
      </c>
      <c r="K39" s="33">
        <f>Petra!N24</f>
        <v>0</v>
      </c>
      <c r="L39" s="33"/>
      <c r="M39" s="36"/>
      <c r="N39" s="33">
        <f>Petra!H24</f>
        <v>2</v>
      </c>
      <c r="O39" s="33">
        <f>Petra!G24</f>
        <v>5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29</v>
      </c>
      <c r="V39" s="64">
        <f>IF($S$39=$D$23,I23,IF($S$39=$D$24,I24,IF($S$39=$D$25,I25,IF($S$39=$D$26,I26,I27))))</f>
        <v>7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6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6</v>
      </c>
      <c r="AF39" s="70">
        <f>IF($S$39=$D$23,O39,IF($S$39=$D$24,O40,IF($S$39=$D$25,O41,IF($S$39=$D$26,O42,O43))))</f>
        <v>9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2</v>
      </c>
      <c r="K40" s="33">
        <f>Petra!N25</f>
        <v>0</v>
      </c>
      <c r="L40" s="33"/>
      <c r="M40" s="36"/>
      <c r="N40" s="33">
        <f>Petra!H25</f>
        <v>8</v>
      </c>
      <c r="O40" s="33">
        <f>Petra!G25</f>
        <v>8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31</v>
      </c>
      <c r="V40" s="64">
        <f t="shared" si="2"/>
        <v>5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7</v>
      </c>
      <c r="AD40" s="64">
        <f t="shared" si="4"/>
        <v>0</v>
      </c>
      <c r="AE40" s="69">
        <f t="shared" si="5"/>
        <v>6</v>
      </c>
      <c r="AF40" s="70">
        <f t="shared" si="5"/>
        <v>13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5</v>
      </c>
      <c r="K41" s="33">
        <f>Petra!N26</f>
        <v>0</v>
      </c>
      <c r="L41" s="33"/>
      <c r="M41" s="36"/>
      <c r="N41" s="33">
        <f>Petra!H26</f>
        <v>4</v>
      </c>
      <c r="O41" s="33">
        <f>Petra!G26</f>
        <v>3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21</v>
      </c>
      <c r="V41" s="64">
        <f t="shared" si="2"/>
        <v>4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3</v>
      </c>
      <c r="AD41" s="64">
        <f t="shared" si="4"/>
        <v>0</v>
      </c>
      <c r="AE41" s="69">
        <f t="shared" si="5"/>
        <v>7</v>
      </c>
      <c r="AF41" s="70">
        <f t="shared" si="5"/>
        <v>7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4</v>
      </c>
      <c r="K42" s="33">
        <f>Petra!N27</f>
        <v>0</v>
      </c>
      <c r="L42" s="33"/>
      <c r="M42" s="36"/>
      <c r="N42" s="33">
        <f>Petra!H27</f>
        <v>6</v>
      </c>
      <c r="O42" s="33">
        <f>Petra!G27</f>
        <v>7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34</v>
      </c>
      <c r="V42" s="64">
        <f t="shared" si="2"/>
        <v>3</v>
      </c>
      <c r="W42" s="64">
        <f t="shared" si="2"/>
        <v>0</v>
      </c>
      <c r="X42" s="64">
        <f t="shared" si="2"/>
        <v>1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7</v>
      </c>
      <c r="AD42" s="64">
        <f t="shared" si="4"/>
        <v>0</v>
      </c>
      <c r="AE42" s="69">
        <f t="shared" si="5"/>
        <v>11</v>
      </c>
      <c r="AF42" s="70">
        <f t="shared" si="5"/>
        <v>12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6</v>
      </c>
      <c r="K43" s="33">
        <f>Petra!N28</f>
        <v>0</v>
      </c>
      <c r="L43" s="33"/>
      <c r="M43" s="36"/>
      <c r="N43" s="33">
        <f>Petra!H28</f>
        <v>6</v>
      </c>
      <c r="O43" s="33">
        <f>Petra!G28</f>
        <v>9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7</v>
      </c>
      <c r="K44" s="33">
        <f>Petra!N29</f>
        <v>0</v>
      </c>
      <c r="L44" s="33"/>
      <c r="M44" s="36"/>
      <c r="N44" s="33">
        <f>Petra!H29</f>
        <v>6</v>
      </c>
      <c r="O44" s="33">
        <f>Petra!G29</f>
        <v>13</v>
      </c>
      <c r="P44" s="33">
        <f>Petra!F29</f>
        <v>0</v>
      </c>
      <c r="U44" s="1" t="s">
        <v>36</v>
      </c>
      <c r="V44" s="64">
        <f>SUM(V39:V42)</f>
        <v>19</v>
      </c>
      <c r="W44" s="64">
        <f t="shared" ref="W44:AG44" si="8">SUM(W39:W42)</f>
        <v>0</v>
      </c>
      <c r="X44" s="64">
        <f t="shared" si="8"/>
        <v>2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23</v>
      </c>
      <c r="AD44" s="64">
        <f t="shared" si="8"/>
        <v>0</v>
      </c>
      <c r="AE44" s="64">
        <f t="shared" si="8"/>
        <v>30</v>
      </c>
      <c r="AF44" s="64">
        <f t="shared" si="8"/>
        <v>41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3</v>
      </c>
      <c r="K45" s="33">
        <f>Petra!N30</f>
        <v>0</v>
      </c>
      <c r="L45" s="33"/>
      <c r="M45" s="36"/>
      <c r="N45" s="33">
        <f>Petra!H30</f>
        <v>7</v>
      </c>
      <c r="O45" s="33">
        <f>Petra!G30</f>
        <v>7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7</v>
      </c>
      <c r="K46" s="33">
        <f>Petra!N31</f>
        <v>0</v>
      </c>
      <c r="L46" s="33"/>
      <c r="M46" s="36"/>
      <c r="N46" s="33">
        <f>Petra!H31</f>
        <v>11</v>
      </c>
      <c r="O46" s="33">
        <f>Petra!G31</f>
        <v>12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I-4 EB Off, WB On Ramps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5.4812834224598928E-2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Central Florida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6.0483870967741937E-2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2.8967254408060455E-2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0.125</v>
      </c>
      <c r="O64" s="38">
        <f>IF('All traffic'!N66=0,0%,W44/'All traffic'!N66)</f>
        <v>0</v>
      </c>
      <c r="P64" s="38">
        <f>IF('All traffic'!O66=0,0%,X44/'All traffic'!O66)</f>
        <v>3.6429872495446266E-3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Williamsburg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I-4 EB Off, WB On Ramps</v>
      </c>
      <c r="K10" s="128"/>
      <c r="L10" s="128"/>
      <c r="M10" s="3" t="s">
        <v>30</v>
      </c>
      <c r="N10" s="3"/>
      <c r="O10" s="128" t="str">
        <f>Truck!N10</f>
        <v>Central Florida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42472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EB Off, WB On Ramps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Central Florida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I-4 EB Off, WB On Ramps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42472</v>
      </c>
      <c r="E4" s="147"/>
      <c r="F4" s="92"/>
      <c r="G4" s="92"/>
      <c r="H4" s="93" t="s">
        <v>49</v>
      </c>
      <c r="I4" s="147" t="str">
        <f>Petra!D2</f>
        <v>Central Florida Pkwy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I-4 EB Off, WB On Ramps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Central Florida Pkwy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Central Florida Pkwy</v>
      </c>
      <c r="L23" s="157"/>
      <c r="M23" s="158"/>
      <c r="N23" s="105"/>
      <c r="O23" s="159" t="str">
        <f>IF(I3=0,"",I3)</f>
        <v>I-4 EB Off, WB On Ramps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1</v>
      </c>
      <c r="O29" s="100">
        <v>3</v>
      </c>
      <c r="P29" s="100"/>
      <c r="Q29" s="100"/>
      <c r="R29" s="100"/>
      <c r="S29" s="101">
        <f>SUM(K29:R29)</f>
        <v>4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1</v>
      </c>
      <c r="L32" s="100">
        <v>1</v>
      </c>
      <c r="M32" s="100"/>
      <c r="N32" s="100">
        <v>1</v>
      </c>
      <c r="O32" s="100">
        <v>0</v>
      </c>
      <c r="P32" s="100"/>
      <c r="Q32" s="100"/>
      <c r="R32" s="100"/>
      <c r="S32" s="101">
        <f>SUM(K32:R32)</f>
        <v>3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1</v>
      </c>
      <c r="L33" s="103">
        <v>1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2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2016-06-03T13:49:35Z</cp:lastPrinted>
  <dcterms:created xsi:type="dcterms:W3CDTF">2005-04-21T17:27:43Z</dcterms:created>
  <dcterms:modified xsi:type="dcterms:W3CDTF">2016-06-03T15:24:05Z</dcterms:modified>
</cp:coreProperties>
</file>