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<sst xmlns="http://schemas.openxmlformats.org/spreadsheetml/2006/main" count="315" uniqueCount="64">
  <si>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</si>
  <si>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</si>
  <si>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</si>
  <si>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</si>
  <si>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</si>
  <si>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</si>
  <si>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</si>
  <si>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</si>
  <si>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</si>
  <si>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</si>
  <si>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</si>
  <si>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</si>
  <si>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</si>
  <si>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</si>
  <si>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</si>
  <si>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</si>
  <si>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</si>
  <si>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</si>
  <si>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</si>
  <si>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</si>
  <si>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</si>
  <si>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</si>
  <si>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</si>
  <si>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</si>
  <si>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</si>
  <si>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</si>
  <si>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</si>
  <si>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</si>
  <si>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</si>
  <si>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</si>
  <si>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</si>
  <si>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</si>
  <si>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</si>
  <si>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</si>
  <si>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</si>
  <si>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</si>
  <si>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</si>
  <si>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</si>
  <si>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</si>
  <si>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</si>
  <si>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</si>
  <si>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</si>
  <si>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</si>
  <si>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</si>
  <si>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</si>
  <si>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</si>
  <si>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</si>
  <si>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</si>
  <si>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</si>
  <si>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</si>
  <si>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</si>
  <si>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</si>
  <si>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</si>
  <si>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</si>
  <si>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</si>
  <si>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</si>
  <si>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</si>
  <si>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</si>
  <si>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</si>
  <si>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</si>
  <si>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</si>
  <si>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I-4 WB Ramps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</si>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</sst>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42479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129</v>
      </c>
      <c r="C12" s="115">
        <v>0</v>
      </c>
      <c r="D12" s="115">
        <v>26</v>
      </c>
      <c r="E12" s="115">
        <v>0</v>
      </c>
      <c r="F12" s="115">
        <v>59</v>
      </c>
      <c r="G12" s="115">
        <v>221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102</v>
      </c>
      <c r="O12" s="115">
        <v>375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146</v>
      </c>
      <c r="C13" s="115">
        <v>0</v>
      </c>
      <c r="D13" s="115">
        <v>31</v>
      </c>
      <c r="E13" s="115">
        <v>0</v>
      </c>
      <c r="F13" s="115">
        <v>49</v>
      </c>
      <c r="G13" s="115">
        <v>224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102</v>
      </c>
      <c r="O13" s="115">
        <v>422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143</v>
      </c>
      <c r="C14" s="115">
        <v>0</v>
      </c>
      <c r="D14" s="115">
        <v>26</v>
      </c>
      <c r="E14" s="115">
        <v>0</v>
      </c>
      <c r="F14" s="115">
        <v>43</v>
      </c>
      <c r="G14" s="115">
        <v>274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5">
        <v>123</v>
      </c>
      <c r="O14" s="115">
        <v>414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168</v>
      </c>
      <c r="C15" s="115">
        <v>0</v>
      </c>
      <c r="D15" s="115">
        <v>29</v>
      </c>
      <c r="E15" s="115">
        <v>0</v>
      </c>
      <c r="F15" s="115">
        <v>68</v>
      </c>
      <c r="G15" s="115">
        <v>318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5">
        <v>127</v>
      </c>
      <c r="O15" s="115">
        <v>468</v>
      </c>
      <c r="P15" s="115">
        <v>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177</v>
      </c>
      <c r="C16" s="115">
        <v>0</v>
      </c>
      <c r="D16" s="115">
        <v>37</v>
      </c>
      <c r="E16" s="115">
        <v>0</v>
      </c>
      <c r="F16" s="115">
        <v>56</v>
      </c>
      <c r="G16" s="115">
        <v>335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119</v>
      </c>
      <c r="O16" s="115">
        <v>387</v>
      </c>
      <c r="P16" s="115">
        <v>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184</v>
      </c>
      <c r="C17" s="115">
        <v>0</v>
      </c>
      <c r="D17" s="115">
        <v>35</v>
      </c>
      <c r="E17" s="115">
        <v>0</v>
      </c>
      <c r="F17" s="115">
        <v>85</v>
      </c>
      <c r="G17" s="115">
        <v>365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135</v>
      </c>
      <c r="O17" s="115">
        <v>422</v>
      </c>
      <c r="P17" s="115">
        <v>0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164</v>
      </c>
      <c r="C18" s="115">
        <v>0</v>
      </c>
      <c r="D18" s="115">
        <v>25</v>
      </c>
      <c r="E18" s="115">
        <v>0</v>
      </c>
      <c r="F18" s="115">
        <v>105</v>
      </c>
      <c r="G18" s="115">
        <v>404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154</v>
      </c>
      <c r="O18" s="115">
        <v>407</v>
      </c>
      <c r="P18" s="115">
        <v>0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176</v>
      </c>
      <c r="C19" s="115">
        <v>0</v>
      </c>
      <c r="D19" s="115">
        <v>28</v>
      </c>
      <c r="E19" s="115">
        <v>0</v>
      </c>
      <c r="F19" s="115">
        <v>79</v>
      </c>
      <c r="G19" s="115">
        <v>353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103</v>
      </c>
      <c r="O19" s="115">
        <v>417</v>
      </c>
      <c r="P19" s="115">
        <v>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3</v>
      </c>
      <c r="C24" s="115">
        <v>0</v>
      </c>
      <c r="D24" s="115">
        <v>0</v>
      </c>
      <c r="E24" s="115">
        <v>0</v>
      </c>
      <c r="F24" s="115">
        <v>7</v>
      </c>
      <c r="G24" s="115">
        <v>7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11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1</v>
      </c>
      <c r="C25" s="115">
        <v>0</v>
      </c>
      <c r="D25" s="115">
        <v>0</v>
      </c>
      <c r="E25" s="115">
        <v>0</v>
      </c>
      <c r="F25" s="115">
        <v>9</v>
      </c>
      <c r="G25" s="115">
        <v>10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4</v>
      </c>
      <c r="O25" s="115">
        <v>11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0</v>
      </c>
      <c r="D26" s="115">
        <v>2</v>
      </c>
      <c r="E26" s="115">
        <v>0</v>
      </c>
      <c r="F26" s="115">
        <v>13</v>
      </c>
      <c r="G26" s="115">
        <v>12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3</v>
      </c>
      <c r="O26" s="115">
        <v>6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4</v>
      </c>
      <c r="C27" s="115">
        <v>0</v>
      </c>
      <c r="D27" s="115">
        <v>1</v>
      </c>
      <c r="E27" s="115">
        <v>0</v>
      </c>
      <c r="F27" s="115">
        <v>8</v>
      </c>
      <c r="G27" s="115">
        <v>11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1</v>
      </c>
      <c r="O27" s="115">
        <v>7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1</v>
      </c>
      <c r="E28" s="115">
        <v>0</v>
      </c>
      <c r="F28" s="115">
        <v>5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2</v>
      </c>
      <c r="O28" s="115">
        <v>8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1</v>
      </c>
      <c r="C29" s="115">
        <v>0</v>
      </c>
      <c r="D29" s="115">
        <v>0</v>
      </c>
      <c r="E29" s="115">
        <v>0</v>
      </c>
      <c r="F29" s="115">
        <v>13</v>
      </c>
      <c r="G29" s="115">
        <v>1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8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3</v>
      </c>
      <c r="C30" s="115">
        <v>0</v>
      </c>
      <c r="D30" s="115">
        <v>1</v>
      </c>
      <c r="E30" s="115">
        <v>0</v>
      </c>
      <c r="F30" s="115">
        <v>12</v>
      </c>
      <c r="G30" s="115">
        <v>17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5</v>
      </c>
      <c r="O30" s="115">
        <v>15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5</v>
      </c>
      <c r="C31" s="115">
        <v>0</v>
      </c>
      <c r="D31" s="115">
        <v>1</v>
      </c>
      <c r="E31" s="115">
        <v>0</v>
      </c>
      <c r="F31" s="115">
        <v>10</v>
      </c>
      <c r="G31" s="115">
        <v>12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1</v>
      </c>
      <c r="O31" s="115">
        <v>10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Sand Lake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I-4 WB Ramps</v>
      </c>
      <c r="I10" s="128"/>
      <c r="J10" s="128"/>
      <c r="K10" s="137" t="s">
        <v>30</v>
      </c>
      <c r="L10" s="137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42479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26</v>
      </c>
      <c r="N23" s="33">
        <f>Petra!C12+Petra!C24+Petra!C36</f>
        <v>0</v>
      </c>
      <c r="O23" s="33">
        <f>Petra!B12+Petra!B24+Petra!B36</f>
        <v>132</v>
      </c>
      <c r="R23" s="7">
        <f t="shared" ref="R23:R30" si="0">C23</f>
        <v>0.29166666666666669</v>
      </c>
      <c r="S23" s="54">
        <f t="shared" ref="S23:S30" si="1">SUM(H23:J23,H40:J40,M23:O23,M40:O40)</f>
        <v>940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31</v>
      </c>
      <c r="N24" s="33">
        <f>Petra!C13+Petra!C25+Petra!C37</f>
        <v>0</v>
      </c>
      <c r="O24" s="33">
        <f>Petra!B13+Petra!B25+Petra!B37</f>
        <v>147</v>
      </c>
      <c r="R24" s="7">
        <f t="shared" si="0"/>
        <v>0.30208333333333337</v>
      </c>
      <c r="S24" s="54">
        <f t="shared" si="1"/>
        <v>1009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28</v>
      </c>
      <c r="N25" s="33">
        <f>Petra!C14+Petra!C26+Petra!C38</f>
        <v>0</v>
      </c>
      <c r="O25" s="33">
        <f>Petra!B14+Petra!B26+Petra!B38</f>
        <v>144</v>
      </c>
      <c r="R25" s="7">
        <f t="shared" si="0"/>
        <v>0.31250000000000006</v>
      </c>
      <c r="S25" s="54">
        <f t="shared" si="1"/>
        <v>1060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30</v>
      </c>
      <c r="N26" s="33">
        <f>Petra!C15+Petra!C27+Petra!C39</f>
        <v>0</v>
      </c>
      <c r="O26" s="33">
        <f>Petra!B15+Petra!B27+Petra!B39</f>
        <v>172</v>
      </c>
      <c r="R26" s="7">
        <f t="shared" si="0"/>
        <v>0.32291666666666674</v>
      </c>
      <c r="S26" s="54">
        <f t="shared" si="1"/>
        <v>1210</v>
      </c>
      <c r="T26" s="54">
        <f>SUM(S23:S26)</f>
        <v>4219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38</v>
      </c>
      <c r="N27" s="33">
        <f>Petra!C16+Petra!C28+Petra!C40</f>
        <v>0</v>
      </c>
      <c r="O27" s="33">
        <f>Petra!B16+Petra!B28+Petra!B40</f>
        <v>177</v>
      </c>
      <c r="R27" s="7">
        <f t="shared" si="0"/>
        <v>0.33333333333333343</v>
      </c>
      <c r="S27" s="54">
        <f t="shared" si="1"/>
        <v>1127</v>
      </c>
      <c r="T27" s="54">
        <f>SUM(S24:S27)</f>
        <v>4406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35</v>
      </c>
      <c r="N28" s="33">
        <f>Petra!C17+Petra!C29+Petra!C41</f>
        <v>0</v>
      </c>
      <c r="O28" s="33">
        <f>Petra!B17+Petra!B29+Petra!B41</f>
        <v>185</v>
      </c>
      <c r="R28" s="7">
        <f t="shared" si="0"/>
        <v>0.34375000000000011</v>
      </c>
      <c r="S28" s="54">
        <f t="shared" si="1"/>
        <v>1249</v>
      </c>
      <c r="T28" s="54">
        <f>SUM(S25:S28)</f>
        <v>4646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26</v>
      </c>
      <c r="N29" s="33">
        <f>Petra!C18+Petra!C30+Petra!C42</f>
        <v>0</v>
      </c>
      <c r="O29" s="33">
        <f>Petra!B18+Petra!B30+Petra!B42</f>
        <v>167</v>
      </c>
      <c r="R29" s="7">
        <f t="shared" si="0"/>
        <v>0.3541666666666668</v>
      </c>
      <c r="S29" s="54">
        <f t="shared" si="1"/>
        <v>1312</v>
      </c>
      <c r="T29" s="54">
        <f>SUM(S26:S29)</f>
        <v>4898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29</v>
      </c>
      <c r="N30" s="61">
        <f>Petra!C19+Petra!C31+Petra!C43</f>
        <v>0</v>
      </c>
      <c r="O30" s="61">
        <f>Petra!B19+Petra!B31+Petra!B43</f>
        <v>181</v>
      </c>
      <c r="R30" s="7">
        <f t="shared" si="0"/>
        <v>0.36458333333333348</v>
      </c>
      <c r="S30" s="54">
        <f t="shared" si="1"/>
        <v>1195</v>
      </c>
      <c r="T30" s="54">
        <f>SUM(S27:S30)</f>
        <v>4883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243</v>
      </c>
      <c r="N31" s="33">
        <f>SUM(N23:N30)</f>
        <v>0</v>
      </c>
      <c r="O31" s="33">
        <f>SUM(O23:O30)</f>
        <v>1305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4898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386</v>
      </c>
      <c r="J40" s="33">
        <f>Petra!N12+Petra!N24+Petra!N36</f>
        <v>102</v>
      </c>
      <c r="K40" s="33"/>
      <c r="L40" s="36"/>
      <c r="M40" s="33">
        <f>Petra!H12+Petra!H24+Petra!H36</f>
        <v>0</v>
      </c>
      <c r="N40" s="33">
        <f>Petra!G12+Petra!G24+Petra!G36</f>
        <v>228</v>
      </c>
      <c r="O40" s="33">
        <f>Petra!F12+Petra!F24+Petra!F36</f>
        <v>66</v>
      </c>
      <c r="R40" s="63">
        <f>IF($T$34=$T$26,R23,IF($T$34=$T$27,R24,IF($T$34=$T$28,R25,IF($T$34=$T$29,R26,R27))))</f>
        <v>0.32291666666666674</v>
      </c>
      <c r="S40" s="63">
        <f>IF(R40=R23,R24,IF(R40=R24,R25,IF(R40=R25,R26,IF(R40=R26,R27,R28))))</f>
        <v>0.33333333333333343</v>
      </c>
      <c r="T40" s="64">
        <f>SUM(U40:W40,X40:Z40,AA40:AC40,AD40:AF40)</f>
        <v>1210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30</v>
      </c>
      <c r="Y40" s="64">
        <f t="shared" si="6"/>
        <v>0</v>
      </c>
      <c r="Z40" s="64">
        <f t="shared" si="6"/>
        <v>172</v>
      </c>
      <c r="AA40" s="64">
        <f t="shared" ref="AA40:AC43" si="7">IF($R$40=$C$23,H40,IF($R$40=$C$24,H41,IF($R$40=$C$25,H42,IF($R$40=$C$26,H43,H44))))</f>
        <v>0</v>
      </c>
      <c r="AB40" s="64">
        <f t="shared" si="7"/>
        <v>475</v>
      </c>
      <c r="AC40" s="64">
        <f t="shared" si="7"/>
        <v>128</v>
      </c>
      <c r="AD40" s="64">
        <f t="shared" ref="AD40:AF43" si="8">IF($R$40=$C$23,M40,IF($R$40=$C$24,M41,IF($R$40=$C$25,M42,IF($R$40=$C$26,M43,M44))))</f>
        <v>0</v>
      </c>
      <c r="AE40" s="64">
        <f t="shared" si="8"/>
        <v>329</v>
      </c>
      <c r="AF40" s="64">
        <f t="shared" si="8"/>
        <v>76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433</v>
      </c>
      <c r="J41" s="33">
        <f>Petra!N13+Petra!N25+Petra!N37</f>
        <v>106</v>
      </c>
      <c r="K41" s="33"/>
      <c r="L41" s="36"/>
      <c r="M41" s="33">
        <f>Petra!H13+Petra!H25+Petra!H37</f>
        <v>0</v>
      </c>
      <c r="N41" s="33">
        <f>Petra!G13+Petra!G25+Petra!G37</f>
        <v>234</v>
      </c>
      <c r="O41" s="33">
        <f>Petra!F13+Petra!F25+Petra!F37</f>
        <v>58</v>
      </c>
      <c r="R41" s="63">
        <f>S40</f>
        <v>0.33333333333333343</v>
      </c>
      <c r="S41" s="63">
        <f>IF(R41=R24,R25,IF(R41=R25,R26,IF(R41=R26,R27,IF(R41=R27,R28,R29))))</f>
        <v>0.34375000000000011</v>
      </c>
      <c r="T41" s="4">
        <f>SUM(U41:W41,X41:Z41,AA41:AC41,AD41:AF41)</f>
        <v>1127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38</v>
      </c>
      <c r="Y41" s="64">
        <f t="shared" si="6"/>
        <v>0</v>
      </c>
      <c r="Z41" s="64">
        <f t="shared" si="6"/>
        <v>177</v>
      </c>
      <c r="AA41" s="64">
        <f t="shared" si="7"/>
        <v>0</v>
      </c>
      <c r="AB41" s="64">
        <f t="shared" si="7"/>
        <v>395</v>
      </c>
      <c r="AC41" s="64">
        <f t="shared" si="7"/>
        <v>121</v>
      </c>
      <c r="AD41" s="64">
        <f t="shared" si="8"/>
        <v>0</v>
      </c>
      <c r="AE41" s="64">
        <f t="shared" si="8"/>
        <v>335</v>
      </c>
      <c r="AF41" s="64">
        <f t="shared" si="8"/>
        <v>61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420</v>
      </c>
      <c r="J42" s="33">
        <f>Petra!N14+Petra!N26+Petra!N38</f>
        <v>126</v>
      </c>
      <c r="K42" s="33"/>
      <c r="L42" s="36"/>
      <c r="M42" s="33">
        <f>Petra!H14+Petra!H26+Petra!H38</f>
        <v>0</v>
      </c>
      <c r="N42" s="33">
        <f>Petra!G14+Petra!G26+Petra!G38</f>
        <v>286</v>
      </c>
      <c r="O42" s="33">
        <f>Petra!F14+Petra!F26+Petra!F38</f>
        <v>56</v>
      </c>
      <c r="R42" s="63">
        <f>S41</f>
        <v>0.34375000000000011</v>
      </c>
      <c r="S42" s="63">
        <f>IF(R42=R25,R26,IF(R42=R26,R27,IF(R42=R27,R28,IF(R42=R28,R29,R30))))</f>
        <v>0.3541666666666668</v>
      </c>
      <c r="T42" s="4">
        <f>SUM(U42:W42,X42:Z42,AA42:AC42,AD42:AF42)</f>
        <v>1249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35</v>
      </c>
      <c r="Y42" s="64">
        <f t="shared" si="6"/>
        <v>0</v>
      </c>
      <c r="Z42" s="64">
        <f t="shared" si="6"/>
        <v>185</v>
      </c>
      <c r="AA42" s="64">
        <f t="shared" si="7"/>
        <v>0</v>
      </c>
      <c r="AB42" s="64">
        <f t="shared" si="7"/>
        <v>430</v>
      </c>
      <c r="AC42" s="64">
        <f t="shared" si="7"/>
        <v>135</v>
      </c>
      <c r="AD42" s="64">
        <f t="shared" si="8"/>
        <v>0</v>
      </c>
      <c r="AE42" s="64">
        <f t="shared" si="8"/>
        <v>366</v>
      </c>
      <c r="AF42" s="64">
        <f t="shared" si="8"/>
        <v>98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475</v>
      </c>
      <c r="J43" s="33">
        <f>Petra!N15+Petra!N27+Petra!N39</f>
        <v>128</v>
      </c>
      <c r="K43" s="33"/>
      <c r="L43" s="36"/>
      <c r="M43" s="33">
        <f>Petra!H15+Petra!H27+Petra!H39</f>
        <v>0</v>
      </c>
      <c r="N43" s="33">
        <f>Petra!G15+Petra!G27+Petra!G39</f>
        <v>329</v>
      </c>
      <c r="O43" s="33">
        <f>Petra!F15+Petra!F27+Petra!F39</f>
        <v>76</v>
      </c>
      <c r="R43" s="63">
        <f>S42</f>
        <v>0.3541666666666668</v>
      </c>
      <c r="S43" s="63">
        <f>IF(R43=R26,R27,IF(R43=R27,R28,IF(R43=R28,R29,IF(R43=R29,R30,R31))))</f>
        <v>0.36458333333333348</v>
      </c>
      <c r="T43" s="4">
        <f>SUM(U43:W43,X43:Z43,AA43:AC43,AD43:AF43)</f>
        <v>1312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26</v>
      </c>
      <c r="Y43" s="64">
        <f t="shared" si="6"/>
        <v>0</v>
      </c>
      <c r="Z43" s="64">
        <f t="shared" si="6"/>
        <v>167</v>
      </c>
      <c r="AA43" s="64">
        <f t="shared" si="7"/>
        <v>0</v>
      </c>
      <c r="AB43" s="64">
        <f t="shared" si="7"/>
        <v>422</v>
      </c>
      <c r="AC43" s="64">
        <f t="shared" si="7"/>
        <v>159</v>
      </c>
      <c r="AD43" s="64">
        <f t="shared" si="8"/>
        <v>0</v>
      </c>
      <c r="AE43" s="64">
        <f t="shared" si="8"/>
        <v>421</v>
      </c>
      <c r="AF43" s="64">
        <f t="shared" si="8"/>
        <v>117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395</v>
      </c>
      <c r="J44" s="33">
        <f>Petra!N16+Petra!N28+Petra!N40</f>
        <v>121</v>
      </c>
      <c r="K44" s="33"/>
      <c r="L44" s="36"/>
      <c r="M44" s="33">
        <f>Petra!H16+Petra!H28+Petra!H40</f>
        <v>0</v>
      </c>
      <c r="N44" s="33">
        <f>Petra!G16+Petra!G28+Petra!G40</f>
        <v>335</v>
      </c>
      <c r="O44" s="33">
        <f>Petra!F16+Petra!F28+Petra!F40</f>
        <v>61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430</v>
      </c>
      <c r="J45" s="33">
        <f>Petra!N17+Petra!N29+Petra!N41</f>
        <v>135</v>
      </c>
      <c r="K45" s="33"/>
      <c r="L45" s="36"/>
      <c r="M45" s="33">
        <f>Petra!H17+Petra!H29+Petra!H41</f>
        <v>0</v>
      </c>
      <c r="N45" s="33">
        <f>Petra!G17+Petra!G29+Petra!G41</f>
        <v>366</v>
      </c>
      <c r="O45" s="33">
        <f>Petra!F17+Petra!F29+Petra!F41</f>
        <v>98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129</v>
      </c>
      <c r="Y45" s="64">
        <f t="shared" si="9"/>
        <v>0</v>
      </c>
      <c r="Z45" s="64">
        <f t="shared" si="9"/>
        <v>701</v>
      </c>
      <c r="AA45" s="64">
        <f t="shared" si="9"/>
        <v>0</v>
      </c>
      <c r="AB45" s="64">
        <f t="shared" si="9"/>
        <v>1722</v>
      </c>
      <c r="AC45" s="64">
        <f t="shared" si="9"/>
        <v>543</v>
      </c>
      <c r="AD45" s="64">
        <f t="shared" si="9"/>
        <v>0</v>
      </c>
      <c r="AE45" s="64">
        <f t="shared" si="9"/>
        <v>1451</v>
      </c>
      <c r="AF45" s="64">
        <f t="shared" si="9"/>
        <v>352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422</v>
      </c>
      <c r="J46" s="33">
        <f>Petra!N18+Petra!N30+Petra!N42</f>
        <v>159</v>
      </c>
      <c r="K46" s="33"/>
      <c r="L46" s="36"/>
      <c r="M46" s="33">
        <f>Petra!H18+Petra!H30+Petra!H42</f>
        <v>0</v>
      </c>
      <c r="N46" s="33">
        <f>Petra!G18+Petra!G30+Petra!G42</f>
        <v>421</v>
      </c>
      <c r="O46" s="33">
        <f>Petra!F18+Petra!F30+Petra!F42</f>
        <v>117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427</v>
      </c>
      <c r="J47" s="61">
        <f>Petra!N19+Petra!N31+Petra!N43</f>
        <v>104</v>
      </c>
      <c r="K47" s="33"/>
      <c r="L47" s="36"/>
      <c r="M47" s="61">
        <f>Petra!H19+Petra!H31+Petra!H43</f>
        <v>0</v>
      </c>
      <c r="N47" s="61">
        <f>Petra!G19+Petra!G31+Petra!G43</f>
        <v>365</v>
      </c>
      <c r="O47" s="61">
        <f>Petra!F19+Petra!F31+Petra!F43</f>
        <v>89</v>
      </c>
      <c r="S47" s="1" t="s">
        <v>13</v>
      </c>
      <c r="T47" s="65">
        <f>ROUND(T34/(MAX(T40:T43)*4),3)</f>
        <v>0.93300000000000005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3388</v>
      </c>
      <c r="J48" s="33">
        <f>SUM(J40:J47)</f>
        <v>981</v>
      </c>
      <c r="K48" s="33"/>
      <c r="L48" s="32"/>
      <c r="M48" s="33">
        <f>SUM(M40:M47)</f>
        <v>0</v>
      </c>
      <c r="N48" s="33">
        <f>SUM(N40:N47)</f>
        <v>2564</v>
      </c>
      <c r="O48" s="33">
        <f>SUM(O40:O47)</f>
        <v>621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701</v>
      </c>
      <c r="I53" s="25">
        <f>Y45</f>
        <v>0</v>
      </c>
      <c r="J53" s="25">
        <f>X45</f>
        <v>129</v>
      </c>
      <c r="O53" s="28">
        <f>AF45</f>
        <v>352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WB Ramps</v>
      </c>
      <c r="G55" s="23"/>
      <c r="O55" s="28">
        <f>AE45</f>
        <v>1451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0.32291666666666674</v>
      </c>
      <c r="D62" s="22" t="s">
        <v>7</v>
      </c>
      <c r="E62" s="21">
        <f>S43</f>
        <v>0.36458333333333348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1722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0.93300000000000005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543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4898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Sand Lake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I-4 WB Ramps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42479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3</v>
      </c>
      <c r="S23" s="7">
        <f t="shared" ref="S23:S30" si="0">D23</f>
        <v>0.29166666666666669</v>
      </c>
      <c r="T23" s="54">
        <f>SUM(I23:P23,I39:P39)</f>
        <v>28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1</v>
      </c>
      <c r="S24" s="7">
        <f t="shared" si="0"/>
        <v>0.30208333333333337</v>
      </c>
      <c r="T24" s="54">
        <f>SUM(I24:P24,I40:P40)</f>
        <v>35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2</v>
      </c>
      <c r="O25" s="33">
        <f>Petra!C26</f>
        <v>0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37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1</v>
      </c>
      <c r="O26" s="33">
        <f>Petra!C27</f>
        <v>0</v>
      </c>
      <c r="P26" s="33">
        <f>Petra!B27</f>
        <v>4</v>
      </c>
      <c r="S26" s="7">
        <f t="shared" si="0"/>
        <v>0.32291666666666674</v>
      </c>
      <c r="T26" s="1">
        <f t="shared" si="1"/>
        <v>32</v>
      </c>
      <c r="U26" s="54">
        <f>SUM(T23:T26)</f>
        <v>132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16</v>
      </c>
      <c r="U27" s="54">
        <f>SUM(T24:T27)</f>
        <v>120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1</v>
      </c>
      <c r="S28" s="7">
        <f t="shared" si="0"/>
        <v>0.34375000000000011</v>
      </c>
      <c r="T28" s="1">
        <f t="shared" si="1"/>
        <v>23</v>
      </c>
      <c r="U28" s="54">
        <f>SUM(T25:T28)</f>
        <v>108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1</v>
      </c>
      <c r="O29" s="33">
        <f>Petra!C30</f>
        <v>0</v>
      </c>
      <c r="P29" s="33">
        <f>Petra!B30</f>
        <v>3</v>
      </c>
      <c r="S29" s="7">
        <f t="shared" si="0"/>
        <v>0.3541666666666668</v>
      </c>
      <c r="T29" s="1">
        <f t="shared" si="1"/>
        <v>53</v>
      </c>
      <c r="U29" s="54">
        <f>SUM(T26:T29)</f>
        <v>124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0</v>
      </c>
      <c r="P30" s="33">
        <f>Petra!B31</f>
        <v>5</v>
      </c>
      <c r="S30" s="7">
        <f t="shared" si="0"/>
        <v>0.36458333333333348</v>
      </c>
      <c r="T30" s="1">
        <f t="shared" si="1"/>
        <v>39</v>
      </c>
      <c r="U30" s="54">
        <f>SUM(T27:T30)</f>
        <v>131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132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11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7</v>
      </c>
      <c r="P39" s="33">
        <f>Petra!F24</f>
        <v>7</v>
      </c>
      <c r="S39" s="63">
        <f>'All traffic'!R40</f>
        <v>0.32291666666666674</v>
      </c>
      <c r="T39" s="63">
        <f>'All traffic'!S40</f>
        <v>0.33333333333333343</v>
      </c>
      <c r="U39" s="64">
        <f>SUM(V39:AG39)</f>
        <v>32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0</v>
      </c>
      <c r="AA39" s="71">
        <f t="shared" si="3"/>
        <v>4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7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11</v>
      </c>
      <c r="AG39" s="71">
        <f t="shared" si="5"/>
        <v>8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11</v>
      </c>
      <c r="K40" s="33">
        <f>Petra!N25</f>
        <v>4</v>
      </c>
      <c r="L40" s="33"/>
      <c r="M40" s="36"/>
      <c r="N40" s="33">
        <f>Petra!H25</f>
        <v>0</v>
      </c>
      <c r="O40" s="33">
        <f>Petra!G25</f>
        <v>10</v>
      </c>
      <c r="P40" s="33">
        <f>Petra!F25</f>
        <v>9</v>
      </c>
      <c r="S40" s="63">
        <f>'All traffic'!R41</f>
        <v>0.33333333333333343</v>
      </c>
      <c r="T40" s="63">
        <f>'All traffic'!S41</f>
        <v>0.34375000000000011</v>
      </c>
      <c r="U40" s="64">
        <f>SUM(V40:AG40)</f>
        <v>16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1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8</v>
      </c>
      <c r="AD40" s="64">
        <f t="shared" si="4"/>
        <v>2</v>
      </c>
      <c r="AE40" s="69">
        <f t="shared" si="5"/>
        <v>0</v>
      </c>
      <c r="AF40" s="70">
        <f t="shared" si="5"/>
        <v>0</v>
      </c>
      <c r="AG40" s="71">
        <f t="shared" si="5"/>
        <v>5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6</v>
      </c>
      <c r="K41" s="33">
        <f>Petra!N26</f>
        <v>3</v>
      </c>
      <c r="L41" s="33"/>
      <c r="M41" s="36"/>
      <c r="N41" s="33">
        <f>Petra!H26</f>
        <v>0</v>
      </c>
      <c r="O41" s="33">
        <f>Petra!G26</f>
        <v>12</v>
      </c>
      <c r="P41" s="33">
        <f>Petra!F26</f>
        <v>13</v>
      </c>
      <c r="S41" s="63">
        <f>'All traffic'!R42</f>
        <v>0.34375000000000011</v>
      </c>
      <c r="T41" s="63">
        <f>'All traffic'!S42</f>
        <v>0.3541666666666668</v>
      </c>
      <c r="U41" s="64">
        <f>SUM(V41:AG41)</f>
        <v>23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8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13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7</v>
      </c>
      <c r="K42" s="33">
        <f>Petra!N27</f>
        <v>1</v>
      </c>
      <c r="L42" s="33"/>
      <c r="M42" s="36"/>
      <c r="N42" s="33">
        <f>Petra!H27</f>
        <v>0</v>
      </c>
      <c r="O42" s="33">
        <f>Petra!G27</f>
        <v>11</v>
      </c>
      <c r="P42" s="33">
        <f>Petra!F27</f>
        <v>8</v>
      </c>
      <c r="S42" s="63">
        <f>'All traffic'!R43</f>
        <v>0.3541666666666668</v>
      </c>
      <c r="T42" s="63">
        <f>'All traffic'!S43</f>
        <v>0.36458333333333348</v>
      </c>
      <c r="U42" s="64">
        <f>SUM(V42:AG42)</f>
        <v>53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1</v>
      </c>
      <c r="Z42" s="70">
        <f t="shared" si="3"/>
        <v>0</v>
      </c>
      <c r="AA42" s="71">
        <f t="shared" si="3"/>
        <v>3</v>
      </c>
      <c r="AB42" s="64">
        <f>IF($S$39=$D$23,I42,IF($S$39=$D$24,I43,IF($S$39=$D$25,I44,IF($S$39=$D$26,I45,I46))))</f>
        <v>0</v>
      </c>
      <c r="AC42" s="64">
        <f t="shared" si="4"/>
        <v>15</v>
      </c>
      <c r="AD42" s="64">
        <f t="shared" si="4"/>
        <v>5</v>
      </c>
      <c r="AE42" s="69">
        <f t="shared" si="5"/>
        <v>0</v>
      </c>
      <c r="AF42" s="70">
        <f t="shared" si="5"/>
        <v>17</v>
      </c>
      <c r="AG42" s="71">
        <f t="shared" si="5"/>
        <v>12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8</v>
      </c>
      <c r="K43" s="33">
        <f>Petra!N28</f>
        <v>2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5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8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</v>
      </c>
      <c r="P44" s="33">
        <f>Petra!F29</f>
        <v>13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3</v>
      </c>
      <c r="Z44" s="64">
        <f t="shared" si="8"/>
        <v>0</v>
      </c>
      <c r="AA44" s="64">
        <f t="shared" si="8"/>
        <v>8</v>
      </c>
      <c r="AB44" s="64">
        <f t="shared" si="8"/>
        <v>0</v>
      </c>
      <c r="AC44" s="64">
        <f t="shared" si="8"/>
        <v>38</v>
      </c>
      <c r="AD44" s="64">
        <f t="shared" si="8"/>
        <v>8</v>
      </c>
      <c r="AE44" s="64">
        <f t="shared" si="8"/>
        <v>0</v>
      </c>
      <c r="AF44" s="64">
        <f t="shared" si="8"/>
        <v>29</v>
      </c>
      <c r="AG44" s="64">
        <f t="shared" si="8"/>
        <v>38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15</v>
      </c>
      <c r="K45" s="33">
        <f>Petra!N30</f>
        <v>5</v>
      </c>
      <c r="L45" s="33"/>
      <c r="M45" s="36"/>
      <c r="N45" s="33">
        <f>Petra!H30</f>
        <v>0</v>
      </c>
      <c r="O45" s="33">
        <f>Petra!G30</f>
        <v>17</v>
      </c>
      <c r="P45" s="33">
        <f>Petra!F30</f>
        <v>12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10</v>
      </c>
      <c r="K46" s="33">
        <f>Petra!N31</f>
        <v>1</v>
      </c>
      <c r="L46" s="33"/>
      <c r="M46" s="36"/>
      <c r="N46" s="33">
        <f>Petra!H31</f>
        <v>0</v>
      </c>
      <c r="O46" s="33">
        <f>Petra!G31</f>
        <v>12</v>
      </c>
      <c r="P46" s="33">
        <f>Petra!F31</f>
        <v>10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1.1412268188302425E-2</v>
      </c>
      <c r="J51" s="37">
        <f>IF('All traffic'!I53=0,0%,Z44/'All traffic'!I53)</f>
        <v>0</v>
      </c>
      <c r="K51" s="37">
        <f>IF('All traffic'!J53=0,0%,Y44/'All traffic'!J53)</f>
        <v>2.3255813953488372E-2</v>
      </c>
      <c r="L51" s="26"/>
      <c r="M51" s="26"/>
      <c r="N51" s="26"/>
      <c r="P51" s="39">
        <f>IF('All traffic'!O53=0,0%,AG44/'All traffic'!O53)</f>
        <v>0.10795454545454546</v>
      </c>
      <c r="AA51" s="64"/>
      <c r="AB51" s="64"/>
      <c r="AC51" s="64"/>
    </row>
    <row r="52" spans="4:34" x14ac:dyDescent="0.25">
      <c r="D52" s="1" t="str">
        <f>'All traffic'!C55</f>
        <v>I-4 WB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1.9986216402481046E-2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0.32291666666666674</v>
      </c>
      <c r="E59" s="22" t="s">
        <v>7</v>
      </c>
      <c r="F59" s="21">
        <f>'All traffic'!E62:E62</f>
        <v>0.36458333333333348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2.2067363530778164E-2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1.4732965009208104E-2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Sand Lake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I-4 WB Ramps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42479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0.32291666666666674</v>
      </c>
      <c r="U39" s="63">
        <f>'All traffic'!S40</f>
        <v>0.33333333333333343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0.33333333333333343</v>
      </c>
      <c r="U40" s="63">
        <f>'All traffic'!S41</f>
        <v>0.34375000000000011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0.34375000000000011</v>
      </c>
      <c r="U41" s="63">
        <f>'All traffic'!S42</f>
        <v>0.3541666666666668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0.3541666666666668</v>
      </c>
      <c r="U42" s="63">
        <f>'All traffic'!S43</f>
        <v>0.36458333333333348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WB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0.32291666666666674</v>
      </c>
      <c r="F59" s="22" t="s">
        <v>7</v>
      </c>
      <c r="G59" s="21">
        <f>'All traffic'!E62:E62</f>
        <v>0.36458333333333348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I-4 WB Ramps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42479</v>
      </c>
      <c r="E4" s="147"/>
      <c r="F4" s="92"/>
      <c r="G4" s="92"/>
      <c r="H4" s="93" t="s">
        <v>49</v>
      </c>
      <c r="I4" s="147" t="str">
        <f>Petra!D2</f>
        <v>Sand Lake Rd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3</v>
      </c>
      <c r="L10" s="103">
        <v>1</v>
      </c>
      <c r="M10" s="103"/>
      <c r="N10" s="103">
        <v>2</v>
      </c>
      <c r="O10" s="103">
        <v>5</v>
      </c>
      <c r="P10" s="103"/>
      <c r="Q10" s="103"/>
      <c r="R10" s="103"/>
      <c r="S10" s="101">
        <f>SUM(K10:R10)</f>
        <v>11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5</v>
      </c>
      <c r="L13" s="103">
        <v>2</v>
      </c>
      <c r="M13" s="103"/>
      <c r="N13" s="103">
        <v>4</v>
      </c>
      <c r="O13" s="103">
        <v>3</v>
      </c>
      <c r="P13" s="103"/>
      <c r="Q13" s="103"/>
      <c r="R13" s="103"/>
      <c r="S13" s="101">
        <f>SUM(K13:R13)</f>
        <v>14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I-4 WB Ramps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Sand Lake Rd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Sand Lake Rd</v>
      </c>
      <c r="L23" s="157"/>
      <c r="M23" s="158"/>
      <c r="N23" s="105"/>
      <c r="O23" s="159" t="str">
        <f>IF(I3=0,"",I3)</f>
        <v>I-4 WB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2</v>
      </c>
      <c r="O29" s="100">
        <v>0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5</v>
      </c>
      <c r="L30" s="103">
        <v>0</v>
      </c>
      <c r="M30" s="103"/>
      <c r="N30" s="103">
        <v>8</v>
      </c>
      <c r="O30" s="103">
        <v>7</v>
      </c>
      <c r="P30" s="103"/>
      <c r="Q30" s="103"/>
      <c r="R30" s="103"/>
      <c r="S30" s="101">
        <f>SUM(K30:R30)</f>
        <v>20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1</v>
      </c>
      <c r="P32" s="100"/>
      <c r="Q32" s="100"/>
      <c r="R32" s="100"/>
      <c r="S32" s="101">
        <f>SUM(K32:R32)</f>
        <v>1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3</v>
      </c>
      <c r="L33" s="103">
        <v>0</v>
      </c>
      <c r="M33" s="103"/>
      <c r="N33" s="103">
        <v>5</v>
      </c>
      <c r="O33" s="103">
        <v>6</v>
      </c>
      <c r="P33" s="103"/>
      <c r="Q33" s="103"/>
      <c r="R33" s="103"/>
      <c r="S33" s="101">
        <f>SUM(K33:R33)</f>
        <v>14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2016-06-07T15:07:43Z</cp:lastPrinted>
  <dcterms:created xsi:type="dcterms:W3CDTF">2005-04-21T17:27:43Z</dcterms:created>
  <dcterms:modified xsi:type="dcterms:W3CDTF">2016-06-07T15:10:00Z</dcterms:modified>
</cp:coreProperties>
</file>