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TMCs 40-41-42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I48" i="1" s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O64" i="5" s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<sst xmlns="http://schemas.openxmlformats.org/spreadsheetml/2006/main" count="315" uniqueCount="64">
  <si>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</si>
  <si>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</si>
  <si>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</si>
  <si>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</si>
  <si>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</si>
  <si>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</si>
  <si>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</si>
  <si>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</si>
  <si>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</si>
  <si>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</si>
  <si>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</si>
  <si>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</si>
  <si>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</si>
  <si>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</si>
  <si>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</si>
  <si>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</si>
  <si>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</si>
  <si>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</si>
  <si>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</si>
  <si>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</si>
  <si>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</si>
  <si>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</si>
  <si>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</si>
  <si>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</si>
  <si>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</si>
  <si>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</si>
  <si>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</si>
  <si>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</si>
  <si>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</si>
  <si>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</si>
  <si>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</si>
  <si>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</si>
  <si>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</si>
  <si>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</si>
  <si>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</si>
  <si>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</si>
  <si>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</si>
  <si>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</si>
  <si>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</si>
  <si>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</si>
  <si>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</si>
  <si>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</si>
  <si>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</si>
  <si>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</si>
  <si>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</si>
  <si>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</si>
  <si>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</si>
  <si>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</si>
  <si>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</si>
  <si>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</si>
  <si>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</si>
  <si>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</si>
  <si>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</si>
  <si>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</si>
  <si>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</si>
  <si>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</si>
  <si>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</si>
  <si>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</si>
  <si>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</si>
  <si>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</si>
  <si>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International Drive</t>
  </si>
  <si>
    <t>Orange</t>
  </si>
  <si>
    <t>Grand National Dr</t>
  </si>
  <si>
    <t>Oak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</si>
</sst>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62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60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42488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61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97</v>
      </c>
      <c r="C12" s="115">
        <v>17</v>
      </c>
      <c r="D12" s="115">
        <v>6</v>
      </c>
      <c r="E12" s="115">
        <v>0</v>
      </c>
      <c r="F12" s="115">
        <v>7</v>
      </c>
      <c r="G12" s="115">
        <v>229</v>
      </c>
      <c r="H12" s="115">
        <v>7</v>
      </c>
      <c r="I12" s="115">
        <v>0</v>
      </c>
      <c r="J12" s="115">
        <v>7</v>
      </c>
      <c r="K12" s="115">
        <v>24</v>
      </c>
      <c r="L12" s="115">
        <v>27</v>
      </c>
      <c r="M12" s="115">
        <v>0</v>
      </c>
      <c r="N12" s="115">
        <v>12</v>
      </c>
      <c r="O12" s="115">
        <v>181</v>
      </c>
      <c r="P12" s="115">
        <v>75</v>
      </c>
      <c r="Q12" s="115">
        <v>1</v>
      </c>
    </row>
    <row r="13" spans="1:17" ht="13.8" thickBot="1" x14ac:dyDescent="0.3">
      <c r="A13" s="79">
        <f>A12+0.0104166666666667</f>
        <v>0.67708333333333337</v>
      </c>
      <c r="B13" s="115">
        <v>89</v>
      </c>
      <c r="C13" s="115">
        <v>27</v>
      </c>
      <c r="D13" s="115">
        <v>5</v>
      </c>
      <c r="E13" s="115">
        <v>0</v>
      </c>
      <c r="F13" s="115">
        <v>4</v>
      </c>
      <c r="G13" s="115">
        <v>212</v>
      </c>
      <c r="H13" s="115">
        <v>7</v>
      </c>
      <c r="I13" s="115">
        <v>1</v>
      </c>
      <c r="J13" s="115">
        <v>14</v>
      </c>
      <c r="K13" s="115">
        <v>35</v>
      </c>
      <c r="L13" s="115">
        <v>27</v>
      </c>
      <c r="M13" s="115">
        <v>0</v>
      </c>
      <c r="N13" s="115">
        <v>12</v>
      </c>
      <c r="O13" s="115">
        <v>196</v>
      </c>
      <c r="P13" s="115">
        <v>54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89</v>
      </c>
      <c r="C14" s="115">
        <v>16</v>
      </c>
      <c r="D14" s="115">
        <v>6</v>
      </c>
      <c r="E14" s="115">
        <v>0</v>
      </c>
      <c r="F14" s="115">
        <v>2</v>
      </c>
      <c r="G14" s="115">
        <v>187</v>
      </c>
      <c r="H14" s="115">
        <v>7</v>
      </c>
      <c r="I14" s="115">
        <v>2</v>
      </c>
      <c r="J14" s="115">
        <v>12</v>
      </c>
      <c r="K14" s="115">
        <v>36</v>
      </c>
      <c r="L14" s="115">
        <v>41</v>
      </c>
      <c r="M14" s="115">
        <v>0</v>
      </c>
      <c r="N14" s="115">
        <v>12</v>
      </c>
      <c r="O14" s="115">
        <v>192</v>
      </c>
      <c r="P14" s="115">
        <v>66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97</v>
      </c>
      <c r="C15" s="115">
        <v>16</v>
      </c>
      <c r="D15" s="115">
        <v>4</v>
      </c>
      <c r="E15" s="115">
        <v>0</v>
      </c>
      <c r="F15" s="115">
        <v>5</v>
      </c>
      <c r="G15" s="115">
        <v>226</v>
      </c>
      <c r="H15" s="115">
        <v>7</v>
      </c>
      <c r="I15" s="115">
        <v>2</v>
      </c>
      <c r="J15" s="115">
        <v>17</v>
      </c>
      <c r="K15" s="115">
        <v>39</v>
      </c>
      <c r="L15" s="115">
        <v>46</v>
      </c>
      <c r="M15" s="115">
        <v>0</v>
      </c>
      <c r="N15" s="115">
        <v>8</v>
      </c>
      <c r="O15" s="115">
        <v>204</v>
      </c>
      <c r="P15" s="115">
        <v>69</v>
      </c>
      <c r="Q15" s="115">
        <v>1</v>
      </c>
    </row>
    <row r="16" spans="1:17" ht="13.8" thickBot="1" x14ac:dyDescent="0.3">
      <c r="A16" s="79">
        <f t="shared" si="0"/>
        <v>0.70833333333333359</v>
      </c>
      <c r="B16" s="115">
        <v>102</v>
      </c>
      <c r="C16" s="115">
        <v>15</v>
      </c>
      <c r="D16" s="115">
        <v>5</v>
      </c>
      <c r="E16" s="115">
        <v>0</v>
      </c>
      <c r="F16" s="115">
        <v>4</v>
      </c>
      <c r="G16" s="115">
        <v>237</v>
      </c>
      <c r="H16" s="115">
        <v>7</v>
      </c>
      <c r="I16" s="115">
        <v>2</v>
      </c>
      <c r="J16" s="115">
        <v>11</v>
      </c>
      <c r="K16" s="115">
        <v>29</v>
      </c>
      <c r="L16" s="115">
        <v>62</v>
      </c>
      <c r="M16" s="115">
        <v>0</v>
      </c>
      <c r="N16" s="115">
        <v>13</v>
      </c>
      <c r="O16" s="115">
        <v>170</v>
      </c>
      <c r="P16" s="115">
        <v>55</v>
      </c>
      <c r="Q16" s="115">
        <v>2</v>
      </c>
    </row>
    <row r="17" spans="1:17" ht="13.8" thickBot="1" x14ac:dyDescent="0.3">
      <c r="A17" s="79">
        <f t="shared" si="0"/>
        <v>0.71875000000000033</v>
      </c>
      <c r="B17" s="115">
        <v>92</v>
      </c>
      <c r="C17" s="115">
        <v>29</v>
      </c>
      <c r="D17" s="115">
        <v>6</v>
      </c>
      <c r="E17" s="115">
        <v>0</v>
      </c>
      <c r="F17" s="115">
        <v>5</v>
      </c>
      <c r="G17" s="115">
        <v>246</v>
      </c>
      <c r="H17" s="115">
        <v>5</v>
      </c>
      <c r="I17" s="115">
        <v>2</v>
      </c>
      <c r="J17" s="115">
        <v>15</v>
      </c>
      <c r="K17" s="115">
        <v>36</v>
      </c>
      <c r="L17" s="115">
        <v>53</v>
      </c>
      <c r="M17" s="115">
        <v>0</v>
      </c>
      <c r="N17" s="115">
        <v>7</v>
      </c>
      <c r="O17" s="115">
        <v>209</v>
      </c>
      <c r="P17" s="115">
        <v>53</v>
      </c>
      <c r="Q17" s="115">
        <v>1</v>
      </c>
    </row>
    <row r="18" spans="1:17" ht="13.8" thickBot="1" x14ac:dyDescent="0.3">
      <c r="A18" s="79">
        <f t="shared" si="0"/>
        <v>0.72916666666666707</v>
      </c>
      <c r="B18" s="115">
        <v>85</v>
      </c>
      <c r="C18" s="115">
        <v>14</v>
      </c>
      <c r="D18" s="115">
        <v>2</v>
      </c>
      <c r="E18" s="115">
        <v>0</v>
      </c>
      <c r="F18" s="115">
        <v>4</v>
      </c>
      <c r="G18" s="115">
        <v>196</v>
      </c>
      <c r="H18" s="115">
        <v>14</v>
      </c>
      <c r="I18" s="115">
        <v>0</v>
      </c>
      <c r="J18" s="115">
        <v>5</v>
      </c>
      <c r="K18" s="115">
        <v>23</v>
      </c>
      <c r="L18" s="115">
        <v>49</v>
      </c>
      <c r="M18" s="115">
        <v>0</v>
      </c>
      <c r="N18" s="115">
        <v>6</v>
      </c>
      <c r="O18" s="115">
        <v>217</v>
      </c>
      <c r="P18" s="115">
        <v>73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72</v>
      </c>
      <c r="C19" s="115">
        <v>17</v>
      </c>
      <c r="D19" s="115">
        <v>6</v>
      </c>
      <c r="E19" s="115">
        <v>0</v>
      </c>
      <c r="F19" s="115">
        <v>6</v>
      </c>
      <c r="G19" s="115">
        <v>201</v>
      </c>
      <c r="H19" s="115">
        <v>10</v>
      </c>
      <c r="I19" s="115">
        <v>0</v>
      </c>
      <c r="J19" s="115">
        <v>9</v>
      </c>
      <c r="K19" s="115">
        <v>21</v>
      </c>
      <c r="L19" s="115">
        <v>39</v>
      </c>
      <c r="M19" s="115">
        <v>0</v>
      </c>
      <c r="N19" s="115">
        <v>18</v>
      </c>
      <c r="O19" s="115">
        <v>236</v>
      </c>
      <c r="P19" s="115">
        <v>63</v>
      </c>
      <c r="Q19" s="115">
        <v>3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0</v>
      </c>
      <c r="D24" s="115">
        <v>0</v>
      </c>
      <c r="E24" s="115">
        <v>0</v>
      </c>
      <c r="F24" s="115">
        <v>0</v>
      </c>
      <c r="G24" s="115">
        <v>6</v>
      </c>
      <c r="H24" s="115">
        <v>0</v>
      </c>
      <c r="I24" s="115">
        <v>0</v>
      </c>
      <c r="J24" s="115">
        <v>0</v>
      </c>
      <c r="K24" s="115">
        <v>1</v>
      </c>
      <c r="L24" s="115">
        <v>0</v>
      </c>
      <c r="M24" s="115">
        <v>0</v>
      </c>
      <c r="N24" s="115">
        <v>2</v>
      </c>
      <c r="O24" s="115">
        <v>2</v>
      </c>
      <c r="P24" s="115">
        <v>0</v>
      </c>
      <c r="Q24" s="115">
        <v>0</v>
      </c>
    </row>
    <row r="25" spans="1:17" x14ac:dyDescent="0.25">
      <c r="A25" s="52">
        <f t="shared" si="1"/>
        <v>0.67708333333333337</v>
      </c>
      <c r="B25" s="115">
        <v>0</v>
      </c>
      <c r="C25" s="115">
        <v>1</v>
      </c>
      <c r="D25" s="115">
        <v>0</v>
      </c>
      <c r="E25" s="115">
        <v>0</v>
      </c>
      <c r="F25" s="115">
        <v>0</v>
      </c>
      <c r="G25" s="115">
        <v>2</v>
      </c>
      <c r="H25" s="11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15">
        <v>0</v>
      </c>
      <c r="O25" s="115">
        <v>5</v>
      </c>
      <c r="P25" s="115">
        <v>0</v>
      </c>
      <c r="Q25" s="115">
        <v>0</v>
      </c>
    </row>
    <row r="26" spans="1:17" x14ac:dyDescent="0.25">
      <c r="A26" s="52">
        <f t="shared" si="1"/>
        <v>0.68750000000000011</v>
      </c>
      <c r="B26" s="115">
        <v>2</v>
      </c>
      <c r="C26" s="115">
        <v>0</v>
      </c>
      <c r="D26" s="115">
        <v>0</v>
      </c>
      <c r="E26" s="115">
        <v>0</v>
      </c>
      <c r="F26" s="115">
        <v>0</v>
      </c>
      <c r="G26" s="115">
        <v>2</v>
      </c>
      <c r="H26" s="115">
        <v>0</v>
      </c>
      <c r="I26" s="115">
        <v>0</v>
      </c>
      <c r="J26" s="115">
        <v>0</v>
      </c>
      <c r="K26" s="115">
        <v>1</v>
      </c>
      <c r="L26" s="115">
        <v>1</v>
      </c>
      <c r="M26" s="115">
        <v>0</v>
      </c>
      <c r="N26" s="115">
        <v>1</v>
      </c>
      <c r="O26" s="115">
        <v>6</v>
      </c>
      <c r="P26" s="115">
        <v>1</v>
      </c>
      <c r="Q26" s="115">
        <v>0</v>
      </c>
    </row>
    <row r="27" spans="1:17" x14ac:dyDescent="0.25">
      <c r="A27" s="52">
        <f t="shared" si="1"/>
        <v>0.69791666666666685</v>
      </c>
      <c r="B27" s="115">
        <v>0</v>
      </c>
      <c r="C27" s="115">
        <v>0</v>
      </c>
      <c r="D27" s="115">
        <v>0</v>
      </c>
      <c r="E27" s="115">
        <v>0</v>
      </c>
      <c r="F27" s="115">
        <v>0</v>
      </c>
      <c r="G27" s="115">
        <v>4</v>
      </c>
      <c r="H27" s="115">
        <v>0</v>
      </c>
      <c r="I27" s="115">
        <v>0</v>
      </c>
      <c r="J27" s="115">
        <v>0</v>
      </c>
      <c r="K27" s="115">
        <v>2</v>
      </c>
      <c r="L27" s="115">
        <v>0</v>
      </c>
      <c r="M27" s="115">
        <v>0</v>
      </c>
      <c r="N27" s="115">
        <v>1</v>
      </c>
      <c r="O27" s="115">
        <v>2</v>
      </c>
      <c r="P27" s="115">
        <v>0</v>
      </c>
      <c r="Q27" s="115">
        <v>0</v>
      </c>
    </row>
    <row r="28" spans="1:17" x14ac:dyDescent="0.25">
      <c r="A28" s="52">
        <f t="shared" si="1"/>
        <v>0.70833333333333359</v>
      </c>
      <c r="B28" s="115">
        <v>1</v>
      </c>
      <c r="C28" s="115">
        <v>0</v>
      </c>
      <c r="D28" s="115">
        <v>0</v>
      </c>
      <c r="E28" s="115">
        <v>0</v>
      </c>
      <c r="F28" s="115">
        <v>0</v>
      </c>
      <c r="G28" s="115">
        <v>6</v>
      </c>
      <c r="H28" s="115">
        <v>0</v>
      </c>
      <c r="I28" s="115">
        <v>0</v>
      </c>
      <c r="J28" s="115">
        <v>0</v>
      </c>
      <c r="K28" s="115">
        <v>0</v>
      </c>
      <c r="L28" s="115">
        <v>1</v>
      </c>
      <c r="M28" s="115">
        <v>0</v>
      </c>
      <c r="N28" s="115">
        <v>0</v>
      </c>
      <c r="O28" s="115">
        <v>4</v>
      </c>
      <c r="P28" s="115">
        <v>1</v>
      </c>
      <c r="Q28" s="115">
        <v>0</v>
      </c>
    </row>
    <row r="29" spans="1:17" x14ac:dyDescent="0.25">
      <c r="A29" s="52">
        <f t="shared" si="1"/>
        <v>0.71875000000000033</v>
      </c>
      <c r="B29" s="115">
        <v>0</v>
      </c>
      <c r="C29" s="115">
        <v>0</v>
      </c>
      <c r="D29" s="115">
        <v>0</v>
      </c>
      <c r="E29" s="115">
        <v>0</v>
      </c>
      <c r="F29" s="115">
        <v>0</v>
      </c>
      <c r="G29" s="115">
        <v>4</v>
      </c>
      <c r="H29" s="115">
        <v>0</v>
      </c>
      <c r="I29" s="115">
        <v>0</v>
      </c>
      <c r="J29" s="115">
        <v>0</v>
      </c>
      <c r="K29" s="115">
        <v>0</v>
      </c>
      <c r="L29" s="115">
        <v>1</v>
      </c>
      <c r="M29" s="115">
        <v>0</v>
      </c>
      <c r="N29" s="115">
        <v>0</v>
      </c>
      <c r="O29" s="115">
        <v>5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1</v>
      </c>
      <c r="C30" s="115">
        <v>0</v>
      </c>
      <c r="D30" s="115">
        <v>0</v>
      </c>
      <c r="E30" s="115">
        <v>0</v>
      </c>
      <c r="F30" s="115">
        <v>0</v>
      </c>
      <c r="G30" s="115">
        <v>3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0</v>
      </c>
      <c r="O30" s="115">
        <v>2</v>
      </c>
      <c r="P30" s="115">
        <v>0</v>
      </c>
      <c r="Q30" s="115">
        <v>0</v>
      </c>
    </row>
    <row r="31" spans="1:17" x14ac:dyDescent="0.25">
      <c r="A31" s="52">
        <f t="shared" si="1"/>
        <v>0.73958333333333381</v>
      </c>
      <c r="B31" s="115">
        <v>0</v>
      </c>
      <c r="C31" s="115">
        <v>0</v>
      </c>
      <c r="D31" s="115">
        <v>0</v>
      </c>
      <c r="E31" s="115">
        <v>0</v>
      </c>
      <c r="F31" s="115">
        <v>0</v>
      </c>
      <c r="G31" s="115">
        <v>4</v>
      </c>
      <c r="H31" s="115">
        <v>0</v>
      </c>
      <c r="I31" s="115">
        <v>0</v>
      </c>
      <c r="J31" s="115">
        <v>0</v>
      </c>
      <c r="K31" s="115">
        <v>1</v>
      </c>
      <c r="L31" s="115">
        <v>0</v>
      </c>
      <c r="M31" s="115">
        <v>0</v>
      </c>
      <c r="N31" s="115">
        <v>1</v>
      </c>
      <c r="O31" s="115">
        <v>6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/>
      <c r="E36" s="115"/>
      <c r="F36" s="115"/>
      <c r="G36" s="115"/>
      <c r="H36" s="115">
        <v>1</v>
      </c>
      <c r="I36" s="115"/>
      <c r="J36" s="53"/>
      <c r="K36" s="53"/>
      <c r="L36" s="115"/>
      <c r="M36" s="53"/>
      <c r="N36" s="53"/>
      <c r="O36" s="53"/>
      <c r="P36" s="115">
        <v>1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/>
      <c r="E37" s="115"/>
      <c r="F37" s="115"/>
      <c r="G37" s="115"/>
      <c r="H37" s="115">
        <v>2</v>
      </c>
      <c r="I37" s="115"/>
      <c r="J37" s="53"/>
      <c r="K37" s="53"/>
      <c r="L37" s="115"/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/>
      <c r="E38" s="115"/>
      <c r="F38" s="115"/>
      <c r="G38" s="115"/>
      <c r="H38" s="115">
        <v>2</v>
      </c>
      <c r="I38" s="115"/>
      <c r="J38" s="53"/>
      <c r="K38" s="53"/>
      <c r="L38" s="115"/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/>
      <c r="E39" s="115"/>
      <c r="F39" s="115"/>
      <c r="G39" s="115"/>
      <c r="H39" s="115">
        <v>2</v>
      </c>
      <c r="I39" s="115"/>
      <c r="J39" s="53"/>
      <c r="K39" s="53"/>
      <c r="L39" s="115"/>
      <c r="M39" s="53"/>
      <c r="N39" s="53"/>
      <c r="O39" s="53"/>
      <c r="P39" s="115">
        <v>1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/>
      <c r="E40" s="115"/>
      <c r="F40" s="115"/>
      <c r="G40" s="115"/>
      <c r="H40" s="115">
        <v>2</v>
      </c>
      <c r="I40" s="115"/>
      <c r="J40" s="53"/>
      <c r="K40" s="53"/>
      <c r="L40" s="115"/>
      <c r="M40" s="53"/>
      <c r="N40" s="53"/>
      <c r="O40" s="53"/>
      <c r="P40" s="115">
        <v>2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/>
      <c r="E41" s="115"/>
      <c r="F41" s="115"/>
      <c r="G41" s="115"/>
      <c r="H41" s="115">
        <v>0</v>
      </c>
      <c r="I41" s="115"/>
      <c r="J41" s="53"/>
      <c r="K41" s="53"/>
      <c r="L41" s="115"/>
      <c r="M41" s="53"/>
      <c r="N41" s="53"/>
      <c r="O41" s="53"/>
      <c r="P41" s="115">
        <v>1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/>
      <c r="E42" s="115"/>
      <c r="F42" s="115"/>
      <c r="G42" s="115"/>
      <c r="H42" s="115">
        <v>0</v>
      </c>
      <c r="I42" s="115"/>
      <c r="J42" s="53"/>
      <c r="K42" s="53"/>
      <c r="L42" s="115"/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0.73958333333333381</v>
      </c>
      <c r="B43" s="115"/>
      <c r="C43" s="115"/>
      <c r="D43" s="115"/>
      <c r="E43" s="115"/>
      <c r="F43" s="115"/>
      <c r="G43" s="115"/>
      <c r="H43" s="115">
        <v>1</v>
      </c>
      <c r="I43" s="115"/>
      <c r="J43" s="53"/>
      <c r="K43" s="53"/>
      <c r="L43" s="115"/>
      <c r="M43" s="53"/>
      <c r="N43" s="53"/>
      <c r="O43" s="53"/>
      <c r="P43" s="115">
        <v>3</v>
      </c>
      <c r="Q43" s="53"/>
    </row>
    <row r="44" spans="1:17" x14ac:dyDescent="0.25">
      <c r="L44" s="115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Oak Ridge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Grand National Dr</v>
      </c>
      <c r="I10" s="128"/>
      <c r="J10" s="128"/>
      <c r="K10" s="139" t="s">
        <v>30</v>
      </c>
      <c r="L10" s="139"/>
      <c r="M10" s="128" t="str">
        <f>Petra!D2</f>
        <v>International Drive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42488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27</v>
      </c>
      <c r="I23" s="33">
        <f>Petra!K12+Petra!K24+Petra!K36</f>
        <v>25</v>
      </c>
      <c r="J23" s="33">
        <f>Petra!J12+Petra!J24+Petra!J36</f>
        <v>7</v>
      </c>
      <c r="K23" s="34"/>
      <c r="L23" s="35"/>
      <c r="M23" s="33">
        <f>Petra!D12+Petra!D24+Petra!D36</f>
        <v>6</v>
      </c>
      <c r="N23" s="33">
        <f>Petra!C12+Petra!C24+Petra!C36</f>
        <v>17</v>
      </c>
      <c r="O23" s="33">
        <f>Petra!B12+Petra!B24+Petra!B36</f>
        <v>97</v>
      </c>
      <c r="R23" s="7">
        <f t="shared" ref="R23:R30" si="0">C23</f>
        <v>0.66666666666666663</v>
      </c>
      <c r="S23" s="54">
        <f t="shared" ref="S23:S30" si="1">SUM(H23:J23,H40:J40,M23:O23,M40:O40)</f>
        <v>702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27</v>
      </c>
      <c r="I24" s="33">
        <f>Petra!K13+Petra!K25+Petra!K37</f>
        <v>35</v>
      </c>
      <c r="J24" s="33">
        <f>Petra!J13+Petra!J25+Petra!J37</f>
        <v>14</v>
      </c>
      <c r="K24" s="34"/>
      <c r="L24" s="35"/>
      <c r="M24" s="33">
        <f>Petra!D13+Petra!D25+Petra!D37</f>
        <v>5</v>
      </c>
      <c r="N24" s="33">
        <f>Petra!C13+Petra!C25+Petra!C37</f>
        <v>28</v>
      </c>
      <c r="O24" s="33">
        <f>Petra!B13+Petra!B25+Petra!B37</f>
        <v>89</v>
      </c>
      <c r="R24" s="7">
        <f t="shared" si="0"/>
        <v>0.67708333333333337</v>
      </c>
      <c r="S24" s="54">
        <f t="shared" si="1"/>
        <v>692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42</v>
      </c>
      <c r="I25" s="33">
        <f>Petra!K14+Petra!K26+Petra!K38</f>
        <v>37</v>
      </c>
      <c r="J25" s="33">
        <f>Petra!J14+Petra!J26+Petra!J38</f>
        <v>12</v>
      </c>
      <c r="K25" s="34"/>
      <c r="L25" s="35"/>
      <c r="M25" s="33">
        <f>Petra!D14+Petra!D26+Petra!D38</f>
        <v>6</v>
      </c>
      <c r="N25" s="33">
        <f>Petra!C14+Petra!C26+Petra!C38</f>
        <v>16</v>
      </c>
      <c r="O25" s="33">
        <f>Petra!B14+Petra!B26+Petra!B38</f>
        <v>91</v>
      </c>
      <c r="R25" s="7">
        <f t="shared" si="0"/>
        <v>0.68750000000000011</v>
      </c>
      <c r="S25" s="54">
        <f t="shared" si="1"/>
        <v>682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46</v>
      </c>
      <c r="I26" s="33">
        <f>Petra!K15+Petra!K27+Petra!K39</f>
        <v>41</v>
      </c>
      <c r="J26" s="33">
        <f>Petra!J15+Petra!J27+Petra!J39</f>
        <v>17</v>
      </c>
      <c r="K26" s="34"/>
      <c r="L26" s="35"/>
      <c r="M26" s="33">
        <f>Petra!D15+Petra!D27+Petra!D39</f>
        <v>4</v>
      </c>
      <c r="N26" s="33">
        <f>Petra!C15+Petra!C27+Petra!C39</f>
        <v>16</v>
      </c>
      <c r="O26" s="33">
        <f>Petra!B15+Petra!B27+Petra!B39</f>
        <v>97</v>
      </c>
      <c r="R26" s="7">
        <f t="shared" si="0"/>
        <v>0.69791666666666685</v>
      </c>
      <c r="S26" s="54">
        <f t="shared" si="1"/>
        <v>750</v>
      </c>
      <c r="T26" s="54">
        <f>SUM(S23:S26)</f>
        <v>2826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63</v>
      </c>
      <c r="I27" s="33">
        <f>Petra!K16+Petra!K28+Petra!K40</f>
        <v>29</v>
      </c>
      <c r="J27" s="33">
        <f>Petra!J16+Petra!J28+Petra!J40</f>
        <v>11</v>
      </c>
      <c r="K27" s="34"/>
      <c r="L27" s="35"/>
      <c r="M27" s="33">
        <f>Petra!D16+Petra!D28+Petra!D40</f>
        <v>5</v>
      </c>
      <c r="N27" s="33">
        <f>Petra!C16+Petra!C28+Petra!C40</f>
        <v>15</v>
      </c>
      <c r="O27" s="33">
        <f>Petra!B16+Petra!B28+Petra!B40</f>
        <v>103</v>
      </c>
      <c r="R27" s="7">
        <f t="shared" si="0"/>
        <v>0.70833333333333359</v>
      </c>
      <c r="S27" s="54">
        <f t="shared" si="1"/>
        <v>727</v>
      </c>
      <c r="T27" s="54">
        <f>SUM(S24:S27)</f>
        <v>2851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54</v>
      </c>
      <c r="I28" s="33">
        <f>Petra!K17+Petra!K29+Petra!K41</f>
        <v>36</v>
      </c>
      <c r="J28" s="33">
        <f>Petra!J17+Petra!J29+Petra!J41</f>
        <v>15</v>
      </c>
      <c r="K28" s="34"/>
      <c r="L28" s="35"/>
      <c r="M28" s="33">
        <f>Petra!D17+Petra!D29+Petra!D41</f>
        <v>6</v>
      </c>
      <c r="N28" s="33">
        <f>Petra!C17+Petra!C29+Petra!C41</f>
        <v>29</v>
      </c>
      <c r="O28" s="33">
        <f>Petra!B17+Petra!B29+Petra!B41</f>
        <v>92</v>
      </c>
      <c r="R28" s="7">
        <f t="shared" si="0"/>
        <v>0.71875000000000033</v>
      </c>
      <c r="S28" s="54">
        <f t="shared" si="1"/>
        <v>767</v>
      </c>
      <c r="T28" s="54">
        <f>SUM(S25:S28)</f>
        <v>2926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49</v>
      </c>
      <c r="I29" s="33">
        <f>Petra!K18+Petra!K30+Petra!K42</f>
        <v>23</v>
      </c>
      <c r="J29" s="33">
        <f>Petra!J18+Petra!J30+Petra!J42</f>
        <v>5</v>
      </c>
      <c r="K29" s="34"/>
      <c r="L29" s="35"/>
      <c r="M29" s="33">
        <f>Petra!D18+Petra!D30+Petra!D42</f>
        <v>2</v>
      </c>
      <c r="N29" s="33">
        <f>Petra!C18+Petra!C30+Petra!C42</f>
        <v>14</v>
      </c>
      <c r="O29" s="33">
        <f>Petra!B18+Petra!B30+Petra!B42</f>
        <v>86</v>
      </c>
      <c r="R29" s="7">
        <f t="shared" si="0"/>
        <v>0.72916666666666707</v>
      </c>
      <c r="S29" s="54">
        <f t="shared" si="1"/>
        <v>694</v>
      </c>
      <c r="T29" s="54">
        <f>SUM(S26:S29)</f>
        <v>2938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39</v>
      </c>
      <c r="I30" s="61">
        <f>Petra!K19+Petra!K31+Petra!K43</f>
        <v>22</v>
      </c>
      <c r="J30" s="61">
        <f>Petra!J19+Petra!J31+Petra!J43</f>
        <v>9</v>
      </c>
      <c r="K30" s="34"/>
      <c r="L30" s="35"/>
      <c r="M30" s="61">
        <f>Petra!D19+Petra!D31+Petra!D43</f>
        <v>6</v>
      </c>
      <c r="N30" s="61">
        <f>Petra!C19+Petra!C31+Petra!C43</f>
        <v>17</v>
      </c>
      <c r="O30" s="61">
        <f>Petra!B19+Petra!B31+Petra!B43</f>
        <v>72</v>
      </c>
      <c r="R30" s="7">
        <f t="shared" si="0"/>
        <v>0.73958333333333381</v>
      </c>
      <c r="S30" s="54">
        <f t="shared" si="1"/>
        <v>714</v>
      </c>
      <c r="T30" s="54">
        <f>SUM(S27:S30)</f>
        <v>2902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347</v>
      </c>
      <c r="I31" s="32">
        <f>SUM(I23:I30)</f>
        <v>248</v>
      </c>
      <c r="J31" s="32">
        <f>SUM(J23:J30)</f>
        <v>90</v>
      </c>
      <c r="K31" s="34"/>
      <c r="L31" s="60"/>
      <c r="M31" s="33">
        <f>SUM(M23:M30)</f>
        <v>40</v>
      </c>
      <c r="N31" s="33">
        <f>SUM(N23:N30)</f>
        <v>152</v>
      </c>
      <c r="O31" s="33">
        <f>SUM(O23:O30)</f>
        <v>727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2938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76</v>
      </c>
      <c r="I40" s="33">
        <f>Petra!O12+Petra!O24+Petra!O36</f>
        <v>183</v>
      </c>
      <c r="J40" s="33">
        <f>Petra!N12+Petra!N24+Petra!N36</f>
        <v>14</v>
      </c>
      <c r="K40" s="33"/>
      <c r="L40" s="36"/>
      <c r="M40" s="33">
        <f>Petra!H12+Petra!H24+Petra!H36</f>
        <v>8</v>
      </c>
      <c r="N40" s="33">
        <f>Petra!G12+Petra!G24+Petra!G36</f>
        <v>235</v>
      </c>
      <c r="O40" s="33">
        <f>Petra!F12+Petra!F24+Petra!F36</f>
        <v>7</v>
      </c>
      <c r="R40" s="63">
        <f>IF($T$34=$T$26,R23,IF($T$34=$T$27,R24,IF($T$34=$T$28,R25,IF($T$34=$T$29,R26,R27))))</f>
        <v>0.69791666666666685</v>
      </c>
      <c r="S40" s="63">
        <f>IF(R40=R23,R24,IF(R40=R24,R25,IF(R40=R25,R26,IF(R40=R26,R27,R28))))</f>
        <v>0.70833333333333359</v>
      </c>
      <c r="T40" s="64">
        <f>SUM(U40:W40,X40:Z40,AA40:AC40,AD40:AF40)</f>
        <v>750</v>
      </c>
      <c r="U40" s="64">
        <f t="shared" ref="U40:W43" si="5">IF($R$40=$C$23,H23,IF($R$40=$C$24,H24,IF($R$40=$C$25,H25,IF($R$40=$C$26,H26,H27))))</f>
        <v>46</v>
      </c>
      <c r="V40" s="64">
        <f t="shared" si="5"/>
        <v>41</v>
      </c>
      <c r="W40" s="64">
        <f t="shared" si="5"/>
        <v>17</v>
      </c>
      <c r="X40" s="64">
        <f t="shared" ref="X40:Z43" si="6">IF($R$40=$C$23,M23,IF($R$40=$C$24,M24,IF($R$40=$C$25,M25,IF($R$40=$C$26,M26,M27))))</f>
        <v>4</v>
      </c>
      <c r="Y40" s="64">
        <f t="shared" si="6"/>
        <v>16</v>
      </c>
      <c r="Z40" s="64">
        <f t="shared" si="6"/>
        <v>97</v>
      </c>
      <c r="AA40" s="64">
        <f t="shared" ref="AA40:AC43" si="7">IF($R$40=$C$23,H40,IF($R$40=$C$24,H41,IF($R$40=$C$25,H42,IF($R$40=$C$26,H43,H44))))</f>
        <v>70</v>
      </c>
      <c r="AB40" s="64">
        <f t="shared" si="7"/>
        <v>206</v>
      </c>
      <c r="AC40" s="64">
        <f t="shared" si="7"/>
        <v>9</v>
      </c>
      <c r="AD40" s="64">
        <f t="shared" ref="AD40:AF43" si="8">IF($R$40=$C$23,M40,IF($R$40=$C$24,M41,IF($R$40=$C$25,M42,IF($R$40=$C$26,M43,M44))))</f>
        <v>9</v>
      </c>
      <c r="AE40" s="64">
        <f t="shared" si="8"/>
        <v>230</v>
      </c>
      <c r="AF40" s="64">
        <f t="shared" si="8"/>
        <v>5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54</v>
      </c>
      <c r="I41" s="33">
        <f>Petra!O13+Petra!O25+Petra!O37</f>
        <v>201</v>
      </c>
      <c r="J41" s="33">
        <f>Petra!N13+Petra!N25+Petra!N37</f>
        <v>12</v>
      </c>
      <c r="K41" s="33"/>
      <c r="L41" s="36"/>
      <c r="M41" s="33">
        <f>Petra!H13+Petra!H25+Petra!H37</f>
        <v>9</v>
      </c>
      <c r="N41" s="33">
        <f>Petra!G13+Petra!G25+Petra!G37</f>
        <v>214</v>
      </c>
      <c r="O41" s="33">
        <f>Petra!F13+Petra!F25+Petra!F37</f>
        <v>4</v>
      </c>
      <c r="R41" s="63">
        <f>S40</f>
        <v>0.70833333333333359</v>
      </c>
      <c r="S41" s="63">
        <f>IF(R41=R24,R25,IF(R41=R25,R26,IF(R41=R26,R27,IF(R41=R27,R28,R29))))</f>
        <v>0.71875000000000033</v>
      </c>
      <c r="T41" s="4">
        <f>SUM(U41:W41,X41:Z41,AA41:AC41,AD41:AF41)</f>
        <v>727</v>
      </c>
      <c r="U41" s="64">
        <f t="shared" si="5"/>
        <v>63</v>
      </c>
      <c r="V41" s="64">
        <f t="shared" si="5"/>
        <v>29</v>
      </c>
      <c r="W41" s="64">
        <f t="shared" si="5"/>
        <v>11</v>
      </c>
      <c r="X41" s="64">
        <f t="shared" si="6"/>
        <v>5</v>
      </c>
      <c r="Y41" s="64">
        <f t="shared" si="6"/>
        <v>15</v>
      </c>
      <c r="Z41" s="64">
        <f t="shared" si="6"/>
        <v>103</v>
      </c>
      <c r="AA41" s="64">
        <f t="shared" si="7"/>
        <v>58</v>
      </c>
      <c r="AB41" s="64">
        <f t="shared" si="7"/>
        <v>174</v>
      </c>
      <c r="AC41" s="64">
        <f t="shared" si="7"/>
        <v>13</v>
      </c>
      <c r="AD41" s="64">
        <f t="shared" si="8"/>
        <v>9</v>
      </c>
      <c r="AE41" s="64">
        <f t="shared" si="8"/>
        <v>243</v>
      </c>
      <c r="AF41" s="64">
        <f t="shared" si="8"/>
        <v>4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67</v>
      </c>
      <c r="I42" s="33">
        <f>Petra!O14+Petra!O26+Petra!O38</f>
        <v>198</v>
      </c>
      <c r="J42" s="33">
        <f>Petra!N14+Petra!N26+Petra!N38</f>
        <v>13</v>
      </c>
      <c r="K42" s="33"/>
      <c r="L42" s="36"/>
      <c r="M42" s="33">
        <f>Petra!H14+Petra!H26+Petra!H38</f>
        <v>9</v>
      </c>
      <c r="N42" s="33">
        <f>Petra!G14+Petra!G26+Petra!G38</f>
        <v>189</v>
      </c>
      <c r="O42" s="33">
        <f>Petra!F14+Petra!F26+Petra!F38</f>
        <v>2</v>
      </c>
      <c r="R42" s="63">
        <f>S41</f>
        <v>0.71875000000000033</v>
      </c>
      <c r="S42" s="63">
        <f>IF(R42=R25,R26,IF(R42=R26,R27,IF(R42=R27,R28,IF(R42=R28,R29,R30))))</f>
        <v>0.72916666666666707</v>
      </c>
      <c r="T42" s="4">
        <f>SUM(U42:W42,X42:Z42,AA42:AC42,AD42:AF42)</f>
        <v>767</v>
      </c>
      <c r="U42" s="64">
        <f t="shared" si="5"/>
        <v>54</v>
      </c>
      <c r="V42" s="64">
        <f t="shared" si="5"/>
        <v>36</v>
      </c>
      <c r="W42" s="64">
        <f t="shared" si="5"/>
        <v>15</v>
      </c>
      <c r="X42" s="64">
        <f t="shared" si="6"/>
        <v>6</v>
      </c>
      <c r="Y42" s="64">
        <f t="shared" si="6"/>
        <v>29</v>
      </c>
      <c r="Z42" s="64">
        <f t="shared" si="6"/>
        <v>92</v>
      </c>
      <c r="AA42" s="64">
        <f t="shared" si="7"/>
        <v>54</v>
      </c>
      <c r="AB42" s="64">
        <f t="shared" si="7"/>
        <v>214</v>
      </c>
      <c r="AC42" s="64">
        <f t="shared" si="7"/>
        <v>7</v>
      </c>
      <c r="AD42" s="64">
        <f t="shared" si="8"/>
        <v>5</v>
      </c>
      <c r="AE42" s="64">
        <f t="shared" si="8"/>
        <v>250</v>
      </c>
      <c r="AF42" s="64">
        <f t="shared" si="8"/>
        <v>5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70</v>
      </c>
      <c r="I43" s="33">
        <f>Petra!O15+Petra!O27+Petra!O39</f>
        <v>206</v>
      </c>
      <c r="J43" s="33">
        <f>Petra!N15+Petra!N27+Petra!N39</f>
        <v>9</v>
      </c>
      <c r="K43" s="33"/>
      <c r="L43" s="36"/>
      <c r="M43" s="33">
        <f>Petra!H15+Petra!H27+Petra!H39</f>
        <v>9</v>
      </c>
      <c r="N43" s="33">
        <f>Petra!G15+Petra!G27+Petra!G39</f>
        <v>230</v>
      </c>
      <c r="O43" s="33">
        <f>Petra!F15+Petra!F27+Petra!F39</f>
        <v>5</v>
      </c>
      <c r="R43" s="63">
        <f>S42</f>
        <v>0.72916666666666707</v>
      </c>
      <c r="S43" s="63">
        <f>IF(R43=R26,R27,IF(R43=R27,R28,IF(R43=R28,R29,IF(R43=R29,R30,R31))))</f>
        <v>0.73958333333333381</v>
      </c>
      <c r="T43" s="4">
        <f>SUM(U43:W43,X43:Z43,AA43:AC43,AD43:AF43)</f>
        <v>694</v>
      </c>
      <c r="U43" s="64">
        <f t="shared" si="5"/>
        <v>49</v>
      </c>
      <c r="V43" s="64">
        <f t="shared" si="5"/>
        <v>23</v>
      </c>
      <c r="W43" s="64">
        <f t="shared" si="5"/>
        <v>5</v>
      </c>
      <c r="X43" s="64">
        <f t="shared" si="6"/>
        <v>2</v>
      </c>
      <c r="Y43" s="64">
        <f t="shared" si="6"/>
        <v>14</v>
      </c>
      <c r="Z43" s="64">
        <f t="shared" si="6"/>
        <v>86</v>
      </c>
      <c r="AA43" s="64">
        <f t="shared" si="7"/>
        <v>73</v>
      </c>
      <c r="AB43" s="64">
        <f t="shared" si="7"/>
        <v>219</v>
      </c>
      <c r="AC43" s="64">
        <f t="shared" si="7"/>
        <v>6</v>
      </c>
      <c r="AD43" s="64">
        <f t="shared" si="8"/>
        <v>14</v>
      </c>
      <c r="AE43" s="64">
        <f t="shared" si="8"/>
        <v>199</v>
      </c>
      <c r="AF43" s="64">
        <f t="shared" si="8"/>
        <v>4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58</v>
      </c>
      <c r="I44" s="33">
        <f>Petra!O16+Petra!O28+Petra!O40</f>
        <v>174</v>
      </c>
      <c r="J44" s="33">
        <f>Petra!N16+Petra!N28+Petra!N40</f>
        <v>13</v>
      </c>
      <c r="K44" s="33"/>
      <c r="L44" s="36"/>
      <c r="M44" s="33">
        <f>Petra!H16+Petra!H28+Petra!H40</f>
        <v>9</v>
      </c>
      <c r="N44" s="33">
        <f>Petra!G16+Petra!G28+Petra!G40</f>
        <v>243</v>
      </c>
      <c r="O44" s="33">
        <f>Petra!F16+Petra!F28+Petra!F40</f>
        <v>4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54</v>
      </c>
      <c r="I45" s="33">
        <f>Petra!O17+Petra!O29+Petra!O41</f>
        <v>214</v>
      </c>
      <c r="J45" s="33">
        <f>Petra!N17+Petra!N29+Petra!N41</f>
        <v>7</v>
      </c>
      <c r="K45" s="33"/>
      <c r="L45" s="36"/>
      <c r="M45" s="33">
        <f>Petra!H17+Petra!H29+Petra!H41</f>
        <v>5</v>
      </c>
      <c r="N45" s="33">
        <f>Petra!G17+Petra!G29+Petra!G41</f>
        <v>250</v>
      </c>
      <c r="O45" s="33">
        <f>Petra!F17+Petra!F29+Petra!F41</f>
        <v>5</v>
      </c>
      <c r="T45" s="1" t="s">
        <v>36</v>
      </c>
      <c r="U45" s="64">
        <f>SUM(U40:U43)</f>
        <v>212</v>
      </c>
      <c r="V45" s="64">
        <f t="shared" ref="V45:AF45" si="9">SUM(V40:V43)</f>
        <v>129</v>
      </c>
      <c r="W45" s="64">
        <f t="shared" si="9"/>
        <v>48</v>
      </c>
      <c r="X45" s="64">
        <f t="shared" si="9"/>
        <v>17</v>
      </c>
      <c r="Y45" s="64">
        <f t="shared" si="9"/>
        <v>74</v>
      </c>
      <c r="Z45" s="64">
        <f t="shared" si="9"/>
        <v>378</v>
      </c>
      <c r="AA45" s="64">
        <f t="shared" si="9"/>
        <v>255</v>
      </c>
      <c r="AB45" s="64">
        <f t="shared" si="9"/>
        <v>813</v>
      </c>
      <c r="AC45" s="64">
        <f t="shared" si="9"/>
        <v>35</v>
      </c>
      <c r="AD45" s="64">
        <f t="shared" si="9"/>
        <v>37</v>
      </c>
      <c r="AE45" s="64">
        <f t="shared" si="9"/>
        <v>922</v>
      </c>
      <c r="AF45" s="64">
        <f t="shared" si="9"/>
        <v>18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73</v>
      </c>
      <c r="I46" s="33">
        <f>Petra!O18+Petra!O30+Petra!O42</f>
        <v>219</v>
      </c>
      <c r="J46" s="33">
        <f>Petra!N18+Petra!N30+Petra!N42</f>
        <v>6</v>
      </c>
      <c r="K46" s="33"/>
      <c r="L46" s="36"/>
      <c r="M46" s="33">
        <f>Petra!H18+Petra!H30+Petra!H42</f>
        <v>14</v>
      </c>
      <c r="N46" s="33">
        <f>Petra!G18+Petra!G30+Petra!G42</f>
        <v>199</v>
      </c>
      <c r="O46" s="33">
        <f>Petra!F18+Petra!F30+Petra!F42</f>
        <v>4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66</v>
      </c>
      <c r="I47" s="61">
        <f>Petra!O19+Petra!O31+Petra!O43</f>
        <v>242</v>
      </c>
      <c r="J47" s="61">
        <f>Petra!N19+Petra!N31+Petra!N43</f>
        <v>19</v>
      </c>
      <c r="K47" s="33"/>
      <c r="L47" s="36"/>
      <c r="M47" s="61">
        <f>Petra!H19+Petra!H31+Petra!H43</f>
        <v>11</v>
      </c>
      <c r="N47" s="61">
        <f>Petra!G19+Petra!G31+Petra!G43</f>
        <v>205</v>
      </c>
      <c r="O47" s="61">
        <f>Petra!F19+Petra!F31+Petra!F43</f>
        <v>6</v>
      </c>
      <c r="S47" s="1" t="s">
        <v>13</v>
      </c>
      <c r="T47" s="65">
        <f>ROUND(T34/(MAX(T40:T43)*4),3)</f>
        <v>0.95799999999999996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518</v>
      </c>
      <c r="I48" s="33">
        <f>SUM(I40:I47)</f>
        <v>1637</v>
      </c>
      <c r="J48" s="33">
        <f>SUM(J40:J47)</f>
        <v>93</v>
      </c>
      <c r="K48" s="33"/>
      <c r="L48" s="32"/>
      <c r="M48" s="33">
        <f>SUM(M40:M47)</f>
        <v>74</v>
      </c>
      <c r="N48" s="33">
        <f>SUM(N40:N47)</f>
        <v>1765</v>
      </c>
      <c r="O48" s="33">
        <f>SUM(O40:O47)</f>
        <v>37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378</v>
      </c>
      <c r="I53" s="25">
        <f>Y45</f>
        <v>74</v>
      </c>
      <c r="J53" s="25">
        <f>X45</f>
        <v>17</v>
      </c>
      <c r="O53" s="28">
        <f>AF45</f>
        <v>18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Grand National Dr</v>
      </c>
      <c r="G55" s="23"/>
      <c r="O55" s="28">
        <f>AE45</f>
        <v>922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37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International Drive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0.69791666666666685</v>
      </c>
      <c r="D62" s="22" t="s">
        <v>7</v>
      </c>
      <c r="E62" s="21">
        <f>S43</f>
        <v>0.73958333333333381</v>
      </c>
      <c r="G62" s="23"/>
      <c r="H62" s="26">
        <f>AA45</f>
        <v>255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813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0.95799999999999996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35</v>
      </c>
      <c r="M66" s="27">
        <f>U45</f>
        <v>212</v>
      </c>
      <c r="N66" s="27">
        <f>V45</f>
        <v>129</v>
      </c>
      <c r="O66" s="27">
        <f>W45</f>
        <v>48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2938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Oak Ridge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Grand National Dr</v>
      </c>
      <c r="J10" s="128"/>
      <c r="K10" s="128"/>
      <c r="L10" s="3" t="s">
        <v>30</v>
      </c>
      <c r="M10" s="3"/>
      <c r="N10" s="128" t="str">
        <f>'All traffic'!M10</f>
        <v>International Drive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42488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1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11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1</v>
      </c>
      <c r="P24" s="33">
        <f>Petra!B25</f>
        <v>0</v>
      </c>
      <c r="S24" s="7">
        <f t="shared" si="0"/>
        <v>0.67708333333333337</v>
      </c>
      <c r="T24" s="54">
        <f>SUM(I24:P24,I40:P40)</f>
        <v>8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1</v>
      </c>
      <c r="J25" s="33">
        <f>Petra!K26</f>
        <v>1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2</v>
      </c>
      <c r="S25" s="7">
        <f t="shared" si="0"/>
        <v>0.68750000000000011</v>
      </c>
      <c r="T25" s="1">
        <f t="shared" ref="T25:T30" si="1">SUM(I25:P25,I41:P41)</f>
        <v>14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0</v>
      </c>
      <c r="J26" s="33">
        <f>Petra!K27</f>
        <v>2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0.69791666666666685</v>
      </c>
      <c r="T26" s="1">
        <f t="shared" si="1"/>
        <v>9</v>
      </c>
      <c r="U26" s="54">
        <f>SUM(T23:T26)</f>
        <v>42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1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1</v>
      </c>
      <c r="S27" s="7">
        <f t="shared" si="0"/>
        <v>0.70833333333333359</v>
      </c>
      <c r="T27" s="1">
        <f t="shared" si="1"/>
        <v>13</v>
      </c>
      <c r="U27" s="54">
        <f>SUM(T24:T27)</f>
        <v>44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1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0</v>
      </c>
      <c r="S28" s="7">
        <f t="shared" si="0"/>
        <v>0.71875000000000033</v>
      </c>
      <c r="T28" s="1">
        <f t="shared" si="1"/>
        <v>10</v>
      </c>
      <c r="U28" s="54">
        <f>SUM(T25:T28)</f>
        <v>46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1</v>
      </c>
      <c r="S29" s="7">
        <f t="shared" si="0"/>
        <v>0.72916666666666707</v>
      </c>
      <c r="T29" s="1">
        <f t="shared" si="1"/>
        <v>6</v>
      </c>
      <c r="U29" s="54">
        <f>SUM(T26:T29)</f>
        <v>38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1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0</v>
      </c>
      <c r="S30" s="7">
        <f t="shared" si="0"/>
        <v>0.73958333333333381</v>
      </c>
      <c r="T30" s="1">
        <f t="shared" si="1"/>
        <v>12</v>
      </c>
      <c r="U30" s="54">
        <f>SUM(T27:T30)</f>
        <v>41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46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2</v>
      </c>
      <c r="K39" s="33">
        <f>Petra!N24</f>
        <v>2</v>
      </c>
      <c r="L39" s="33"/>
      <c r="M39" s="36"/>
      <c r="N39" s="33">
        <f>Petra!H24</f>
        <v>0</v>
      </c>
      <c r="O39" s="33">
        <f>Petra!G24</f>
        <v>6</v>
      </c>
      <c r="P39" s="33">
        <f>Petra!F24</f>
        <v>0</v>
      </c>
      <c r="S39" s="63">
        <f>'All traffic'!R40</f>
        <v>0.69791666666666685</v>
      </c>
      <c r="T39" s="63">
        <f>'All traffic'!S40</f>
        <v>0.70833333333333359</v>
      </c>
      <c r="U39" s="64">
        <f>SUM(V39:AG39)</f>
        <v>9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2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2</v>
      </c>
      <c r="AD39" s="64">
        <f t="shared" ref="AC39:AD42" si="4">IF($S$39=$D$23,K39,IF($S$39=$D$24,K40,IF($S$39=$D$25,K41,IF($S$39=$D$26,K42,K43))))</f>
        <v>1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4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5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2</v>
      </c>
      <c r="P40" s="33">
        <f>Petra!F25</f>
        <v>0</v>
      </c>
      <c r="S40" s="63">
        <f>'All traffic'!R41</f>
        <v>0.70833333333333359</v>
      </c>
      <c r="T40" s="63">
        <f>'All traffic'!S41</f>
        <v>0.71875000000000033</v>
      </c>
      <c r="U40" s="64">
        <f>SUM(V40:AG40)</f>
        <v>13</v>
      </c>
      <c r="V40" s="64">
        <f t="shared" si="2"/>
        <v>1</v>
      </c>
      <c r="W40" s="64">
        <f t="shared" si="2"/>
        <v>0</v>
      </c>
      <c r="X40" s="64">
        <f t="shared" si="2"/>
        <v>0</v>
      </c>
      <c r="Y40" s="69">
        <f t="shared" si="3"/>
        <v>0</v>
      </c>
      <c r="Z40" s="70">
        <f t="shared" si="3"/>
        <v>0</v>
      </c>
      <c r="AA40" s="71">
        <f t="shared" si="3"/>
        <v>1</v>
      </c>
      <c r="AB40" s="64">
        <f>IF($S$39=$D$23,I40,IF($S$39=$D$24,I41,IF($S$39=$D$25,I42,IF($S$39=$D$26,I43,I44))))</f>
        <v>1</v>
      </c>
      <c r="AC40" s="64">
        <f t="shared" si="4"/>
        <v>4</v>
      </c>
      <c r="AD40" s="64">
        <f t="shared" si="4"/>
        <v>0</v>
      </c>
      <c r="AE40" s="69">
        <f t="shared" si="5"/>
        <v>0</v>
      </c>
      <c r="AF40" s="70">
        <f t="shared" si="5"/>
        <v>6</v>
      </c>
      <c r="AG40" s="71">
        <f t="shared" si="5"/>
        <v>0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1</v>
      </c>
      <c r="J41" s="33">
        <f>Petra!O26</f>
        <v>6</v>
      </c>
      <c r="K41" s="33">
        <f>Petra!N26</f>
        <v>1</v>
      </c>
      <c r="L41" s="33"/>
      <c r="M41" s="36"/>
      <c r="N41" s="33">
        <f>Petra!H26</f>
        <v>0</v>
      </c>
      <c r="O41" s="33">
        <f>Petra!G26</f>
        <v>2</v>
      </c>
      <c r="P41" s="33">
        <f>Petra!F26</f>
        <v>0</v>
      </c>
      <c r="S41" s="63">
        <f>'All traffic'!R42</f>
        <v>0.71875000000000033</v>
      </c>
      <c r="T41" s="63">
        <f>'All traffic'!S42</f>
        <v>0.72916666666666707</v>
      </c>
      <c r="U41" s="64">
        <f>SUM(V41:AG41)</f>
        <v>10</v>
      </c>
      <c r="V41" s="64">
        <f t="shared" si="2"/>
        <v>1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5</v>
      </c>
      <c r="AD41" s="64">
        <f t="shared" si="4"/>
        <v>0</v>
      </c>
      <c r="AE41" s="69">
        <f t="shared" si="5"/>
        <v>0</v>
      </c>
      <c r="AF41" s="70">
        <f t="shared" si="5"/>
        <v>4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2</v>
      </c>
      <c r="K42" s="33">
        <f>Petra!N27</f>
        <v>1</v>
      </c>
      <c r="L42" s="33"/>
      <c r="M42" s="36"/>
      <c r="N42" s="33">
        <f>Petra!H27</f>
        <v>0</v>
      </c>
      <c r="O42" s="33">
        <f>Petra!G27</f>
        <v>4</v>
      </c>
      <c r="P42" s="33">
        <f>Petra!F27</f>
        <v>0</v>
      </c>
      <c r="S42" s="63">
        <f>'All traffic'!R43</f>
        <v>0.72916666666666707</v>
      </c>
      <c r="T42" s="63">
        <f>'All traffic'!S43</f>
        <v>0.73958333333333381</v>
      </c>
      <c r="U42" s="64">
        <f>SUM(V42:AG42)</f>
        <v>6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0</v>
      </c>
      <c r="Z42" s="70">
        <f t="shared" si="3"/>
        <v>0</v>
      </c>
      <c r="AA42" s="71">
        <f t="shared" si="3"/>
        <v>1</v>
      </c>
      <c r="AB42" s="64">
        <f>IF($S$39=$D$23,I42,IF($S$39=$D$24,I43,IF($S$39=$D$25,I44,IF($S$39=$D$26,I45,I46))))</f>
        <v>0</v>
      </c>
      <c r="AC42" s="64">
        <f t="shared" si="4"/>
        <v>2</v>
      </c>
      <c r="AD42" s="64">
        <f t="shared" si="4"/>
        <v>0</v>
      </c>
      <c r="AE42" s="69">
        <f t="shared" si="5"/>
        <v>0</v>
      </c>
      <c r="AF42" s="70">
        <f t="shared" si="5"/>
        <v>3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1</v>
      </c>
      <c r="J43" s="33">
        <f>Petra!O28</f>
        <v>4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6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5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4</v>
      </c>
      <c r="P44" s="33">
        <f>Petra!F29</f>
        <v>0</v>
      </c>
      <c r="U44" s="1" t="s">
        <v>36</v>
      </c>
      <c r="V44" s="64">
        <f>SUM(V39:V42)</f>
        <v>2</v>
      </c>
      <c r="W44" s="64">
        <f t="shared" ref="W44:AG44" si="8">SUM(W39:W42)</f>
        <v>2</v>
      </c>
      <c r="X44" s="64">
        <f t="shared" si="8"/>
        <v>0</v>
      </c>
      <c r="Y44" s="64">
        <f t="shared" si="8"/>
        <v>0</v>
      </c>
      <c r="Z44" s="64">
        <f t="shared" si="8"/>
        <v>0</v>
      </c>
      <c r="AA44" s="64">
        <f t="shared" si="8"/>
        <v>2</v>
      </c>
      <c r="AB44" s="64">
        <f t="shared" si="8"/>
        <v>1</v>
      </c>
      <c r="AC44" s="64">
        <f t="shared" si="8"/>
        <v>13</v>
      </c>
      <c r="AD44" s="64">
        <f t="shared" si="8"/>
        <v>1</v>
      </c>
      <c r="AE44" s="64">
        <f t="shared" si="8"/>
        <v>0</v>
      </c>
      <c r="AF44" s="64">
        <f t="shared" si="8"/>
        <v>17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2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3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6</v>
      </c>
      <c r="K46" s="33">
        <f>Petra!N31</f>
        <v>1</v>
      </c>
      <c r="L46" s="33"/>
      <c r="M46" s="36"/>
      <c r="N46" s="33">
        <f>Petra!H31</f>
        <v>0</v>
      </c>
      <c r="O46" s="33">
        <f>Petra!G31</f>
        <v>4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5.2910052910052907E-3</v>
      </c>
      <c r="J51" s="37">
        <f>IF('All traffic'!I53=0,0%,Z44/'All traffic'!I53)</f>
        <v>0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Grand National Dr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1.843817787418655E-2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International Drive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0.69791666666666685</v>
      </c>
      <c r="E59" s="22" t="s">
        <v>7</v>
      </c>
      <c r="F59" s="21">
        <f>'All traffic'!E62:E62</f>
        <v>0.73958333333333381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3.9215686274509803E-3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1.5990159901599015E-2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2.8571428571428571E-2</v>
      </c>
      <c r="N64" s="38">
        <f>IF('All traffic'!M66=0,0%,V44/'All traffic'!M66)</f>
        <v>9.433962264150943E-3</v>
      </c>
      <c r="O64" s="38">
        <f>IF('All traffic'!N66=0,0%,W44/'All traffic'!N66)</f>
        <v>1.5503875968992248E-2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Oak Ridge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Grand National Dr</v>
      </c>
      <c r="K10" s="128"/>
      <c r="L10" s="128"/>
      <c r="M10" s="3" t="s">
        <v>30</v>
      </c>
      <c r="N10" s="3"/>
      <c r="O10" s="128" t="str">
        <f>Truck!N10</f>
        <v>International Drive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42488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2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2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2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3</v>
      </c>
      <c r="V26" s="54">
        <f>SUM(U23:U26)</f>
        <v>9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4</v>
      </c>
      <c r="V27" s="54">
        <f>SUM(U24:U27)</f>
        <v>11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1</v>
      </c>
      <c r="V28" s="54">
        <f>SUM(U25:U28)</f>
        <v>10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0</v>
      </c>
      <c r="V29" s="54">
        <f>SUM(U26:U29)</f>
        <v>8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4</v>
      </c>
      <c r="V30" s="54">
        <f>SUM(U27:U30)</f>
        <v>9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11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1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1</v>
      </c>
      <c r="P39" s="56">
        <f>Petra!G36</f>
        <v>0</v>
      </c>
      <c r="Q39" s="33">
        <f>Petra!F36</f>
        <v>0</v>
      </c>
      <c r="T39" s="63">
        <f>'All traffic'!R40</f>
        <v>0.69791666666666685</v>
      </c>
      <c r="U39" s="63">
        <f>'All traffic'!S40</f>
        <v>0.70833333333333359</v>
      </c>
      <c r="V39" s="64">
        <f>SUM(W39:AH39)</f>
        <v>3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1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2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2</v>
      </c>
      <c r="P40" s="56">
        <f>Petra!G37</f>
        <v>0</v>
      </c>
      <c r="Q40" s="33">
        <f>Petra!F37</f>
        <v>0</v>
      </c>
      <c r="T40" s="63">
        <f>'All traffic'!R41</f>
        <v>0.70833333333333359</v>
      </c>
      <c r="U40" s="63">
        <f>'All traffic'!S41</f>
        <v>0.71875000000000033</v>
      </c>
      <c r="V40" s="64">
        <f t="shared" ref="V40:V42" si="8">SUM(W40:AH40)</f>
        <v>4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2</v>
      </c>
      <c r="AD40" s="70">
        <f t="shared" si="6"/>
        <v>0</v>
      </c>
      <c r="AE40" s="70">
        <f t="shared" si="6"/>
        <v>0</v>
      </c>
      <c r="AF40" s="69">
        <f t="shared" si="7"/>
        <v>2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2</v>
      </c>
      <c r="P41" s="56">
        <f>Petra!G38</f>
        <v>0</v>
      </c>
      <c r="Q41" s="33">
        <f>Petra!F38</f>
        <v>0</v>
      </c>
      <c r="T41" s="63">
        <f>'All traffic'!R42</f>
        <v>0.71875000000000033</v>
      </c>
      <c r="U41" s="63">
        <f>'All traffic'!S42</f>
        <v>0.72916666666666707</v>
      </c>
      <c r="V41" s="64">
        <f t="shared" si="8"/>
        <v>1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1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1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2</v>
      </c>
      <c r="P42" s="56">
        <f>Petra!G39</f>
        <v>0</v>
      </c>
      <c r="Q42" s="33">
        <f>Petra!F39</f>
        <v>0</v>
      </c>
      <c r="T42" s="63">
        <f>'All traffic'!R43</f>
        <v>0.72916666666666707</v>
      </c>
      <c r="U42" s="63">
        <f>'All traffic'!S43</f>
        <v>0.73958333333333381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2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2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1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4</v>
      </c>
      <c r="AD44" s="64">
        <f>SUM(AD39:AD42)</f>
        <v>0</v>
      </c>
      <c r="AE44" s="64">
        <f t="shared" si="9"/>
        <v>0</v>
      </c>
      <c r="AF44" s="64">
        <f t="shared" si="9"/>
        <v>4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3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1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Grand National Dr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International Drive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4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0.69791666666666685</v>
      </c>
      <c r="F59" s="22" t="s">
        <v>7</v>
      </c>
      <c r="G59" s="21">
        <f>'All traffic'!E62:E62</f>
        <v>0.73958333333333381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4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4" sqref="I4:M4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Grand National Dr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42488</v>
      </c>
      <c r="E4" s="159"/>
      <c r="F4" s="92"/>
      <c r="G4" s="92"/>
      <c r="H4" s="93" t="s">
        <v>49</v>
      </c>
      <c r="I4" s="159" t="str">
        <f>Petra!D2</f>
        <v>International Drive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1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1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Grand National Dr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>
        <v>0</v>
      </c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>
        <v>0</v>
      </c>
      <c r="V18" s="110">
        <v>4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>
        <v>0</v>
      </c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International Drive</v>
      </c>
      <c r="P19" s="154"/>
      <c r="Q19" s="154"/>
      <c r="S19" s="110">
        <v>7</v>
      </c>
      <c r="T19" s="111">
        <v>0</v>
      </c>
      <c r="U19" s="112">
        <v>0</v>
      </c>
      <c r="V19" s="110">
        <v>2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>
        <v>0</v>
      </c>
      <c r="G21" s="110">
        <v>0</v>
      </c>
      <c r="H21" s="111">
        <v>0</v>
      </c>
      <c r="I21" s="96"/>
      <c r="S21" s="110">
        <v>12</v>
      </c>
      <c r="T21" s="111">
        <v>0</v>
      </c>
      <c r="U21" s="112">
        <v>0</v>
      </c>
      <c r="V21" s="110">
        <v>5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>
        <v>0</v>
      </c>
      <c r="G22" s="110">
        <v>1</v>
      </c>
      <c r="H22" s="111">
        <v>0</v>
      </c>
      <c r="I22" s="96"/>
      <c r="L22" s="114"/>
      <c r="M22" s="114"/>
      <c r="O22" s="114"/>
      <c r="P22" s="114"/>
      <c r="S22" s="110">
        <v>12</v>
      </c>
      <c r="T22" s="111">
        <v>0</v>
      </c>
      <c r="U22" s="112">
        <v>0</v>
      </c>
      <c r="V22" s="110">
        <v>12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International Drive</v>
      </c>
      <c r="L23" s="146"/>
      <c r="M23" s="147"/>
      <c r="N23" s="105"/>
      <c r="O23" s="148" t="str">
        <f>IF(I3=0,"",I3)</f>
        <v>Grand National Dr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1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31</v>
      </c>
      <c r="T26" s="101">
        <f>SUM(T18:T25)</f>
        <v>0</v>
      </c>
      <c r="V26" s="101">
        <f>SUM(V18:V25)</f>
        <v>23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1</v>
      </c>
      <c r="M29" s="100"/>
      <c r="N29" s="100">
        <v>2</v>
      </c>
      <c r="O29" s="100">
        <v>0</v>
      </c>
      <c r="P29" s="100"/>
      <c r="Q29" s="100"/>
      <c r="R29" s="100"/>
      <c r="S29" s="101">
        <f>SUM(K29:R29)</f>
        <v>3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2</v>
      </c>
      <c r="L30" s="103">
        <v>2</v>
      </c>
      <c r="M30" s="103"/>
      <c r="N30" s="103">
        <v>4</v>
      </c>
      <c r="O30" s="103">
        <v>7</v>
      </c>
      <c r="P30" s="103"/>
      <c r="Q30" s="103"/>
      <c r="R30" s="103"/>
      <c r="S30" s="101">
        <f>SUM(K30:R30)</f>
        <v>15</v>
      </c>
      <c r="V30" s="102"/>
      <c r="W30" s="102"/>
      <c r="Z30" s="101"/>
    </row>
    <row r="31" spans="1:26" ht="19.5" customHeight="1" x14ac:dyDescent="0.3"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2</v>
      </c>
      <c r="O32" s="100">
        <v>0</v>
      </c>
      <c r="P32" s="100"/>
      <c r="Q32" s="100"/>
      <c r="R32" s="100"/>
      <c r="S32" s="101">
        <f>SUM(K32:R32)</f>
        <v>2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1</v>
      </c>
      <c r="L33" s="103">
        <v>3</v>
      </c>
      <c r="M33" s="103"/>
      <c r="N33" s="103">
        <v>1</v>
      </c>
      <c r="O33" s="103">
        <v>4</v>
      </c>
      <c r="P33" s="103"/>
      <c r="Q33" s="103"/>
      <c r="R33" s="103"/>
      <c r="S33" s="101">
        <f>SUM(K33:R33)</f>
        <v>9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2016-06-08T13:24:13Z</dcterms:modified>
</cp:coreProperties>
</file>