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Data Collection\TMC\Spreadsheets\"/>
    </mc:Choice>
  </mc:AlternateContent>
  <bookViews>
    <workbookView xWindow="5280" yWindow="-75" windowWidth="15195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<sst xmlns="http://schemas.openxmlformats.org/spreadsheetml/2006/main" count="315" uniqueCount="64">
  <si>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</si>
  <si>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</si>
  <si>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</si>
  <si>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</si>
  <si>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</si>
  <si>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</si>
  <si>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</si>
  <si>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</si>
  <si>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</si>
  <si>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</si>
  <si>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</si>
  <si>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</si>
  <si>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</si>
  <si>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</si>
  <si>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</si>
  <si>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</si>
  <si>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</si>
  <si>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</si>
  <si>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</si>
  <si>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</si>
  <si>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</si>
  <si>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</si>
  <si>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</si>
  <si>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</si>
  <si>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</si>
  <si>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</si>
  <si>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</si>
  <si>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</si>
  <si>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</si>
  <si>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</si>
  <si>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</si>
  <si>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</si>
  <si>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</si>
  <si>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</si>
  <si>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</si>
  <si>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</si>
  <si>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</si>
  <si>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</si>
  <si>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</si>
  <si>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</si>
  <si>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</si>
  <si>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</si>
  <si>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</si>
  <si>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</si>
  <si>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</si>
  <si>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</si>
  <si>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</si>
  <si>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</si>
  <si>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</si>
  <si>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</si>
  <si>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</si>
  <si>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</si>
  <si>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</si>
  <si>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</si>
  <si>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</si>
  <si>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</si>
  <si>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</si>
  <si>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</si>
  <si>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</si>
  <si>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</si>
  <si>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Polk</t>
  </si>
  <si>
    <t>Davenport</t>
  </si>
  <si>
    <t>Royals Way</t>
  </si>
  <si>
    <t>Ernie Caldwell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</si>
</sst>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24" fillId="0" borderId="0" xfId="0" applyNumberFormat="1" applyFont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T15" sqref="T15"/>
    </sheetView>
  </sheetViews>
  <sheetFormatPr defaultColWidth="9.140625" defaultRowHeight="12.75" x14ac:dyDescent="0.2"/>
  <cols>
    <col min="1" max="1" width="9" style="48" customWidth="1"/>
    <col min="2" max="2" width="9.140625" style="48"/>
    <col min="3" max="3" width="10.7109375" style="48" customWidth="1"/>
    <col min="4" max="4" width="11.7109375" style="48" customWidth="1"/>
    <col min="5" max="16384" width="9.140625" style="48"/>
  </cols>
  <sheetData>
    <row r="1" spans="1:17" ht="16.5" customHeight="1" thickBot="1" x14ac:dyDescent="0.25">
      <c r="A1" s="76"/>
      <c r="C1" s="5" t="s">
        <v>31</v>
      </c>
      <c r="D1" s="121" t="s">
        <v>62</v>
      </c>
      <c r="E1" s="122"/>
      <c r="F1" s="122"/>
      <c r="G1" s="123"/>
      <c r="L1" s="1"/>
    </row>
    <row r="2" spans="1:17" ht="13.5" thickBot="1" x14ac:dyDescent="0.25">
      <c r="A2" s="76"/>
      <c r="C2" s="5" t="s">
        <v>32</v>
      </c>
      <c r="D2" s="121" t="s">
        <v>63</v>
      </c>
      <c r="E2" s="122"/>
      <c r="F2" s="122"/>
      <c r="G2" s="123"/>
    </row>
    <row r="3" spans="1:17" ht="13.5" thickBot="1" x14ac:dyDescent="0.25">
      <c r="A3" s="76"/>
      <c r="C3" s="5" t="s">
        <v>10</v>
      </c>
      <c r="D3" s="124">
        <v>42487</v>
      </c>
      <c r="E3" s="122"/>
      <c r="F3" s="122"/>
      <c r="G3" s="123"/>
    </row>
    <row r="4" spans="1:17" ht="13.5" thickBot="1" x14ac:dyDescent="0.25">
      <c r="A4" s="76"/>
      <c r="C4" s="5" t="s">
        <v>38</v>
      </c>
      <c r="D4" s="125">
        <v>62572.07</v>
      </c>
      <c r="E4" s="126"/>
      <c r="F4" s="126"/>
      <c r="G4" s="127"/>
    </row>
    <row r="5" spans="1:17" ht="13.5" thickBot="1" x14ac:dyDescent="0.25">
      <c r="A5" s="76"/>
      <c r="C5" s="5"/>
      <c r="D5" s="86"/>
      <c r="E5" s="87"/>
      <c r="F5" s="88"/>
      <c r="G5" s="87"/>
    </row>
    <row r="6" spans="1:17" ht="13.5" thickBot="1" x14ac:dyDescent="0.25">
      <c r="A6" s="76"/>
      <c r="C6" s="5" t="s">
        <v>43</v>
      </c>
      <c r="D6" s="125" t="s">
        <v>60</v>
      </c>
      <c r="E6" s="126"/>
      <c r="F6" s="126"/>
      <c r="G6" s="127"/>
    </row>
    <row r="7" spans="1:17" ht="13.5" thickBot="1" x14ac:dyDescent="0.25">
      <c r="A7" s="76"/>
      <c r="C7" s="5" t="s">
        <v>44</v>
      </c>
      <c r="D7" s="125" t="s">
        <v>61</v>
      </c>
      <c r="E7" s="126"/>
      <c r="F7" s="126"/>
      <c r="G7" s="127"/>
    </row>
    <row r="9" spans="1:17" ht="21" thickBot="1" x14ac:dyDescent="0.35">
      <c r="A9" s="62" t="s">
        <v>33</v>
      </c>
    </row>
    <row r="10" spans="1:17" x14ac:dyDescent="0.2">
      <c r="B10" s="118" t="s">
        <v>6</v>
      </c>
      <c r="C10" s="119"/>
      <c r="D10" s="119"/>
      <c r="E10" s="120"/>
      <c r="F10" s="118" t="s">
        <v>9</v>
      </c>
      <c r="G10" s="119"/>
      <c r="H10" s="119"/>
      <c r="I10" s="120"/>
      <c r="J10" s="118" t="s">
        <v>2</v>
      </c>
      <c r="K10" s="119"/>
      <c r="L10" s="119"/>
      <c r="M10" s="120"/>
      <c r="N10" s="118" t="s">
        <v>8</v>
      </c>
      <c r="O10" s="119"/>
      <c r="P10" s="119"/>
      <c r="Q10" s="120"/>
    </row>
    <row r="11" spans="1:17" ht="13.5" thickBot="1" x14ac:dyDescent="0.25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5" thickBot="1" x14ac:dyDescent="0.25">
      <c r="A12" s="79">
        <v>0.29166666666666669</v>
      </c>
      <c r="B12" s="117">
        <v>0</v>
      </c>
      <c r="C12" s="115">
        <v>0</v>
      </c>
      <c r="D12" s="115">
        <v>0</v>
      </c>
      <c r="E12" s="115">
        <v>0</v>
      </c>
      <c r="F12" s="115">
        <v>2</v>
      </c>
      <c r="G12" s="115">
        <v>14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5">
        <v>0</v>
      </c>
      <c r="O12" s="115">
        <v>12</v>
      </c>
      <c r="P12" s="115">
        <v>4</v>
      </c>
      <c r="Q12" s="115">
        <v>0</v>
      </c>
    </row>
    <row r="13" spans="1:17" ht="13.5" thickBot="1" x14ac:dyDescent="0.25">
      <c r="A13" s="79">
        <f>A12+0.0104166666666667</f>
        <v>0.30208333333333337</v>
      </c>
      <c r="B13" s="115">
        <v>1</v>
      </c>
      <c r="C13" s="115">
        <v>0</v>
      </c>
      <c r="D13" s="115">
        <v>0</v>
      </c>
      <c r="E13" s="115">
        <v>0</v>
      </c>
      <c r="F13" s="115">
        <v>1</v>
      </c>
      <c r="G13" s="115">
        <v>27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19</v>
      </c>
      <c r="P13" s="115">
        <v>2</v>
      </c>
      <c r="Q13" s="115">
        <v>0</v>
      </c>
    </row>
    <row r="14" spans="1:17" ht="13.5" thickBot="1" x14ac:dyDescent="0.25">
      <c r="A14" s="79">
        <f t="shared" ref="A14:A20" si="0">A13+0.0104166666666667</f>
        <v>0.31250000000000006</v>
      </c>
      <c r="B14" s="115">
        <v>0</v>
      </c>
      <c r="C14" s="115">
        <v>0</v>
      </c>
      <c r="D14" s="115">
        <v>0</v>
      </c>
      <c r="E14" s="115">
        <v>0</v>
      </c>
      <c r="F14" s="115">
        <v>1</v>
      </c>
      <c r="G14" s="115">
        <v>14</v>
      </c>
      <c r="H14" s="115">
        <v>0</v>
      </c>
      <c r="I14" s="115">
        <v>0</v>
      </c>
      <c r="J14" s="115">
        <v>0</v>
      </c>
      <c r="K14" s="115">
        <v>0</v>
      </c>
      <c r="L14" s="115">
        <v>0</v>
      </c>
      <c r="M14" s="115">
        <v>0</v>
      </c>
      <c r="N14" s="115">
        <v>0</v>
      </c>
      <c r="O14" s="115">
        <v>23</v>
      </c>
      <c r="P14" s="115">
        <v>3</v>
      </c>
      <c r="Q14" s="115">
        <v>0</v>
      </c>
    </row>
    <row r="15" spans="1:17" ht="13.5" thickBot="1" x14ac:dyDescent="0.25">
      <c r="A15" s="79">
        <f t="shared" si="0"/>
        <v>0.32291666666666674</v>
      </c>
      <c r="B15" s="115">
        <v>0</v>
      </c>
      <c r="C15" s="115">
        <v>0</v>
      </c>
      <c r="D15" s="115">
        <v>0</v>
      </c>
      <c r="E15" s="115">
        <v>0</v>
      </c>
      <c r="F15" s="115">
        <v>2</v>
      </c>
      <c r="G15" s="115">
        <v>18</v>
      </c>
      <c r="H15" s="115">
        <v>0</v>
      </c>
      <c r="I15" s="115">
        <v>0</v>
      </c>
      <c r="J15" s="115">
        <v>0</v>
      </c>
      <c r="K15" s="115">
        <v>0</v>
      </c>
      <c r="L15" s="115">
        <v>0</v>
      </c>
      <c r="M15" s="115">
        <v>0</v>
      </c>
      <c r="N15" s="115">
        <v>0</v>
      </c>
      <c r="O15" s="115">
        <v>20</v>
      </c>
      <c r="P15" s="115">
        <v>1</v>
      </c>
      <c r="Q15" s="115">
        <v>0</v>
      </c>
    </row>
    <row r="16" spans="1:17" ht="13.5" thickBot="1" x14ac:dyDescent="0.25">
      <c r="A16" s="79">
        <f t="shared" si="0"/>
        <v>0.33333333333333343</v>
      </c>
      <c r="B16" s="115">
        <v>0</v>
      </c>
      <c r="C16" s="115">
        <v>0</v>
      </c>
      <c r="D16" s="115">
        <v>0</v>
      </c>
      <c r="E16" s="115">
        <v>0</v>
      </c>
      <c r="F16" s="115">
        <v>2</v>
      </c>
      <c r="G16" s="115">
        <v>16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5">
        <v>0</v>
      </c>
      <c r="O16" s="115">
        <v>27</v>
      </c>
      <c r="P16" s="115">
        <v>3</v>
      </c>
      <c r="Q16" s="115">
        <v>0</v>
      </c>
    </row>
    <row r="17" spans="1:17" ht="13.5" thickBot="1" x14ac:dyDescent="0.25">
      <c r="A17" s="79">
        <f t="shared" si="0"/>
        <v>0.34375000000000011</v>
      </c>
      <c r="B17" s="115">
        <v>0</v>
      </c>
      <c r="C17" s="115">
        <v>0</v>
      </c>
      <c r="D17" s="115">
        <v>0</v>
      </c>
      <c r="E17" s="115">
        <v>0</v>
      </c>
      <c r="F17" s="115">
        <v>4</v>
      </c>
      <c r="G17" s="115">
        <v>16</v>
      </c>
      <c r="H17" s="115">
        <v>0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0</v>
      </c>
      <c r="O17" s="115">
        <v>16</v>
      </c>
      <c r="P17" s="115">
        <v>3</v>
      </c>
      <c r="Q17" s="115">
        <v>0</v>
      </c>
    </row>
    <row r="18" spans="1:17" ht="13.5" thickBot="1" x14ac:dyDescent="0.25">
      <c r="A18" s="79">
        <f t="shared" si="0"/>
        <v>0.3541666666666668</v>
      </c>
      <c r="B18" s="115">
        <v>0</v>
      </c>
      <c r="C18" s="115">
        <v>0</v>
      </c>
      <c r="D18" s="115">
        <v>0</v>
      </c>
      <c r="E18" s="115">
        <v>0</v>
      </c>
      <c r="F18" s="115">
        <v>2</v>
      </c>
      <c r="G18" s="115">
        <v>18</v>
      </c>
      <c r="H18" s="115"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0</v>
      </c>
      <c r="N18" s="115">
        <v>0</v>
      </c>
      <c r="O18" s="115">
        <v>14</v>
      </c>
      <c r="P18" s="115">
        <v>0</v>
      </c>
      <c r="Q18" s="115">
        <v>0</v>
      </c>
    </row>
    <row r="19" spans="1:17" ht="13.5" thickBot="1" x14ac:dyDescent="0.25">
      <c r="A19" s="79">
        <f t="shared" si="0"/>
        <v>0.36458333333333348</v>
      </c>
      <c r="B19" s="115">
        <v>0</v>
      </c>
      <c r="C19" s="115">
        <v>0</v>
      </c>
      <c r="D19" s="115">
        <v>0</v>
      </c>
      <c r="E19" s="115">
        <v>0</v>
      </c>
      <c r="F19" s="115">
        <v>6</v>
      </c>
      <c r="G19" s="115">
        <v>18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15</v>
      </c>
      <c r="P19" s="115">
        <v>1</v>
      </c>
      <c r="Q19" s="115">
        <v>0</v>
      </c>
    </row>
    <row r="20" spans="1:17" ht="13.5" thickBot="1" x14ac:dyDescent="0.25">
      <c r="A20" s="79">
        <f t="shared" si="0"/>
        <v>0.37500000000000017</v>
      </c>
    </row>
    <row r="21" spans="1:17" ht="21" thickBot="1" x14ac:dyDescent="0.35">
      <c r="A21" s="62" t="s">
        <v>34</v>
      </c>
    </row>
    <row r="22" spans="1:17" x14ac:dyDescent="0.2">
      <c r="B22" s="118" t="s">
        <v>6</v>
      </c>
      <c r="C22" s="119"/>
      <c r="D22" s="119"/>
      <c r="E22" s="120"/>
      <c r="F22" s="118" t="s">
        <v>9</v>
      </c>
      <c r="G22" s="119"/>
      <c r="H22" s="119"/>
      <c r="I22" s="120"/>
      <c r="J22" s="118" t="s">
        <v>2</v>
      </c>
      <c r="K22" s="119"/>
      <c r="L22" s="119"/>
      <c r="M22" s="120"/>
      <c r="N22" s="118" t="s">
        <v>8</v>
      </c>
      <c r="O22" s="119"/>
      <c r="P22" s="119"/>
      <c r="Q22" s="120"/>
    </row>
    <row r="23" spans="1:17" ht="13.5" thickBot="1" x14ac:dyDescent="0.25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">
      <c r="A24" s="52">
        <f t="shared" ref="A24:A31" si="1">A12</f>
        <v>0.29166666666666669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">
      <c r="A25" s="52">
        <f t="shared" si="1"/>
        <v>0.30208333333333337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1</v>
      </c>
      <c r="P25" s="115">
        <v>0</v>
      </c>
      <c r="Q25" s="115">
        <v>0</v>
      </c>
    </row>
    <row r="26" spans="1:17" x14ac:dyDescent="0.2">
      <c r="A26" s="52">
        <f t="shared" si="1"/>
        <v>0.31250000000000006</v>
      </c>
      <c r="B26" s="115">
        <v>0</v>
      </c>
      <c r="C26" s="115">
        <v>0</v>
      </c>
      <c r="D26" s="115">
        <v>0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">
      <c r="A27" s="52">
        <f t="shared" si="1"/>
        <v>0.32291666666666674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1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3</v>
      </c>
      <c r="P27" s="115">
        <v>0</v>
      </c>
      <c r="Q27" s="115">
        <v>0</v>
      </c>
    </row>
    <row r="28" spans="1:17" x14ac:dyDescent="0.2">
      <c r="A28" s="52">
        <f t="shared" si="1"/>
        <v>0.33333333333333343</v>
      </c>
      <c r="B28" s="115">
        <v>0</v>
      </c>
      <c r="C28" s="115">
        <v>0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">
      <c r="A29" s="52">
        <f t="shared" si="1"/>
        <v>0.34375000000000011</v>
      </c>
      <c r="B29" s="115">
        <v>0</v>
      </c>
      <c r="C29" s="115">
        <v>0</v>
      </c>
      <c r="D29" s="115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1</v>
      </c>
      <c r="P29" s="115">
        <v>0</v>
      </c>
      <c r="Q29" s="115">
        <v>0</v>
      </c>
    </row>
    <row r="30" spans="1:17" x14ac:dyDescent="0.2">
      <c r="A30" s="52">
        <f t="shared" si="1"/>
        <v>0.3541666666666668</v>
      </c>
      <c r="B30" s="115">
        <v>0</v>
      </c>
      <c r="C30" s="115">
        <v>0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1</v>
      </c>
      <c r="P30" s="115">
        <v>0</v>
      </c>
      <c r="Q30" s="115">
        <v>0</v>
      </c>
    </row>
    <row r="31" spans="1:17" x14ac:dyDescent="0.2">
      <c r="A31" s="52">
        <f t="shared" si="1"/>
        <v>0.36458333333333348</v>
      </c>
      <c r="B31" s="115">
        <v>0</v>
      </c>
      <c r="C31" s="115">
        <v>0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35">
      <c r="A33" s="62" t="s">
        <v>26</v>
      </c>
    </row>
    <row r="34" spans="1:17" x14ac:dyDescent="0.2">
      <c r="B34" s="118" t="s">
        <v>6</v>
      </c>
      <c r="C34" s="119"/>
      <c r="D34" s="119"/>
      <c r="E34" s="120"/>
      <c r="F34" s="118" t="s">
        <v>9</v>
      </c>
      <c r="G34" s="119"/>
      <c r="H34" s="119"/>
      <c r="I34" s="120"/>
      <c r="J34" s="118" t="s">
        <v>2</v>
      </c>
      <c r="K34" s="119"/>
      <c r="L34" s="119"/>
      <c r="M34" s="120"/>
      <c r="N34" s="118" t="s">
        <v>8</v>
      </c>
      <c r="O34" s="119"/>
      <c r="P34" s="119"/>
      <c r="Q34" s="120"/>
    </row>
    <row r="35" spans="1:17" ht="13.5" thickBot="1" x14ac:dyDescent="0.25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4</v>
      </c>
      <c r="Q36" s="53"/>
    </row>
    <row r="37" spans="1:17" x14ac:dyDescent="0.2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7</v>
      </c>
      <c r="Q37" s="53"/>
    </row>
    <row r="38" spans="1:17" x14ac:dyDescent="0.2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5</v>
      </c>
      <c r="Q38" s="53"/>
    </row>
    <row r="39" spans="1:17" x14ac:dyDescent="0.2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1</v>
      </c>
      <c r="Q39" s="53"/>
    </row>
    <row r="40" spans="1:17" x14ac:dyDescent="0.2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1</v>
      </c>
      <c r="Q40" s="53"/>
    </row>
    <row r="41" spans="1:17" x14ac:dyDescent="0.2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3</v>
      </c>
      <c r="Q41" s="53"/>
    </row>
    <row r="42" spans="1:17" x14ac:dyDescent="0.2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1</v>
      </c>
      <c r="Q42" s="53"/>
    </row>
    <row r="43" spans="1:17" x14ac:dyDescent="0.2">
      <c r="A43" s="52">
        <f>A19</f>
        <v>0.36458333333333348</v>
      </c>
      <c r="B43" s="115"/>
      <c r="C43" s="115"/>
      <c r="D43" s="115">
        <v>0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L33" sqref="L33"/>
    </sheetView>
  </sheetViews>
  <sheetFormatPr defaultColWidth="9.140625" defaultRowHeight="12.75" x14ac:dyDescent="0.2"/>
  <cols>
    <col min="1" max="2" width="9.140625" style="1"/>
    <col min="3" max="3" width="8.7109375" style="1" customWidth="1"/>
    <col min="4" max="4" width="2.85546875" style="1" customWidth="1"/>
    <col min="5" max="5" width="8.140625" style="1" customWidth="1"/>
    <col min="6" max="7" width="2.5703125" style="1" customWidth="1"/>
    <col min="8" max="10" width="11" style="1" customWidth="1"/>
    <col min="11" max="12" width="1.7109375" style="1" customWidth="1"/>
    <col min="13" max="15" width="11" style="1" customWidth="1"/>
    <col min="16" max="16" width="9.140625" style="1"/>
    <col min="17" max="17" width="0" style="1" hidden="1" customWidth="1"/>
    <col min="18" max="20" width="9.140625" style="1" hidden="1" customWidth="1"/>
    <col min="21" max="32" width="6.28515625" style="4" hidden="1" customWidth="1"/>
    <col min="33" max="33" width="4.7109375" style="1" customWidth="1"/>
    <col min="34" max="16384" width="9.140625" style="1"/>
  </cols>
  <sheetData>
    <row r="4" spans="2:32" ht="25.5" x14ac:dyDescent="0.35">
      <c r="C4" s="132" t="s">
        <v>25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2:32" ht="20.25" x14ac:dyDescent="0.3">
      <c r="C5" s="133" t="s">
        <v>58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32" ht="12" customHeight="1" x14ac:dyDescent="0.25">
      <c r="C6" s="2"/>
    </row>
    <row r="7" spans="2:32" ht="12" customHeight="1" x14ac:dyDescent="0.2"/>
    <row r="8" spans="2:32" ht="15.75" x14ac:dyDescent="0.25">
      <c r="C8" s="129" t="s">
        <v>43</v>
      </c>
      <c r="D8" s="129"/>
      <c r="E8" s="129"/>
      <c r="F8" s="84"/>
      <c r="G8" s="84"/>
      <c r="H8" s="142" t="str">
        <f>Petra!D6</f>
        <v>Polk</v>
      </c>
      <c r="I8" s="142"/>
      <c r="J8" s="129" t="s">
        <v>44</v>
      </c>
      <c r="K8" s="129"/>
      <c r="L8" s="129"/>
      <c r="M8" s="142" t="str">
        <f>Petra!D7</f>
        <v>Davenport</v>
      </c>
      <c r="N8" s="142"/>
      <c r="O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75" x14ac:dyDescent="0.25">
      <c r="C10" s="129" t="s">
        <v>0</v>
      </c>
      <c r="D10" s="129"/>
      <c r="E10" s="129"/>
      <c r="F10" s="18"/>
      <c r="G10" s="18"/>
      <c r="H10" s="130" t="str">
        <f>Petra!D1</f>
        <v>Royals Way</v>
      </c>
      <c r="I10" s="130"/>
      <c r="J10" s="130"/>
      <c r="K10" s="139" t="s">
        <v>30</v>
      </c>
      <c r="L10" s="139"/>
      <c r="M10" s="130" t="str">
        <f>Petra!D2</f>
        <v>Ernie Caldwell Blvd</v>
      </c>
      <c r="N10" s="130"/>
      <c r="O10" s="130"/>
    </row>
    <row r="11" spans="2:32" ht="8.1" customHeight="1" x14ac:dyDescent="0.25">
      <c r="C11" s="18"/>
      <c r="D11" s="18"/>
      <c r="E11" s="18"/>
      <c r="F11" s="18"/>
      <c r="G11" s="18"/>
      <c r="H11" s="3"/>
    </row>
    <row r="12" spans="2:32" ht="15.75" x14ac:dyDescent="0.25">
      <c r="C12" s="129" t="s">
        <v>10</v>
      </c>
      <c r="D12" s="129"/>
      <c r="E12" s="129"/>
      <c r="F12" s="18"/>
      <c r="G12" s="18"/>
      <c r="H12" s="131">
        <f>Petra!D3</f>
        <v>42487</v>
      </c>
      <c r="I12" s="131"/>
      <c r="J12" s="131"/>
      <c r="N12" s="82" t="s">
        <v>42</v>
      </c>
    </row>
    <row r="13" spans="2:32" ht="8.1" customHeight="1" x14ac:dyDescent="0.25">
      <c r="C13" s="19"/>
      <c r="D13" s="10"/>
      <c r="E13" s="10"/>
      <c r="F13" s="10"/>
      <c r="G13" s="10"/>
    </row>
    <row r="14" spans="2:32" ht="15.75" x14ac:dyDescent="0.25">
      <c r="B14" s="5"/>
      <c r="C14" s="129" t="s">
        <v>1</v>
      </c>
      <c r="D14" s="129"/>
      <c r="E14" s="129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25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75" x14ac:dyDescent="0.25">
      <c r="B16" s="5"/>
      <c r="C16" s="73"/>
      <c r="D16" s="73"/>
      <c r="E16" s="73"/>
      <c r="F16" s="73"/>
      <c r="G16" s="73"/>
      <c r="H16" s="74"/>
      <c r="I16" s="74"/>
      <c r="K16" s="78"/>
      <c r="L16" s="141" t="s">
        <v>59</v>
      </c>
      <c r="M16" s="141"/>
      <c r="N16" s="141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25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">
      <c r="B18" s="5"/>
    </row>
    <row r="19" spans="2:22" x14ac:dyDescent="0.2">
      <c r="B19" s="5"/>
      <c r="C19" s="10"/>
      <c r="D19" s="10"/>
      <c r="E19" s="10"/>
      <c r="F19" s="10"/>
      <c r="G19" s="10"/>
      <c r="H19" s="134" t="s">
        <v>2</v>
      </c>
      <c r="I19" s="134"/>
      <c r="J19" s="134"/>
      <c r="K19" s="10"/>
      <c r="L19" s="10"/>
      <c r="M19" s="134" t="s">
        <v>6</v>
      </c>
      <c r="N19" s="134"/>
      <c r="O19" s="134"/>
      <c r="R19" s="4" t="s">
        <v>11</v>
      </c>
    </row>
    <row r="20" spans="2:22" x14ac:dyDescent="0.2">
      <c r="B20" s="5"/>
      <c r="C20" s="128" t="s">
        <v>1</v>
      </c>
      <c r="D20" s="128"/>
      <c r="E20" s="12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25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"/>
    <row r="23" spans="2:22" ht="11.25" customHeight="1" x14ac:dyDescent="0.2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0</v>
      </c>
      <c r="J23" s="33">
        <f>Petra!J12+Petra!J24+Petra!J36</f>
        <v>0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0.29166666666666669</v>
      </c>
      <c r="S23" s="54">
        <f t="shared" ref="S23:S30" si="1">SUM(H23:J23,H40:J40,M23:O23,M40:O40)</f>
        <v>36</v>
      </c>
      <c r="T23" s="54"/>
    </row>
    <row r="24" spans="2:22" ht="11.25" customHeight="1" x14ac:dyDescent="0.2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0</v>
      </c>
      <c r="J24" s="33">
        <f>Petra!J13+Petra!J25+Petra!J37</f>
        <v>0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1</v>
      </c>
      <c r="R24" s="7">
        <f t="shared" si="0"/>
        <v>0.30208333333333337</v>
      </c>
      <c r="S24" s="54">
        <f t="shared" si="1"/>
        <v>58</v>
      </c>
      <c r="T24" s="54"/>
    </row>
    <row r="25" spans="2:22" ht="11.25" customHeight="1" x14ac:dyDescent="0.2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0</v>
      </c>
      <c r="J25" s="33">
        <f>Petra!J14+Petra!J26+Petra!J38</f>
        <v>0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46</v>
      </c>
      <c r="T25" s="54"/>
    </row>
    <row r="26" spans="2:22" ht="11.25" customHeight="1" x14ac:dyDescent="0.2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0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0.32291666666666674</v>
      </c>
      <c r="S26" s="54">
        <f t="shared" si="1"/>
        <v>46</v>
      </c>
      <c r="T26" s="54">
        <f>SUM(S23:S26)</f>
        <v>186</v>
      </c>
      <c r="V26" s="66"/>
    </row>
    <row r="27" spans="2:22" ht="11.25" customHeight="1" x14ac:dyDescent="0.2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0</v>
      </c>
      <c r="I27" s="33">
        <f>Petra!K16+Petra!K28+Petra!K40</f>
        <v>0</v>
      </c>
      <c r="J27" s="33">
        <f>Petra!J16+Petra!J28+Petra!J40</f>
        <v>0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0.33333333333333343</v>
      </c>
      <c r="S27" s="54">
        <f t="shared" si="1"/>
        <v>49</v>
      </c>
      <c r="T27" s="54">
        <f>SUM(S24:S27)</f>
        <v>199</v>
      </c>
    </row>
    <row r="28" spans="2:22" ht="11.25" customHeight="1" x14ac:dyDescent="0.2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0</v>
      </c>
      <c r="J28" s="33">
        <f>Petra!J17+Petra!J29+Petra!J41</f>
        <v>0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0.34375000000000011</v>
      </c>
      <c r="S28" s="54">
        <f t="shared" si="1"/>
        <v>43</v>
      </c>
      <c r="T28" s="54">
        <f>SUM(S25:S28)</f>
        <v>184</v>
      </c>
    </row>
    <row r="29" spans="2:22" ht="11.25" customHeight="1" x14ac:dyDescent="0.2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0</v>
      </c>
      <c r="I29" s="33">
        <f>Petra!K18+Petra!K30+Petra!K42</f>
        <v>0</v>
      </c>
      <c r="J29" s="33">
        <f>Petra!J18+Petra!J30+Petra!J42</f>
        <v>0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0.3541666666666668</v>
      </c>
      <c r="S29" s="54">
        <f t="shared" si="1"/>
        <v>36</v>
      </c>
      <c r="T29" s="54">
        <f>SUM(S26:S29)</f>
        <v>174</v>
      </c>
    </row>
    <row r="30" spans="2:22" ht="11.25" customHeight="1" x14ac:dyDescent="0.2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0</v>
      </c>
      <c r="J30" s="61">
        <f>Petra!J19+Petra!J31+Petra!J43</f>
        <v>0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0.36458333333333348</v>
      </c>
      <c r="S30" s="54">
        <f t="shared" si="1"/>
        <v>40</v>
      </c>
      <c r="T30" s="54">
        <f>SUM(S27:S30)</f>
        <v>168</v>
      </c>
    </row>
    <row r="31" spans="2:22" ht="14.25" customHeight="1" x14ac:dyDescent="0.2">
      <c r="C31" s="29"/>
      <c r="D31" s="30"/>
      <c r="E31" s="29"/>
      <c r="F31" s="29"/>
      <c r="G31" s="59"/>
      <c r="H31" s="32">
        <f>SUM(H23:H30)</f>
        <v>0</v>
      </c>
      <c r="I31" s="32">
        <f>SUM(I23:I30)</f>
        <v>0</v>
      </c>
      <c r="J31" s="32">
        <f>SUM(J23:J30)</f>
        <v>0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1</v>
      </c>
      <c r="R31" s="7">
        <f>E30</f>
        <v>0.37500000000000017</v>
      </c>
      <c r="T31" s="54"/>
    </row>
    <row r="32" spans="2:22" ht="6" customHeight="1" thickBot="1" x14ac:dyDescent="0.25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499999999999993" customHeight="1" x14ac:dyDescent="0.2">
      <c r="C33" s="7"/>
      <c r="D33" s="9"/>
      <c r="E33" s="8"/>
      <c r="F33" s="8"/>
      <c r="G33" s="8"/>
    </row>
    <row r="34" spans="3:32" ht="15" customHeight="1" thickBot="1" x14ac:dyDescent="0.25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199</v>
      </c>
    </row>
    <row r="35" spans="3:32" ht="6" customHeight="1" x14ac:dyDescent="0.2"/>
    <row r="36" spans="3:32" ht="11.25" customHeight="1" x14ac:dyDescent="0.2">
      <c r="C36" s="10"/>
      <c r="D36" s="10"/>
      <c r="E36" s="10"/>
      <c r="F36" s="10"/>
      <c r="G36" s="10"/>
      <c r="H36" s="134" t="s">
        <v>8</v>
      </c>
      <c r="I36" s="134"/>
      <c r="J36" s="134"/>
      <c r="K36" s="10"/>
      <c r="L36" s="10"/>
      <c r="M36" s="134" t="s">
        <v>9</v>
      </c>
      <c r="N36" s="134"/>
      <c r="O36" s="134"/>
      <c r="U36" s="140" t="s">
        <v>15</v>
      </c>
      <c r="V36" s="140"/>
      <c r="W36" s="140"/>
      <c r="X36" s="140" t="s">
        <v>19</v>
      </c>
      <c r="Y36" s="140"/>
      <c r="Z36" s="140"/>
      <c r="AA36" s="140" t="s">
        <v>20</v>
      </c>
      <c r="AB36" s="140"/>
      <c r="AC36" s="140"/>
      <c r="AD36" s="140" t="s">
        <v>21</v>
      </c>
      <c r="AE36" s="140"/>
      <c r="AF36" s="140"/>
    </row>
    <row r="37" spans="3:32" x14ac:dyDescent="0.2">
      <c r="C37" s="128" t="s">
        <v>1</v>
      </c>
      <c r="D37" s="128"/>
      <c r="E37" s="12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25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">
      <c r="S39" s="58"/>
    </row>
    <row r="40" spans="3:32" ht="11.25" customHeight="1" x14ac:dyDescent="0.2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8</v>
      </c>
      <c r="I40" s="33">
        <f>Petra!O12+Petra!O24+Petra!O36</f>
        <v>12</v>
      </c>
      <c r="J40" s="33">
        <f>Petra!N12+Petra!N24+Petra!N36</f>
        <v>0</v>
      </c>
      <c r="K40" s="33"/>
      <c r="L40" s="36"/>
      <c r="M40" s="33">
        <f>Petra!H12+Petra!H24+Petra!H36</f>
        <v>0</v>
      </c>
      <c r="N40" s="33">
        <f>Petra!G12+Petra!G24+Petra!G36</f>
        <v>14</v>
      </c>
      <c r="O40" s="33">
        <f>Petra!F12+Petra!F24+Petra!F36</f>
        <v>2</v>
      </c>
      <c r="R40" s="63">
        <f>IF($T$34=$T$26,R23,IF($T$34=$T$27,R24,IF($T$34=$T$28,R25,IF($T$34=$T$29,R26,R27))))</f>
        <v>0.30208333333333337</v>
      </c>
      <c r="S40" s="63">
        <f>IF(R40=R23,R24,IF(R40=R24,R25,IF(R40=R25,R26,IF(R40=R26,R27,R28))))</f>
        <v>0.31250000000000006</v>
      </c>
      <c r="T40" s="64">
        <f>SUM(U40:W40,X40:Z40,AA40:AC40,AD40:AF40)</f>
        <v>58</v>
      </c>
      <c r="U40" s="64">
        <f t="shared" ref="U40:W43" si="5">IF($R$40=$C$23,H23,IF($R$40=$C$24,H24,IF($R$40=$C$25,H25,IF($R$40=$C$26,H26,H27))))</f>
        <v>0</v>
      </c>
      <c r="V40" s="64">
        <f t="shared" si="5"/>
        <v>0</v>
      </c>
      <c r="W40" s="64">
        <f t="shared" si="5"/>
        <v>0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1</v>
      </c>
      <c r="AA40" s="64">
        <f t="shared" ref="AA40:AC43" si="7">IF($R$40=$C$23,H40,IF($R$40=$C$24,H41,IF($R$40=$C$25,H42,IF($R$40=$C$26,H43,H44))))</f>
        <v>9</v>
      </c>
      <c r="AB40" s="64">
        <f t="shared" si="7"/>
        <v>20</v>
      </c>
      <c r="AC40" s="64">
        <f t="shared" si="7"/>
        <v>0</v>
      </c>
      <c r="AD40" s="64">
        <f t="shared" ref="AD40:AF43" si="8">IF($R$40=$C$23,M40,IF($R$40=$C$24,M41,IF($R$40=$C$25,M42,IF($R$40=$C$26,M43,M44))))</f>
        <v>0</v>
      </c>
      <c r="AE40" s="64">
        <f t="shared" si="8"/>
        <v>27</v>
      </c>
      <c r="AF40" s="64">
        <f t="shared" si="8"/>
        <v>1</v>
      </c>
    </row>
    <row r="41" spans="3:32" ht="11.25" customHeight="1" x14ac:dyDescent="0.2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9</v>
      </c>
      <c r="I41" s="33">
        <f>Petra!O13+Petra!O25+Petra!O37</f>
        <v>20</v>
      </c>
      <c r="J41" s="33">
        <f>Petra!N13+Petra!N25+Petra!N37</f>
        <v>0</v>
      </c>
      <c r="K41" s="33"/>
      <c r="L41" s="36"/>
      <c r="M41" s="33">
        <f>Petra!H13+Petra!H25+Petra!H37</f>
        <v>0</v>
      </c>
      <c r="N41" s="33">
        <f>Petra!G13+Petra!G25+Petra!G37</f>
        <v>27</v>
      </c>
      <c r="O41" s="33">
        <f>Petra!F13+Petra!F25+Petra!F37</f>
        <v>1</v>
      </c>
      <c r="R41" s="63">
        <f>S40</f>
        <v>0.31250000000000006</v>
      </c>
      <c r="S41" s="63">
        <f>IF(R41=R24,R25,IF(R41=R25,R26,IF(R41=R26,R27,IF(R41=R27,R28,R29))))</f>
        <v>0.32291666666666674</v>
      </c>
      <c r="T41" s="4">
        <f>SUM(U41:W41,X41:Z41,AA41:AC41,AD41:AF41)</f>
        <v>46</v>
      </c>
      <c r="U41" s="64">
        <f t="shared" si="5"/>
        <v>0</v>
      </c>
      <c r="V41" s="64">
        <f t="shared" si="5"/>
        <v>0</v>
      </c>
      <c r="W41" s="64">
        <f t="shared" si="5"/>
        <v>0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8</v>
      </c>
      <c r="AB41" s="64">
        <f t="shared" si="7"/>
        <v>23</v>
      </c>
      <c r="AC41" s="64">
        <f t="shared" si="7"/>
        <v>0</v>
      </c>
      <c r="AD41" s="64">
        <f t="shared" si="8"/>
        <v>0</v>
      </c>
      <c r="AE41" s="64">
        <f t="shared" si="8"/>
        <v>14</v>
      </c>
      <c r="AF41" s="64">
        <f t="shared" si="8"/>
        <v>1</v>
      </c>
    </row>
    <row r="42" spans="3:32" ht="11.25" customHeight="1" x14ac:dyDescent="0.2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8</v>
      </c>
      <c r="I42" s="33">
        <f>Petra!O14+Petra!O26+Petra!O38</f>
        <v>23</v>
      </c>
      <c r="J42" s="33">
        <f>Petra!N14+Petra!N26+Petra!N38</f>
        <v>0</v>
      </c>
      <c r="K42" s="33"/>
      <c r="L42" s="36"/>
      <c r="M42" s="33">
        <f>Petra!H14+Petra!H26+Petra!H38</f>
        <v>0</v>
      </c>
      <c r="N42" s="33">
        <f>Petra!G14+Petra!G26+Petra!G38</f>
        <v>14</v>
      </c>
      <c r="O42" s="33">
        <f>Petra!F14+Petra!F26+Petra!F38</f>
        <v>1</v>
      </c>
      <c r="R42" s="63">
        <f>S41</f>
        <v>0.32291666666666674</v>
      </c>
      <c r="S42" s="63">
        <f>IF(R42=R25,R26,IF(R42=R26,R27,IF(R42=R27,R28,IF(R42=R28,R29,R30))))</f>
        <v>0.33333333333333343</v>
      </c>
      <c r="T42" s="4">
        <f>SUM(U42:W42,X42:Z42,AA42:AC42,AD42:AF42)</f>
        <v>46</v>
      </c>
      <c r="U42" s="64">
        <f t="shared" si="5"/>
        <v>0</v>
      </c>
      <c r="V42" s="64">
        <f t="shared" si="5"/>
        <v>0</v>
      </c>
      <c r="W42" s="64">
        <f t="shared" si="5"/>
        <v>0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2</v>
      </c>
      <c r="AB42" s="64">
        <f t="shared" si="7"/>
        <v>23</v>
      </c>
      <c r="AC42" s="64">
        <f t="shared" si="7"/>
        <v>0</v>
      </c>
      <c r="AD42" s="64">
        <f t="shared" si="8"/>
        <v>0</v>
      </c>
      <c r="AE42" s="64">
        <f t="shared" si="8"/>
        <v>19</v>
      </c>
      <c r="AF42" s="64">
        <f t="shared" si="8"/>
        <v>2</v>
      </c>
    </row>
    <row r="43" spans="3:32" ht="11.25" customHeight="1" x14ac:dyDescent="0.2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2</v>
      </c>
      <c r="I43" s="33">
        <f>Petra!O15+Petra!O27+Petra!O39</f>
        <v>23</v>
      </c>
      <c r="J43" s="33">
        <f>Petra!N15+Petra!N27+Petra!N39</f>
        <v>0</v>
      </c>
      <c r="K43" s="33"/>
      <c r="L43" s="36"/>
      <c r="M43" s="33">
        <f>Petra!H15+Petra!H27+Petra!H39</f>
        <v>0</v>
      </c>
      <c r="N43" s="33">
        <f>Petra!G15+Petra!G27+Petra!G39</f>
        <v>19</v>
      </c>
      <c r="O43" s="33">
        <f>Petra!F15+Petra!F27+Petra!F39</f>
        <v>2</v>
      </c>
      <c r="R43" s="63">
        <f>S42</f>
        <v>0.33333333333333343</v>
      </c>
      <c r="S43" s="63">
        <f>IF(R43=R26,R27,IF(R43=R27,R28,IF(R43=R28,R29,IF(R43=R29,R30,R31))))</f>
        <v>0.34375000000000011</v>
      </c>
      <c r="T43" s="4">
        <f>SUM(U43:W43,X43:Z43,AA43:AC43,AD43:AF43)</f>
        <v>49</v>
      </c>
      <c r="U43" s="64">
        <f t="shared" si="5"/>
        <v>0</v>
      </c>
      <c r="V43" s="64">
        <f t="shared" si="5"/>
        <v>0</v>
      </c>
      <c r="W43" s="64">
        <f t="shared" si="5"/>
        <v>0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4</v>
      </c>
      <c r="AB43" s="64">
        <f t="shared" si="7"/>
        <v>27</v>
      </c>
      <c r="AC43" s="64">
        <f t="shared" si="7"/>
        <v>0</v>
      </c>
      <c r="AD43" s="64">
        <f t="shared" si="8"/>
        <v>0</v>
      </c>
      <c r="AE43" s="64">
        <f t="shared" si="8"/>
        <v>16</v>
      </c>
      <c r="AF43" s="64">
        <f t="shared" si="8"/>
        <v>2</v>
      </c>
    </row>
    <row r="44" spans="3:32" ht="11.25" customHeight="1" x14ac:dyDescent="0.2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4</v>
      </c>
      <c r="I44" s="33">
        <f>Petra!O16+Petra!O28+Petra!O40</f>
        <v>27</v>
      </c>
      <c r="J44" s="33">
        <f>Petra!N16+Petra!N28+Petra!N40</f>
        <v>0</v>
      </c>
      <c r="K44" s="33"/>
      <c r="L44" s="36"/>
      <c r="M44" s="33">
        <f>Petra!H16+Petra!H28+Petra!H40</f>
        <v>0</v>
      </c>
      <c r="N44" s="33">
        <f>Petra!G16+Petra!G28+Petra!G40</f>
        <v>16</v>
      </c>
      <c r="O44" s="33">
        <f>Petra!F16+Petra!F28+Petra!F40</f>
        <v>2</v>
      </c>
      <c r="R44" s="63"/>
    </row>
    <row r="45" spans="3:32" ht="11.25" customHeight="1" x14ac:dyDescent="0.2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6</v>
      </c>
      <c r="I45" s="33">
        <f>Petra!O17+Petra!O29+Petra!O41</f>
        <v>17</v>
      </c>
      <c r="J45" s="33">
        <f>Petra!N17+Petra!N29+Petra!N41</f>
        <v>0</v>
      </c>
      <c r="K45" s="33"/>
      <c r="L45" s="36"/>
      <c r="M45" s="33">
        <f>Petra!H17+Petra!H29+Petra!H41</f>
        <v>0</v>
      </c>
      <c r="N45" s="33">
        <f>Petra!G17+Petra!G29+Petra!G41</f>
        <v>16</v>
      </c>
      <c r="O45" s="33">
        <f>Petra!F17+Petra!F29+Petra!F41</f>
        <v>4</v>
      </c>
      <c r="T45" s="1" t="s">
        <v>36</v>
      </c>
      <c r="U45" s="64">
        <f>SUM(U40:U43)</f>
        <v>0</v>
      </c>
      <c r="V45" s="64">
        <f t="shared" ref="V45:AF45" si="9">SUM(V40:V43)</f>
        <v>0</v>
      </c>
      <c r="W45" s="64">
        <f t="shared" si="9"/>
        <v>0</v>
      </c>
      <c r="X45" s="64">
        <f t="shared" si="9"/>
        <v>0</v>
      </c>
      <c r="Y45" s="64">
        <f t="shared" si="9"/>
        <v>0</v>
      </c>
      <c r="Z45" s="64">
        <f t="shared" si="9"/>
        <v>1</v>
      </c>
      <c r="AA45" s="64">
        <f t="shared" si="9"/>
        <v>23</v>
      </c>
      <c r="AB45" s="64">
        <f t="shared" si="9"/>
        <v>93</v>
      </c>
      <c r="AC45" s="64">
        <f t="shared" si="9"/>
        <v>0</v>
      </c>
      <c r="AD45" s="64">
        <f t="shared" si="9"/>
        <v>0</v>
      </c>
      <c r="AE45" s="64">
        <f t="shared" si="9"/>
        <v>76</v>
      </c>
      <c r="AF45" s="64">
        <f t="shared" si="9"/>
        <v>6</v>
      </c>
    </row>
    <row r="46" spans="3:32" ht="11.25" customHeight="1" x14ac:dyDescent="0.2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1</v>
      </c>
      <c r="I46" s="33">
        <f>Petra!O18+Petra!O30+Petra!O42</f>
        <v>15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18</v>
      </c>
      <c r="O46" s="33">
        <f>Petra!F18+Petra!F30+Petra!F42</f>
        <v>2</v>
      </c>
    </row>
    <row r="47" spans="3:32" ht="11.25" customHeight="1" x14ac:dyDescent="0.2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1</v>
      </c>
      <c r="I47" s="61">
        <f>Petra!O19+Petra!O31+Petra!O43</f>
        <v>15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18</v>
      </c>
      <c r="O47" s="61">
        <f>Petra!F19+Petra!F31+Petra!F43</f>
        <v>6</v>
      </c>
      <c r="S47" s="1" t="s">
        <v>13</v>
      </c>
      <c r="T47" s="65">
        <f>ROUND(T34/(MAX(T40:T43)*4),3)</f>
        <v>0.85799999999999998</v>
      </c>
    </row>
    <row r="48" spans="3:32" ht="14.25" customHeight="1" x14ac:dyDescent="0.2">
      <c r="C48" s="29"/>
      <c r="D48" s="30"/>
      <c r="E48" s="29"/>
      <c r="F48" s="29"/>
      <c r="G48" s="59"/>
      <c r="H48" s="33">
        <f>SUM(H40:H47)</f>
        <v>39</v>
      </c>
      <c r="I48" s="33">
        <f>SUM(I40:I47)</f>
        <v>152</v>
      </c>
      <c r="J48" s="33">
        <f>SUM(J40:J47)</f>
        <v>0</v>
      </c>
      <c r="K48" s="33"/>
      <c r="L48" s="32"/>
      <c r="M48" s="33">
        <f>SUM(M40:M47)</f>
        <v>0</v>
      </c>
      <c r="N48" s="33">
        <f>SUM(N40:N47)</f>
        <v>142</v>
      </c>
      <c r="O48" s="33">
        <f>SUM(O40:O47)</f>
        <v>20</v>
      </c>
    </row>
    <row r="49" spans="3:30" ht="6" customHeight="1" thickBot="1" x14ac:dyDescent="0.25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"/>
    <row r="53" spans="3:30" ht="15.75" customHeight="1" x14ac:dyDescent="0.2">
      <c r="F53" s="20"/>
      <c r="G53" s="20"/>
      <c r="H53" s="25">
        <f>Z45</f>
        <v>1</v>
      </c>
      <c r="I53" s="25">
        <f>Y45</f>
        <v>0</v>
      </c>
      <c r="J53" s="25">
        <f>X45</f>
        <v>0</v>
      </c>
      <c r="O53" s="28">
        <f>AF45</f>
        <v>6</v>
      </c>
    </row>
    <row r="54" spans="3:30" ht="13.5" thickBot="1" x14ac:dyDescent="0.25">
      <c r="C54" s="137" t="s">
        <v>23</v>
      </c>
      <c r="D54" s="137"/>
      <c r="E54" s="137"/>
      <c r="F54" s="137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">
      <c r="C55" s="24" t="str">
        <f>H10</f>
        <v>Royals Way</v>
      </c>
      <c r="G55" s="23"/>
      <c r="O55" s="28">
        <f>AE45</f>
        <v>76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5" thickBot="1" x14ac:dyDescent="0.25">
      <c r="C57" s="137" t="s">
        <v>24</v>
      </c>
      <c r="D57" s="137"/>
      <c r="E57" s="137"/>
      <c r="F57" s="137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">
      <c r="C58" s="24" t="str">
        <f>M10</f>
        <v>Ernie Caldwell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5" thickBot="1" x14ac:dyDescent="0.25">
      <c r="C61" s="137" t="s">
        <v>14</v>
      </c>
      <c r="D61" s="137"/>
      <c r="E61" s="137"/>
      <c r="F61" s="137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">
      <c r="C62" s="21">
        <f>R40</f>
        <v>0.30208333333333337</v>
      </c>
      <c r="D62" s="22" t="s">
        <v>7</v>
      </c>
      <c r="E62" s="21">
        <f>S43</f>
        <v>0.34375000000000011</v>
      </c>
      <c r="G62" s="23"/>
      <c r="H62" s="26">
        <f>AA45</f>
        <v>23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5" thickBot="1" x14ac:dyDescent="0.25">
      <c r="C64" s="137" t="s">
        <v>22</v>
      </c>
      <c r="D64" s="137"/>
      <c r="E64" s="137"/>
      <c r="F64" s="137"/>
      <c r="G64" s="23"/>
      <c r="H64" s="26">
        <f>AB45</f>
        <v>93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">
      <c r="C65" s="138">
        <f>T47</f>
        <v>0.85799999999999998</v>
      </c>
      <c r="D65" s="138"/>
      <c r="E65" s="138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">
      <c r="G66" s="23"/>
      <c r="H66" s="26">
        <f>AC45</f>
        <v>0</v>
      </c>
      <c r="M66" s="27">
        <f>U45</f>
        <v>0</v>
      </c>
      <c r="N66" s="27">
        <f>V45</f>
        <v>0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5" thickBot="1" x14ac:dyDescent="0.25">
      <c r="C67" s="137" t="s">
        <v>35</v>
      </c>
      <c r="D67" s="137"/>
      <c r="E67" s="137"/>
      <c r="F67" s="137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">
      <c r="C68" s="135">
        <f>T34</f>
        <v>199</v>
      </c>
      <c r="D68" s="136"/>
      <c r="E68" s="136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">
      <c r="U72" s="1"/>
      <c r="V72" s="1"/>
      <c r="W72" s="1"/>
      <c r="X72" s="1"/>
      <c r="Y72" s="1"/>
      <c r="Z72" s="1"/>
      <c r="AC72" s="27"/>
      <c r="AD72" s="1"/>
    </row>
    <row r="73" spans="3:30" x14ac:dyDescent="0.2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40625" defaultRowHeight="12.75" x14ac:dyDescent="0.2"/>
  <cols>
    <col min="1" max="1" width="13.28515625" style="1" bestFit="1" customWidth="1"/>
    <col min="2" max="2" width="6.140625" style="1" customWidth="1"/>
    <col min="3" max="3" width="9.140625" style="1"/>
    <col min="4" max="4" width="8.7109375" style="1" customWidth="1"/>
    <col min="5" max="5" width="2.85546875" style="1" customWidth="1"/>
    <col min="6" max="6" width="8.7109375" style="1" customWidth="1"/>
    <col min="7" max="8" width="1.7109375" style="1" customWidth="1"/>
    <col min="9" max="9" width="9.140625" style="1"/>
    <col min="10" max="11" width="10.5703125" style="1" bestFit="1" customWidth="1"/>
    <col min="12" max="13" width="1.7109375" style="1" customWidth="1"/>
    <col min="14" max="15" width="10.5703125" style="1" bestFit="1" customWidth="1"/>
    <col min="16" max="17" width="9.140625" style="1"/>
    <col min="18" max="18" width="0" style="1" hidden="1" customWidth="1"/>
    <col min="19" max="21" width="9.140625" style="1" hidden="1" customWidth="1"/>
    <col min="22" max="35" width="4.7109375" style="1" hidden="1" customWidth="1"/>
    <col min="36" max="16384" width="9.140625" style="1"/>
  </cols>
  <sheetData>
    <row r="4" spans="1:32" ht="25.5" x14ac:dyDescent="0.35">
      <c r="D4" s="132" t="s">
        <v>25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32" ht="20.25" x14ac:dyDescent="0.3">
      <c r="D5" s="133" t="s">
        <v>58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</row>
    <row r="6" spans="1:32" ht="12" customHeight="1" x14ac:dyDescent="0.25">
      <c r="D6" s="2"/>
    </row>
    <row r="7" spans="1:32" ht="12" customHeight="1" x14ac:dyDescent="0.25">
      <c r="F7" s="84"/>
      <c r="G7" s="84"/>
      <c r="J7" s="85"/>
      <c r="K7" s="85"/>
      <c r="L7" s="85"/>
    </row>
    <row r="8" spans="1:32" ht="15.75" x14ac:dyDescent="0.25">
      <c r="D8" s="129" t="s">
        <v>43</v>
      </c>
      <c r="E8" s="129"/>
      <c r="F8" s="129"/>
      <c r="I8" s="142" t="str">
        <f>Petra!D6</f>
        <v>Polk</v>
      </c>
      <c r="J8" s="142"/>
      <c r="K8" s="129" t="s">
        <v>44</v>
      </c>
      <c r="L8" s="129"/>
      <c r="M8" s="129"/>
      <c r="N8" s="142" t="str">
        <f>Petra!D7</f>
        <v>Davenport</v>
      </c>
      <c r="O8" s="142"/>
      <c r="P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A10" s="23"/>
      <c r="D10" s="129" t="s">
        <v>0</v>
      </c>
      <c r="E10" s="129"/>
      <c r="F10" s="129"/>
      <c r="G10" s="18"/>
      <c r="H10" s="18"/>
      <c r="I10" s="130" t="str">
        <f>'All traffic'!H10</f>
        <v>Royals Way</v>
      </c>
      <c r="J10" s="130"/>
      <c r="K10" s="130"/>
      <c r="L10" s="3" t="s">
        <v>30</v>
      </c>
      <c r="M10" s="3"/>
      <c r="N10" s="130" t="str">
        <f>'All traffic'!M10</f>
        <v>Ernie Caldwell Blvd</v>
      </c>
      <c r="O10" s="130"/>
      <c r="P10" s="130"/>
    </row>
    <row r="11" spans="1:32" ht="8.1" customHeight="1" x14ac:dyDescent="0.25">
      <c r="A11" s="5"/>
      <c r="D11" s="18"/>
      <c r="E11" s="18"/>
      <c r="F11" s="18"/>
      <c r="G11" s="18"/>
      <c r="H11" s="18"/>
      <c r="I11" s="3"/>
    </row>
    <row r="12" spans="1:32" ht="15.75" x14ac:dyDescent="0.25">
      <c r="A12" s="5"/>
      <c r="D12" s="129" t="s">
        <v>10</v>
      </c>
      <c r="E12" s="129"/>
      <c r="F12" s="129"/>
      <c r="G12" s="18"/>
      <c r="H12" s="18"/>
      <c r="I12" s="131">
        <f>'All traffic'!H12</f>
        <v>42487</v>
      </c>
      <c r="J12" s="131"/>
      <c r="K12" s="131"/>
    </row>
    <row r="13" spans="1:32" ht="8.1" customHeight="1" x14ac:dyDescent="0.25">
      <c r="A13" s="5"/>
      <c r="D13" s="19"/>
      <c r="E13" s="10"/>
      <c r="F13" s="10"/>
      <c r="G13" s="10"/>
      <c r="H13" s="10"/>
    </row>
    <row r="14" spans="1:32" ht="15.75" x14ac:dyDescent="0.25">
      <c r="A14" s="6"/>
      <c r="B14" s="5"/>
      <c r="C14" s="5"/>
      <c r="D14" s="129" t="s">
        <v>1</v>
      </c>
      <c r="E14" s="129"/>
      <c r="F14" s="129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9" t="s">
        <v>27</v>
      </c>
      <c r="O14" s="129"/>
      <c r="P14" s="129"/>
    </row>
    <row r="15" spans="1:32" ht="8.1" customHeight="1" x14ac:dyDescent="0.25">
      <c r="A15" s="5"/>
      <c r="D15" s="19"/>
      <c r="E15" s="10"/>
      <c r="F15" s="10"/>
      <c r="G15" s="10"/>
      <c r="H15" s="10"/>
    </row>
    <row r="16" spans="1:32" ht="15.75" x14ac:dyDescent="0.25">
      <c r="A16" s="6"/>
      <c r="B16" s="5"/>
      <c r="C16" s="5"/>
      <c r="D16" s="73"/>
      <c r="E16" s="73"/>
      <c r="F16" s="73"/>
      <c r="G16" s="73"/>
      <c r="H16" s="73"/>
      <c r="M16" s="141" t="s">
        <v>59</v>
      </c>
      <c r="N16" s="141"/>
      <c r="O16" s="141"/>
      <c r="P16" s="81">
        <f>Petra!D4</f>
        <v>62572.07</v>
      </c>
    </row>
    <row r="17" spans="1:23" ht="12" customHeight="1" thickBot="1" x14ac:dyDescent="0.25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">
      <c r="A18" s="6"/>
      <c r="B18" s="5"/>
      <c r="C18" s="5"/>
    </row>
    <row r="19" spans="1:23" x14ac:dyDescent="0.2">
      <c r="A19" s="6"/>
      <c r="B19" s="5"/>
      <c r="C19" s="5"/>
      <c r="D19" s="10"/>
      <c r="E19" s="10"/>
      <c r="F19" s="10"/>
      <c r="G19" s="10"/>
      <c r="H19" s="10"/>
      <c r="I19" s="134" t="s">
        <v>2</v>
      </c>
      <c r="J19" s="134"/>
      <c r="K19" s="134"/>
      <c r="L19" s="10"/>
      <c r="M19" s="10"/>
      <c r="N19" s="134" t="s">
        <v>6</v>
      </c>
      <c r="O19" s="134"/>
      <c r="P19" s="134"/>
      <c r="S19" s="4" t="s">
        <v>11</v>
      </c>
    </row>
    <row r="20" spans="1:23" x14ac:dyDescent="0.2">
      <c r="A20" s="6"/>
      <c r="B20" s="5"/>
      <c r="C20" s="5"/>
      <c r="D20" s="128" t="s">
        <v>1</v>
      </c>
      <c r="E20" s="128"/>
      <c r="F20" s="12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25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">
      <c r="A22" s="72"/>
    </row>
    <row r="23" spans="1:23" ht="10.5" customHeight="1" x14ac:dyDescent="0.2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0</v>
      </c>
      <c r="U23" s="54"/>
    </row>
    <row r="24" spans="1:23" ht="10.5" customHeight="1" x14ac:dyDescent="0.2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1</v>
      </c>
      <c r="U24" s="54"/>
    </row>
    <row r="25" spans="1:23" ht="10.5" customHeight="1" x14ac:dyDescent="0.2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0</v>
      </c>
      <c r="U25" s="54"/>
    </row>
    <row r="26" spans="1:23" ht="10.5" customHeight="1" x14ac:dyDescent="0.2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4</v>
      </c>
      <c r="U26" s="54">
        <f>SUM(T23:T26)</f>
        <v>5</v>
      </c>
      <c r="W26" s="57"/>
    </row>
    <row r="27" spans="1:23" ht="10.5" customHeight="1" x14ac:dyDescent="0.2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0</v>
      </c>
      <c r="U27" s="54">
        <f>SUM(T24:T27)</f>
        <v>5</v>
      </c>
    </row>
    <row r="28" spans="1:23" ht="10.5" customHeight="1" x14ac:dyDescent="0.2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1</v>
      </c>
      <c r="U28" s="54">
        <f>SUM(T25:T28)</f>
        <v>5</v>
      </c>
    </row>
    <row r="29" spans="1:23" ht="10.5" customHeight="1" x14ac:dyDescent="0.2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1</v>
      </c>
      <c r="U29" s="54">
        <f>SUM(T26:T29)</f>
        <v>6</v>
      </c>
    </row>
    <row r="30" spans="1:23" ht="10.5" customHeight="1" x14ac:dyDescent="0.2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0.36458333333333348</v>
      </c>
      <c r="T30" s="1">
        <f t="shared" si="1"/>
        <v>0</v>
      </c>
      <c r="U30" s="54">
        <f>SUM(T27:T30)</f>
        <v>2</v>
      </c>
    </row>
    <row r="31" spans="1:23" ht="6" customHeight="1" thickBot="1" x14ac:dyDescent="0.25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499999999999993" customHeight="1" x14ac:dyDescent="0.2">
      <c r="D32" s="7"/>
      <c r="E32" s="9"/>
      <c r="F32" s="8"/>
      <c r="G32" s="8"/>
      <c r="H32" s="8"/>
      <c r="U32" s="54">
        <f>MAX(U26:U30)</f>
        <v>6</v>
      </c>
    </row>
    <row r="33" spans="4:35" ht="9.9499999999999993" customHeight="1" thickBot="1" x14ac:dyDescent="0.25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"/>
    <row r="35" spans="4:35" x14ac:dyDescent="0.2">
      <c r="D35" s="10"/>
      <c r="E35" s="10"/>
      <c r="F35" s="10"/>
      <c r="G35" s="10"/>
      <c r="H35" s="10"/>
      <c r="I35" s="134" t="s">
        <v>8</v>
      </c>
      <c r="J35" s="134"/>
      <c r="K35" s="134"/>
      <c r="L35" s="10"/>
      <c r="M35" s="10"/>
      <c r="N35" s="134" t="s">
        <v>9</v>
      </c>
      <c r="O35" s="134"/>
      <c r="P35" s="134"/>
      <c r="V35" s="140" t="s">
        <v>15</v>
      </c>
      <c r="W35" s="140"/>
      <c r="X35" s="143"/>
      <c r="Y35" s="144" t="s">
        <v>19</v>
      </c>
      <c r="Z35" s="143"/>
      <c r="AA35" s="145"/>
      <c r="AB35" s="144" t="s">
        <v>20</v>
      </c>
      <c r="AC35" s="143"/>
      <c r="AD35" s="143"/>
      <c r="AE35" s="144" t="s">
        <v>21</v>
      </c>
      <c r="AF35" s="143"/>
      <c r="AG35" s="145"/>
    </row>
    <row r="36" spans="4:35" x14ac:dyDescent="0.2">
      <c r="D36" s="128" t="s">
        <v>1</v>
      </c>
      <c r="E36" s="128"/>
      <c r="F36" s="12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25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0.30208333333333337</v>
      </c>
      <c r="T39" s="63">
        <f>'All traffic'!S40</f>
        <v>0.31250000000000006</v>
      </c>
      <c r="U39" s="64">
        <f>SUM(V39:AG39)</f>
        <v>1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1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1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0.31250000000000006</v>
      </c>
      <c r="T40" s="63">
        <f>'All traffic'!S41</f>
        <v>0.32291666666666674</v>
      </c>
      <c r="U40" s="64">
        <f>SUM(V40:AG40)</f>
        <v>0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0.32291666666666674</v>
      </c>
      <c r="T41" s="63">
        <f>'All traffic'!S42</f>
        <v>0.33333333333333343</v>
      </c>
      <c r="U41" s="64">
        <f>SUM(V41:AG41)</f>
        <v>4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3</v>
      </c>
      <c r="AD41" s="64">
        <f t="shared" si="4"/>
        <v>0</v>
      </c>
      <c r="AE41" s="69">
        <f t="shared" si="5"/>
        <v>0</v>
      </c>
      <c r="AF41" s="70">
        <f t="shared" si="5"/>
        <v>1</v>
      </c>
      <c r="AG41" s="71">
        <f t="shared" si="5"/>
        <v>0</v>
      </c>
    </row>
    <row r="42" spans="4:35" ht="10.5" customHeight="1" x14ac:dyDescent="0.2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3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1</v>
      </c>
      <c r="P42" s="33">
        <f>Petra!F27</f>
        <v>0</v>
      </c>
      <c r="S42" s="63">
        <f>'All traffic'!R43</f>
        <v>0.33333333333333343</v>
      </c>
      <c r="T42" s="63">
        <f>'All traffic'!S43</f>
        <v>0.34375000000000011</v>
      </c>
      <c r="U42" s="64">
        <f>SUM(V42:AG42)</f>
        <v>0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0</v>
      </c>
    </row>
    <row r="43" spans="4:35" ht="10.5" customHeight="1" x14ac:dyDescent="0.2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1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0</v>
      </c>
      <c r="AC44" s="64">
        <f t="shared" si="8"/>
        <v>4</v>
      </c>
      <c r="AD44" s="64">
        <f t="shared" si="8"/>
        <v>0</v>
      </c>
      <c r="AE44" s="64">
        <f t="shared" si="8"/>
        <v>0</v>
      </c>
      <c r="AF44" s="64">
        <f t="shared" si="8"/>
        <v>1</v>
      </c>
      <c r="AG44" s="64">
        <f t="shared" si="8"/>
        <v>0</v>
      </c>
      <c r="AH44" s="23"/>
    </row>
    <row r="45" spans="4:35" ht="10.5" customHeight="1" x14ac:dyDescent="0.2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1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0</v>
      </c>
      <c r="AH46" s="23"/>
    </row>
    <row r="47" spans="4:35" ht="6" customHeight="1" thickBot="1" x14ac:dyDescent="0.25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">
      <c r="G50" s="20"/>
      <c r="H50" s="20"/>
      <c r="L50" s="26"/>
      <c r="M50" s="26"/>
      <c r="N50" s="26"/>
      <c r="AA50" s="64"/>
      <c r="AB50" s="64"/>
      <c r="AC50" s="64"/>
    </row>
    <row r="51" spans="4:34" x14ac:dyDescent="0.2">
      <c r="D51" s="134" t="s">
        <v>23</v>
      </c>
      <c r="E51" s="134"/>
      <c r="F51" s="134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0</v>
      </c>
      <c r="AA51" s="64"/>
      <c r="AB51" s="64"/>
      <c r="AC51" s="64"/>
    </row>
    <row r="52" spans="4:34" x14ac:dyDescent="0.2">
      <c r="D52" s="1" t="str">
        <f>'All traffic'!C55</f>
        <v>Royals 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1.3157894736842105E-2</v>
      </c>
    </row>
    <row r="54" spans="4:34" x14ac:dyDescent="0.2">
      <c r="D54" s="134" t="s">
        <v>24</v>
      </c>
      <c r="E54" s="134"/>
      <c r="F54" s="134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">
      <c r="D55" s="1" t="str">
        <f>'All traffic'!C58</f>
        <v>Ernie Caldwell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">
      <c r="H57" s="23"/>
      <c r="I57" s="26"/>
      <c r="K57" s="26"/>
      <c r="L57" s="26"/>
      <c r="M57" s="26"/>
      <c r="N57" s="26"/>
      <c r="O57" s="26"/>
      <c r="P57" s="26"/>
    </row>
    <row r="58" spans="4:34" x14ac:dyDescent="0.2">
      <c r="D58" s="134" t="s">
        <v>14</v>
      </c>
      <c r="E58" s="134"/>
      <c r="F58" s="134"/>
      <c r="H58" s="23"/>
      <c r="I58" s="26"/>
      <c r="K58" s="26"/>
      <c r="L58" s="26"/>
      <c r="M58" s="26"/>
      <c r="N58" s="26"/>
      <c r="O58" s="26"/>
      <c r="P58" s="26"/>
    </row>
    <row r="59" spans="4:34" x14ac:dyDescent="0.2">
      <c r="D59" s="21">
        <f>'All traffic'!C62</f>
        <v>0.30208333333333337</v>
      </c>
      <c r="E59" s="22" t="s">
        <v>7</v>
      </c>
      <c r="F59" s="21">
        <f>'All traffic'!E62:E62</f>
        <v>0.34375000000000011</v>
      </c>
      <c r="H59" s="23"/>
      <c r="I59" s="26"/>
      <c r="K59" s="26"/>
      <c r="L59" s="26"/>
      <c r="M59" s="26"/>
    </row>
    <row r="60" spans="4:34" x14ac:dyDescent="0.2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">
      <c r="D61" s="136"/>
      <c r="E61" s="136"/>
      <c r="F61" s="136"/>
      <c r="H61" s="23"/>
      <c r="I61" s="42"/>
    </row>
    <row r="62" spans="4:34" x14ac:dyDescent="0.2">
      <c r="D62" s="146"/>
      <c r="E62" s="146"/>
      <c r="F62" s="146"/>
      <c r="H62" s="23"/>
      <c r="I62" s="41">
        <f>IF('All traffic'!H64=0,0%,AC44/'All traffic'!H64)</f>
        <v>4.3010752688172046E-2</v>
      </c>
    </row>
    <row r="63" spans="4:34" x14ac:dyDescent="0.2">
      <c r="D63" s="23"/>
      <c r="E63" s="23"/>
      <c r="F63" s="23"/>
      <c r="H63" s="23"/>
      <c r="I63" s="42"/>
    </row>
    <row r="64" spans="4:34" x14ac:dyDescent="0.2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40625" defaultRowHeight="12.75" x14ac:dyDescent="0.2"/>
  <cols>
    <col min="1" max="1" width="11.42578125" style="1" customWidth="1"/>
    <col min="2" max="2" width="13.28515625" style="1" bestFit="1" customWidth="1"/>
    <col min="3" max="3" width="6.140625" style="1" customWidth="1"/>
    <col min="4" max="4" width="9.140625" style="1"/>
    <col min="5" max="5" width="10.28515625" style="1" customWidth="1"/>
    <col min="6" max="6" width="2.85546875" style="1" customWidth="1"/>
    <col min="7" max="7" width="10.28515625" style="1" customWidth="1"/>
    <col min="8" max="9" width="1.7109375" style="1" customWidth="1"/>
    <col min="10" max="12" width="10.42578125" style="1" customWidth="1"/>
    <col min="13" max="14" width="1.7109375" style="1" customWidth="1"/>
    <col min="15" max="17" width="10.42578125" style="1" customWidth="1"/>
    <col min="18" max="18" width="9.140625" style="1"/>
    <col min="19" max="22" width="9.140625" style="1" hidden="1" customWidth="1"/>
    <col min="23" max="34" width="4.85546875" style="1" hidden="1" customWidth="1"/>
    <col min="35" max="35" width="9.140625" style="1" hidden="1" customWidth="1"/>
    <col min="36" max="36" width="9.140625" style="1" customWidth="1"/>
    <col min="37" max="16384" width="9.140625" style="1"/>
  </cols>
  <sheetData>
    <row r="4" spans="1:32" ht="25.5" x14ac:dyDescent="0.35">
      <c r="E4" s="132" t="s">
        <v>25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32" ht="20.25" x14ac:dyDescent="0.3">
      <c r="E5" s="133" t="s">
        <v>58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</row>
    <row r="6" spans="1:32" ht="12" customHeight="1" x14ac:dyDescent="0.25">
      <c r="G6" s="84"/>
      <c r="H6" s="84"/>
      <c r="K6" s="85"/>
      <c r="M6" s="85"/>
    </row>
    <row r="7" spans="1:32" ht="12" customHeight="1" x14ac:dyDescent="0.25">
      <c r="E7" s="2"/>
    </row>
    <row r="8" spans="1:32" ht="15.75" x14ac:dyDescent="0.25">
      <c r="E8" s="129" t="s">
        <v>43</v>
      </c>
      <c r="F8" s="129"/>
      <c r="G8" s="129"/>
      <c r="J8" s="142" t="str">
        <f>Petra!D6</f>
        <v>Polk</v>
      </c>
      <c r="K8" s="142"/>
      <c r="L8" s="129" t="s">
        <v>44</v>
      </c>
      <c r="M8" s="129"/>
      <c r="N8" s="129"/>
      <c r="O8" s="142" t="str">
        <f>Petra!D7</f>
        <v>Davenport</v>
      </c>
      <c r="P8" s="142"/>
      <c r="Q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25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75" x14ac:dyDescent="0.25">
      <c r="E10" s="129" t="s">
        <v>0</v>
      </c>
      <c r="F10" s="129"/>
      <c r="G10" s="129"/>
      <c r="H10" s="18"/>
      <c r="I10" s="18"/>
      <c r="J10" s="130" t="str">
        <f>Truck!I10</f>
        <v>Royals Way</v>
      </c>
      <c r="K10" s="130"/>
      <c r="L10" s="130"/>
      <c r="M10" s="3" t="s">
        <v>30</v>
      </c>
      <c r="N10" s="3"/>
      <c r="O10" s="130" t="str">
        <f>Truck!N10</f>
        <v>Ernie Caldwell Blvd</v>
      </c>
      <c r="P10" s="130"/>
      <c r="Q10" s="130"/>
    </row>
    <row r="11" spans="1:32" ht="8.1" customHeight="1" x14ac:dyDescent="0.25">
      <c r="E11" s="18"/>
      <c r="F11" s="18"/>
      <c r="G11" s="18"/>
      <c r="H11" s="18"/>
      <c r="I11" s="18"/>
      <c r="J11" s="3"/>
    </row>
    <row r="12" spans="1:32" ht="15.75" x14ac:dyDescent="0.25">
      <c r="E12" s="129" t="s">
        <v>10</v>
      </c>
      <c r="F12" s="129"/>
      <c r="G12" s="129"/>
      <c r="H12" s="18"/>
      <c r="I12" s="18"/>
      <c r="J12" s="131">
        <f>Truck!I12</f>
        <v>42487</v>
      </c>
      <c r="K12" s="131"/>
      <c r="L12" s="131"/>
    </row>
    <row r="13" spans="1:32" ht="8.1" customHeight="1" x14ac:dyDescent="0.25">
      <c r="E13" s="19"/>
      <c r="F13" s="10"/>
      <c r="G13" s="10"/>
      <c r="H13" s="10"/>
      <c r="I13" s="10"/>
    </row>
    <row r="14" spans="1:32" ht="15.75" x14ac:dyDescent="0.25">
      <c r="A14" s="5"/>
      <c r="B14" s="5"/>
      <c r="C14" s="5"/>
      <c r="D14" s="5"/>
      <c r="E14" s="129" t="s">
        <v>1</v>
      </c>
      <c r="F14" s="129"/>
      <c r="G14" s="129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9" t="s">
        <v>41</v>
      </c>
      <c r="P14" s="129"/>
      <c r="Q14" s="129"/>
    </row>
    <row r="15" spans="1:32" ht="8.1" customHeight="1" x14ac:dyDescent="0.25">
      <c r="E15" s="19"/>
      <c r="F15" s="10"/>
      <c r="G15" s="10"/>
      <c r="H15" s="10"/>
      <c r="I15" s="10"/>
    </row>
    <row r="16" spans="1:32" ht="15" customHeight="1" x14ac:dyDescent="0.2">
      <c r="A16" s="5"/>
      <c r="B16" s="6"/>
      <c r="C16" s="5"/>
      <c r="D16" s="5"/>
      <c r="N16" s="141" t="s">
        <v>59</v>
      </c>
      <c r="O16" s="141"/>
      <c r="P16" s="141"/>
      <c r="Q16" s="81">
        <f>Petra!D4</f>
        <v>62572.07</v>
      </c>
    </row>
    <row r="17" spans="1:24" ht="12" customHeight="1" thickBot="1" x14ac:dyDescent="0.25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">
      <c r="A18" s="5"/>
      <c r="B18" s="6"/>
      <c r="C18" s="5"/>
      <c r="D18" s="5"/>
    </row>
    <row r="19" spans="1:24" x14ac:dyDescent="0.2">
      <c r="A19" s="5"/>
      <c r="B19" s="6"/>
      <c r="C19" s="5"/>
      <c r="D19" s="5"/>
      <c r="E19" s="10"/>
      <c r="F19" s="10"/>
      <c r="G19" s="10"/>
      <c r="H19" s="10"/>
      <c r="I19" s="10"/>
      <c r="J19" s="134" t="s">
        <v>2</v>
      </c>
      <c r="K19" s="134"/>
      <c r="L19" s="134"/>
      <c r="M19" s="10"/>
      <c r="N19" s="10"/>
      <c r="O19" s="134" t="s">
        <v>6</v>
      </c>
      <c r="P19" s="134"/>
      <c r="Q19" s="134"/>
      <c r="T19" s="4" t="s">
        <v>11</v>
      </c>
    </row>
    <row r="20" spans="1:24" x14ac:dyDescent="0.2">
      <c r="A20" s="5"/>
      <c r="B20" s="6"/>
      <c r="C20" s="5"/>
      <c r="D20" s="5"/>
      <c r="E20" s="128" t="s">
        <v>1</v>
      </c>
      <c r="F20" s="128"/>
      <c r="G20" s="12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25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">
      <c r="B22" s="5"/>
    </row>
    <row r="23" spans="1:24" ht="10.5" customHeight="1" x14ac:dyDescent="0.2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4</v>
      </c>
      <c r="V23" s="54"/>
    </row>
    <row r="24" spans="1:24" ht="10.5" customHeight="1" x14ac:dyDescent="0.2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7</v>
      </c>
      <c r="V24" s="54"/>
    </row>
    <row r="25" spans="1:24" ht="10.5" customHeight="1" x14ac:dyDescent="0.2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5</v>
      </c>
      <c r="V25" s="54"/>
    </row>
    <row r="26" spans="1:24" ht="10.5" customHeight="1" x14ac:dyDescent="0.2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1</v>
      </c>
      <c r="V26" s="54">
        <f>SUM(U23:U26)</f>
        <v>17</v>
      </c>
      <c r="X26" s="57"/>
    </row>
    <row r="27" spans="1:24" ht="10.5" customHeight="1" x14ac:dyDescent="0.2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14</v>
      </c>
    </row>
    <row r="28" spans="1:24" ht="10.5" customHeight="1" x14ac:dyDescent="0.2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3</v>
      </c>
      <c r="V28" s="54">
        <f>SUM(U25:U28)</f>
        <v>10</v>
      </c>
    </row>
    <row r="29" spans="1:24" ht="10.5" customHeight="1" x14ac:dyDescent="0.2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1</v>
      </c>
      <c r="V29" s="54">
        <f>SUM(U26:U29)</f>
        <v>6</v>
      </c>
    </row>
    <row r="30" spans="1:24" ht="10.5" customHeight="1" x14ac:dyDescent="0.2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5</v>
      </c>
    </row>
    <row r="31" spans="1:24" ht="6" customHeight="1" thickBot="1" x14ac:dyDescent="0.25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499999999999993" customHeight="1" x14ac:dyDescent="0.2">
      <c r="E32" s="7"/>
      <c r="F32" s="9"/>
      <c r="G32" s="8"/>
      <c r="H32" s="8"/>
      <c r="I32" s="8"/>
    </row>
    <row r="33" spans="1:34" ht="9.9499999999999993" customHeight="1" thickBot="1" x14ac:dyDescent="0.25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17</v>
      </c>
    </row>
    <row r="34" spans="1:34" ht="6" customHeight="1" x14ac:dyDescent="0.2"/>
    <row r="35" spans="1:34" x14ac:dyDescent="0.2">
      <c r="E35" s="10"/>
      <c r="F35" s="10"/>
      <c r="G35" s="10"/>
      <c r="H35" s="10"/>
      <c r="I35" s="10"/>
      <c r="J35" s="134" t="s">
        <v>8</v>
      </c>
      <c r="K35" s="134"/>
      <c r="L35" s="134"/>
      <c r="M35" s="10"/>
      <c r="N35" s="10"/>
      <c r="O35" s="134" t="s">
        <v>9</v>
      </c>
      <c r="P35" s="134"/>
      <c r="Q35" s="134"/>
      <c r="W35" s="140" t="s">
        <v>15</v>
      </c>
      <c r="X35" s="140"/>
      <c r="Y35" s="140"/>
      <c r="Z35" s="144" t="s">
        <v>19</v>
      </c>
      <c r="AA35" s="143"/>
      <c r="AB35" s="145"/>
      <c r="AC35" s="144" t="s">
        <v>20</v>
      </c>
      <c r="AD35" s="143"/>
      <c r="AE35" s="143"/>
      <c r="AF35" s="144" t="s">
        <v>21</v>
      </c>
      <c r="AG35" s="143"/>
      <c r="AH35" s="145"/>
    </row>
    <row r="36" spans="1:34" ht="13.5" customHeight="1" x14ac:dyDescent="0.2">
      <c r="E36" s="128" t="s">
        <v>1</v>
      </c>
      <c r="F36" s="128"/>
      <c r="G36" s="12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25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4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0.30208333333333337</v>
      </c>
      <c r="U39" s="63">
        <f>'All traffic'!S40</f>
        <v>0.31250000000000006</v>
      </c>
      <c r="V39" s="64">
        <f>SUM(W39:AH39)</f>
        <v>7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7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7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0.31250000000000006</v>
      </c>
      <c r="U40" s="63">
        <f>'All traffic'!S41</f>
        <v>0.32291666666666674</v>
      </c>
      <c r="V40" s="64">
        <f t="shared" ref="V40:V42" si="8">SUM(W40:AH40)</f>
        <v>5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5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5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0.32291666666666674</v>
      </c>
      <c r="U41" s="63">
        <f>'All traffic'!S42</f>
        <v>0.33333333333333343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1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0.33333333333333343</v>
      </c>
      <c r="U42" s="63">
        <f>'All traffic'!S43</f>
        <v>0.34375000000000011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1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3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14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25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">
      <c r="H50" s="20"/>
      <c r="I50" s="20"/>
      <c r="M50" s="26"/>
      <c r="N50" s="26"/>
      <c r="O50" s="26"/>
    </row>
    <row r="51" spans="5:18" x14ac:dyDescent="0.2">
      <c r="E51" s="134" t="s">
        <v>23</v>
      </c>
      <c r="F51" s="134"/>
      <c r="G51" s="134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">
      <c r="E52" s="1" t="str">
        <f>'All traffic'!C55</f>
        <v>Royals 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">
      <c r="E54" s="134" t="s">
        <v>24</v>
      </c>
      <c r="F54" s="134"/>
      <c r="G54" s="134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">
      <c r="E55" s="1" t="str">
        <f>'All traffic'!C58</f>
        <v>Ernie Caldwell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">
      <c r="I57" s="23"/>
      <c r="J57" s="26"/>
      <c r="L57" s="26"/>
      <c r="M57" s="26"/>
      <c r="N57" s="26"/>
      <c r="O57" s="26"/>
      <c r="P57" s="26"/>
      <c r="Q57" s="26"/>
    </row>
    <row r="58" spans="5:18" x14ac:dyDescent="0.2">
      <c r="E58" s="134" t="s">
        <v>14</v>
      </c>
      <c r="F58" s="134"/>
      <c r="G58" s="134"/>
      <c r="I58" s="23"/>
      <c r="J58" s="26"/>
      <c r="L58" s="26"/>
      <c r="M58" s="26"/>
      <c r="N58" s="26"/>
      <c r="O58" s="26"/>
      <c r="P58" s="26"/>
      <c r="Q58" s="26"/>
    </row>
    <row r="59" spans="5:18" x14ac:dyDescent="0.2">
      <c r="E59" s="21">
        <f>'All traffic'!C62</f>
        <v>0.30208333333333337</v>
      </c>
      <c r="F59" s="22" t="s">
        <v>7</v>
      </c>
      <c r="G59" s="21">
        <f>'All traffic'!E62:E62</f>
        <v>0.34375000000000011</v>
      </c>
      <c r="I59" s="23"/>
      <c r="J59" s="26"/>
      <c r="L59" s="26"/>
      <c r="M59" s="26"/>
      <c r="N59" s="26"/>
    </row>
    <row r="60" spans="5:18" x14ac:dyDescent="0.2">
      <c r="I60" s="23"/>
      <c r="J60" s="47">
        <f>AC44</f>
        <v>14</v>
      </c>
      <c r="K60" s="26"/>
      <c r="L60" s="26"/>
      <c r="M60" s="26"/>
      <c r="N60" s="26"/>
      <c r="O60" s="26"/>
      <c r="P60" s="26"/>
      <c r="Q60" s="26"/>
    </row>
    <row r="61" spans="5:18" x14ac:dyDescent="0.2">
      <c r="E61" s="136"/>
      <c r="F61" s="136"/>
      <c r="G61" s="136"/>
      <c r="I61" s="23"/>
      <c r="J61" s="46"/>
    </row>
    <row r="62" spans="5:18" x14ac:dyDescent="0.2">
      <c r="E62" s="146"/>
      <c r="F62" s="146"/>
      <c r="G62" s="146"/>
      <c r="I62" s="23"/>
      <c r="J62" s="47">
        <f>AD44</f>
        <v>0</v>
      </c>
    </row>
    <row r="63" spans="5:18" x14ac:dyDescent="0.2">
      <c r="E63" s="23"/>
      <c r="F63" s="23"/>
      <c r="G63" s="23"/>
      <c r="I63" s="23"/>
      <c r="J63" s="46"/>
    </row>
    <row r="64" spans="5:18" x14ac:dyDescent="0.2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K31" sqref="K31"/>
    </sheetView>
  </sheetViews>
  <sheetFormatPr defaultColWidth="9.140625" defaultRowHeight="15" x14ac:dyDescent="0.25"/>
  <cols>
    <col min="1" max="1" width="2.7109375" style="90" customWidth="1"/>
    <col min="2" max="2" width="7.7109375" style="90" customWidth="1"/>
    <col min="3" max="3" width="1.28515625" style="90" customWidth="1"/>
    <col min="4" max="5" width="7.7109375" style="90" customWidth="1"/>
    <col min="6" max="6" width="1.28515625" style="90" customWidth="1"/>
    <col min="7" max="8" width="7.7109375" style="90" customWidth="1"/>
    <col min="9" max="9" width="3.5703125" style="90" customWidth="1"/>
    <col min="10" max="10" width="6" style="90" customWidth="1"/>
    <col min="11" max="20" width="7.7109375" style="90" customWidth="1"/>
    <col min="21" max="21" width="1.28515625" style="90" customWidth="1"/>
    <col min="22" max="23" width="7.7109375" style="90" customWidth="1"/>
    <col min="24" max="24" width="2.7109375" style="90" customWidth="1"/>
    <col min="25" max="26" width="7.7109375" style="90" customWidth="1"/>
    <col min="27" max="16384" width="9.140625" style="90"/>
  </cols>
  <sheetData>
    <row r="1" spans="2:26" ht="18.75" x14ac:dyDescent="0.3">
      <c r="B1" s="89" t="s">
        <v>45</v>
      </c>
    </row>
    <row r="2" spans="2:26" ht="20.25" customHeight="1" x14ac:dyDescent="0.25"/>
    <row r="3" spans="2:26" ht="20.25" customHeight="1" x14ac:dyDescent="0.25">
      <c r="C3" s="91" t="s">
        <v>46</v>
      </c>
      <c r="D3" s="147">
        <f>Petra!D4</f>
        <v>62572.07</v>
      </c>
      <c r="E3" s="147"/>
      <c r="F3" s="92"/>
      <c r="G3" s="92"/>
      <c r="H3" s="93" t="s">
        <v>47</v>
      </c>
      <c r="I3" s="147" t="str">
        <f>Petra!D1</f>
        <v>Royals Way</v>
      </c>
      <c r="J3" s="147"/>
      <c r="K3" s="147"/>
      <c r="L3" s="147"/>
      <c r="M3" s="147"/>
      <c r="N3" s="94"/>
      <c r="O3" s="94"/>
    </row>
    <row r="4" spans="2:26" ht="19.5" customHeight="1" x14ac:dyDescent="0.25">
      <c r="C4" s="91" t="s">
        <v>48</v>
      </c>
      <c r="D4" s="148">
        <f>Petra!D3</f>
        <v>42487</v>
      </c>
      <c r="E4" s="149"/>
      <c r="F4" s="92"/>
      <c r="G4" s="92"/>
      <c r="H4" s="93" t="s">
        <v>49</v>
      </c>
      <c r="I4" s="149" t="str">
        <f>Petra!D2</f>
        <v>Ernie Caldwell Blvd</v>
      </c>
      <c r="J4" s="149"/>
      <c r="K4" s="149"/>
      <c r="L4" s="149"/>
      <c r="M4" s="149"/>
      <c r="N4" s="94"/>
      <c r="O4" s="94"/>
    </row>
    <row r="5" spans="2:26" ht="19.5" customHeight="1" x14ac:dyDescent="0.25">
      <c r="C5" s="95"/>
      <c r="D5" s="96"/>
      <c r="E5" s="96"/>
    </row>
    <row r="6" spans="2:26" ht="19.5" customHeight="1" x14ac:dyDescent="0.25">
      <c r="N6" s="150" t="s">
        <v>50</v>
      </c>
      <c r="O6" s="150"/>
    </row>
    <row r="7" spans="2:26" ht="19.5" customHeight="1" x14ac:dyDescent="0.25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25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">
      <c r="G9" s="152" t="s">
        <v>8</v>
      </c>
      <c r="H9" s="152"/>
      <c r="I9" s="153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25">
      <c r="G10" s="152"/>
      <c r="H10" s="152"/>
      <c r="I10" s="153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25"/>
    <row r="12" spans="2:26" ht="19.5" customHeight="1" thickBot="1" x14ac:dyDescent="0.3">
      <c r="G12" s="152" t="s">
        <v>9</v>
      </c>
      <c r="H12" s="152"/>
      <c r="I12" s="153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25">
      <c r="G13" s="152"/>
      <c r="H13" s="152"/>
      <c r="I13" s="153"/>
      <c r="J13" s="99" t="s">
        <v>53</v>
      </c>
      <c r="K13" s="103">
        <v>0</v>
      </c>
      <c r="L13" s="103">
        <v>1</v>
      </c>
      <c r="M13" s="103"/>
      <c r="N13" s="103">
        <v>0</v>
      </c>
      <c r="O13" s="103">
        <v>3</v>
      </c>
      <c r="P13" s="103"/>
      <c r="Q13" s="103"/>
      <c r="R13" s="103"/>
      <c r="S13" s="101">
        <f>SUM(K13:R13)</f>
        <v>4</v>
      </c>
      <c r="V13" s="102"/>
      <c r="W13" s="102"/>
      <c r="Z13" s="101"/>
    </row>
    <row r="14" spans="2:26" ht="19.5" customHeight="1" x14ac:dyDescent="0.25"/>
    <row r="15" spans="2:26" ht="19.5" customHeight="1" x14ac:dyDescent="0.25">
      <c r="M15" s="154" t="str">
        <f>IF(I3=0,"",I3)</f>
        <v>Royals Way</v>
      </c>
    </row>
    <row r="16" spans="2:26" ht="19.5" customHeight="1" x14ac:dyDescent="0.25">
      <c r="D16" s="156" t="s">
        <v>6</v>
      </c>
      <c r="E16" s="156"/>
      <c r="G16" s="156" t="s">
        <v>2</v>
      </c>
      <c r="H16" s="156"/>
      <c r="I16" s="104"/>
      <c r="L16" s="96"/>
      <c r="M16" s="154"/>
      <c r="N16" s="105"/>
      <c r="O16" s="96"/>
      <c r="P16" s="96"/>
      <c r="S16" s="156" t="s">
        <v>6</v>
      </c>
      <c r="T16" s="156"/>
      <c r="V16" s="156" t="s">
        <v>2</v>
      </c>
      <c r="W16" s="156"/>
    </row>
    <row r="17" spans="1:26" ht="19.5" customHeight="1" x14ac:dyDescent="0.25">
      <c r="B17" s="106" t="s">
        <v>50</v>
      </c>
      <c r="D17" s="157" t="s">
        <v>55</v>
      </c>
      <c r="E17" s="158"/>
      <c r="G17" s="157" t="s">
        <v>56</v>
      </c>
      <c r="H17" s="158"/>
      <c r="I17" s="107"/>
      <c r="L17" s="96"/>
      <c r="M17" s="154"/>
      <c r="N17" s="105"/>
      <c r="O17" s="96"/>
      <c r="P17" s="96"/>
      <c r="S17" s="157" t="s">
        <v>55</v>
      </c>
      <c r="T17" s="158"/>
      <c r="V17" s="157" t="s">
        <v>57</v>
      </c>
      <c r="W17" s="158"/>
      <c r="Y17" s="106" t="s">
        <v>50</v>
      </c>
    </row>
    <row r="18" spans="1:26" ht="19.5" customHeight="1" x14ac:dyDescent="0.25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4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5"/>
      <c r="N19" s="105"/>
      <c r="O19" s="151" t="str">
        <f>IF(I4=0,"",I4)</f>
        <v>Ernie Caldwell Blvd</v>
      </c>
      <c r="P19" s="151"/>
      <c r="Q19" s="151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25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25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25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9" t="str">
        <f>IF(I4=0,"",I4)</f>
        <v>Ernie Caldwell Blvd</v>
      </c>
      <c r="L23" s="159"/>
      <c r="M23" s="160"/>
      <c r="N23" s="105"/>
      <c r="O23" s="161" t="str">
        <f>IF(I3=0,"",I3)</f>
        <v>Royals 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25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1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25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1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25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61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25">
      <c r="K27" s="96"/>
      <c r="L27" s="96"/>
      <c r="M27" s="96"/>
      <c r="N27" s="96"/>
      <c r="O27" s="161"/>
      <c r="P27" s="96"/>
      <c r="Q27" s="96"/>
      <c r="R27" s="96"/>
    </row>
    <row r="28" spans="1:26" ht="19.5" customHeight="1" x14ac:dyDescent="0.25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">
      <c r="G29" s="152" t="s">
        <v>8</v>
      </c>
      <c r="H29" s="152"/>
      <c r="I29" s="153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25">
      <c r="G30" s="152"/>
      <c r="H30" s="152"/>
      <c r="I30" s="153"/>
      <c r="J30" s="99" t="s">
        <v>53</v>
      </c>
      <c r="K30" s="110">
        <v>0</v>
      </c>
      <c r="L30" s="103">
        <v>0</v>
      </c>
      <c r="M30" s="103"/>
      <c r="N30" s="103">
        <v>0</v>
      </c>
      <c r="O30" s="110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25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">
      <c r="G32" s="152" t="s">
        <v>9</v>
      </c>
      <c r="H32" s="152"/>
      <c r="I32" s="153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25">
      <c r="G33" s="152"/>
      <c r="H33" s="152"/>
      <c r="I33" s="153"/>
      <c r="J33" s="99" t="s">
        <v>53</v>
      </c>
      <c r="K33" s="103">
        <v>0</v>
      </c>
      <c r="L33" s="116">
        <v>0</v>
      </c>
      <c r="M33" s="103"/>
      <c r="N33" s="103">
        <v>0</v>
      </c>
      <c r="O33" s="110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25"/>
    <row r="35" spans="7:26" ht="19.5" customHeight="1" x14ac:dyDescent="0.25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25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25">
      <c r="N37" s="150" t="s">
        <v>50</v>
      </c>
      <c r="O37" s="150"/>
    </row>
    <row r="38" spans="7:26" ht="15" customHeight="1" x14ac:dyDescent="0.25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Lara, Yuniesky</cp:lastModifiedBy>
  <cp:lastPrinted>2011-06-02T20:41:41Z</cp:lastPrinted>
  <dcterms:created xsi:type="dcterms:W3CDTF">2005-04-21T17:27:43Z</dcterms:created>
  <dcterms:modified xsi:type="dcterms:W3CDTF">2016-05-03T13:41:31Z</dcterms:modified>
</cp:coreProperties>
</file>