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__pessoal\FINANÇAS PESSOAIS\Investimento\"/>
    </mc:Choice>
  </mc:AlternateContent>
  <bookViews>
    <workbookView xWindow="0" yWindow="0" windowWidth="10320" windowHeight="7410"/>
  </bookViews>
  <sheets>
    <sheet name="Rafael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3" l="1"/>
  <c r="L9" i="3" l="1"/>
  <c r="M9" i="3" s="1"/>
  <c r="B10" i="3"/>
  <c r="V3" i="3"/>
  <c r="T3" i="3"/>
  <c r="N8" i="3" l="1"/>
  <c r="M2" i="3" l="1"/>
  <c r="M7" i="3"/>
  <c r="M6" i="3"/>
  <c r="M5" i="3"/>
  <c r="M4" i="3"/>
  <c r="M3" i="3"/>
  <c r="K6" i="3" l="1"/>
  <c r="G6" i="3"/>
  <c r="X5" i="3"/>
  <c r="Y5" i="3" s="1"/>
  <c r="V5" i="3"/>
  <c r="T5" i="3"/>
  <c r="U5" i="3" s="1"/>
  <c r="P5" i="3"/>
  <c r="K5" i="3"/>
  <c r="G5" i="3"/>
  <c r="D5" i="3"/>
  <c r="W5" i="3" s="1"/>
  <c r="X4" i="3"/>
  <c r="Y4" i="3" s="1"/>
  <c r="V4" i="3"/>
  <c r="T4" i="3"/>
  <c r="U4" i="3" s="1"/>
  <c r="P4" i="3"/>
  <c r="K4" i="3"/>
  <c r="G4" i="3"/>
  <c r="D4" i="3"/>
  <c r="W4" i="3" s="1"/>
  <c r="Q5" i="3" l="1"/>
  <c r="N5" i="3" s="1"/>
  <c r="Q4" i="3"/>
  <c r="N4" i="3" s="1"/>
  <c r="P6" i="3"/>
  <c r="R4" i="3"/>
  <c r="R5" i="3"/>
  <c r="Q6" i="3" l="1"/>
  <c r="N6" i="3" s="1"/>
  <c r="X6" i="3"/>
  <c r="X7" i="3"/>
  <c r="Y7" i="3" s="1"/>
  <c r="V7" i="3"/>
  <c r="T7" i="3"/>
  <c r="U7" i="3" s="1"/>
  <c r="P7" i="3"/>
  <c r="K7" i="3"/>
  <c r="G7" i="3"/>
  <c r="D7" i="3"/>
  <c r="W7" i="3" s="1"/>
  <c r="Q7" i="3" l="1"/>
  <c r="N7" i="3" s="1"/>
  <c r="R7" i="3"/>
  <c r="U3" i="3" l="1"/>
  <c r="D8" i="3"/>
  <c r="D3" i="3"/>
  <c r="O9" i="3" l="1"/>
  <c r="E9" i="3"/>
  <c r="B9" i="3"/>
  <c r="X3" i="3"/>
  <c r="Y3" i="3" s="1"/>
  <c r="P3" i="3"/>
  <c r="K3" i="3"/>
  <c r="G3" i="3"/>
  <c r="K2" i="3"/>
  <c r="G2" i="3"/>
  <c r="P2" i="3" s="1"/>
  <c r="X2" i="3" s="1"/>
  <c r="K10" i="3" s="1"/>
  <c r="D2" i="3" l="1"/>
  <c r="T2" i="3"/>
  <c r="F9" i="3"/>
  <c r="K11" i="3"/>
  <c r="K9" i="3"/>
  <c r="X9" i="3"/>
  <c r="Q2" i="3"/>
  <c r="N2" i="3" s="1"/>
  <c r="P9" i="3"/>
  <c r="P10" i="3" s="1"/>
  <c r="T6" i="3"/>
  <c r="U6" i="3" s="1"/>
  <c r="D6" i="3"/>
  <c r="V2" i="3"/>
  <c r="Y2" i="3" s="1"/>
  <c r="R3" i="3"/>
  <c r="Q3" i="3"/>
  <c r="N3" i="3" s="1"/>
  <c r="R6" i="3" l="1"/>
  <c r="V6" i="3"/>
  <c r="Y6" i="3" s="1"/>
  <c r="U2" i="3"/>
  <c r="G9" i="3"/>
  <c r="X10" i="3" s="1"/>
  <c r="W3" i="3"/>
  <c r="R2" i="3"/>
  <c r="Q9" i="3" l="1"/>
  <c r="V9" i="3"/>
  <c r="W6" i="3"/>
  <c r="W2" i="3"/>
  <c r="W9" i="3" l="1"/>
  <c r="V10" i="3"/>
</calcChain>
</file>

<file path=xl/sharedStrings.xml><?xml version="1.0" encoding="utf-8"?>
<sst xmlns="http://schemas.openxmlformats.org/spreadsheetml/2006/main" count="32" uniqueCount="32">
  <si>
    <t>QTD</t>
  </si>
  <si>
    <t>AÇÃO</t>
  </si>
  <si>
    <t>ÚLT_NEG</t>
  </si>
  <si>
    <t>VLR_ULT</t>
  </si>
  <si>
    <t>JUROS</t>
  </si>
  <si>
    <t>ROI</t>
  </si>
  <si>
    <t>Lucro:</t>
  </si>
  <si>
    <t>ROI_V</t>
  </si>
  <si>
    <t>RES_E</t>
  </si>
  <si>
    <t>REAL</t>
  </si>
  <si>
    <t>PRE_C</t>
  </si>
  <si>
    <t>VLR_C</t>
  </si>
  <si>
    <t>PRE_V</t>
  </si>
  <si>
    <t>VLR_V</t>
  </si>
  <si>
    <t>CUS</t>
  </si>
  <si>
    <t>R - E</t>
  </si>
  <si>
    <t>Per</t>
  </si>
  <si>
    <t>DATA_C</t>
  </si>
  <si>
    <t>DATA_V</t>
  </si>
  <si>
    <t>Atual</t>
  </si>
  <si>
    <t>Res/Per</t>
  </si>
  <si>
    <t>Início</t>
  </si>
  <si>
    <t>Result/Period</t>
  </si>
  <si>
    <t>% Res Venda:</t>
  </si>
  <si>
    <t>% Perf. Méd.:</t>
  </si>
  <si>
    <t>VLR_E_V</t>
  </si>
  <si>
    <t>Aval</t>
  </si>
  <si>
    <t>PRE_E</t>
  </si>
  <si>
    <t>RES</t>
  </si>
  <si>
    <t>L/P</t>
  </si>
  <si>
    <t>R/P</t>
  </si>
  <si>
    <t>B3SA3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</si>
</sst>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000000000000_-;\-* #,##0.00000000000000_-;_-* &quot;-&quot;??_-;_-@_-"/>
    <numFmt numFmtId="165" formatCode="dd/mm/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0" fillId="2" borderId="0" xfId="0" applyFill="1"/>
    <xf numFmtId="2" fontId="0" fillId="2" borderId="0" xfId="0" applyNumberFormat="1" applyFill="1"/>
    <xf numFmtId="4" fontId="0" fillId="2" borderId="0" xfId="0" applyNumberFormat="1" applyFill="1"/>
    <xf numFmtId="0" fontId="0" fillId="2" borderId="1" xfId="0" applyFill="1" applyBorder="1" applyAlignment="1">
      <alignment horizontal="center" vertical="center"/>
    </xf>
    <xf numFmtId="2" fontId="0" fillId="2" borderId="2" xfId="0" applyNumberFormat="1" applyFill="1" applyBorder="1"/>
    <xf numFmtId="4" fontId="0" fillId="2" borderId="2" xfId="0" applyNumberFormat="1" applyFill="1" applyBorder="1"/>
    <xf numFmtId="2" fontId="0" fillId="2" borderId="0" xfId="0" applyNumberFormat="1" applyFill="1" applyBorder="1"/>
    <xf numFmtId="4" fontId="0" fillId="2" borderId="0" xfId="0" applyNumberFormat="1" applyFill="1" applyBorder="1"/>
    <xf numFmtId="2" fontId="0" fillId="2" borderId="3" xfId="0" applyNumberFormat="1" applyFill="1" applyBorder="1"/>
    <xf numFmtId="4" fontId="0" fillId="2" borderId="3" xfId="0" applyNumberFormat="1" applyFill="1" applyBorder="1"/>
    <xf numFmtId="10" fontId="0" fillId="2" borderId="0" xfId="1" applyNumberFormat="1" applyFont="1" applyFill="1"/>
    <xf numFmtId="10" fontId="0" fillId="2" borderId="2" xfId="1" applyNumberFormat="1" applyFont="1" applyFill="1" applyBorder="1"/>
    <xf numFmtId="10" fontId="0" fillId="2" borderId="0" xfId="1" applyNumberFormat="1" applyFont="1" applyFill="1" applyBorder="1"/>
    <xf numFmtId="10" fontId="0" fillId="2" borderId="3" xfId="1" applyNumberFormat="1" applyFont="1" applyFill="1" applyBorder="1"/>
    <xf numFmtId="14" fontId="0" fillId="2" borderId="0" xfId="0" applyNumberFormat="1" applyFill="1"/>
    <xf numFmtId="1" fontId="0" fillId="2" borderId="1" xfId="0" applyNumberFormat="1" applyFill="1" applyBorder="1" applyAlignment="1">
      <alignment horizontal="center" vertical="center"/>
    </xf>
    <xf numFmtId="1" fontId="0" fillId="2" borderId="2" xfId="0" applyNumberFormat="1" applyFill="1" applyBorder="1"/>
    <xf numFmtId="1" fontId="0" fillId="2" borderId="0" xfId="0" applyNumberFormat="1" applyFill="1" applyBorder="1"/>
    <xf numFmtId="1" fontId="0" fillId="2" borderId="3" xfId="0" applyNumberFormat="1" applyFill="1" applyBorder="1"/>
    <xf numFmtId="1" fontId="0" fillId="2" borderId="0" xfId="0" applyNumberFormat="1" applyFill="1"/>
    <xf numFmtId="0" fontId="0" fillId="2" borderId="0" xfId="0" applyFont="1" applyFill="1"/>
    <xf numFmtId="0" fontId="0" fillId="2" borderId="2" xfId="0" applyFill="1" applyBorder="1" applyAlignment="1"/>
    <xf numFmtId="10" fontId="0" fillId="2" borderId="0" xfId="0" applyNumberFormat="1" applyFill="1"/>
    <xf numFmtId="10" fontId="0" fillId="2" borderId="3" xfId="1" applyNumberFormat="1" applyFont="1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/>
    </xf>
    <xf numFmtId="4" fontId="0" fillId="2" borderId="0" xfId="1" applyNumberFormat="1" applyFont="1" applyFill="1" applyBorder="1" applyAlignment="1">
      <alignment horizontal="center"/>
    </xf>
    <xf numFmtId="4" fontId="0" fillId="2" borderId="3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64" fontId="0" fillId="2" borderId="0" xfId="2" applyNumberFormat="1" applyFont="1" applyFill="1"/>
    <xf numFmtId="43" fontId="0" fillId="2" borderId="0" xfId="0" applyNumberFormat="1" applyFill="1"/>
    <xf numFmtId="2" fontId="0" fillId="2" borderId="2" xfId="0" applyNumberFormat="1" applyFill="1" applyBorder="1" applyAlignment="1">
      <alignment horizontal="center" vertical="center"/>
    </xf>
    <xf numFmtId="4" fontId="0" fillId="2" borderId="2" xfId="1" applyNumberFormat="1" applyFont="1" applyFill="1" applyBorder="1" applyAlignment="1">
      <alignment horizontal="center"/>
    </xf>
    <xf numFmtId="4" fontId="0" fillId="2" borderId="2" xfId="1" applyNumberFormat="1" applyFont="1" applyFill="1" applyBorder="1"/>
    <xf numFmtId="43" fontId="0" fillId="2" borderId="0" xfId="2" applyFont="1" applyFill="1" applyBorder="1" applyAlignment="1">
      <alignment horizontal="center" vertical="center"/>
    </xf>
    <xf numFmtId="4" fontId="0" fillId="2" borderId="0" xfId="1" applyNumberFormat="1" applyFont="1" applyFill="1" applyBorder="1"/>
    <xf numFmtId="3" fontId="0" fillId="2" borderId="0" xfId="0" applyNumberFormat="1" applyFill="1"/>
    <xf numFmtId="165" fontId="0" fillId="2" borderId="1" xfId="0" applyNumberFormat="1" applyFill="1" applyBorder="1" applyAlignment="1">
      <alignment horizontal="center" vertical="center"/>
    </xf>
    <xf numFmtId="165" fontId="0" fillId="2" borderId="2" xfId="0" applyNumberFormat="1" applyFill="1" applyBorder="1"/>
    <xf numFmtId="165" fontId="0" fillId="2" borderId="0" xfId="0" applyNumberFormat="1" applyFill="1" applyBorder="1"/>
    <xf numFmtId="165" fontId="0" fillId="2" borderId="3" xfId="0" applyNumberFormat="1" applyFill="1" applyBorder="1"/>
    <xf numFmtId="165" fontId="0" fillId="2" borderId="0" xfId="0" applyNumberFormat="1" applyFill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"/>
  <sheetViews>
    <sheetView tabSelected="1" zoomScale="80" zoomScaleNormal="80" workbookViewId="0">
      <pane xSplit="1" topLeftCell="B1" activePane="topRight" state="frozen"/>
      <selection pane="topRight" activeCell="A2" sqref="A2"/>
    </sheetView>
  </sheetViews>
  <sheetFormatPr defaultRowHeight="15" x14ac:dyDescent="0.25"/>
  <cols>
    <col min="1" max="1" width="7" style="1" bestFit="1" customWidth="1"/>
    <col min="2" max="2" width="9.42578125" style="43" bestFit="1" customWidth="1"/>
    <col min="3" max="3" width="8.5703125" style="43" bestFit="1" customWidth="1"/>
    <col min="4" max="4" width="4.28515625" style="30" bestFit="1" customWidth="1"/>
    <col min="5" max="5" width="5.140625" style="20" bestFit="1" customWidth="1"/>
    <col min="6" max="6" width="6.7109375" style="1" customWidth="1"/>
    <col min="7" max="7" width="8.7109375" style="1" bestFit="1" customWidth="1"/>
    <col min="8" max="8" width="7" style="1" bestFit="1" customWidth="1"/>
    <col min="9" max="9" width="9.85546875" style="1" bestFit="1" customWidth="1"/>
    <col min="10" max="10" width="5" style="1" bestFit="1" customWidth="1"/>
    <col min="11" max="11" width="6.5703125" style="1" bestFit="1" customWidth="1"/>
    <col min="12" max="12" width="9.5703125" style="1" bestFit="1" customWidth="1"/>
    <col min="13" max="13" width="9.140625" style="1" bestFit="1" customWidth="1"/>
    <col min="14" max="14" width="5.28515625" style="1" bestFit="1" customWidth="1"/>
    <col min="15" max="15" width="7.140625" style="1" bestFit="1" customWidth="1"/>
    <col min="16" max="17" width="9.42578125" style="1" bestFit="1" customWidth="1"/>
    <col min="18" max="18" width="8.7109375" style="1" bestFit="1" customWidth="1"/>
    <col min="19" max="19" width="7" style="1" bestFit="1" customWidth="1"/>
    <col min="20" max="20" width="6.7109375" style="1" bestFit="1" customWidth="1"/>
    <col min="21" max="21" width="9.140625" style="1" bestFit="1" customWidth="1"/>
    <col min="22" max="22" width="9.42578125" style="1" bestFit="1" customWidth="1"/>
    <col min="23" max="23" width="5" style="1" bestFit="1" customWidth="1"/>
    <col min="24" max="24" width="6.5703125" style="1" bestFit="1" customWidth="1"/>
    <col min="25" max="25" width="8.7109375" style="1" bestFit="1" customWidth="1"/>
    <col min="26" max="26" width="7" style="1" bestFit="1" customWidth="1"/>
    <col min="27" max="27" width="8.42578125" style="1" bestFit="1" customWidth="1"/>
    <col min="28" max="16384" width="9.140625" style="1"/>
  </cols>
  <sheetData>
    <row r="1" spans="1:27" ht="15.75" thickBot="1" x14ac:dyDescent="0.3">
      <c r="A1" s="4" t="s">
        <v>1</v>
      </c>
      <c r="B1" s="39" t="s">
        <v>17</v>
      </c>
      <c r="C1" s="39" t="s">
        <v>18</v>
      </c>
      <c r="D1" s="16" t="s">
        <v>16</v>
      </c>
      <c r="E1" s="16" t="s">
        <v>0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29</v>
      </c>
      <c r="L1" s="4" t="s">
        <v>2</v>
      </c>
      <c r="M1" s="4" t="s">
        <v>3</v>
      </c>
      <c r="N1" s="4" t="s">
        <v>26</v>
      </c>
      <c r="O1" s="4" t="s">
        <v>4</v>
      </c>
      <c r="P1" s="4" t="s">
        <v>28</v>
      </c>
      <c r="Q1" s="4" t="s">
        <v>5</v>
      </c>
      <c r="R1" s="4" t="s">
        <v>20</v>
      </c>
      <c r="S1" s="4" t="s">
        <v>7</v>
      </c>
      <c r="T1" s="4" t="s">
        <v>27</v>
      </c>
      <c r="U1" s="4" t="s">
        <v>25</v>
      </c>
      <c r="V1" s="4" t="s">
        <v>8</v>
      </c>
      <c r="W1" s="4" t="s">
        <v>30</v>
      </c>
      <c r="X1" s="4" t="s">
        <v>9</v>
      </c>
      <c r="Y1" s="4" t="s">
        <v>15</v>
      </c>
    </row>
    <row r="2" spans="1:27" x14ac:dyDescent="0.25">
      <c r="A2" s="5" t="s">
        <v>31</v>
      </c>
      <c r="B2" s="40">
        <v>43626</v>
      </c>
      <c r="C2" s="40"/>
      <c r="D2" s="25">
        <f ca="1">IF(ISBLANK(B2),,IF($B$9=0,0,IF(C2=0,$B$9-B2,C2-B2)))</f>
        <v>0</v>
      </c>
      <c r="E2" s="17">
        <v>50</v>
      </c>
      <c r="F2" s="6">
        <v>37.15</v>
      </c>
      <c r="G2" s="6">
        <f>F2*E2</f>
        <v>1857.5</v>
      </c>
      <c r="H2" s="6">
        <v>38</v>
      </c>
      <c r="I2" s="6">
        <f>H2*E2</f>
        <v>1900</v>
      </c>
      <c r="J2" s="6">
        <v>5</v>
      </c>
      <c r="K2" s="6">
        <f>IF(I2&gt;0,I2-G2,0)</f>
        <v>42.5</v>
      </c>
      <c r="L2" s="6">
        <v>35</v>
      </c>
      <c r="M2" s="6">
        <f>IF(ISBLANK(H2),E2*L2,0)</f>
        <v>0</v>
      </c>
      <c r="N2" s="33" t="str">
        <f t="shared" ref="N2:N7" si="0">IFERROR(IF(Q2&lt;-5*S2,"SIM",IF(ISBLANK(I2),IF(ROUND((((M2-2*J2+O2)/G2)-1),3)&gt;=ROUND(S2,3),"SIM",""),IF(ROUND((((I2-2*J2+O2)/G2)-1),3)&gt;=ROUND(S2,3),"SIM",""))),"")</f>
        <v>SIM</v>
      </c>
      <c r="O2" s="6">
        <v>0</v>
      </c>
      <c r="P2" s="6">
        <f>IF(E2=0,0,IF(I2=0,M2-G2-2*J2+O2,I2-G2-2*J2+O2))</f>
        <v>32.5</v>
      </c>
      <c r="Q2" s="12">
        <f>IFERROR(P2/G2,0)</f>
        <v>1.7496635262449527E-2</v>
      </c>
      <c r="R2" s="34">
        <f ca="1">IF(D2=0,0,P2/D2)</f>
        <v>0</v>
      </c>
      <c r="S2" s="12">
        <v>0</v>
      </c>
      <c r="T2" s="35">
        <f t="shared" ref="T2:T7" ca="1" si="1">IF(E2=0,0,IF($B$9=$B$10,0,(F2+2*J2/E2)*(1+S2)))</f>
        <v>0</v>
      </c>
      <c r="U2" s="35">
        <f t="shared" ref="U2:U7" ca="1" si="2">T2*E2</f>
        <v>0</v>
      </c>
      <c r="V2" s="35">
        <f t="shared" ref="V2:V7" ca="1" si="3">IF(E2=0,0,T2*E2-G2-2*J2+O2)</f>
        <v>-1867.5</v>
      </c>
      <c r="W2" s="35">
        <f t="shared" ref="W2:W7" ca="1" si="4">IF(D2=0,0,V2/D2)</f>
        <v>0</v>
      </c>
      <c r="X2" s="35">
        <f t="shared" ref="X2:X7" si="5">IF(H2=0,0,P2)</f>
        <v>32.5</v>
      </c>
      <c r="Y2" s="35">
        <f ca="1">IF(X2=0,0,X2-V2)</f>
        <v>1900</v>
      </c>
      <c r="Z2" s="11"/>
    </row>
    <row r="3" spans="1:27" x14ac:dyDescent="0.25">
      <c r="A3" s="7"/>
      <c r="B3" s="41"/>
      <c r="C3" s="41"/>
      <c r="D3" s="28">
        <f>IF(ISBLANK(B3),,IF($B$9=0,0,IF(C3=0,$B$9-B3,C3-B3)))</f>
        <v>0</v>
      </c>
      <c r="E3" s="18"/>
      <c r="F3" s="8"/>
      <c r="G3" s="8">
        <f t="shared" ref="G3" si="6">F3*E3</f>
        <v>0</v>
      </c>
      <c r="H3" s="8"/>
      <c r="I3" s="8"/>
      <c r="J3" s="8">
        <v>5</v>
      </c>
      <c r="K3" s="8">
        <f t="shared" ref="K3" si="7">IF(I3&gt;0,I3-G3,0)</f>
        <v>0</v>
      </c>
      <c r="L3" s="8"/>
      <c r="M3" s="8">
        <f t="shared" ref="M3:M7" si="8">IF(ISBLANK(H3),E3*L3,0)</f>
        <v>0</v>
      </c>
      <c r="N3" s="36" t="str">
        <f t="shared" si="0"/>
        <v/>
      </c>
      <c r="O3" s="8">
        <v>0</v>
      </c>
      <c r="P3" s="8">
        <f t="shared" ref="P3" si="9">IF(E3=0,0,IF(I3=0,M3-G3-2*J3+IF(O3=0,0,O3/E3),I3-G3-2*J3))</f>
        <v>0</v>
      </c>
      <c r="Q3" s="13">
        <f>IFERROR(P3/G3,0)</f>
        <v>0</v>
      </c>
      <c r="R3" s="26">
        <f t="shared" ref="R3" si="10">IF(D3=0,0,P3/D3)</f>
        <v>0</v>
      </c>
      <c r="S3" s="13">
        <v>0</v>
      </c>
      <c r="T3" s="37">
        <f t="shared" si="1"/>
        <v>0</v>
      </c>
      <c r="U3" s="37">
        <f t="shared" si="2"/>
        <v>0</v>
      </c>
      <c r="V3" s="37">
        <f t="shared" si="3"/>
        <v>0</v>
      </c>
      <c r="W3" s="37">
        <f t="shared" si="4"/>
        <v>0</v>
      </c>
      <c r="X3" s="37">
        <f t="shared" si="5"/>
        <v>0</v>
      </c>
      <c r="Y3" s="37">
        <f>IF(X3=0,0,X3-V3)</f>
        <v>0</v>
      </c>
      <c r="Z3" s="11"/>
      <c r="AA3" s="32"/>
    </row>
    <row r="4" spans="1:27" x14ac:dyDescent="0.25">
      <c r="A4" s="7"/>
      <c r="B4" s="41"/>
      <c r="C4" s="41"/>
      <c r="D4" s="28">
        <f>IF(ISBLANK(B4),,IF($B$9=0,0,IF(C4=0,$B$9-B4,C4-B4)))</f>
        <v>0</v>
      </c>
      <c r="E4" s="18"/>
      <c r="F4" s="8"/>
      <c r="G4" s="8">
        <f t="shared" ref="G4:G6" si="11">F4*E4</f>
        <v>0</v>
      </c>
      <c r="H4" s="8"/>
      <c r="I4" s="8"/>
      <c r="J4" s="8">
        <v>5</v>
      </c>
      <c r="K4" s="8">
        <f t="shared" ref="K4:K6" si="12">IF(I4&gt;0,I4-G4,0)</f>
        <v>0</v>
      </c>
      <c r="L4" s="8"/>
      <c r="M4" s="8">
        <f t="shared" si="8"/>
        <v>0</v>
      </c>
      <c r="N4" s="36" t="str">
        <f t="shared" si="0"/>
        <v/>
      </c>
      <c r="O4" s="8">
        <v>0</v>
      </c>
      <c r="P4" s="8">
        <f t="shared" ref="P4:P6" si="13">IF(E4=0,0,IF(I4=0,M4-G4-2*J4+IF(O4=0,0,O4/E4),I4-G4-2*J4))</f>
        <v>0</v>
      </c>
      <c r="Q4" s="13">
        <f t="shared" ref="Q4:Q6" si="14">IFERROR(P4/G4,0)</f>
        <v>0</v>
      </c>
      <c r="R4" s="26">
        <f t="shared" ref="R4:R6" si="15">IF(D4=0,0,P4/D4)</f>
        <v>0</v>
      </c>
      <c r="S4" s="13">
        <v>0</v>
      </c>
      <c r="T4" s="37">
        <f t="shared" si="1"/>
        <v>0</v>
      </c>
      <c r="U4" s="37">
        <f t="shared" si="2"/>
        <v>0</v>
      </c>
      <c r="V4" s="37">
        <f t="shared" si="3"/>
        <v>0</v>
      </c>
      <c r="W4" s="37">
        <f t="shared" si="4"/>
        <v>0</v>
      </c>
      <c r="X4" s="37">
        <f t="shared" si="5"/>
        <v>0</v>
      </c>
      <c r="Y4" s="37">
        <f t="shared" ref="Y4:Y5" si="16">IF(X4=0,0,X4-V4)</f>
        <v>0</v>
      </c>
      <c r="Z4" s="11"/>
      <c r="AA4" s="32"/>
    </row>
    <row r="5" spans="1:27" x14ac:dyDescent="0.25">
      <c r="A5" s="7"/>
      <c r="B5" s="41"/>
      <c r="C5" s="41"/>
      <c r="D5" s="28">
        <f>IF(ISBLANK(B5),,IF($B$9=0,0,IF(C5=0,$B$9-B5,C5-B5)))</f>
        <v>0</v>
      </c>
      <c r="E5" s="18"/>
      <c r="F5" s="8"/>
      <c r="G5" s="8">
        <f t="shared" si="11"/>
        <v>0</v>
      </c>
      <c r="H5" s="8"/>
      <c r="I5" s="8"/>
      <c r="J5" s="8">
        <v>5</v>
      </c>
      <c r="K5" s="8">
        <f t="shared" si="12"/>
        <v>0</v>
      </c>
      <c r="L5" s="8"/>
      <c r="M5" s="8">
        <f t="shared" si="8"/>
        <v>0</v>
      </c>
      <c r="N5" s="36" t="str">
        <f t="shared" si="0"/>
        <v/>
      </c>
      <c r="O5" s="8">
        <v>0</v>
      </c>
      <c r="P5" s="8">
        <f t="shared" si="13"/>
        <v>0</v>
      </c>
      <c r="Q5" s="13">
        <f t="shared" si="14"/>
        <v>0</v>
      </c>
      <c r="R5" s="26">
        <f t="shared" si="15"/>
        <v>0</v>
      </c>
      <c r="S5" s="13">
        <v>0</v>
      </c>
      <c r="T5" s="37">
        <f t="shared" si="1"/>
        <v>0</v>
      </c>
      <c r="U5" s="37">
        <f t="shared" si="2"/>
        <v>0</v>
      </c>
      <c r="V5" s="37">
        <f t="shared" si="3"/>
        <v>0</v>
      </c>
      <c r="W5" s="37">
        <f t="shared" si="4"/>
        <v>0</v>
      </c>
      <c r="X5" s="37">
        <f t="shared" si="5"/>
        <v>0</v>
      </c>
      <c r="Y5" s="37">
        <f t="shared" si="16"/>
        <v>0</v>
      </c>
      <c r="Z5" s="11"/>
    </row>
    <row r="6" spans="1:27" x14ac:dyDescent="0.25">
      <c r="A6" s="7"/>
      <c r="B6" s="41"/>
      <c r="C6" s="41"/>
      <c r="D6" s="28">
        <f>IF(ISBLANK(B6),,IF($B$9=0,0,IF(C6=0,$B$9-B6,C6-B6)))</f>
        <v>0</v>
      </c>
      <c r="E6" s="18"/>
      <c r="F6" s="8"/>
      <c r="G6" s="8">
        <f t="shared" si="11"/>
        <v>0</v>
      </c>
      <c r="H6" s="8"/>
      <c r="I6" s="8"/>
      <c r="J6" s="8">
        <v>5</v>
      </c>
      <c r="K6" s="8">
        <f t="shared" si="12"/>
        <v>0</v>
      </c>
      <c r="L6" s="8"/>
      <c r="M6" s="8">
        <f t="shared" si="8"/>
        <v>0</v>
      </c>
      <c r="N6" s="36" t="str">
        <f t="shared" si="0"/>
        <v/>
      </c>
      <c r="O6" s="8">
        <v>0</v>
      </c>
      <c r="P6" s="8">
        <f t="shared" si="13"/>
        <v>0</v>
      </c>
      <c r="Q6" s="13">
        <f t="shared" si="14"/>
        <v>0</v>
      </c>
      <c r="R6" s="26">
        <f t="shared" si="15"/>
        <v>0</v>
      </c>
      <c r="S6" s="13">
        <v>0</v>
      </c>
      <c r="T6" s="37">
        <f t="shared" si="1"/>
        <v>0</v>
      </c>
      <c r="U6" s="37">
        <f t="shared" si="2"/>
        <v>0</v>
      </c>
      <c r="V6" s="37">
        <f t="shared" si="3"/>
        <v>0</v>
      </c>
      <c r="W6" s="37">
        <f t="shared" si="4"/>
        <v>0</v>
      </c>
      <c r="X6" s="37">
        <f t="shared" si="5"/>
        <v>0</v>
      </c>
      <c r="Y6" s="37">
        <f>IF(X6=0,0,X6-V6)</f>
        <v>0</v>
      </c>
      <c r="Z6" s="11"/>
    </row>
    <row r="7" spans="1:27" x14ac:dyDescent="0.25">
      <c r="A7" s="7"/>
      <c r="B7" s="41"/>
      <c r="C7" s="41"/>
      <c r="D7" s="28">
        <f t="shared" ref="D7" si="17">IF(ISBLANK(B7),,IF($B$9=0,0,IF(C7=0,$B$9-B7,C7-B7)))</f>
        <v>0</v>
      </c>
      <c r="E7" s="18"/>
      <c r="F7" s="8"/>
      <c r="G7" s="8">
        <f t="shared" ref="G7" si="18">F7*E7</f>
        <v>0</v>
      </c>
      <c r="H7" s="8"/>
      <c r="I7" s="8"/>
      <c r="J7" s="8">
        <v>0</v>
      </c>
      <c r="K7" s="8">
        <f t="shared" ref="K7" si="19">IF(I7&gt;0,I7-G7,0)</f>
        <v>0</v>
      </c>
      <c r="L7" s="8"/>
      <c r="M7" s="8">
        <f t="shared" si="8"/>
        <v>0</v>
      </c>
      <c r="N7" s="36" t="str">
        <f t="shared" si="0"/>
        <v/>
      </c>
      <c r="O7" s="8">
        <v>0</v>
      </c>
      <c r="P7" s="8">
        <f t="shared" ref="P7" si="20">IF(E7=0,0,IF(I7=0,M7-G7-2*J7+IF(O7=0,0,O7/E7),I7-G7-2*J7))</f>
        <v>0</v>
      </c>
      <c r="Q7" s="13">
        <f t="shared" ref="Q7" si="21">IFERROR(P7/G7,0)</f>
        <v>0</v>
      </c>
      <c r="R7" s="26">
        <f t="shared" ref="R7" si="22">IF(D7=0,0,P7/D7)</f>
        <v>0</v>
      </c>
      <c r="S7" s="13">
        <v>0</v>
      </c>
      <c r="T7" s="37">
        <f t="shared" si="1"/>
        <v>0</v>
      </c>
      <c r="U7" s="37">
        <f t="shared" si="2"/>
        <v>0</v>
      </c>
      <c r="V7" s="37">
        <f t="shared" si="3"/>
        <v>0</v>
      </c>
      <c r="W7" s="37">
        <f t="shared" si="4"/>
        <v>0</v>
      </c>
      <c r="X7" s="37">
        <f t="shared" si="5"/>
        <v>0</v>
      </c>
      <c r="Y7" s="37">
        <f t="shared" ref="Y7" si="23">IF(X7=0,0,X7-V7)</f>
        <v>0</v>
      </c>
      <c r="Z7" s="11"/>
    </row>
    <row r="8" spans="1:27" ht="15.75" thickBot="1" x14ac:dyDescent="0.3">
      <c r="A8" s="9"/>
      <c r="B8" s="42"/>
      <c r="C8" s="42"/>
      <c r="D8" s="29">
        <f>IF(ISBLANK(B8),,IF($B$9=0,0,IF(C8=0,$B$9-B8,C8-B8)))</f>
        <v>0</v>
      </c>
      <c r="E8" s="19"/>
      <c r="F8" s="10"/>
      <c r="G8" s="10"/>
      <c r="H8" s="10"/>
      <c r="I8" s="10"/>
      <c r="J8" s="10"/>
      <c r="K8" s="10"/>
      <c r="L8" s="10"/>
      <c r="M8" s="10"/>
      <c r="N8" s="24" t="str">
        <f t="shared" ref="N8" si="24">IF(OR(AND(S8&gt;0,ROUND(Q8,2)=ROUND(S8,2)),Q8&gt;S8,AND(Q8&lt;-5*S8,Q8&lt;-S8)),"SIM"," ")</f>
        <v xml:space="preserve"> </v>
      </c>
      <c r="O8" s="10"/>
      <c r="P8" s="10"/>
      <c r="Q8" s="14"/>
      <c r="R8" s="27"/>
      <c r="S8" s="14"/>
      <c r="T8" s="14"/>
      <c r="U8" s="14"/>
      <c r="V8" s="14"/>
      <c r="W8" s="14"/>
      <c r="X8" s="14"/>
      <c r="Y8" s="14"/>
    </row>
    <row r="9" spans="1:27" x14ac:dyDescent="0.25">
      <c r="A9" s="1" t="s">
        <v>19</v>
      </c>
      <c r="B9" s="43">
        <f ca="1">TODAY()</f>
        <v>43626</v>
      </c>
      <c r="E9" s="20">
        <f>SUM($E$2:E8)</f>
        <v>50</v>
      </c>
      <c r="F9" s="3">
        <f ca="1">IF(E9=0,0,IF($B$9=$B$10,0,((E2*F2+E3*F3+E4*F4+E5*F5+E6*F6+E7*F7)/SUM(E2:E7))))</f>
        <v>0</v>
      </c>
      <c r="G9" s="3">
        <f ca="1">E9*F9</f>
        <v>0</v>
      </c>
      <c r="H9" s="22"/>
      <c r="I9" s="44" t="s">
        <v>6</v>
      </c>
      <c r="J9" s="44"/>
      <c r="K9" s="3">
        <f>SUM($K$2:$K$8)</f>
        <v>42.5</v>
      </c>
      <c r="L9" s="3">
        <f>IFERROR((L2*E2+L3*E3+L4*E4+L5*E5+L6*E6+L7*E7)/SUM(E2:E7),0)</f>
        <v>35</v>
      </c>
      <c r="M9" s="3">
        <f>L9*SUM(E2:E7)</f>
        <v>1750</v>
      </c>
      <c r="N9" s="11"/>
      <c r="O9" s="3">
        <f>SUM(O2:O8)</f>
        <v>0</v>
      </c>
      <c r="P9" s="3">
        <f>SUM(P2:P8)</f>
        <v>32.5</v>
      </c>
      <c r="Q9" s="11">
        <f ca="1">IFERROR(P9/G9,0)</f>
        <v>0</v>
      </c>
      <c r="R9" s="11"/>
      <c r="V9" s="3">
        <f ca="1">SUM(V2:V8)</f>
        <v>-1867.5</v>
      </c>
      <c r="W9" s="3">
        <f ca="1">IF(B9=B10,0,V9/(B9-B10))</f>
        <v>0</v>
      </c>
      <c r="X9" s="3">
        <f>SUM(X2:X8)</f>
        <v>32.5</v>
      </c>
    </row>
    <row r="10" spans="1:27" x14ac:dyDescent="0.25">
      <c r="A10" s="1" t="s">
        <v>21</v>
      </c>
      <c r="B10" s="43">
        <f ca="1">MIN(TODAY(),MIN(B2:B8))</f>
        <v>43626</v>
      </c>
      <c r="I10" s="45" t="s">
        <v>23</v>
      </c>
      <c r="J10" s="45"/>
      <c r="K10" s="11">
        <f>IF(SUM(I2:I8)=0,0,SUM(X2:X8)/SUM(G2:G8))</f>
        <v>1.7496635262449527E-2</v>
      </c>
      <c r="N10" s="45" t="s">
        <v>22</v>
      </c>
      <c r="O10" s="45"/>
      <c r="P10" s="2">
        <f ca="1">IF(B9=B10,0,P9/(B9-B10))</f>
        <v>0</v>
      </c>
      <c r="S10" s="31"/>
      <c r="V10" s="11">
        <f ca="1">IFERROR(IF(B9=B10,0,V9/G9),0)</f>
        <v>0</v>
      </c>
      <c r="W10" s="11"/>
      <c r="X10" s="11">
        <f ca="1">IFERROR(IF(B9=B10,0,X9/G9),0)</f>
        <v>0</v>
      </c>
    </row>
    <row r="11" spans="1:27" x14ac:dyDescent="0.25">
      <c r="F11" s="15"/>
      <c r="G11" s="3"/>
      <c r="H11" s="3"/>
      <c r="I11" s="45" t="s">
        <v>24</v>
      </c>
      <c r="J11" s="45"/>
      <c r="K11" s="11">
        <f ca="1">IFERROR(IF(B9=B10,0,(M9+SUM(I2:I8))/SUM(G2:G8)-1),0)</f>
        <v>0</v>
      </c>
      <c r="N11" s="21"/>
      <c r="P11" s="3"/>
    </row>
    <row r="12" spans="1:27" x14ac:dyDescent="0.25">
      <c r="F12" s="15"/>
      <c r="G12" s="3"/>
      <c r="P12" s="23"/>
    </row>
    <row r="13" spans="1:27" x14ac:dyDescent="0.25">
      <c r="P13" s="23"/>
    </row>
    <row r="14" spans="1:27" x14ac:dyDescent="0.25">
      <c r="I14" s="2"/>
      <c r="P14" s="23"/>
    </row>
    <row r="15" spans="1:27" x14ac:dyDescent="0.25">
      <c r="I15" s="2"/>
      <c r="L15" s="38"/>
      <c r="P15" s="23"/>
    </row>
    <row r="16" spans="1:27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</sheetData>
  <mergeCells count="4">
    <mergeCell ref="I9:J9"/>
    <mergeCell ref="I10:J10"/>
    <mergeCell ref="N10:O10"/>
    <mergeCell ref="I11:J11"/>
  </mergeCells>
  <pageMargins left="0.511811024" right="0.511811024" top="0.78740157499999996" bottom="0.78740157499999996" header="0.31496062000000002" footer="0.31496062000000002"/>
  <pageSetup orientation="portrait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Rafael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Banco Bradesco</cp:lastModifiedBy>
  <dcterms:created xsi:type="dcterms:W3CDTF">2019-03-26T17:50:03Z</dcterms:created>
  <dcterms:modified xsi:type="dcterms:W3CDTF">2019-06-10T18:20:41Z</dcterms:modified>
</cp:coreProperties>
</file>