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.chebotarev\Documents\"/>
    </mc:Choice>
  </mc:AlternateContent>
  <bookViews>
    <workbookView xWindow="0" yWindow="0" windowWidth="28800" windowHeight="12300" activeTab="3"/>
  </bookViews>
  <sheets>
    <sheet name="pipe_monothread" sheetId="1" r:id="rId1"/>
    <sheet name="Лист1" sheetId="2" r:id="rId2"/>
    <sheet name="Compare tests" sheetId="3" r:id="rId3"/>
    <sheet name="Compare tests (2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4" l="1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C3" i="4"/>
  <c r="B3" i="4"/>
  <c r="E31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4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C4" i="3"/>
  <c r="B4" i="3"/>
  <c r="A4" i="3"/>
  <c r="C3" i="3"/>
  <c r="B3" i="3"/>
  <c r="E11" i="2" l="1"/>
  <c r="E10" i="2"/>
  <c r="E9" i="2"/>
  <c r="E8" i="2"/>
  <c r="E7" i="2"/>
  <c r="E6" i="2"/>
  <c r="E5" i="2"/>
  <c r="E4" i="2"/>
  <c r="D11" i="2"/>
  <c r="D10" i="2"/>
  <c r="D9" i="2"/>
  <c r="D8" i="2"/>
  <c r="D7" i="2"/>
  <c r="D6" i="2"/>
  <c r="D5" i="2"/>
  <c r="D4" i="2"/>
  <c r="C11" i="2"/>
  <c r="C10" i="2"/>
  <c r="C9" i="2"/>
  <c r="C8" i="2"/>
  <c r="C7" i="2"/>
  <c r="C6" i="2"/>
  <c r="C5" i="2"/>
  <c r="C4" i="2"/>
  <c r="B11" i="2"/>
  <c r="B10" i="2"/>
  <c r="B9" i="2"/>
  <c r="B8" i="2"/>
  <c r="B7" i="2"/>
  <c r="B6" i="2"/>
  <c r="B5" i="2"/>
  <c r="B4" i="2"/>
  <c r="A5" i="2"/>
  <c r="A6" i="2" s="1"/>
  <c r="A7" i="2" s="1"/>
  <c r="A8" i="2" s="1"/>
  <c r="A9" i="2" s="1"/>
  <c r="A10" i="2" s="1"/>
  <c r="A11" i="2" s="1"/>
  <c r="B4" i="1" l="1"/>
  <c r="B3" i="1"/>
  <c r="B2" i="1"/>
</calcChain>
</file>

<file path=xl/sharedStrings.xml><?xml version="1.0" encoding="utf-8"?>
<sst xmlns="http://schemas.openxmlformats.org/spreadsheetml/2006/main" count="17" uniqueCount="13">
  <si>
    <t>Elements</t>
  </si>
  <si>
    <t>Time, ms</t>
  </si>
  <si>
    <t>count</t>
  </si>
  <si>
    <t>capacity = sizeof * count</t>
  </si>
  <si>
    <t>capacity = sizeof * 3</t>
  </si>
  <si>
    <t>capacity = sizeof * 2</t>
  </si>
  <si>
    <t>capacity = sizeof</t>
  </si>
  <si>
    <t>Классический pipe транспорт</t>
  </si>
  <si>
    <t>RelWithDebInfo, produce time = consume time = 0</t>
  </si>
  <si>
    <t>objects
count</t>
  </si>
  <si>
    <t>transport capacity = 1 048 576</t>
  </si>
  <si>
    <t>pipe</t>
  </si>
  <si>
    <t>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</si>
</sst>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/>
    <xf numFmtId="1" fontId="0" fillId="0" borderId="1" xfId="0" applyNumberForma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3" fontId="0" fillId="0" borderId="0" xfId="0" applyNumberFormat="1" applyBorder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Border="1" applyAlignment="1"/>
    <xf numFmtId="0" fontId="0" fillId="0" borderId="0" xfId="0" applyBorder="1" applyAlignment="1">
      <alignment horizontal="center" vertical="center" wrapText="1"/>
    </xf>
    <xf numFmtId="1" fontId="0" fillId="0" borderId="0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/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3" fontId="0" fillId="0" borderId="0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pipe_monothread!$A$2:$A$4</c:f>
              <c:numCache>
                <c:formatCode>#,##0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xVal>
          <c:yVal>
            <c:numRef>
              <c:f>pipe_monothread!$B$2:$B$4</c:f>
              <c:numCache>
                <c:formatCode>0</c:formatCode>
                <c:ptCount val="3"/>
                <c:pt idx="0">
                  <c:v>8.5</c:v>
                </c:pt>
                <c:pt idx="1">
                  <c:v>91.1</c:v>
                </c:pt>
                <c:pt idx="2">
                  <c:v>888.8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CC-4BE6-B42E-9D494476D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989791"/>
        <c:axId val="867998527"/>
      </c:scatterChart>
      <c:valAx>
        <c:axId val="86798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7998527"/>
        <c:crosses val="autoZero"/>
        <c:crossBetween val="midCat"/>
      </c:valAx>
      <c:valAx>
        <c:axId val="86799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798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8815364987051813E-2"/>
          <c:y val="1.3468013468013467E-2"/>
          <c:w val="0.96170005167596539"/>
          <c:h val="0.973063973063973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capacity = sizeof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Лист1!$A$4:$A$11</c:f>
              <c:numCache>
                <c:formatCode>#,##0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Лист1!$B$4:$B$11</c:f>
              <c:numCache>
                <c:formatCode>0</c:formatCode>
                <c:ptCount val="8"/>
                <c:pt idx="0">
                  <c:v>93.9</c:v>
                </c:pt>
                <c:pt idx="1">
                  <c:v>93.7</c:v>
                </c:pt>
                <c:pt idx="2">
                  <c:v>147.6</c:v>
                </c:pt>
                <c:pt idx="3">
                  <c:v>710.5</c:v>
                </c:pt>
                <c:pt idx="4">
                  <c:v>5488.6</c:v>
                </c:pt>
                <c:pt idx="5">
                  <c:v>56137</c:v>
                </c:pt>
                <c:pt idx="6">
                  <c:v>544764.9</c:v>
                </c:pt>
                <c:pt idx="7">
                  <c:v>5649021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8B-4D34-BD6B-84451ABDBB23}"/>
            </c:ext>
          </c:extLst>
        </c:ser>
        <c:ser>
          <c:idx val="1"/>
          <c:order val="1"/>
          <c:tx>
            <c:strRef>
              <c:f>Лист1!$C$3</c:f>
              <c:strCache>
                <c:ptCount val="1"/>
                <c:pt idx="0">
                  <c:v>capacity = sizeof *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Лист1!$A$4:$A$11</c:f>
              <c:numCache>
                <c:formatCode>#,##0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Лист1!$C$4:$C$11</c:f>
              <c:numCache>
                <c:formatCode>0</c:formatCode>
                <c:ptCount val="8"/>
                <c:pt idx="0">
                  <c:v>84.5</c:v>
                </c:pt>
                <c:pt idx="1">
                  <c:v>85.1</c:v>
                </c:pt>
                <c:pt idx="2">
                  <c:v>123.8</c:v>
                </c:pt>
                <c:pt idx="3">
                  <c:v>481.3</c:v>
                </c:pt>
                <c:pt idx="4">
                  <c:v>3068.9</c:v>
                </c:pt>
                <c:pt idx="5">
                  <c:v>29855.5</c:v>
                </c:pt>
                <c:pt idx="6">
                  <c:v>289712.90000000002</c:v>
                </c:pt>
                <c:pt idx="7">
                  <c:v>2691989.7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8B-4D34-BD6B-84451ABDBB23}"/>
            </c:ext>
          </c:extLst>
        </c:ser>
        <c:ser>
          <c:idx val="2"/>
          <c:order val="2"/>
          <c:tx>
            <c:strRef>
              <c:f>Лист1!$D$3</c:f>
              <c:strCache>
                <c:ptCount val="1"/>
                <c:pt idx="0">
                  <c:v>capacity = sizeof *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Лист1!$A$4:$A$11</c:f>
              <c:numCache>
                <c:formatCode>#,##0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Лист1!$D$4:$D$11</c:f>
              <c:numCache>
                <c:formatCode>0</c:formatCode>
                <c:ptCount val="8"/>
                <c:pt idx="0">
                  <c:v>83.2</c:v>
                </c:pt>
                <c:pt idx="1">
                  <c:v>112.9</c:v>
                </c:pt>
                <c:pt idx="2">
                  <c:v>182.6</c:v>
                </c:pt>
                <c:pt idx="3">
                  <c:v>282.39999999999998</c:v>
                </c:pt>
                <c:pt idx="4">
                  <c:v>2057.1</c:v>
                </c:pt>
                <c:pt idx="5">
                  <c:v>18155.3</c:v>
                </c:pt>
                <c:pt idx="6">
                  <c:v>182488.9</c:v>
                </c:pt>
                <c:pt idx="7">
                  <c:v>1824892.7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8B-4D34-BD6B-84451ABDBB23}"/>
            </c:ext>
          </c:extLst>
        </c:ser>
        <c:ser>
          <c:idx val="3"/>
          <c:order val="3"/>
          <c:tx>
            <c:strRef>
              <c:f>Лист1!$E$3</c:f>
              <c:strCache>
                <c:ptCount val="1"/>
                <c:pt idx="0">
                  <c:v>capacity = sizeof * count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Лист1!$A$4:$A$11</c:f>
              <c:numCache>
                <c:formatCode>#,##0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Лист1!$E$4:$E$11</c:f>
              <c:numCache>
                <c:formatCode>0</c:formatCode>
                <c:ptCount val="8"/>
                <c:pt idx="0">
                  <c:v>102.5</c:v>
                </c:pt>
                <c:pt idx="1">
                  <c:v>84.5</c:v>
                </c:pt>
                <c:pt idx="2">
                  <c:v>84</c:v>
                </c:pt>
                <c:pt idx="3">
                  <c:v>95.4</c:v>
                </c:pt>
                <c:pt idx="4">
                  <c:v>271.3</c:v>
                </c:pt>
                <c:pt idx="5">
                  <c:v>3002.1</c:v>
                </c:pt>
                <c:pt idx="6">
                  <c:v>20519.8</c:v>
                </c:pt>
                <c:pt idx="7">
                  <c:v>175974.3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8B-4D34-BD6B-84451ABDB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908080"/>
        <c:axId val="1563906416"/>
      </c:scatterChart>
      <c:valAx>
        <c:axId val="1563908080"/>
        <c:scaling>
          <c:orientation val="minMax"/>
          <c:max val="105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906416"/>
        <c:crosses val="autoZero"/>
        <c:crossBetween val="midCat"/>
      </c:valAx>
      <c:valAx>
        <c:axId val="1563906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90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815364987051813E-2"/>
          <c:y val="1.3468013468013467E-2"/>
          <c:w val="0.96170005167596539"/>
          <c:h val="0.97306397306397308"/>
        </c:manualLayout>
      </c:layout>
      <c:scatterChart>
        <c:scatterStyle val="lineMarker"/>
        <c:varyColors val="0"/>
        <c:ser>
          <c:idx val="0"/>
          <c:order val="0"/>
          <c:tx>
            <c:v>pipe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'Compare tests'!$A$3:$A$26</c:f>
              <c:numCache>
                <c:formatCode>#,##0</c:formatCode>
                <c:ptCount val="24"/>
                <c:pt idx="0" formatCode="General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1100000</c:v>
                </c:pt>
                <c:pt idx="12">
                  <c:v>1200000</c:v>
                </c:pt>
                <c:pt idx="13">
                  <c:v>1300000</c:v>
                </c:pt>
                <c:pt idx="14">
                  <c:v>1400000</c:v>
                </c:pt>
                <c:pt idx="15">
                  <c:v>1500000</c:v>
                </c:pt>
                <c:pt idx="16">
                  <c:v>1600000</c:v>
                </c:pt>
                <c:pt idx="17">
                  <c:v>1700000</c:v>
                </c:pt>
                <c:pt idx="18">
                  <c:v>1800000</c:v>
                </c:pt>
                <c:pt idx="19">
                  <c:v>1900000</c:v>
                </c:pt>
                <c:pt idx="20">
                  <c:v>2000000</c:v>
                </c:pt>
                <c:pt idx="21">
                  <c:v>3000000</c:v>
                </c:pt>
                <c:pt idx="22">
                  <c:v>4000000</c:v>
                </c:pt>
                <c:pt idx="23">
                  <c:v>5000000</c:v>
                </c:pt>
              </c:numCache>
            </c:numRef>
          </c:xVal>
          <c:yVal>
            <c:numRef>
              <c:f>'Compare tests'!$B$3:$B$26</c:f>
              <c:numCache>
                <c:formatCode>0</c:formatCode>
                <c:ptCount val="24"/>
                <c:pt idx="0">
                  <c:v>0</c:v>
                </c:pt>
                <c:pt idx="1">
                  <c:v>1297.74</c:v>
                </c:pt>
                <c:pt idx="2">
                  <c:v>2652.4</c:v>
                </c:pt>
                <c:pt idx="3">
                  <c:v>3779.86</c:v>
                </c:pt>
                <c:pt idx="4">
                  <c:v>4691.54</c:v>
                </c:pt>
                <c:pt idx="5">
                  <c:v>6181.9</c:v>
                </c:pt>
                <c:pt idx="6">
                  <c:v>10647.02</c:v>
                </c:pt>
                <c:pt idx="7">
                  <c:v>12208.44</c:v>
                </c:pt>
                <c:pt idx="8">
                  <c:v>11921.58</c:v>
                </c:pt>
                <c:pt idx="9">
                  <c:v>15719</c:v>
                </c:pt>
                <c:pt idx="10">
                  <c:v>18412.86</c:v>
                </c:pt>
                <c:pt idx="11">
                  <c:v>16887.54</c:v>
                </c:pt>
                <c:pt idx="12">
                  <c:v>16927.400000000001</c:v>
                </c:pt>
                <c:pt idx="13">
                  <c:v>19152.88</c:v>
                </c:pt>
                <c:pt idx="14">
                  <c:v>21266.68</c:v>
                </c:pt>
                <c:pt idx="15">
                  <c:v>22749.08</c:v>
                </c:pt>
                <c:pt idx="16">
                  <c:v>21154.3</c:v>
                </c:pt>
                <c:pt idx="17">
                  <c:v>21727.9</c:v>
                </c:pt>
                <c:pt idx="18">
                  <c:v>25370.6</c:v>
                </c:pt>
                <c:pt idx="19">
                  <c:v>24354.82</c:v>
                </c:pt>
                <c:pt idx="20">
                  <c:v>24186.560000000001</c:v>
                </c:pt>
                <c:pt idx="21">
                  <c:v>47483.44</c:v>
                </c:pt>
                <c:pt idx="22">
                  <c:v>58598.64</c:v>
                </c:pt>
                <c:pt idx="23">
                  <c:v>76476.98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36-4884-A98C-3A55F62CEB30}"/>
            </c:ext>
          </c:extLst>
        </c:ser>
        <c:ser>
          <c:idx val="1"/>
          <c:order val="1"/>
          <c:tx>
            <c:v>queue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'Compare tests'!$A$3:$A$26</c:f>
              <c:numCache>
                <c:formatCode>#,##0</c:formatCode>
                <c:ptCount val="24"/>
                <c:pt idx="0" formatCode="General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1100000</c:v>
                </c:pt>
                <c:pt idx="12">
                  <c:v>1200000</c:v>
                </c:pt>
                <c:pt idx="13">
                  <c:v>1300000</c:v>
                </c:pt>
                <c:pt idx="14">
                  <c:v>1400000</c:v>
                </c:pt>
                <c:pt idx="15">
                  <c:v>1500000</c:v>
                </c:pt>
                <c:pt idx="16">
                  <c:v>1600000</c:v>
                </c:pt>
                <c:pt idx="17">
                  <c:v>1700000</c:v>
                </c:pt>
                <c:pt idx="18">
                  <c:v>1800000</c:v>
                </c:pt>
                <c:pt idx="19">
                  <c:v>1900000</c:v>
                </c:pt>
                <c:pt idx="20">
                  <c:v>2000000</c:v>
                </c:pt>
                <c:pt idx="21">
                  <c:v>3000000</c:v>
                </c:pt>
                <c:pt idx="22">
                  <c:v>4000000</c:v>
                </c:pt>
                <c:pt idx="23">
                  <c:v>5000000</c:v>
                </c:pt>
              </c:numCache>
            </c:numRef>
          </c:xVal>
          <c:yVal>
            <c:numRef>
              <c:f>'Compare tests'!$C$3:$C$26</c:f>
              <c:numCache>
                <c:formatCode>0</c:formatCode>
                <c:ptCount val="24"/>
                <c:pt idx="0">
                  <c:v>0</c:v>
                </c:pt>
                <c:pt idx="1">
                  <c:v>524.52</c:v>
                </c:pt>
                <c:pt idx="2">
                  <c:v>1056.3800000000001</c:v>
                </c:pt>
                <c:pt idx="3">
                  <c:v>1618.96</c:v>
                </c:pt>
                <c:pt idx="4">
                  <c:v>1914.52</c:v>
                </c:pt>
                <c:pt idx="5">
                  <c:v>2334.7399999999998</c:v>
                </c:pt>
                <c:pt idx="6">
                  <c:v>3232.44</c:v>
                </c:pt>
                <c:pt idx="7">
                  <c:v>3997.36</c:v>
                </c:pt>
                <c:pt idx="8">
                  <c:v>4003.08</c:v>
                </c:pt>
                <c:pt idx="9">
                  <c:v>5345.68</c:v>
                </c:pt>
                <c:pt idx="10">
                  <c:v>5784.02</c:v>
                </c:pt>
                <c:pt idx="11">
                  <c:v>5720.4</c:v>
                </c:pt>
                <c:pt idx="12">
                  <c:v>6767.1</c:v>
                </c:pt>
                <c:pt idx="13">
                  <c:v>7614.1</c:v>
                </c:pt>
                <c:pt idx="14">
                  <c:v>7987.32</c:v>
                </c:pt>
                <c:pt idx="15">
                  <c:v>8618.24</c:v>
                </c:pt>
                <c:pt idx="16">
                  <c:v>8410.2800000000007</c:v>
                </c:pt>
                <c:pt idx="17">
                  <c:v>8438.48</c:v>
                </c:pt>
                <c:pt idx="18">
                  <c:v>9348.52</c:v>
                </c:pt>
                <c:pt idx="19">
                  <c:v>10096.86</c:v>
                </c:pt>
                <c:pt idx="20">
                  <c:v>9469.08</c:v>
                </c:pt>
                <c:pt idx="21">
                  <c:v>16282.96</c:v>
                </c:pt>
                <c:pt idx="22">
                  <c:v>20328.98</c:v>
                </c:pt>
                <c:pt idx="23">
                  <c:v>29630.98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36-4884-A98C-3A55F62CEB30}"/>
            </c:ext>
          </c:extLst>
        </c:ser>
        <c:ser>
          <c:idx val="2"/>
          <c:order val="2"/>
          <c:tx>
            <c:v>capacity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'Compare tests'!$A$29:$A$30</c:f>
              <c:numCache>
                <c:formatCode>#,##0</c:formatCode>
                <c:ptCount val="2"/>
                <c:pt idx="0">
                  <c:v>1048576</c:v>
                </c:pt>
                <c:pt idx="1">
                  <c:v>1048576</c:v>
                </c:pt>
              </c:numCache>
            </c:numRef>
          </c:xVal>
          <c:yVal>
            <c:numRef>
              <c:f>'Compare tests'!$B$29:$B$30</c:f>
              <c:numCache>
                <c:formatCode>General</c:formatCode>
                <c:ptCount val="2"/>
                <c:pt idx="0">
                  <c:v>0</c:v>
                </c:pt>
                <c:pt idx="1">
                  <c:v>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36-4884-A98C-3A55F62CE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908080"/>
        <c:axId val="1563906416"/>
      </c:scatterChart>
      <c:valAx>
        <c:axId val="1563908080"/>
        <c:scaling>
          <c:orientation val="minMax"/>
          <c:max val="5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906416"/>
        <c:crosses val="autoZero"/>
        <c:crossBetween val="midCat"/>
      </c:valAx>
      <c:valAx>
        <c:axId val="1563906416"/>
        <c:scaling>
          <c:orientation val="minMax"/>
          <c:max val="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90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815364987051813E-2"/>
          <c:y val="1.3468013468013467E-2"/>
          <c:w val="0.96170005167596539"/>
          <c:h val="0.97306397306397308"/>
        </c:manualLayout>
      </c:layout>
      <c:scatterChart>
        <c:scatterStyle val="lineMarker"/>
        <c:varyColors val="0"/>
        <c:ser>
          <c:idx val="0"/>
          <c:order val="0"/>
          <c:tx>
            <c:v>pipe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'Compare tests (2)'!$A$3:$A$26</c:f>
              <c:numCache>
                <c:formatCode>#,##0</c:formatCode>
                <c:ptCount val="24"/>
                <c:pt idx="0" formatCode="General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1100000</c:v>
                </c:pt>
                <c:pt idx="12">
                  <c:v>1200000</c:v>
                </c:pt>
                <c:pt idx="13">
                  <c:v>1300000</c:v>
                </c:pt>
                <c:pt idx="14">
                  <c:v>1400000</c:v>
                </c:pt>
                <c:pt idx="15">
                  <c:v>1500000</c:v>
                </c:pt>
                <c:pt idx="16">
                  <c:v>1600000</c:v>
                </c:pt>
                <c:pt idx="17">
                  <c:v>1700000</c:v>
                </c:pt>
                <c:pt idx="18">
                  <c:v>1800000</c:v>
                </c:pt>
                <c:pt idx="19">
                  <c:v>1900000</c:v>
                </c:pt>
                <c:pt idx="20">
                  <c:v>2000000</c:v>
                </c:pt>
                <c:pt idx="21">
                  <c:v>3000000</c:v>
                </c:pt>
                <c:pt idx="22">
                  <c:v>4000000</c:v>
                </c:pt>
                <c:pt idx="23">
                  <c:v>5000000</c:v>
                </c:pt>
              </c:numCache>
            </c:numRef>
          </c:xVal>
          <c:yVal>
            <c:numRef>
              <c:f>'Compare tests (2)'!$B$3:$B$26</c:f>
              <c:numCache>
                <c:formatCode>0</c:formatCode>
                <c:ptCount val="24"/>
                <c:pt idx="0">
                  <c:v>0</c:v>
                </c:pt>
                <c:pt idx="1">
                  <c:v>1278</c:v>
                </c:pt>
                <c:pt idx="2">
                  <c:v>2034</c:v>
                </c:pt>
                <c:pt idx="3">
                  <c:v>3377</c:v>
                </c:pt>
                <c:pt idx="4">
                  <c:v>4365</c:v>
                </c:pt>
                <c:pt idx="5">
                  <c:v>6581</c:v>
                </c:pt>
                <c:pt idx="6">
                  <c:v>8403</c:v>
                </c:pt>
                <c:pt idx="7">
                  <c:v>12252</c:v>
                </c:pt>
                <c:pt idx="8">
                  <c:v>12064</c:v>
                </c:pt>
                <c:pt idx="9">
                  <c:v>11692</c:v>
                </c:pt>
                <c:pt idx="10">
                  <c:v>15207</c:v>
                </c:pt>
                <c:pt idx="11">
                  <c:v>14679</c:v>
                </c:pt>
                <c:pt idx="12">
                  <c:v>15868</c:v>
                </c:pt>
                <c:pt idx="13">
                  <c:v>17509</c:v>
                </c:pt>
                <c:pt idx="14">
                  <c:v>18290</c:v>
                </c:pt>
                <c:pt idx="15">
                  <c:v>18150</c:v>
                </c:pt>
                <c:pt idx="16">
                  <c:v>21866</c:v>
                </c:pt>
                <c:pt idx="17">
                  <c:v>22411</c:v>
                </c:pt>
                <c:pt idx="18">
                  <c:v>24189</c:v>
                </c:pt>
                <c:pt idx="19">
                  <c:v>23261</c:v>
                </c:pt>
                <c:pt idx="20">
                  <c:v>22309</c:v>
                </c:pt>
                <c:pt idx="21">
                  <c:v>34843</c:v>
                </c:pt>
                <c:pt idx="22">
                  <c:v>54492</c:v>
                </c:pt>
                <c:pt idx="23">
                  <c:v>72460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92-45CE-8421-4B3749B8B8A7}"/>
            </c:ext>
          </c:extLst>
        </c:ser>
        <c:ser>
          <c:idx val="1"/>
          <c:order val="1"/>
          <c:tx>
            <c:v>queue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'Compare tests (2)'!$A$3:$A$26</c:f>
              <c:numCache>
                <c:formatCode>#,##0</c:formatCode>
                <c:ptCount val="24"/>
                <c:pt idx="0" formatCode="General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1100000</c:v>
                </c:pt>
                <c:pt idx="12">
                  <c:v>1200000</c:v>
                </c:pt>
                <c:pt idx="13">
                  <c:v>1300000</c:v>
                </c:pt>
                <c:pt idx="14">
                  <c:v>1400000</c:v>
                </c:pt>
                <c:pt idx="15">
                  <c:v>1500000</c:v>
                </c:pt>
                <c:pt idx="16">
                  <c:v>1600000</c:v>
                </c:pt>
                <c:pt idx="17">
                  <c:v>1700000</c:v>
                </c:pt>
                <c:pt idx="18">
                  <c:v>1800000</c:v>
                </c:pt>
                <c:pt idx="19">
                  <c:v>1900000</c:v>
                </c:pt>
                <c:pt idx="20">
                  <c:v>2000000</c:v>
                </c:pt>
                <c:pt idx="21">
                  <c:v>3000000</c:v>
                </c:pt>
                <c:pt idx="22">
                  <c:v>4000000</c:v>
                </c:pt>
                <c:pt idx="23">
                  <c:v>5000000</c:v>
                </c:pt>
              </c:numCache>
            </c:numRef>
          </c:xVal>
          <c:yVal>
            <c:numRef>
              <c:f>'Compare tests (2)'!$C$3:$C$26</c:f>
              <c:numCache>
                <c:formatCode>0</c:formatCode>
                <c:ptCount val="24"/>
                <c:pt idx="0">
                  <c:v>0</c:v>
                </c:pt>
                <c:pt idx="1">
                  <c:v>537</c:v>
                </c:pt>
                <c:pt idx="2">
                  <c:v>931</c:v>
                </c:pt>
                <c:pt idx="3">
                  <c:v>1437</c:v>
                </c:pt>
                <c:pt idx="4">
                  <c:v>1691</c:v>
                </c:pt>
                <c:pt idx="5">
                  <c:v>2427</c:v>
                </c:pt>
                <c:pt idx="6">
                  <c:v>2590</c:v>
                </c:pt>
                <c:pt idx="7">
                  <c:v>3637</c:v>
                </c:pt>
                <c:pt idx="8">
                  <c:v>4156</c:v>
                </c:pt>
                <c:pt idx="9">
                  <c:v>3985</c:v>
                </c:pt>
                <c:pt idx="10">
                  <c:v>4726</c:v>
                </c:pt>
                <c:pt idx="11">
                  <c:v>5492</c:v>
                </c:pt>
                <c:pt idx="12">
                  <c:v>5349</c:v>
                </c:pt>
                <c:pt idx="13">
                  <c:v>6050</c:v>
                </c:pt>
                <c:pt idx="14">
                  <c:v>6451</c:v>
                </c:pt>
                <c:pt idx="15">
                  <c:v>6171</c:v>
                </c:pt>
                <c:pt idx="16">
                  <c:v>7726</c:v>
                </c:pt>
                <c:pt idx="17">
                  <c:v>8282</c:v>
                </c:pt>
                <c:pt idx="18">
                  <c:v>8070</c:v>
                </c:pt>
                <c:pt idx="19">
                  <c:v>8970</c:v>
                </c:pt>
                <c:pt idx="20">
                  <c:v>8030</c:v>
                </c:pt>
                <c:pt idx="21">
                  <c:v>12457</c:v>
                </c:pt>
                <c:pt idx="22">
                  <c:v>19769</c:v>
                </c:pt>
                <c:pt idx="23">
                  <c:v>23804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92-45CE-8421-4B3749B8B8A7}"/>
            </c:ext>
          </c:extLst>
        </c:ser>
        <c:ser>
          <c:idx val="2"/>
          <c:order val="2"/>
          <c:tx>
            <c:v>capacity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'Compare tests (2)'!$A$29:$A$30</c:f>
              <c:numCache>
                <c:formatCode>#,##0</c:formatCode>
                <c:ptCount val="2"/>
                <c:pt idx="0">
                  <c:v>1048576</c:v>
                </c:pt>
                <c:pt idx="1">
                  <c:v>1048576</c:v>
                </c:pt>
              </c:numCache>
            </c:numRef>
          </c:xVal>
          <c:yVal>
            <c:numRef>
              <c:f>'Compare tests (2)'!$B$29:$B$30</c:f>
              <c:numCache>
                <c:formatCode>General</c:formatCode>
                <c:ptCount val="2"/>
                <c:pt idx="0">
                  <c:v>0</c:v>
                </c:pt>
                <c:pt idx="1">
                  <c:v>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92-45CE-8421-4B3749B8B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908080"/>
        <c:axId val="1563906416"/>
      </c:scatterChart>
      <c:valAx>
        <c:axId val="1563908080"/>
        <c:scaling>
          <c:orientation val="minMax"/>
          <c:max val="5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906416"/>
        <c:crosses val="autoZero"/>
        <c:crossBetween val="midCat"/>
      </c:valAx>
      <c:valAx>
        <c:axId val="1563906416"/>
        <c:scaling>
          <c:orientation val="minMax"/>
          <c:max val="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90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1</xdr:row>
      <xdr:rowOff>0</xdr:rowOff>
    </xdr:from>
    <xdr:to>
      <xdr:col>20</xdr:col>
      <xdr:colOff>0</xdr:colOff>
      <xdr:row>34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1</xdr:row>
      <xdr:rowOff>161925</xdr:rowOff>
    </xdr:from>
    <xdr:to>
      <xdr:col>32</xdr:col>
      <xdr:colOff>542924</xdr:colOff>
      <xdr:row>54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0</xdr:row>
      <xdr:rowOff>142874</xdr:rowOff>
    </xdr:from>
    <xdr:to>
      <xdr:col>25</xdr:col>
      <xdr:colOff>590551</xdr:colOff>
      <xdr:row>35</xdr:row>
      <xdr:rowOff>95249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0</xdr:row>
      <xdr:rowOff>142874</xdr:rowOff>
    </xdr:from>
    <xdr:to>
      <xdr:col>25</xdr:col>
      <xdr:colOff>590551</xdr:colOff>
      <xdr:row>35</xdr:row>
      <xdr:rowOff>95249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37" sqref="D37"/>
    </sheetView>
  </sheetViews>
  <sheetFormatPr defaultRowHeight="15" x14ac:dyDescent="0.25"/>
  <cols>
    <col min="1" max="1" width="20.7109375" customWidth="1"/>
    <col min="2" max="2" width="17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1000000</v>
      </c>
      <c r="B2" s="1">
        <f>AVERAGE(11,9,8,8,8,8,8,9,8,8)</f>
        <v>8.5</v>
      </c>
    </row>
    <row r="3" spans="1:2" x14ac:dyDescent="0.25">
      <c r="A3" s="2">
        <v>10000000</v>
      </c>
      <c r="B3" s="1">
        <f>AVERAGE(116,93,92,82,89,87,84,83,103,82)</f>
        <v>91.1</v>
      </c>
    </row>
    <row r="4" spans="1:2" x14ac:dyDescent="0.25">
      <c r="A4" s="2">
        <v>100000000</v>
      </c>
      <c r="B4" s="1">
        <f>AVERAGE(1024,896,856,884,900,817,887,896,844,884)</f>
        <v>888.8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showGridLines="0" workbookViewId="0">
      <selection activeCell="B4" sqref="B4"/>
    </sheetView>
  </sheetViews>
  <sheetFormatPr defaultRowHeight="15" x14ac:dyDescent="0.25"/>
  <cols>
    <col min="1" max="5" width="13.42578125" customWidth="1"/>
  </cols>
  <sheetData>
    <row r="1" spans="1:6" x14ac:dyDescent="0.25">
      <c r="A1" s="12" t="s">
        <v>7</v>
      </c>
      <c r="B1" s="12"/>
      <c r="C1" s="12"/>
      <c r="D1" s="12"/>
      <c r="E1" s="12"/>
    </row>
    <row r="2" spans="1:6" x14ac:dyDescent="0.25">
      <c r="A2" s="13" t="s">
        <v>8</v>
      </c>
      <c r="B2" s="13"/>
      <c r="C2" s="13"/>
      <c r="D2" s="13"/>
      <c r="E2" s="13"/>
    </row>
    <row r="3" spans="1:6" s="3" customFormat="1" ht="30" x14ac:dyDescent="0.25">
      <c r="A3" s="4" t="s">
        <v>2</v>
      </c>
      <c r="B3" s="5" t="s">
        <v>6</v>
      </c>
      <c r="C3" s="5" t="s">
        <v>5</v>
      </c>
      <c r="D3" s="5" t="s">
        <v>4</v>
      </c>
      <c r="E3" s="5" t="s">
        <v>3</v>
      </c>
    </row>
    <row r="4" spans="1:6" x14ac:dyDescent="0.25">
      <c r="A4" s="6">
        <v>1</v>
      </c>
      <c r="B4" s="7">
        <f>AVERAGE(188,75,59,57,85,84,117,81,91,102)</f>
        <v>93.9</v>
      </c>
      <c r="C4" s="7">
        <f>AVERAGE(141,85,93,87,68,75,73,69,77,77)</f>
        <v>84.5</v>
      </c>
      <c r="D4" s="7">
        <f>AVERAGE(143,97,93,70,76,64,95,58,80,56)</f>
        <v>83.2</v>
      </c>
      <c r="E4" s="7">
        <f>AVERAGE(233,128,92,70,78,80,85,105,78,76)</f>
        <v>102.5</v>
      </c>
    </row>
    <row r="5" spans="1:6" x14ac:dyDescent="0.25">
      <c r="A5" s="6">
        <f>A4*10</f>
        <v>10</v>
      </c>
      <c r="B5" s="7">
        <f>AVERAGE(215,110,80,64,75,78,80,73,79,83)</f>
        <v>93.7</v>
      </c>
      <c r="C5" s="7">
        <f>AVERAGE(200,67,73,60,73,75,75,81,76,71)</f>
        <v>85.1</v>
      </c>
      <c r="D5" s="7">
        <f>AVERAGE(246,114,109,116,93,95,89,89,92,86)</f>
        <v>112.9</v>
      </c>
      <c r="E5" s="7">
        <f>AVERAGE(216,91,65,61,64,65,69,57,94,63)</f>
        <v>84.5</v>
      </c>
    </row>
    <row r="6" spans="1:6" x14ac:dyDescent="0.25">
      <c r="A6" s="6">
        <f t="shared" ref="A6:A11" si="0">A5*10</f>
        <v>100</v>
      </c>
      <c r="B6" s="7">
        <f>AVERAGE(273,134,152,138,122,142,134,135,120,126)</f>
        <v>147.6</v>
      </c>
      <c r="C6" s="7">
        <f>AVERAGE(248,125,104,98,100,110,106,158,97,92)</f>
        <v>123.8</v>
      </c>
      <c r="D6" s="7">
        <f>AVERAGE(319,208,167,172,132,165,165,168,200,130)</f>
        <v>182.6</v>
      </c>
      <c r="E6" s="7">
        <f>AVERAGE(180,95,113,64,96,71,61,44,62,54)</f>
        <v>84</v>
      </c>
    </row>
    <row r="7" spans="1:6" x14ac:dyDescent="0.25">
      <c r="A7" s="6">
        <f t="shared" si="0"/>
        <v>1000</v>
      </c>
      <c r="B7" s="7">
        <f>AVERAGE(852,787,786,673,706,653,643,641,679,685)</f>
        <v>710.5</v>
      </c>
      <c r="C7" s="7">
        <f>AVERAGE(809,419,354,368,371,611,352,376,714,439)</f>
        <v>481.3</v>
      </c>
      <c r="D7" s="7">
        <f>AVERAGE(406,309,264,268,269,275,249,261,251,272)</f>
        <v>282.39999999999998</v>
      </c>
      <c r="E7" s="7">
        <f>AVERAGE(202,101,101,70,118,74,90,69,70,59)</f>
        <v>95.4</v>
      </c>
    </row>
    <row r="8" spans="1:6" x14ac:dyDescent="0.25">
      <c r="A8" s="6">
        <f t="shared" si="0"/>
        <v>10000</v>
      </c>
      <c r="B8" s="7">
        <f>AVERAGE(5717,5440,5373,5497,5287,5300,5689,5665,5470,5448)</f>
        <v>5488.6</v>
      </c>
      <c r="C8" s="7">
        <f>AVERAGE(3218,3086,3016,2919,3152,2966,3105,3071,3130,3026)</f>
        <v>3068.9</v>
      </c>
      <c r="D8" s="7">
        <f>AVERAGE(2221,2041,2044,2010,2026,2047,2020,2046,2129,1987)</f>
        <v>2057.1</v>
      </c>
      <c r="E8" s="7">
        <f>AVERAGE(344,178,236,304,311,257,168,361,413,141)</f>
        <v>271.3</v>
      </c>
    </row>
    <row r="9" spans="1:6" x14ac:dyDescent="0.25">
      <c r="A9" s="6">
        <f t="shared" si="0"/>
        <v>100000</v>
      </c>
      <c r="B9" s="7">
        <f>AVERAGE(58977,52668,59673,53114,50094,56740,59363,53373,57389,59979)</f>
        <v>56137</v>
      </c>
      <c r="C9" s="7">
        <f>AVERAGE(29351,31972,32528,27541,28795,29853,31518,27586,28597,30814)</f>
        <v>29855.5</v>
      </c>
      <c r="D9" s="7">
        <f>AVERAGE(17884,20312,16947,19132,18397,17355,16860,20009,16577,18080)</f>
        <v>18155.3</v>
      </c>
      <c r="E9" s="7">
        <f>AVERAGE(2808,2514,2699,2627,2215,2786,2391,3284,3429,5268)</f>
        <v>3002.1</v>
      </c>
    </row>
    <row r="10" spans="1:6" x14ac:dyDescent="0.25">
      <c r="A10" s="6">
        <f t="shared" si="0"/>
        <v>1000000</v>
      </c>
      <c r="B10" s="7">
        <f>AVERAGE(521292,584236,624396,514996,502284,522582,530825,621288,517917,507833)</f>
        <v>544764.9</v>
      </c>
      <c r="C10" s="7">
        <f>AVERAGE(255986,315282,312863,282868,281744,303525,274593,312282,265561,292425)</f>
        <v>289712.90000000002</v>
      </c>
      <c r="D10" s="7">
        <f>AVERAGE(182119,198402,190733,172001,180256,190688,169595,187595,177710,175790)</f>
        <v>182488.9</v>
      </c>
      <c r="E10" s="7">
        <f>AVERAGE(19561,19830,21055,21763,23012,18168,17566,24829,22577,16837)</f>
        <v>20519.8</v>
      </c>
    </row>
    <row r="11" spans="1:6" x14ac:dyDescent="0.25">
      <c r="A11" s="6">
        <f t="shared" si="0"/>
        <v>10000000</v>
      </c>
      <c r="B11" s="7">
        <f>AVERAGE(5400920,5419378,5486922,5381066,5425512,5315027,5993356,5899605,6187136,5981288)</f>
        <v>5649021</v>
      </c>
      <c r="C11" s="7">
        <f>AVERAGE(2539398,2638221,2622904,2553475,2600095,2959546,2701682,2539746,2892101,2872729)</f>
        <v>2691989.7</v>
      </c>
      <c r="D11" s="7">
        <f>AVERAGE(2251611,1734757,1668098,1746279,1703292,1959537,1699674,1748773,1974195,1762711)</f>
        <v>1824892.7</v>
      </c>
      <c r="E11" s="7">
        <f>AVERAGE(171923,175764,169316,139014,229255,159708,172652,151351,214529,176231)</f>
        <v>175974.3</v>
      </c>
      <c r="F11" s="1"/>
    </row>
    <row r="12" spans="1:6" x14ac:dyDescent="0.25">
      <c r="A12" s="2"/>
    </row>
    <row r="13" spans="1:6" x14ac:dyDescent="0.25">
      <c r="A13" s="2"/>
    </row>
    <row r="14" spans="1:6" x14ac:dyDescent="0.25">
      <c r="A14" s="2"/>
    </row>
    <row r="15" spans="1:6" x14ac:dyDescent="0.25">
      <c r="A15" s="2"/>
    </row>
    <row r="16" spans="1: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</sheetData>
  <mergeCells count="2">
    <mergeCell ref="A1:E1"/>
    <mergeCell ref="A2:E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showGridLines="0" topLeftCell="C1" zoomScaleNormal="100" workbookViewId="0">
      <selection activeCell="E32" sqref="E32"/>
    </sheetView>
  </sheetViews>
  <sheetFormatPr defaultRowHeight="15" x14ac:dyDescent="0.25"/>
  <cols>
    <col min="1" max="1" width="13.42578125" customWidth="1"/>
    <col min="2" max="3" width="16.7109375" customWidth="1"/>
    <col min="4" max="6" width="10.85546875" customWidth="1"/>
  </cols>
  <sheetData>
    <row r="1" spans="1:6" x14ac:dyDescent="0.25">
      <c r="A1" s="8"/>
      <c r="B1" s="17" t="s">
        <v>10</v>
      </c>
      <c r="C1" s="18"/>
      <c r="D1" s="14"/>
      <c r="E1" s="14"/>
      <c r="F1" s="19"/>
    </row>
    <row r="2" spans="1:6" ht="30" x14ac:dyDescent="0.25">
      <c r="A2" s="9" t="s">
        <v>9</v>
      </c>
      <c r="B2" s="5" t="s">
        <v>11</v>
      </c>
      <c r="C2" s="5" t="s">
        <v>12</v>
      </c>
      <c r="D2" s="14"/>
      <c r="E2" s="14"/>
      <c r="F2" s="19"/>
    </row>
    <row r="3" spans="1:6" x14ac:dyDescent="0.25">
      <c r="A3" s="10">
        <v>0</v>
      </c>
      <c r="B3" s="7">
        <f>AVERAGE(0)</f>
        <v>0</v>
      </c>
      <c r="C3" s="7">
        <f>AVERAGE(0)</f>
        <v>0</v>
      </c>
      <c r="D3" s="19"/>
      <c r="E3" s="19"/>
      <c r="F3" s="19"/>
    </row>
    <row r="4" spans="1:6" x14ac:dyDescent="0.25">
      <c r="A4" s="6">
        <f>A3+100000</f>
        <v>100000</v>
      </c>
      <c r="B4" s="7">
        <f>AVERAGE(984,1095,966,943,1191,1883,1307,1097,663,772,1458,1403,3028,1128,1084,1137,1518,1707,1747,1497,1183,1226,1066,953,1232,1836,1359,1321,1136,1332,1365,1424,2218,1189,1098,2044,742,1092,917,989,838,1245,971,1053,1207,1265,1038,1592,1377,1971)</f>
        <v>1297.74</v>
      </c>
      <c r="C4" s="7">
        <f>AVERAGE(518,513,639,488,492,555,505,567,505,501,565,516,498,519,513,511,489,496,521,841,536,561,491,482,577,550,468,609,516,514,493,532,615,502,563,494,505,479,443,471,507,504,448,556,531,473,504,495,542,513)</f>
        <v>524.52</v>
      </c>
      <c r="D4" s="22">
        <f>(C4-B4)*100/B4</f>
        <v>-59.582042627953207</v>
      </c>
      <c r="E4" s="19"/>
      <c r="F4" s="19"/>
    </row>
    <row r="5" spans="1:6" x14ac:dyDescent="0.25">
      <c r="A5" s="6">
        <f t="shared" ref="A5:A23" si="0">A4+100000</f>
        <v>200000</v>
      </c>
      <c r="B5" s="7">
        <f>AVERAGE(3032,4212,3045,2460,3297,2809,1961,1807,2374,2141,2527,2379,3151,2473,2147,3188,4511,2247,3510,2805,2495,2145,2343,3464,2501,1811,4704,2650,3275,2709,2036,2374,2182,3543,1794,2482,3201,2359,2235,2089,2186,2133,2800,2490,2027,1859,1398,2376,3317,3566)</f>
        <v>2652.4</v>
      </c>
      <c r="C5" s="7">
        <f>AVERAGE(1451,845,875,895,1011,1160,937,838,997,911,1447,833,1224,896,900,1027,1232,949,887,1046,992,914,1032,921,1755,1874,986,1089,928,881,1114,1024,1191,944,876,927,1017,1214,858,1084,1010,879,845,860,973,847,846,865,898,2814)</f>
        <v>1056.3800000000001</v>
      </c>
      <c r="D5" s="22">
        <f t="shared" ref="D5:D26" si="1">(C5-B5)*100/B5</f>
        <v>-60.172673804855975</v>
      </c>
      <c r="E5" s="14"/>
      <c r="F5" s="14"/>
    </row>
    <row r="6" spans="1:6" x14ac:dyDescent="0.25">
      <c r="A6" s="6">
        <f t="shared" si="0"/>
        <v>300000</v>
      </c>
      <c r="B6" s="7">
        <f>AVERAGE(3648,4294,3894,4228,4521,3860,2652,2619,3808,3491,4606,3235,3950,3360,3155,3053,3105,2858,2352,2683,3267,4299,3846,7607,2708,4068,4765,3936,4229,6266,3257,3497,4372,4012,3170,3621,3931,7468,3498,2354,3284,2072,2752,4021,3125,2486,4371,3602,5124,4613)</f>
        <v>3779.86</v>
      </c>
      <c r="C6" s="7">
        <f>AVERAGE(1574,1173,1446,1265,1442,1297,1950,1341,1461,2032,1751,1827,1570,1667,1476,1717,1608,1498,1676,1480,1532,1826,1598,1747,1551,1488,1497,1580,1839,1563,1586,1581,1707,1511,1518,1608,2123,1970,1697,1515,1591,1577,1893,1609,1700,1678,1454,1504,1903,1751)</f>
        <v>1618.96</v>
      </c>
      <c r="D6" s="22">
        <f t="shared" si="1"/>
        <v>-57.168784029038108</v>
      </c>
      <c r="E6" s="21"/>
      <c r="F6" s="21"/>
    </row>
    <row r="7" spans="1:6" x14ac:dyDescent="0.25">
      <c r="A7" s="6">
        <f t="shared" si="0"/>
        <v>400000</v>
      </c>
      <c r="B7" s="7">
        <f>AVERAGE(3965,7453,3243,4208,5128,3557,5379,4493,5368,5309,3871,5437,4367,4112,5549,5231,4226,5068,4596,5047,5235,4936,4707,2686,4414,6562,3382,3432,5719,6115,3827,3536,3460,4439,5797,5340,4250,3430,4460,3990,4678,4058,6196,3962,5620,4704,5258,4427,5834,4516)</f>
        <v>4691.54</v>
      </c>
      <c r="C7" s="7">
        <f>AVERAGE(1833,2134,2222,1673,1726,1932,1682,2202,2042,2107,1987,1966,1622,2394,1860,1898,1912,1990,2013,1978,1744,1817,1983,2247,1951,2152,1779,1781,1860,1849,1948,1586,1670,1898,1805,2237,1636,1872,1576,1924,1776,1791,2083,1958,1818,1882,2152,1935,1917,1926)</f>
        <v>1914.52</v>
      </c>
      <c r="D7" s="22">
        <f t="shared" si="1"/>
        <v>-59.192077654672026</v>
      </c>
      <c r="E7" s="22"/>
      <c r="F7" s="22"/>
    </row>
    <row r="8" spans="1:6" x14ac:dyDescent="0.25">
      <c r="A8" s="6">
        <f t="shared" si="0"/>
        <v>500000</v>
      </c>
      <c r="B8" s="7">
        <f>AVERAGE(5906,6681,5131,5798,6128,4966,5703,5908,5957,9725,5388,6520,7660,5637,6910,5808,5169,4775,4997,4209,6217,5971,6057,6731,7635,5629,5799,4835,6287,6705,6586,6154,7982,7795,5396,5176,5790,3788,8142,6074,4781,5962,8365,4663,8923,6863,7411,8097,4998,5307)</f>
        <v>6181.9</v>
      </c>
      <c r="C8" s="7">
        <f>AVERAGE(2246,2756,2374,1934,2246,2025,2510,2743,2987,2332,1955,2449,2140,2021,2100,2549,2047,1968,1923,2566,2298,2114,2259,1977,2359,2209,1994,2698,2075,3120,2469,2275,2170,1887,2105,2632,2030,1989,2612,2646,2432,2062,2597,2623,4143,2002,2154,2141,2520,2274)</f>
        <v>2334.7399999999998</v>
      </c>
      <c r="D8" s="22">
        <f t="shared" si="1"/>
        <v>-62.232646920849582</v>
      </c>
      <c r="E8" s="22"/>
      <c r="F8" s="22"/>
    </row>
    <row r="9" spans="1:6" x14ac:dyDescent="0.25">
      <c r="A9" s="6">
        <f t="shared" si="0"/>
        <v>600000</v>
      </c>
      <c r="B9" s="7">
        <f>AVERAGE(11380,11140,11898,10411,10287,9440,10307,7507,6697,11846,11591,8371,13120,11657,11975,12667,10060,10017,8228,13403,9292,10664,11170,16636,9199,7486,10201,11437,10276,10533,9030,12099,12899,8828,10563,9195,10432,12769,17348,11893,8975,9871,8821,10397,10168,12323,8215,10822,10029,8778)</f>
        <v>10647.02</v>
      </c>
      <c r="C9" s="7">
        <f>AVERAGE(2482,3574,4017,3031,3759,2856,2819,2384,3695,2354,3158,3168,2499,2911,2696,3840,6382,2605,3440,2513,3275,2417,2516,2636,2459,3322,2652,3053,2923,2885,3751,2801,2723,3335,2827,3031,2464,3919,3408,3360,3098,4847,9960,2631,2631,2393,3193,2826,3630,2473)</f>
        <v>3232.44</v>
      </c>
      <c r="D9" s="22">
        <f t="shared" si="1"/>
        <v>-69.639955593208242</v>
      </c>
      <c r="E9" s="22"/>
      <c r="F9" s="22"/>
    </row>
    <row r="10" spans="1:6" x14ac:dyDescent="0.25">
      <c r="A10" s="6">
        <f t="shared" si="0"/>
        <v>700000</v>
      </c>
      <c r="B10" s="7">
        <f>AVERAGE(11817,11186,14745,13599,12635,12494,11139,14407,10762,11294,13837,11974,12045,11577,11865,10920,16273,13096,9929,12480,12137,10992,13855,12614,13678,12033,12325,13545,12801,14580,10045,11127,11688,11904,13778,13427,11093,14562,11203,10762,11200,11095,12040,12044,12843,7441,14020,10794,12346,10376)</f>
        <v>12208.44</v>
      </c>
      <c r="C10" s="7">
        <f>AVERAGE(3697,4761,3198,4950,3662,3247,3588,3431,3417,3457,4084,3681,3464,3211,3279,3363,4713,3695,3824,4830,4555,4155,3085,3824,4326,3870,3715,9582,3590,3322,2906,3494,7038,5446,3702,3819,3074,3020,3771,3243,4931,5784,2868,4447,3481,4219,4644,3056,2950,4399)</f>
        <v>3997.36</v>
      </c>
      <c r="D10" s="22">
        <f t="shared" si="1"/>
        <v>-67.257405532565997</v>
      </c>
      <c r="E10" s="22"/>
      <c r="F10" s="22"/>
    </row>
    <row r="11" spans="1:6" x14ac:dyDescent="0.25">
      <c r="A11" s="6">
        <f t="shared" si="0"/>
        <v>800000</v>
      </c>
      <c r="B11" s="7">
        <f>AVERAGE(12536,9727,13125,10902,11400,23292,14017,9683,12697,7133,14293,16045,10268,12474,15201,10630,10931,9116,11493,11511,13947,10792,10391,11794,11317,11562,12966,11058,10348,16002,10820,11415,16897,9124,10624,10559,11744,10613,10324,11248,14425,13295,14947,11592,10597,8886,10867,12163,10511,8777)</f>
        <v>11921.58</v>
      </c>
      <c r="C11" s="7">
        <f>AVERAGE(3269,3587,4341,3650,3415,4391,3554,4496,4199,4092,3350,4026,5054,3730,3523,4523,3398,3721,3206,3670,4415,3156,4873,6150,3820,4150,3222,4765,3334,4182,3291,3621,9193,3416,3290,4096,4445,3869,3541,4031,4019,3134,3438,3382,3455,3359,3387,3209,7520,3196)</f>
        <v>4003.08</v>
      </c>
      <c r="D11" s="22">
        <f t="shared" si="1"/>
        <v>-66.42156492679662</v>
      </c>
      <c r="E11" s="22"/>
      <c r="F11" s="22"/>
    </row>
    <row r="12" spans="1:6" x14ac:dyDescent="0.25">
      <c r="A12" s="6">
        <f t="shared" si="0"/>
        <v>900000</v>
      </c>
      <c r="B12" s="7">
        <f>AVERAGE(19158,16468,16595,15137,15539,19131,14943,17703,14847,15617,15562,17269,13437,15897,16478,16229,16691,18395,17966,10912,12929,15075,19040,13989,20861,13246,13517,15349,15029,16799,17777,13170,14661,13670,16533,17598,12701,13198,14844,18926,15131,15321,15352,13604,11458,18688,11745,20109,16199,15457)</f>
        <v>15719</v>
      </c>
      <c r="C12" s="7">
        <f>AVERAGE(6891,5211,4717,4346,13077,5471,4194,5333,5273,3627,5311,4113,6345,4854,4810,3745,4655,5025,5608,4540,4119,7369,3903,3827,6073,4705,6517,4311,3479,4372,5173,3628,6777,4625,3890,4295,9109,5709,6617,6862,4950,3899,6720,4236,5596,4097,4727,5535,8040,6978)</f>
        <v>5345.68</v>
      </c>
      <c r="D12" s="22">
        <f t="shared" si="1"/>
        <v>-65.992238692028749</v>
      </c>
      <c r="E12" s="22"/>
      <c r="F12" s="22"/>
    </row>
    <row r="13" spans="1:6" x14ac:dyDescent="0.25">
      <c r="A13" s="6">
        <f t="shared" si="0"/>
        <v>1000000</v>
      </c>
      <c r="B13" s="7">
        <f>AVERAGE(18150,19188,32250,17387,31716,17947,19684,14497,19447,18755,20706,20434,22171,20168,19224,15041,17303,20691,19160,19613,15306,17500,16348,17370,20183,13549,15171,15202,17436,14137,19556,15020,16247,12631,16028,15743,16939,20617,22422,19411,16314,19427,16353,20524,14359,18305,22283,21080,15015,16635)</f>
        <v>18412.86</v>
      </c>
      <c r="C13" s="7">
        <f>AVERAGE(11890,14793,4582,4107,5240,5560,3899,4686,5161,5866,5506,7093,4291,8829,5631,5460,5739,3911,4628,5887,5012,5261,5874,5569,5356,3768,5884,5200,6364,4191,5130,5951,3912,6488,7068,5260,5002,5200,4111,5511,3934,3895,4801,4167,5874,8064,3979,4169,14980,6467)</f>
        <v>5784.02</v>
      </c>
      <c r="D13" s="22">
        <f t="shared" si="1"/>
        <v>-68.587063606631446</v>
      </c>
      <c r="E13" s="22"/>
      <c r="F13" s="22"/>
    </row>
    <row r="14" spans="1:6" x14ac:dyDescent="0.25">
      <c r="A14" s="6">
        <f>A13+100000</f>
        <v>1100000</v>
      </c>
      <c r="B14" s="7">
        <f>AVERAGE(17002,21652,15855,19906,13531,15259,16281,18206,19813,13128,17183,20563,21061,17409,13473,16908,14231,18464,13154,21075,15400,18012,13661,14780,19240,15985,20704,18772,18030,13832,17966,19587,17822,15789,17425,17049,19490,9273,15149,16951,16841,14497,15565,15961,15174,16084,18358,13498,18456,20872)</f>
        <v>16887.54</v>
      </c>
      <c r="C14" s="7">
        <f>AVERAGE(6484,4421,5710,5828,6662,5741,6796,4744,5033,5123,5939,6998,5044,4303,7972,7345,4363,4902,6686,4936,10147,4868,6326,7052,4494,4325,5714,4393,5417,5814,5470,4639,5588,6717,4392,6228,6108,6136,5759,7486,5165,6294,4433,4651,5737,5790,5791,6390,5042,4624)</f>
        <v>5720.4</v>
      </c>
      <c r="D14" s="22">
        <f t="shared" si="1"/>
        <v>-66.126505103762909</v>
      </c>
      <c r="E14" s="22"/>
      <c r="F14" s="22"/>
    </row>
    <row r="15" spans="1:6" x14ac:dyDescent="0.25">
      <c r="A15" s="6">
        <f t="shared" ref="A15:A23" si="2">A14+100000</f>
        <v>1200000</v>
      </c>
      <c r="B15" s="7">
        <f>AVERAGE(18969,22135,20460,8523,22796,12544,19969,21578,10193,18095,20868,18692,10107,17541,16736,15044,19483,20669,19548,18593,16130,14004,14826,16078,14631,20858,16166,14728,16427,16847,9647,19984,14150,15683,15926,17924,13891,14589,17284,18065,18502,19471,17861,16881,18650,17499,18496,18614,15173,14842)</f>
        <v>16927.400000000001</v>
      </c>
      <c r="C15" s="7">
        <f>AVERAGE(5383,13957,5172,5845,5048,7477,6415,8407,9021,6330,4662,6211,8626,7983,5299,5477,9021,5516,6094,8507,7825,6025,6042,5199,8122,5708,4607,5535,5744,9456,9901,5413,6816,5378,4716,6229,4646,9106,9475,4649,5727,4968,6373,9590,6190,6247,8222,6841,6840,6314)</f>
        <v>6767.1</v>
      </c>
      <c r="D15" s="22">
        <f t="shared" si="1"/>
        <v>-60.022803265711218</v>
      </c>
      <c r="E15" s="22"/>
      <c r="F15" s="22"/>
    </row>
    <row r="16" spans="1:6" x14ac:dyDescent="0.25">
      <c r="A16" s="6">
        <f t="shared" si="2"/>
        <v>1300000</v>
      </c>
      <c r="B16" s="7">
        <f>AVERAGE(22471,20544,22837,19740,17834,19677,18006,21386,14741,19948,17377,18335,16987,21310,10823,14545,19615,22813,15149,24017,21472,15829,18994,20558,16593,17582,17097,22695,17509,17945,19452,20920,21461,16084,18765,15337,18568,42106,20112,20461,20963,18886,16006,19192,22695,14417,15692,14934,16569,20595)</f>
        <v>19152.88</v>
      </c>
      <c r="C16" s="7">
        <f>AVERAGE(9992,6571,5877,7251,9009,7409,7935,7329,8575,10473,5664,8582,9011,5971,6007,7852,7669,5552,5010,7024,5899,7207,8549,7806,8727,5511,7034,6906,6840,8801,10811,10190,8687,7163,5529,6234,5309,16505,5610,8520,6904,6443,7074,5766,6923,7685,8476,7969,8011,8853)</f>
        <v>7614.1</v>
      </c>
      <c r="D16" s="22">
        <f t="shared" si="1"/>
        <v>-60.245665403845265</v>
      </c>
      <c r="E16" s="22"/>
      <c r="F16" s="22"/>
    </row>
    <row r="17" spans="1:6" x14ac:dyDescent="0.25">
      <c r="A17" s="6">
        <f t="shared" si="2"/>
        <v>1400000</v>
      </c>
      <c r="B17" s="7">
        <f>AVERAGE(22433,34263,22782,25503,24774,24181,14304,16494,18200,20208,16414,14144,20106,19662,17130,20102,23616,21928,19588,17625,19271,17583,17021,21146,22140,15884,24235,25784,25635,19919,20459,28066,18182,23465,19709,25373,27024,20313,22500,17636,19188,27944,24406,22708,21219,8622,28279,24692,18676,22798)</f>
        <v>21266.68</v>
      </c>
      <c r="C17" s="7">
        <f>AVERAGE(18532,6083,7165,9403,5829,7084,10727,8245,8675,5792,5521,6634,6762,6533,5638,9362,6242,6240,7276,7567,7331,5520,5323,18025,8683,7407,8174,10672,10534,6588,20746,6920,8047,6476,7072,5937,6382,5410,7364,5863,7493,7984,6619,7428,6187,7488,5642,6944,11709,8088)</f>
        <v>7987.32</v>
      </c>
      <c r="D17" s="22">
        <f t="shared" si="1"/>
        <v>-62.442092512794659</v>
      </c>
      <c r="E17" s="22"/>
      <c r="F17" s="22"/>
    </row>
    <row r="18" spans="1:6" x14ac:dyDescent="0.25">
      <c r="A18" s="6">
        <f t="shared" si="2"/>
        <v>1500000</v>
      </c>
      <c r="B18" s="7">
        <f>AVERAGE(23988,20508,28159,16002,20634,20056,19096,26735,19420,12689,29180,20778,22622,24303,21207,25659,24780,22342,17175,23148,20832,25285,9923,23267,40543,24061,18246,24309,24716,19844,20980,12243,26804,11960,20967,25579,40746,40907,18669,22976,21330,20846,19088,21364,24063,20593,20785,22454,17685,37908)</f>
        <v>22749.08</v>
      </c>
      <c r="C18" s="7">
        <f>AVERAGE(10987,6261,8317,6975,10438,9008,6870,8669,8016,7632,6903,8447,7107,7922,7953,5970,7855,7737,6243,8028,6693,9346,18361,10763,9787,8998,9114,8958,6140,11145,8889,6019,9613,6422,10296,6002,5553,18748,10242,8627,7106,8325,7371,10063,6463,10471,9099,7366,8169,9425)</f>
        <v>8618.24</v>
      </c>
      <c r="D18" s="22">
        <f t="shared" si="1"/>
        <v>-62.116094365134771</v>
      </c>
    </row>
    <row r="19" spans="1:6" x14ac:dyDescent="0.25">
      <c r="A19" s="6">
        <f t="shared" si="2"/>
        <v>1600000</v>
      </c>
      <c r="B19" s="7">
        <f>AVERAGE(17830,21161,15498,19445,34031,34531,19882,20877,17857,23680,13721,17875,30156,23651,19883,19188,15414,17318,16228,16052,24397,19894,19255,19584,15637,15665,15025,46922,41487,18173,23146,19566,21987,28116,20374,19809,20718,20941,20496,16041,12072,16622,21658,22768,20248,20292,19212,22845,21772,18715)</f>
        <v>21154.3</v>
      </c>
      <c r="C19" s="7">
        <f>AVERAGE(7573,9846,6669,6208,20041,7193,8771,6434,7258,6928,7856,7479,16375,9518,8328,7506,6203,7607,7354,9600,8400,7123,7932,8287,7579,8634,8965,7654,6870,11913,7406,6825,10192,12386,8624,6439,6742,7046,9795,8588,6508,8375,8100,8104,7201,7738,8027,8850,8756,6708)</f>
        <v>8410.2800000000007</v>
      </c>
      <c r="D19" s="22">
        <f t="shared" si="1"/>
        <v>-60.243165692081504</v>
      </c>
    </row>
    <row r="20" spans="1:6" x14ac:dyDescent="0.25">
      <c r="A20" s="6">
        <f t="shared" si="2"/>
        <v>1700000</v>
      </c>
      <c r="B20" s="7">
        <f>AVERAGE(18035,19923,21480,20441,18361,17812,19495,23700,23261,18685,24410,35618,22456,22670,26328,19548,27518,24499,23011,17263,27565,20727,19534,16323,17877,24829,26067,17428,13974,13985,21689,19552,23878,20898,21394,19138,20323,17731,20081,25424,21185,24518,19210,38427,27812,18595,21224,22279,17824,22390)</f>
        <v>21727.9</v>
      </c>
      <c r="C20" s="7">
        <f>AVERAGE(7878,7351,7522,8768,7120,7712,8695,8303,7900,6986,8751,7742,8739,8936,6929,6552,8752,7939,7098,8246,8372,9934,7523,10065,9296,7298,11176,8877,8836,7036,7751,7182,10275,7921,8551,11700,7067,7483,8977,8684,8388,7510,9358,9517,6944,10198,13209,9621,7926,7330)</f>
        <v>8438.48</v>
      </c>
      <c r="D20" s="22">
        <f t="shared" si="1"/>
        <v>-61.162928769002072</v>
      </c>
      <c r="E20" s="11"/>
    </row>
    <row r="21" spans="1:6" x14ac:dyDescent="0.25">
      <c r="A21" s="6">
        <f t="shared" si="2"/>
        <v>1800000</v>
      </c>
      <c r="B21" s="7">
        <f>AVERAGE(26533,27207,16004,29701,27734,27535,26527,20099,25332,25113,34511,29197,31508,25653,29395,27089,29266,14855,31180,23900,19500,21245,28893,16831,21446,20969,23207,25546,21721,24081,27962,27739,26180,26827,27462,30328,26998,24316,22018,23531,24377,18370,22381,30991,22446,17365,26284,27484,30423,33270)</f>
        <v>25370.6</v>
      </c>
      <c r="C21" s="7">
        <f>AVERAGE(10906,11942,10773,12372,9961,8671,8922,11561,8801,21214,9720,7861,9999,8087,8440,7406,7348,10053,7518,10929,8087,7663,9026,8126,7143,9536,7605,10957,13488,7829,7822,7138,7491,8323,8112,8814,8673,8791,8996,10644,9578,8312,10354,9681,9255,8892,8539,7957,8266,9844)</f>
        <v>9348.52</v>
      </c>
      <c r="D21" s="22">
        <f t="shared" si="1"/>
        <v>-63.152152491466495</v>
      </c>
      <c r="E21" s="11"/>
    </row>
    <row r="22" spans="1:6" x14ac:dyDescent="0.25">
      <c r="A22" s="6">
        <f t="shared" si="2"/>
        <v>1900000</v>
      </c>
      <c r="B22" s="7">
        <f>AVERAGE(24762,27845,32224,24812,20620,12696,22776,22424,29447,21034,20521,20272,26580,21222,29243,20722,20378,19740,22924,26718,19127,21066,48806,19173,31433,32668,20047,20549,36388,24278,24601,24152,25231,38119,23362,17343,29349,24457,27078,23489,26247,16138,23060,21611,19467,22975,23946,20362,23098,23161)</f>
        <v>24354.82</v>
      </c>
      <c r="C22" s="7">
        <f>AVERAGE(9684,7273,8822,9655,9106,11415,8493,8278,7338,10338,8045,9920,11946,7916,9023,11967,10858,8804,7727,9700,10226,11498,9134,8448,11372,7664,11045,9967,12041,9847,9169,8152,8841,9240,11564,7948,23892,8453,7933,8739,11551,10478,12022,8209,9283,10097,7513,12142,8878,23189)</f>
        <v>10096.86</v>
      </c>
      <c r="D22" s="22">
        <f t="shared" si="1"/>
        <v>-58.542662191714001</v>
      </c>
      <c r="E22" s="11"/>
    </row>
    <row r="23" spans="1:6" x14ac:dyDescent="0.25">
      <c r="A23" s="6">
        <f t="shared" si="2"/>
        <v>2000000</v>
      </c>
      <c r="B23" s="7">
        <f>AVERAGE(23638,21754,19842,26372,27062,24317,21803,29731,24811,21294,35322,23404,27029,20653,27207,16955,24865,26320,28905,47369,23673,20192,23588,21426,22669,23254,21200,22990,28029,23466,15414,19599,17820,36790,17437,17761,31710,29826,19567,30605,19617,28864,21128,18093,21488,25735,24592,24721,20829,18592)</f>
        <v>24186.560000000001</v>
      </c>
      <c r="C23" s="7">
        <f>AVERAGE(10053,11370,10036,9215,7888,8696,10192,8493,10156,9395,7878,8443,8264,10646,8818,10847,14254,8611,10802,9959,8402,8906,9694,8456,7903,8985,8353,7640,7807,11140,9278,8527,8747,8519,7693,10702,10180,8568,10353,10840,8067,12552,8791,8301,12484,8348,9991,11422,9524,9265)</f>
        <v>9469.08</v>
      </c>
      <c r="D23" s="22">
        <f t="shared" si="1"/>
        <v>-60.849827342127206</v>
      </c>
      <c r="E23" s="11"/>
    </row>
    <row r="24" spans="1:6" x14ac:dyDescent="0.25">
      <c r="A24" s="6">
        <v>3000000</v>
      </c>
      <c r="B24" s="7">
        <f>AVERAGE(46182,57307,46996,41486,47019,49625,39559,43908,47454,58593,34224,49198,43879,48366,48245,49823,48942,55023,37547,31864,46630,51728,49553,41701,44722,48191,25851,51146,58879,46341,50871,38979,57964,59031,46481,48642,34803,50471,54930,58006,50609,54549,41475,50322,48395,25587,57231,47447,52556,55841)</f>
        <v>47483.44</v>
      </c>
      <c r="C24" s="7">
        <f>AVERAGE(19636,23275,17928,17589,16218,15881,14052,12176,11522,22572,17727,13483,15580,19581,13892,20800,14218,12617,16065,21840,13775,12600,16928,13751,14738,14105,13388,20163,40079,11740,11659,15958,15451,14558,16180,12462,13988,19599,15487,19381,15833,15955,12870,18856,12908,15763,14303,15385,17475,12158)</f>
        <v>16282.96</v>
      </c>
      <c r="D24" s="22">
        <f t="shared" si="1"/>
        <v>-65.708128981388043</v>
      </c>
      <c r="E24" s="11"/>
    </row>
    <row r="25" spans="1:6" x14ac:dyDescent="0.25">
      <c r="A25" s="6">
        <v>4000000</v>
      </c>
      <c r="B25" s="7">
        <f>AVERAGE(67370,69004,68173,72443,66252,60749,36134,58707,48178,50656,52915,107036,53594,69212,47707,44628,67886,37099,63217,61033,61650,45162,73506,25252,36848,35254,61263,56198,77650,39541,62411,56706,58902,61540,67444,49867,69305,67239,62986,65952,70482,72643,74647,39760,60332,57611,83767,40694,37999,55328)</f>
        <v>58598.64</v>
      </c>
      <c r="C25" s="7">
        <f>AVERAGE(17610,22652,25103,17058,24110,32990,24680,17030,22236,17797,18135,18179,22463,16210,22492,18105,15883,26712,16549,17659,26665,18380,26882,21884,21252,15245,17366,18097,21702,18839,18231,15540,20285,17552,19650,17459,18277,17088,17908,25853,28530,17494,15215,18039,17086,17826,17234,35781,23180,18256)</f>
        <v>20328.98</v>
      </c>
      <c r="D25" s="22">
        <f t="shared" si="1"/>
        <v>-65.308102713646605</v>
      </c>
      <c r="E25" s="11"/>
    </row>
    <row r="26" spans="1:6" x14ac:dyDescent="0.25">
      <c r="A26" s="6">
        <v>5000000</v>
      </c>
      <c r="B26" s="7">
        <f>AVERAGE(75485,54978,91004,89971,83855,73009,84239,80834,78437,94132,69084,73252,81848,83942,83172,82183,78835,74763,74854,77286,81051,86754,76059,80655,77108,84148,86214,81010,93037,72643,72308,87016,29907,94273,30576,57955,72952,71157,78325,75381,83689,79711,80546,77521,79944,81312,85327,77320,62283,42504)</f>
        <v>76476.98</v>
      </c>
      <c r="C26" s="7">
        <f>AVERAGE(24067,30351,34608,25981,25153,26206,21261,28974,29573,27495,34692,24049,27233,21643,28037,40626,34270,28080,27582,26240,32445,28343,26915,20577,26644,24803,26552,27197,31319,24021,20926,35042,21260,22303,35008,36810,29853,67359,42255,26651,32931,22411,35102,23589,25169,28365,31857,25987,20755,62979)</f>
        <v>29630.98</v>
      </c>
      <c r="D26" s="22">
        <f t="shared" si="1"/>
        <v>-61.255033867707645</v>
      </c>
      <c r="E26" s="11"/>
    </row>
    <row r="27" spans="1:6" x14ac:dyDescent="0.25">
      <c r="A27" s="2"/>
      <c r="E27" s="11"/>
    </row>
    <row r="28" spans="1:6" x14ac:dyDescent="0.25">
      <c r="A28" s="2"/>
      <c r="E28" s="11"/>
    </row>
    <row r="29" spans="1:6" x14ac:dyDescent="0.25">
      <c r="A29" s="25">
        <v>1048576</v>
      </c>
      <c r="B29">
        <v>0</v>
      </c>
      <c r="E29" s="11"/>
    </row>
    <row r="30" spans="1:6" x14ac:dyDescent="0.25">
      <c r="A30" s="25">
        <v>1048576</v>
      </c>
      <c r="B30">
        <v>80000</v>
      </c>
      <c r="E30" s="11"/>
    </row>
    <row r="31" spans="1:6" x14ac:dyDescent="0.25">
      <c r="E31" s="11">
        <f>SUM(81,75,80,66,93,75,70,31,73,89,69,72,32,95,67,66,59,89,71,80,77,88,86,83,87,83,75,70,88,63,71,74,79,76,58,77,85,38,74,87,42,61,71,89,81,66,79,97,30,81,26,23,31,26,25,32,35,27,36,26,38,34,20,34,23,20,40,35,22,34,21,28,35,26,55,22,21,25,34,25,25,30,23,25,29,33,32,30,30,22,29,23,20,25,35,23,27,27,24,34)</f>
        <v>5074</v>
      </c>
    </row>
    <row r="33" spans="1:6" x14ac:dyDescent="0.25">
      <c r="A33" s="20"/>
      <c r="B33" s="14"/>
      <c r="C33" s="14"/>
      <c r="D33" s="14"/>
      <c r="E33" s="14"/>
      <c r="F33" s="14"/>
    </row>
    <row r="34" spans="1:6" x14ac:dyDescent="0.25">
      <c r="A34" s="23"/>
      <c r="B34" s="15"/>
      <c r="C34" s="15"/>
      <c r="D34" s="15"/>
      <c r="E34" s="15"/>
      <c r="F34" s="15"/>
    </row>
    <row r="35" spans="1:6" x14ac:dyDescent="0.25">
      <c r="A35" s="24"/>
      <c r="B35" s="16"/>
      <c r="C35" s="16"/>
      <c r="D35" s="16"/>
      <c r="E35" s="16"/>
      <c r="F35" s="16"/>
    </row>
    <row r="36" spans="1:6" x14ac:dyDescent="0.25">
      <c r="A36" s="11"/>
      <c r="B36" s="16"/>
      <c r="C36" s="16"/>
      <c r="D36" s="16"/>
      <c r="E36" s="16"/>
      <c r="F36" s="16"/>
    </row>
    <row r="37" spans="1:6" x14ac:dyDescent="0.25">
      <c r="A37" s="11"/>
      <c r="B37" s="16"/>
      <c r="C37" s="16"/>
      <c r="D37" s="16"/>
      <c r="E37" s="16"/>
      <c r="F37" s="16"/>
    </row>
    <row r="38" spans="1:6" x14ac:dyDescent="0.25">
      <c r="A38" s="11"/>
      <c r="B38" s="16"/>
      <c r="C38" s="16"/>
      <c r="D38" s="16"/>
      <c r="E38" s="16"/>
      <c r="F38" s="16"/>
    </row>
    <row r="39" spans="1:6" x14ac:dyDescent="0.25">
      <c r="A39" s="11"/>
      <c r="B39" s="16"/>
      <c r="C39" s="16"/>
      <c r="D39" s="16"/>
      <c r="E39" s="16"/>
      <c r="F39" s="16"/>
    </row>
    <row r="40" spans="1:6" x14ac:dyDescent="0.25">
      <c r="A40" s="11"/>
      <c r="B40" s="16"/>
      <c r="C40" s="16"/>
      <c r="D40" s="16"/>
      <c r="E40" s="16"/>
      <c r="F40" s="16"/>
    </row>
    <row r="41" spans="1:6" x14ac:dyDescent="0.25">
      <c r="A41" s="11"/>
      <c r="B41" s="16"/>
      <c r="C41" s="16"/>
      <c r="D41" s="16"/>
      <c r="E41" s="16"/>
      <c r="F41" s="16"/>
    </row>
    <row r="42" spans="1:6" x14ac:dyDescent="0.25">
      <c r="A42" s="11"/>
      <c r="B42" s="16"/>
      <c r="C42" s="16"/>
      <c r="D42" s="16"/>
      <c r="E42" s="16"/>
      <c r="F42" s="16"/>
    </row>
    <row r="43" spans="1:6" x14ac:dyDescent="0.25">
      <c r="A43" s="11"/>
      <c r="B43" s="16"/>
      <c r="C43" s="16"/>
      <c r="D43" s="16"/>
      <c r="E43" s="16"/>
      <c r="F43" s="16"/>
    </row>
    <row r="44" spans="1:6" x14ac:dyDescent="0.25">
      <c r="A44" s="11"/>
      <c r="B44" s="16"/>
      <c r="C44" s="16"/>
      <c r="D44" s="16"/>
      <c r="E44" s="16"/>
      <c r="F44" s="16"/>
    </row>
    <row r="45" spans="1:6" x14ac:dyDescent="0.25">
      <c r="A45" s="11"/>
      <c r="B45" s="16"/>
      <c r="C45" s="16"/>
      <c r="D45" s="16"/>
      <c r="E45" s="16"/>
      <c r="F45" s="16"/>
    </row>
    <row r="46" spans="1:6" x14ac:dyDescent="0.25">
      <c r="A46" s="11"/>
      <c r="B46" s="16"/>
      <c r="C46" s="16"/>
      <c r="D46" s="24"/>
      <c r="E46" s="24"/>
      <c r="F46" s="24"/>
    </row>
    <row r="47" spans="1:6" x14ac:dyDescent="0.25">
      <c r="A47" s="11"/>
      <c r="B47" s="16"/>
      <c r="C47" s="16"/>
      <c r="D47" s="24"/>
      <c r="E47" s="24"/>
      <c r="F47" s="24"/>
    </row>
    <row r="48" spans="1:6" x14ac:dyDescent="0.25">
      <c r="A48" s="11"/>
      <c r="B48" s="16"/>
      <c r="C48" s="16"/>
      <c r="D48" s="24"/>
      <c r="E48" s="24"/>
      <c r="F48" s="24"/>
    </row>
    <row r="49" spans="1:6" x14ac:dyDescent="0.25">
      <c r="A49" s="11"/>
      <c r="B49" s="16"/>
      <c r="C49" s="16"/>
      <c r="D49" s="24"/>
      <c r="E49" s="11"/>
      <c r="F49" s="24"/>
    </row>
    <row r="50" spans="1:6" x14ac:dyDescent="0.25">
      <c r="A50" s="11"/>
      <c r="B50" s="16"/>
      <c r="C50" s="16"/>
      <c r="D50" s="24"/>
      <c r="E50" s="11"/>
      <c r="F50" s="24"/>
    </row>
    <row r="51" spans="1:6" x14ac:dyDescent="0.25">
      <c r="A51" s="11"/>
      <c r="B51" s="16"/>
      <c r="C51" s="16"/>
      <c r="D51" s="24"/>
      <c r="E51" s="11"/>
      <c r="F51" s="24"/>
    </row>
    <row r="52" spans="1:6" x14ac:dyDescent="0.25">
      <c r="A52" s="11"/>
      <c r="B52" s="16"/>
      <c r="C52" s="16"/>
      <c r="D52" s="24"/>
      <c r="E52" s="11"/>
      <c r="F52" s="24"/>
    </row>
    <row r="53" spans="1:6" x14ac:dyDescent="0.25">
      <c r="A53" s="11"/>
      <c r="B53" s="16"/>
      <c r="C53" s="16"/>
      <c r="D53" s="24"/>
      <c r="E53" s="11"/>
      <c r="F53" s="24"/>
    </row>
    <row r="54" spans="1:6" x14ac:dyDescent="0.25">
      <c r="A54" s="11"/>
      <c r="B54" s="16"/>
      <c r="C54" s="16"/>
      <c r="D54" s="24"/>
      <c r="E54" s="11"/>
      <c r="F54" s="24"/>
    </row>
    <row r="55" spans="1:6" x14ac:dyDescent="0.25">
      <c r="A55" s="11"/>
      <c r="B55" s="16"/>
      <c r="C55" s="16"/>
      <c r="D55" s="24"/>
      <c r="E55" s="11"/>
      <c r="F55" s="24"/>
    </row>
    <row r="56" spans="1:6" x14ac:dyDescent="0.25">
      <c r="A56" s="24"/>
      <c r="B56" s="24"/>
      <c r="C56" s="24"/>
      <c r="D56" s="24"/>
      <c r="E56" s="11"/>
      <c r="F56" s="24"/>
    </row>
    <row r="57" spans="1:6" x14ac:dyDescent="0.25">
      <c r="A57" s="24"/>
      <c r="B57" s="24"/>
      <c r="C57" s="24"/>
      <c r="D57" s="24"/>
      <c r="E57" s="11"/>
      <c r="F57" s="24"/>
    </row>
    <row r="58" spans="1:6" x14ac:dyDescent="0.25">
      <c r="A58" s="24"/>
      <c r="B58" s="24"/>
      <c r="C58" s="24"/>
      <c r="D58" s="24"/>
      <c r="E58" s="11"/>
      <c r="F58" s="24"/>
    </row>
    <row r="59" spans="1:6" x14ac:dyDescent="0.25">
      <c r="A59" s="24"/>
      <c r="B59" s="24"/>
      <c r="C59" s="24"/>
      <c r="D59" s="24"/>
      <c r="E59" s="11"/>
      <c r="F59" s="24"/>
    </row>
    <row r="60" spans="1:6" x14ac:dyDescent="0.25">
      <c r="A60" s="24"/>
      <c r="B60" s="24"/>
      <c r="C60" s="24"/>
      <c r="D60" s="24"/>
      <c r="E60" s="11"/>
      <c r="F60" s="24"/>
    </row>
    <row r="61" spans="1:6" x14ac:dyDescent="0.25">
      <c r="A61" s="24"/>
      <c r="B61" s="24"/>
      <c r="C61" s="24"/>
      <c r="D61" s="24"/>
      <c r="E61" s="11"/>
      <c r="F61" s="24"/>
    </row>
    <row r="62" spans="1:6" x14ac:dyDescent="0.25">
      <c r="A62" s="24"/>
      <c r="B62" s="24"/>
      <c r="C62" s="24"/>
      <c r="D62" s="24"/>
      <c r="E62" s="11"/>
      <c r="F62" s="24"/>
    </row>
    <row r="63" spans="1:6" x14ac:dyDescent="0.25">
      <c r="A63" s="24"/>
      <c r="B63" s="24"/>
      <c r="C63" s="24"/>
      <c r="D63" s="24"/>
      <c r="E63" s="11"/>
      <c r="F63" s="24"/>
    </row>
    <row r="64" spans="1:6" x14ac:dyDescent="0.25">
      <c r="A64" s="24"/>
      <c r="B64" s="24"/>
      <c r="C64" s="24"/>
      <c r="D64" s="24"/>
      <c r="E64" s="11"/>
      <c r="F64" s="24"/>
    </row>
    <row r="65" spans="1:6" x14ac:dyDescent="0.25">
      <c r="A65" s="24"/>
      <c r="B65" s="24"/>
      <c r="C65" s="24"/>
      <c r="D65" s="24"/>
      <c r="E65" s="11"/>
      <c r="F65" s="24"/>
    </row>
    <row r="66" spans="1:6" x14ac:dyDescent="0.25">
      <c r="A66" s="24"/>
      <c r="B66" s="24"/>
      <c r="C66" s="24"/>
      <c r="D66" s="24"/>
      <c r="E66" s="11"/>
      <c r="F66" s="24"/>
    </row>
    <row r="67" spans="1:6" x14ac:dyDescent="0.25">
      <c r="A67" s="24"/>
      <c r="B67" s="24"/>
      <c r="C67" s="24"/>
      <c r="D67" s="24"/>
      <c r="E67" s="11"/>
      <c r="F67" s="24"/>
    </row>
    <row r="68" spans="1:6" x14ac:dyDescent="0.25">
      <c r="A68" s="24"/>
      <c r="B68" s="24"/>
      <c r="C68" s="24"/>
      <c r="D68" s="24"/>
      <c r="E68" s="11"/>
      <c r="F68" s="24"/>
    </row>
    <row r="69" spans="1:6" x14ac:dyDescent="0.25">
      <c r="A69" s="24"/>
      <c r="B69" s="24"/>
      <c r="C69" s="24"/>
      <c r="D69" s="24"/>
      <c r="E69" s="11"/>
      <c r="F69" s="24"/>
    </row>
    <row r="70" spans="1:6" x14ac:dyDescent="0.25">
      <c r="A70" s="24"/>
      <c r="B70" s="24"/>
      <c r="C70" s="24"/>
      <c r="D70" s="24"/>
      <c r="E70" s="11"/>
      <c r="F70" s="24"/>
    </row>
    <row r="71" spans="1:6" x14ac:dyDescent="0.25">
      <c r="A71" s="24"/>
      <c r="B71" s="24"/>
      <c r="C71" s="24"/>
      <c r="D71" s="24"/>
      <c r="E71" s="11"/>
      <c r="F71" s="24"/>
    </row>
    <row r="72" spans="1:6" x14ac:dyDescent="0.25">
      <c r="A72" s="24"/>
      <c r="B72" s="24"/>
      <c r="C72" s="24"/>
      <c r="D72" s="24"/>
      <c r="E72" s="11"/>
      <c r="F72" s="24"/>
    </row>
    <row r="73" spans="1:6" x14ac:dyDescent="0.25">
      <c r="A73" s="24"/>
      <c r="B73" s="24"/>
      <c r="C73" s="24"/>
      <c r="D73" s="24"/>
      <c r="E73" s="11"/>
      <c r="F73" s="24"/>
    </row>
    <row r="74" spans="1:6" x14ac:dyDescent="0.25">
      <c r="A74" s="24"/>
      <c r="B74" s="24"/>
      <c r="C74" s="24"/>
      <c r="D74" s="24"/>
      <c r="E74" s="11"/>
      <c r="F74" s="24"/>
    </row>
    <row r="75" spans="1:6" x14ac:dyDescent="0.25">
      <c r="A75" s="24"/>
      <c r="B75" s="24"/>
      <c r="C75" s="24"/>
      <c r="D75" s="24"/>
      <c r="E75" s="11"/>
      <c r="F75" s="24"/>
    </row>
    <row r="76" spans="1:6" x14ac:dyDescent="0.25">
      <c r="A76" s="24"/>
      <c r="B76" s="24"/>
      <c r="C76" s="24"/>
      <c r="D76" s="24"/>
      <c r="E76" s="11"/>
      <c r="F76" s="24"/>
    </row>
    <row r="77" spans="1:6" x14ac:dyDescent="0.25">
      <c r="A77" s="24"/>
      <c r="B77" s="24"/>
      <c r="C77" s="24"/>
      <c r="D77" s="24"/>
      <c r="E77" s="11"/>
      <c r="F77" s="24"/>
    </row>
    <row r="78" spans="1:6" x14ac:dyDescent="0.25">
      <c r="A78" s="24"/>
      <c r="B78" s="24"/>
      <c r="C78" s="24"/>
      <c r="D78" s="24"/>
      <c r="E78" s="11"/>
      <c r="F78" s="24"/>
    </row>
    <row r="79" spans="1:6" x14ac:dyDescent="0.25">
      <c r="A79" s="24"/>
      <c r="B79" s="24"/>
      <c r="C79" s="24"/>
      <c r="D79" s="24"/>
      <c r="E79" s="11"/>
      <c r="F79" s="24"/>
    </row>
  </sheetData>
  <mergeCells count="1">
    <mergeCell ref="B1:C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showGridLines="0" tabSelected="1" zoomScaleNormal="100" workbookViewId="0">
      <selection activeCell="C26" sqref="C26"/>
    </sheetView>
  </sheetViews>
  <sheetFormatPr defaultRowHeight="15" x14ac:dyDescent="0.25"/>
  <cols>
    <col min="1" max="1" width="13.42578125" customWidth="1"/>
    <col min="2" max="3" width="16.7109375" customWidth="1"/>
    <col min="4" max="6" width="10.85546875" customWidth="1"/>
  </cols>
  <sheetData>
    <row r="1" spans="1:6" x14ac:dyDescent="0.25">
      <c r="A1" s="8"/>
      <c r="B1" s="17" t="s">
        <v>10</v>
      </c>
      <c r="C1" s="18"/>
      <c r="D1" s="14"/>
      <c r="E1" s="14"/>
      <c r="F1" s="19"/>
    </row>
    <row r="2" spans="1:6" ht="30" x14ac:dyDescent="0.25">
      <c r="A2" s="9" t="s">
        <v>9</v>
      </c>
      <c r="B2" s="5" t="s">
        <v>11</v>
      </c>
      <c r="C2" s="5" t="s">
        <v>12</v>
      </c>
      <c r="D2" s="14"/>
      <c r="E2" s="14"/>
      <c r="F2" s="19"/>
    </row>
    <row r="3" spans="1:6" x14ac:dyDescent="0.25">
      <c r="A3" s="10">
        <v>0</v>
      </c>
      <c r="B3" s="7">
        <f>AVERAGE(0)</f>
        <v>0</v>
      </c>
      <c r="C3" s="7">
        <f>AVERAGE(0)</f>
        <v>0</v>
      </c>
      <c r="D3" s="19"/>
      <c r="E3" s="19"/>
      <c r="F3" s="19"/>
    </row>
    <row r="4" spans="1:6" x14ac:dyDescent="0.25">
      <c r="A4" s="6">
        <f>A3+100000</f>
        <v>100000</v>
      </c>
      <c r="B4" s="7">
        <v>1278</v>
      </c>
      <c r="C4" s="7">
        <v>537</v>
      </c>
      <c r="D4" s="22">
        <f>(C4-B4)*100/B4</f>
        <v>-57.981220657276992</v>
      </c>
      <c r="E4" s="19"/>
      <c r="F4" s="19"/>
    </row>
    <row r="5" spans="1:6" x14ac:dyDescent="0.25">
      <c r="A5" s="6">
        <f t="shared" ref="A5:A23" si="0">A4+100000</f>
        <v>200000</v>
      </c>
      <c r="B5" s="7">
        <v>2034</v>
      </c>
      <c r="C5" s="7">
        <v>931</v>
      </c>
      <c r="D5" s="22">
        <f t="shared" ref="D5:D26" si="1">(C5-B5)*100/B5</f>
        <v>-54.22812192723697</v>
      </c>
      <c r="E5" s="14"/>
      <c r="F5" s="14"/>
    </row>
    <row r="6" spans="1:6" x14ac:dyDescent="0.25">
      <c r="A6" s="6">
        <f t="shared" si="0"/>
        <v>300000</v>
      </c>
      <c r="B6" s="7">
        <v>3377</v>
      </c>
      <c r="C6" s="7">
        <v>1437</v>
      </c>
      <c r="D6" s="22">
        <f t="shared" si="1"/>
        <v>-57.447438554930415</v>
      </c>
      <c r="E6" s="21"/>
      <c r="F6" s="21"/>
    </row>
    <row r="7" spans="1:6" x14ac:dyDescent="0.25">
      <c r="A7" s="6">
        <f t="shared" si="0"/>
        <v>400000</v>
      </c>
      <c r="B7" s="7">
        <v>4365</v>
      </c>
      <c r="C7" s="7">
        <v>1691</v>
      </c>
      <c r="D7" s="22">
        <f t="shared" si="1"/>
        <v>-61.260022909507448</v>
      </c>
      <c r="E7" s="22"/>
      <c r="F7" s="22"/>
    </row>
    <row r="8" spans="1:6" x14ac:dyDescent="0.25">
      <c r="A8" s="6">
        <f t="shared" si="0"/>
        <v>500000</v>
      </c>
      <c r="B8" s="7">
        <v>6581</v>
      </c>
      <c r="C8" s="7">
        <v>2427</v>
      </c>
      <c r="D8" s="22">
        <f t="shared" si="1"/>
        <v>-63.121106214860966</v>
      </c>
      <c r="E8" s="22"/>
      <c r="F8" s="22"/>
    </row>
    <row r="9" spans="1:6" x14ac:dyDescent="0.25">
      <c r="A9" s="6">
        <f t="shared" si="0"/>
        <v>600000</v>
      </c>
      <c r="B9" s="7">
        <v>8403</v>
      </c>
      <c r="C9" s="7">
        <v>2590</v>
      </c>
      <c r="D9" s="22">
        <f t="shared" si="1"/>
        <v>-69.177674640009513</v>
      </c>
      <c r="E9" s="22"/>
      <c r="F9" s="22"/>
    </row>
    <row r="10" spans="1:6" x14ac:dyDescent="0.25">
      <c r="A10" s="6">
        <f t="shared" si="0"/>
        <v>700000</v>
      </c>
      <c r="B10" s="7">
        <v>12252</v>
      </c>
      <c r="C10" s="7">
        <v>3637</v>
      </c>
      <c r="D10" s="22">
        <f t="shared" si="1"/>
        <v>-70.315050603983025</v>
      </c>
      <c r="E10" s="22"/>
      <c r="F10" s="22"/>
    </row>
    <row r="11" spans="1:6" x14ac:dyDescent="0.25">
      <c r="A11" s="6">
        <f t="shared" si="0"/>
        <v>800000</v>
      </c>
      <c r="B11" s="7">
        <v>12064</v>
      </c>
      <c r="C11" s="7">
        <v>4156</v>
      </c>
      <c r="D11" s="22">
        <f t="shared" si="1"/>
        <v>-65.550397877984082</v>
      </c>
      <c r="E11" s="22"/>
      <c r="F11" s="22"/>
    </row>
    <row r="12" spans="1:6" x14ac:dyDescent="0.25">
      <c r="A12" s="6">
        <f t="shared" si="0"/>
        <v>900000</v>
      </c>
      <c r="B12" s="7">
        <v>11692</v>
      </c>
      <c r="C12" s="7">
        <v>3985</v>
      </c>
      <c r="D12" s="22">
        <f t="shared" si="1"/>
        <v>-65.916866233321926</v>
      </c>
      <c r="E12" s="22"/>
      <c r="F12" s="22"/>
    </row>
    <row r="13" spans="1:6" x14ac:dyDescent="0.25">
      <c r="A13" s="6">
        <f t="shared" si="0"/>
        <v>1000000</v>
      </c>
      <c r="B13" s="7">
        <v>15207</v>
      </c>
      <c r="C13" s="7">
        <v>4726</v>
      </c>
      <c r="D13" s="22">
        <f t="shared" si="1"/>
        <v>-68.922206878411259</v>
      </c>
      <c r="E13" s="22"/>
      <c r="F13" s="22"/>
    </row>
    <row r="14" spans="1:6" x14ac:dyDescent="0.25">
      <c r="A14" s="6">
        <f>A13+100000</f>
        <v>1100000</v>
      </c>
      <c r="B14" s="7">
        <v>14679</v>
      </c>
      <c r="C14" s="7">
        <v>5492</v>
      </c>
      <c r="D14" s="22">
        <f t="shared" si="1"/>
        <v>-62.586007221200354</v>
      </c>
      <c r="E14" s="22"/>
      <c r="F14" s="22"/>
    </row>
    <row r="15" spans="1:6" x14ac:dyDescent="0.25">
      <c r="A15" s="6">
        <f t="shared" ref="A15:A23" si="2">A14+100000</f>
        <v>1200000</v>
      </c>
      <c r="B15" s="7">
        <v>15868</v>
      </c>
      <c r="C15" s="7">
        <v>5349</v>
      </c>
      <c r="D15" s="22">
        <f t="shared" si="1"/>
        <v>-66.290647844718933</v>
      </c>
      <c r="E15" s="22"/>
      <c r="F15" s="22"/>
    </row>
    <row r="16" spans="1:6" x14ac:dyDescent="0.25">
      <c r="A16" s="6">
        <f t="shared" si="2"/>
        <v>1300000</v>
      </c>
      <c r="B16" s="7">
        <v>17509</v>
      </c>
      <c r="C16" s="7">
        <v>6050</v>
      </c>
      <c r="D16" s="22">
        <f t="shared" si="1"/>
        <v>-65.446341881318176</v>
      </c>
      <c r="E16" s="22"/>
      <c r="F16" s="22"/>
    </row>
    <row r="17" spans="1:6" x14ac:dyDescent="0.25">
      <c r="A17" s="6">
        <f t="shared" si="2"/>
        <v>1400000</v>
      </c>
      <c r="B17" s="7">
        <v>18290</v>
      </c>
      <c r="C17" s="7">
        <v>6451</v>
      </c>
      <c r="D17" s="22">
        <f t="shared" si="1"/>
        <v>-64.729360306178236</v>
      </c>
      <c r="E17" s="22"/>
      <c r="F17" s="22"/>
    </row>
    <row r="18" spans="1:6" x14ac:dyDescent="0.25">
      <c r="A18" s="6">
        <f t="shared" si="2"/>
        <v>1500000</v>
      </c>
      <c r="B18" s="7">
        <v>18150</v>
      </c>
      <c r="C18" s="7">
        <v>6171</v>
      </c>
      <c r="D18" s="22">
        <f t="shared" si="1"/>
        <v>-66</v>
      </c>
    </row>
    <row r="19" spans="1:6" x14ac:dyDescent="0.25">
      <c r="A19" s="6">
        <f t="shared" si="2"/>
        <v>1600000</v>
      </c>
      <c r="B19" s="7">
        <v>21866</v>
      </c>
      <c r="C19" s="7">
        <v>7726</v>
      </c>
      <c r="D19" s="22">
        <f t="shared" si="1"/>
        <v>-64.666605689197837</v>
      </c>
    </row>
    <row r="20" spans="1:6" x14ac:dyDescent="0.25">
      <c r="A20" s="6">
        <f t="shared" si="2"/>
        <v>1700000</v>
      </c>
      <c r="B20" s="7">
        <v>22411</v>
      </c>
      <c r="C20" s="7">
        <v>8282</v>
      </c>
      <c r="D20" s="22">
        <f t="shared" si="1"/>
        <v>-63.044933291687116</v>
      </c>
      <c r="E20" s="11"/>
    </row>
    <row r="21" spans="1:6" x14ac:dyDescent="0.25">
      <c r="A21" s="6">
        <f t="shared" si="2"/>
        <v>1800000</v>
      </c>
      <c r="B21" s="7">
        <v>24189</v>
      </c>
      <c r="C21" s="7">
        <v>8070</v>
      </c>
      <c r="D21" s="22">
        <f t="shared" si="1"/>
        <v>-66.637727892843856</v>
      </c>
      <c r="E21" s="11"/>
    </row>
    <row r="22" spans="1:6" x14ac:dyDescent="0.25">
      <c r="A22" s="6">
        <f t="shared" si="2"/>
        <v>1900000</v>
      </c>
      <c r="B22" s="7">
        <v>23261</v>
      </c>
      <c r="C22" s="7">
        <v>8970</v>
      </c>
      <c r="D22" s="22">
        <f t="shared" si="1"/>
        <v>-61.437599415330382</v>
      </c>
      <c r="E22" s="11"/>
    </row>
    <row r="23" spans="1:6" x14ac:dyDescent="0.25">
      <c r="A23" s="6">
        <f t="shared" si="2"/>
        <v>2000000</v>
      </c>
      <c r="B23" s="7">
        <v>22309</v>
      </c>
      <c r="C23" s="7">
        <v>8030</v>
      </c>
      <c r="D23" s="22">
        <f t="shared" si="1"/>
        <v>-64.005558294858574</v>
      </c>
      <c r="E23" s="11"/>
    </row>
    <row r="24" spans="1:6" x14ac:dyDescent="0.25">
      <c r="A24" s="6">
        <v>3000000</v>
      </c>
      <c r="B24" s="7">
        <v>34843</v>
      </c>
      <c r="C24" s="7">
        <v>12457</v>
      </c>
      <c r="D24" s="22">
        <f t="shared" si="1"/>
        <v>-64.248199064374475</v>
      </c>
      <c r="E24" s="11"/>
    </row>
    <row r="25" spans="1:6" x14ac:dyDescent="0.25">
      <c r="A25" s="6">
        <v>4000000</v>
      </c>
      <c r="B25" s="7">
        <v>54492</v>
      </c>
      <c r="C25" s="7">
        <v>19769</v>
      </c>
      <c r="D25" s="22">
        <f t="shared" si="1"/>
        <v>-63.721280187917493</v>
      </c>
      <c r="E25" s="11"/>
    </row>
    <row r="26" spans="1:6" x14ac:dyDescent="0.25">
      <c r="A26" s="6">
        <v>5000000</v>
      </c>
      <c r="B26" s="7">
        <v>72460</v>
      </c>
      <c r="C26" s="7">
        <v>23804</v>
      </c>
      <c r="D26" s="22">
        <f t="shared" si="1"/>
        <v>-67.148771736130286</v>
      </c>
      <c r="E26" s="11"/>
    </row>
    <row r="27" spans="1:6" x14ac:dyDescent="0.25">
      <c r="A27" s="2"/>
      <c r="E27" s="11"/>
    </row>
    <row r="28" spans="1:6" x14ac:dyDescent="0.25">
      <c r="A28" s="2"/>
      <c r="E28" s="11"/>
    </row>
    <row r="29" spans="1:6" x14ac:dyDescent="0.25">
      <c r="A29" s="25">
        <v>1048576</v>
      </c>
      <c r="B29">
        <v>0</v>
      </c>
      <c r="E29" s="11"/>
    </row>
    <row r="30" spans="1:6" x14ac:dyDescent="0.25">
      <c r="A30" s="25">
        <v>1048576</v>
      </c>
      <c r="B30">
        <v>80000</v>
      </c>
      <c r="E30" s="11"/>
    </row>
    <row r="31" spans="1:6" x14ac:dyDescent="0.25">
      <c r="E31" s="11"/>
    </row>
    <row r="33" spans="1:6" x14ac:dyDescent="0.25">
      <c r="A33" s="20"/>
      <c r="B33" s="14"/>
      <c r="C33" s="14"/>
      <c r="D33" s="14"/>
      <c r="E33" s="14"/>
      <c r="F33" s="14"/>
    </row>
    <row r="34" spans="1:6" x14ac:dyDescent="0.25">
      <c r="A34" s="23"/>
      <c r="B34" s="15"/>
      <c r="C34" s="15"/>
      <c r="D34" s="15"/>
      <c r="E34" s="15"/>
      <c r="F34" s="15"/>
    </row>
    <row r="35" spans="1:6" x14ac:dyDescent="0.25">
      <c r="A35" s="24"/>
      <c r="B35" s="16"/>
      <c r="C35" s="16"/>
      <c r="D35" s="16"/>
      <c r="E35" s="16"/>
      <c r="F35" s="16"/>
    </row>
    <row r="36" spans="1:6" x14ac:dyDescent="0.25">
      <c r="A36" s="11"/>
      <c r="B36" s="16"/>
      <c r="C36" s="16"/>
      <c r="D36" s="16"/>
      <c r="E36" s="16"/>
      <c r="F36" s="16"/>
    </row>
    <row r="37" spans="1:6" x14ac:dyDescent="0.25">
      <c r="A37" s="11"/>
      <c r="B37" s="16"/>
      <c r="C37" s="16"/>
      <c r="D37" s="16"/>
      <c r="E37" s="16"/>
      <c r="F37" s="16"/>
    </row>
    <row r="38" spans="1:6" x14ac:dyDescent="0.25">
      <c r="A38" s="11"/>
      <c r="B38" s="16"/>
      <c r="C38" s="16"/>
      <c r="D38" s="16"/>
      <c r="E38" s="16"/>
      <c r="F38" s="16"/>
    </row>
    <row r="39" spans="1:6" x14ac:dyDescent="0.25">
      <c r="A39" s="11"/>
      <c r="B39" s="16"/>
      <c r="C39" s="16"/>
      <c r="D39" s="16"/>
      <c r="E39" s="16"/>
      <c r="F39" s="16"/>
    </row>
    <row r="40" spans="1:6" x14ac:dyDescent="0.25">
      <c r="A40" s="11"/>
      <c r="B40" s="16"/>
      <c r="C40" s="16"/>
      <c r="D40" s="16"/>
      <c r="E40" s="16"/>
      <c r="F40" s="16"/>
    </row>
    <row r="41" spans="1:6" x14ac:dyDescent="0.25">
      <c r="A41" s="11"/>
      <c r="B41" s="16"/>
      <c r="C41" s="16"/>
      <c r="D41" s="16"/>
      <c r="E41" s="16"/>
      <c r="F41" s="16"/>
    </row>
    <row r="42" spans="1:6" x14ac:dyDescent="0.25">
      <c r="A42" s="11"/>
      <c r="B42" s="16"/>
      <c r="C42" s="16"/>
      <c r="D42" s="16"/>
      <c r="E42" s="16"/>
      <c r="F42" s="16"/>
    </row>
    <row r="43" spans="1:6" x14ac:dyDescent="0.25">
      <c r="A43" s="11"/>
      <c r="B43" s="16"/>
      <c r="C43" s="16"/>
      <c r="D43" s="16"/>
      <c r="E43" s="16"/>
      <c r="F43" s="16"/>
    </row>
    <row r="44" spans="1:6" x14ac:dyDescent="0.25">
      <c r="A44" s="11"/>
      <c r="B44" s="16"/>
      <c r="C44" s="16"/>
      <c r="D44" s="16"/>
      <c r="E44" s="16"/>
      <c r="F44" s="16"/>
    </row>
    <row r="45" spans="1:6" x14ac:dyDescent="0.25">
      <c r="A45" s="11"/>
      <c r="B45" s="16"/>
      <c r="C45" s="16"/>
      <c r="D45" s="16"/>
      <c r="E45" s="16"/>
      <c r="F45" s="16"/>
    </row>
    <row r="46" spans="1:6" x14ac:dyDescent="0.25">
      <c r="A46" s="11"/>
      <c r="B46" s="16"/>
      <c r="C46" s="16"/>
      <c r="D46" s="24"/>
      <c r="E46" s="24"/>
      <c r="F46" s="24"/>
    </row>
    <row r="47" spans="1:6" x14ac:dyDescent="0.25">
      <c r="A47" s="11"/>
      <c r="B47" s="16"/>
      <c r="C47" s="16"/>
      <c r="D47" s="24"/>
      <c r="E47" s="24"/>
      <c r="F47" s="24"/>
    </row>
    <row r="48" spans="1:6" x14ac:dyDescent="0.25">
      <c r="A48" s="11"/>
      <c r="B48" s="16"/>
      <c r="C48" s="16"/>
      <c r="D48" s="24"/>
      <c r="E48" s="24"/>
      <c r="F48" s="24"/>
    </row>
    <row r="49" spans="1:6" x14ac:dyDescent="0.25">
      <c r="A49" s="11"/>
      <c r="B49" s="16"/>
      <c r="C49" s="16"/>
      <c r="D49" s="24"/>
      <c r="E49" s="11"/>
      <c r="F49" s="24"/>
    </row>
    <row r="50" spans="1:6" x14ac:dyDescent="0.25">
      <c r="A50" s="11"/>
      <c r="B50" s="16"/>
      <c r="C50" s="16"/>
      <c r="D50" s="24"/>
      <c r="E50" s="11"/>
      <c r="F50" s="24"/>
    </row>
    <row r="51" spans="1:6" x14ac:dyDescent="0.25">
      <c r="A51" s="11"/>
      <c r="B51" s="16"/>
      <c r="C51" s="16"/>
      <c r="D51" s="24"/>
      <c r="E51" s="11"/>
      <c r="F51" s="24"/>
    </row>
    <row r="52" spans="1:6" x14ac:dyDescent="0.25">
      <c r="A52" s="11"/>
      <c r="B52" s="16"/>
      <c r="C52" s="16"/>
      <c r="D52" s="24"/>
      <c r="E52" s="11"/>
      <c r="F52" s="24"/>
    </row>
    <row r="53" spans="1:6" x14ac:dyDescent="0.25">
      <c r="A53" s="11"/>
      <c r="B53" s="16"/>
      <c r="C53" s="16"/>
      <c r="D53" s="24"/>
      <c r="E53" s="11"/>
      <c r="F53" s="24"/>
    </row>
    <row r="54" spans="1:6" x14ac:dyDescent="0.25">
      <c r="A54" s="11"/>
      <c r="B54" s="16"/>
      <c r="C54" s="16"/>
      <c r="D54" s="24"/>
      <c r="E54" s="11"/>
      <c r="F54" s="24"/>
    </row>
    <row r="55" spans="1:6" x14ac:dyDescent="0.25">
      <c r="A55" s="11"/>
      <c r="B55" s="16"/>
      <c r="C55" s="16"/>
      <c r="D55" s="24"/>
      <c r="E55" s="11"/>
      <c r="F55" s="24"/>
    </row>
    <row r="56" spans="1:6" x14ac:dyDescent="0.25">
      <c r="A56" s="24"/>
      <c r="B56" s="24"/>
      <c r="C56" s="24"/>
      <c r="D56" s="24"/>
      <c r="E56" s="11"/>
      <c r="F56" s="24"/>
    </row>
    <row r="57" spans="1:6" x14ac:dyDescent="0.25">
      <c r="A57" s="24"/>
      <c r="B57" s="24"/>
      <c r="C57" s="24"/>
      <c r="D57" s="24"/>
      <c r="E57" s="11"/>
      <c r="F57" s="24"/>
    </row>
    <row r="58" spans="1:6" x14ac:dyDescent="0.25">
      <c r="A58" s="24"/>
      <c r="B58" s="24"/>
      <c r="C58" s="24"/>
      <c r="D58" s="24"/>
      <c r="E58" s="11"/>
      <c r="F58" s="24"/>
    </row>
    <row r="59" spans="1:6" x14ac:dyDescent="0.25">
      <c r="A59" s="24"/>
      <c r="B59" s="24"/>
      <c r="C59" s="24"/>
      <c r="D59" s="24"/>
      <c r="E59" s="11"/>
      <c r="F59" s="24"/>
    </row>
    <row r="60" spans="1:6" x14ac:dyDescent="0.25">
      <c r="A60" s="24"/>
      <c r="B60" s="24"/>
      <c r="C60" s="24"/>
      <c r="D60" s="24"/>
      <c r="E60" s="11"/>
      <c r="F60" s="24"/>
    </row>
    <row r="61" spans="1:6" x14ac:dyDescent="0.25">
      <c r="A61" s="24"/>
      <c r="B61" s="24"/>
      <c r="C61" s="24"/>
      <c r="D61" s="24"/>
      <c r="E61" s="11"/>
      <c r="F61" s="24"/>
    </row>
    <row r="62" spans="1:6" x14ac:dyDescent="0.25">
      <c r="A62" s="24"/>
      <c r="B62" s="24"/>
      <c r="C62" s="24"/>
      <c r="D62" s="24"/>
      <c r="E62" s="11"/>
      <c r="F62" s="24"/>
    </row>
    <row r="63" spans="1:6" x14ac:dyDescent="0.25">
      <c r="A63" s="24"/>
      <c r="B63" s="24"/>
      <c r="C63" s="24"/>
      <c r="D63" s="24"/>
      <c r="E63" s="11"/>
      <c r="F63" s="24"/>
    </row>
    <row r="64" spans="1:6" x14ac:dyDescent="0.25">
      <c r="A64" s="24"/>
      <c r="B64" s="24"/>
      <c r="C64" s="24"/>
      <c r="D64" s="24"/>
      <c r="E64" s="11"/>
      <c r="F64" s="24"/>
    </row>
    <row r="65" spans="1:6" x14ac:dyDescent="0.25">
      <c r="A65" s="24"/>
      <c r="B65" s="24"/>
      <c r="C65" s="24"/>
      <c r="D65" s="24"/>
      <c r="E65" s="11"/>
      <c r="F65" s="24"/>
    </row>
    <row r="66" spans="1:6" x14ac:dyDescent="0.25">
      <c r="A66" s="24"/>
      <c r="B66" s="24"/>
      <c r="C66" s="24"/>
      <c r="D66" s="24"/>
      <c r="E66" s="11"/>
      <c r="F66" s="24"/>
    </row>
    <row r="67" spans="1:6" x14ac:dyDescent="0.25">
      <c r="A67" s="24"/>
      <c r="B67" s="24"/>
      <c r="C67" s="24"/>
      <c r="D67" s="24"/>
      <c r="E67" s="11"/>
      <c r="F67" s="24"/>
    </row>
    <row r="68" spans="1:6" x14ac:dyDescent="0.25">
      <c r="A68" s="24"/>
      <c r="B68" s="24"/>
      <c r="C68" s="24"/>
      <c r="D68" s="24"/>
      <c r="E68" s="11"/>
      <c r="F68" s="24"/>
    </row>
    <row r="69" spans="1:6" x14ac:dyDescent="0.25">
      <c r="A69" s="24"/>
      <c r="B69" s="24"/>
      <c r="C69" s="24"/>
      <c r="D69" s="24"/>
      <c r="E69" s="11"/>
      <c r="F69" s="24"/>
    </row>
    <row r="70" spans="1:6" x14ac:dyDescent="0.25">
      <c r="A70" s="24"/>
      <c r="B70" s="24"/>
      <c r="C70" s="24"/>
      <c r="D70" s="24"/>
      <c r="E70" s="11"/>
      <c r="F70" s="24"/>
    </row>
    <row r="71" spans="1:6" x14ac:dyDescent="0.25">
      <c r="A71" s="24"/>
      <c r="B71" s="24"/>
      <c r="C71" s="24"/>
      <c r="D71" s="24"/>
      <c r="E71" s="11"/>
      <c r="F71" s="24"/>
    </row>
    <row r="72" spans="1:6" x14ac:dyDescent="0.25">
      <c r="A72" s="24"/>
      <c r="B72" s="24"/>
      <c r="C72" s="24"/>
      <c r="D72" s="24"/>
      <c r="E72" s="11"/>
      <c r="F72" s="24"/>
    </row>
    <row r="73" spans="1:6" x14ac:dyDescent="0.25">
      <c r="A73" s="24"/>
      <c r="B73" s="24"/>
      <c r="C73" s="24"/>
      <c r="D73" s="24"/>
      <c r="E73" s="11"/>
      <c r="F73" s="24"/>
    </row>
    <row r="74" spans="1:6" x14ac:dyDescent="0.25">
      <c r="A74" s="24"/>
      <c r="B74" s="24"/>
      <c r="C74" s="24"/>
      <c r="D74" s="24"/>
      <c r="E74" s="11"/>
      <c r="F74" s="24"/>
    </row>
    <row r="75" spans="1:6" x14ac:dyDescent="0.25">
      <c r="A75" s="24"/>
      <c r="B75" s="24"/>
      <c r="C75" s="24"/>
      <c r="D75" s="24"/>
      <c r="E75" s="11"/>
      <c r="F75" s="24"/>
    </row>
    <row r="76" spans="1:6" x14ac:dyDescent="0.25">
      <c r="A76" s="24"/>
      <c r="B76" s="24"/>
      <c r="C76" s="24"/>
      <c r="D76" s="24"/>
      <c r="E76" s="11"/>
      <c r="F76" s="24"/>
    </row>
    <row r="77" spans="1:6" x14ac:dyDescent="0.25">
      <c r="A77" s="24"/>
      <c r="B77" s="24"/>
      <c r="C77" s="24"/>
      <c r="D77" s="24"/>
      <c r="E77" s="11"/>
      <c r="F77" s="24"/>
    </row>
    <row r="78" spans="1:6" x14ac:dyDescent="0.25">
      <c r="A78" s="24"/>
      <c r="B78" s="24"/>
      <c r="C78" s="24"/>
      <c r="D78" s="24"/>
      <c r="E78" s="11"/>
      <c r="F78" s="24"/>
    </row>
    <row r="79" spans="1:6" x14ac:dyDescent="0.25">
      <c r="A79" s="24"/>
      <c r="B79" s="24"/>
      <c r="C79" s="24"/>
      <c r="D79" s="24"/>
      <c r="E79" s="11"/>
      <c r="F79" s="24"/>
    </row>
  </sheetData>
  <mergeCells count="1">
    <mergeCell ref="B1:C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pipe_monothread</vt:lpstr>
      <vt:lpstr>Лист1</vt:lpstr>
      <vt:lpstr>Compare tests</vt:lpstr>
      <vt:lpstr>Compare tests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Чеботарев</dc:creator>
  <cp:lastModifiedBy>Сергей Чеботарев</cp:lastModifiedBy>
  <dcterms:created xsi:type="dcterms:W3CDTF">2024-04-06T07:39:06Z</dcterms:created>
  <dcterms:modified xsi:type="dcterms:W3CDTF">2024-05-03T08:10:34Z</dcterms:modified>
</cp:coreProperties>
</file>