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ba\OneDrive\デスクトップ\2D_RBSM\"/>
    </mc:Choice>
  </mc:AlternateContent>
  <xr:revisionPtr revIDLastSave="0" documentId="8_{78DCB67E-1F61-4AE4-BB72-D0A704E8C124}" xr6:coauthVersionLast="47" xr6:coauthVersionMax="47" xr10:uidLastSave="{00000000-0000-0000-0000-000000000000}"/>
  <bookViews>
    <workbookView xWindow="28680" yWindow="-120" windowWidth="29040" windowHeight="15840" xr2:uid="{DCD92873-3C9C-4B99-A74E-8A0F9A443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56" i="1" l="1"/>
  <c r="BK14" i="1"/>
  <c r="BE8" i="1"/>
  <c r="AB8" i="1" a="1"/>
  <c r="AB8" i="1" s="1"/>
  <c r="S8" i="1"/>
  <c r="BE56" i="1"/>
  <c r="BE46" i="1" a="1"/>
  <c r="BE46" i="1" s="1"/>
  <c r="BM9" i="1"/>
  <c r="BN9" i="1"/>
  <c r="BN8" i="1"/>
  <c r="BM8" i="1"/>
  <c r="BK19" i="1"/>
  <c r="BL19" i="1"/>
  <c r="BL18" i="1"/>
  <c r="BK18" i="1"/>
  <c r="BO19" i="1"/>
  <c r="BP19" i="1"/>
  <c r="BP18" i="1"/>
  <c r="BO18" i="1"/>
  <c r="BM17" i="1"/>
  <c r="BN17" i="1"/>
  <c r="BN16" i="1"/>
  <c r="BM16" i="1"/>
  <c r="BE17" i="1"/>
  <c r="BF17" i="1"/>
  <c r="BF16" i="1"/>
  <c r="BE16" i="1"/>
  <c r="BO15" i="1"/>
  <c r="BP15" i="1"/>
  <c r="BP14" i="1"/>
  <c r="BO14" i="1"/>
  <c r="BK15" i="1"/>
  <c r="BL15" i="1"/>
  <c r="BL14" i="1"/>
  <c r="BI15" i="1"/>
  <c r="BJ15" i="1"/>
  <c r="BJ14" i="1"/>
  <c r="BI14" i="1"/>
  <c r="BG15" i="1"/>
  <c r="BH15" i="1"/>
  <c r="BH14" i="1"/>
  <c r="BG14" i="1"/>
  <c r="BK13" i="1"/>
  <c r="BL13" i="1"/>
  <c r="BL12" i="1"/>
  <c r="BK12" i="1"/>
  <c r="BI13" i="1"/>
  <c r="BJ13" i="1"/>
  <c r="BJ12" i="1"/>
  <c r="BI12" i="1"/>
  <c r="BG13" i="1"/>
  <c r="BH13" i="1"/>
  <c r="BH12" i="1"/>
  <c r="BG12" i="1"/>
  <c r="BE13" i="1"/>
  <c r="BF13" i="1"/>
  <c r="BF12" i="1"/>
  <c r="BE12" i="1"/>
  <c r="BK11" i="1"/>
  <c r="BL11" i="1"/>
  <c r="BL10" i="1"/>
  <c r="BK10" i="1"/>
  <c r="K5" i="1"/>
  <c r="P9" i="1"/>
  <c r="P8" i="1"/>
  <c r="P7" i="1"/>
  <c r="P6" i="1"/>
  <c r="P5" i="1"/>
  <c r="P3" i="1"/>
  <c r="P4" i="1"/>
  <c r="B17" i="1"/>
  <c r="M9" i="1"/>
  <c r="O9" i="1" s="1"/>
  <c r="S38" i="1" s="1"/>
  <c r="U40" i="1" s="1"/>
  <c r="M3" i="1"/>
  <c r="N3" i="1" s="1"/>
  <c r="R8" i="1" s="1"/>
  <c r="M4" i="1"/>
  <c r="O4" i="1" s="1"/>
  <c r="S13" i="1" s="1"/>
  <c r="U15" i="1" s="1"/>
  <c r="M5" i="1"/>
  <c r="O5" i="1" s="1"/>
  <c r="S18" i="1" s="1"/>
  <c r="U20" i="1" s="1"/>
  <c r="M6" i="1"/>
  <c r="O6" i="1" s="1"/>
  <c r="S23" i="1" s="1"/>
  <c r="M7" i="1"/>
  <c r="N7" i="1" s="1"/>
  <c r="R28" i="1" s="1"/>
  <c r="M8" i="1"/>
  <c r="O8" i="1" s="1"/>
  <c r="S33" i="1" s="1"/>
  <c r="U35" i="1" s="1"/>
  <c r="L4" i="1"/>
  <c r="L5" i="1"/>
  <c r="L6" i="1"/>
  <c r="L7" i="1"/>
  <c r="K7" i="1"/>
  <c r="K6" i="1"/>
  <c r="K4" i="1"/>
  <c r="L3" i="1"/>
  <c r="K3" i="1"/>
  <c r="AK14" i="1" l="1"/>
  <c r="AJ8" i="1"/>
  <c r="AJ23" i="1"/>
  <c r="AJ38" i="1"/>
  <c r="AJ13" i="1"/>
  <c r="AJ18" i="1"/>
  <c r="AK19" i="1"/>
  <c r="AK24" i="1"/>
  <c r="AJ28" i="1"/>
  <c r="AJ33" i="1"/>
  <c r="AK29" i="1"/>
  <c r="AK34" i="1"/>
  <c r="AK9" i="1"/>
  <c r="AK39" i="1"/>
  <c r="N5" i="1"/>
  <c r="R18" i="1" s="1"/>
  <c r="S19" i="1" s="1"/>
  <c r="U21" i="1" s="1"/>
  <c r="O3" i="1"/>
  <c r="U10" i="1" s="1"/>
  <c r="O7" i="1"/>
  <c r="S28" i="1" s="1"/>
  <c r="U30" i="1" s="1"/>
  <c r="N8" i="1"/>
  <c r="R33" i="1" s="1"/>
  <c r="S34" i="1" s="1"/>
  <c r="U36" i="1" s="1"/>
  <c r="U25" i="1"/>
  <c r="R24" i="1"/>
  <c r="T26" i="1" s="1"/>
  <c r="T10" i="1"/>
  <c r="S9" i="1"/>
  <c r="U11" i="1" s="1"/>
  <c r="S29" i="1"/>
  <c r="U31" i="1" s="1"/>
  <c r="T30" i="1"/>
  <c r="N9" i="1"/>
  <c r="R38" i="1" s="1"/>
  <c r="N4" i="1"/>
  <c r="R13" i="1" s="1"/>
  <c r="N6" i="1"/>
  <c r="R23" i="1" s="1"/>
  <c r="R39" i="1"/>
  <c r="T41" i="1" s="1"/>
  <c r="R34" i="1"/>
  <c r="T36" i="1" s="1"/>
  <c r="R19" i="1"/>
  <c r="T21" i="1" s="1"/>
  <c r="R14" i="1"/>
  <c r="T16" i="1" s="1"/>
  <c r="T20" i="1" l="1"/>
  <c r="AB18" i="1" a="1"/>
  <c r="AB18" i="1" s="1"/>
  <c r="R29" i="1"/>
  <c r="T31" i="1" s="1"/>
  <c r="R9" i="1"/>
  <c r="T25" i="1"/>
  <c r="T15" i="1"/>
  <c r="T35" i="1"/>
  <c r="AB33" i="1" s="1" a="1"/>
  <c r="AB33" i="1" s="1"/>
  <c r="S39" i="1"/>
  <c r="U41" i="1" s="1"/>
  <c r="T40" i="1"/>
  <c r="S14" i="1"/>
  <c r="U16" i="1" s="1"/>
  <c r="S24" i="1"/>
  <c r="U26" i="1" s="1"/>
  <c r="AG33" i="1" l="1" a="1"/>
  <c r="AG33" i="1" s="1"/>
  <c r="AM33" i="1" a="1"/>
  <c r="AM33" i="1" s="1"/>
  <c r="AG18" i="1" a="1"/>
  <c r="AG18" i="1" s="1"/>
  <c r="AM18" i="1" a="1"/>
  <c r="AM18" i="1" s="1"/>
  <c r="AB28" i="1" a="1"/>
  <c r="AB28" i="1" s="1"/>
  <c r="T11" i="1"/>
  <c r="AB23" i="1" a="1"/>
  <c r="AB23" i="1" s="1"/>
  <c r="AB38" i="1" a="1"/>
  <c r="AB38" i="1" s="1"/>
  <c r="AB13" i="1" a="1"/>
  <c r="AB13" i="1" s="1"/>
  <c r="AR33" i="1" l="1" a="1"/>
  <c r="AX36" i="1" s="1"/>
  <c r="AG13" i="1" a="1"/>
  <c r="AG13" i="1" s="1"/>
  <c r="AM13" i="1" a="1"/>
  <c r="AM13" i="1" s="1"/>
  <c r="AG38" i="1" a="1"/>
  <c r="AG38" i="1" s="1"/>
  <c r="AM38" i="1" a="1"/>
  <c r="AM38" i="1" s="1"/>
  <c r="AG23" i="1" a="1"/>
  <c r="AG23" i="1" s="1"/>
  <c r="AM23" i="1" a="1"/>
  <c r="AM23" i="1" s="1"/>
  <c r="AM8" i="1" a="1"/>
  <c r="AM8" i="1" s="1"/>
  <c r="AG8" i="1" a="1"/>
  <c r="AG8" i="1" s="1"/>
  <c r="AR8" i="1" s="1" a="1"/>
  <c r="AG28" i="1" a="1"/>
  <c r="AG28" i="1" s="1"/>
  <c r="AM28" i="1" a="1"/>
  <c r="AM28" i="1" s="1"/>
  <c r="AR18" i="1" a="1"/>
  <c r="AR28" i="1" l="1" a="1"/>
  <c r="BA31" i="1" s="1"/>
  <c r="AZ33" i="1"/>
  <c r="AY34" i="1"/>
  <c r="AY33" i="1"/>
  <c r="AX34" i="1"/>
  <c r="AZ34" i="1"/>
  <c r="AX35" i="1"/>
  <c r="BA35" i="1"/>
  <c r="BA34" i="1"/>
  <c r="AR33" i="1"/>
  <c r="AX33" i="1" s="1"/>
  <c r="BA33" i="1"/>
  <c r="BA36" i="1"/>
  <c r="AZ36" i="1"/>
  <c r="AZ35" i="1"/>
  <c r="AY36" i="1"/>
  <c r="AY35" i="1"/>
  <c r="AR38" i="1" a="1"/>
  <c r="AR8" i="1"/>
  <c r="AX8" i="1" s="1"/>
  <c r="AY11" i="1"/>
  <c r="BF11" i="1" s="1"/>
  <c r="BA8" i="1"/>
  <c r="BH8" i="1" s="1"/>
  <c r="AZ11" i="1"/>
  <c r="BA11" i="1"/>
  <c r="AX9" i="1"/>
  <c r="AY8" i="1"/>
  <c r="AY9" i="1"/>
  <c r="AZ8" i="1"/>
  <c r="BG8" i="1" s="1"/>
  <c r="AZ9" i="1"/>
  <c r="BG9" i="1" s="1"/>
  <c r="BA9" i="1"/>
  <c r="BH9" i="1" s="1"/>
  <c r="AX10" i="1"/>
  <c r="BE10" i="1" s="1"/>
  <c r="AY10" i="1"/>
  <c r="BF10" i="1" s="1"/>
  <c r="AZ10" i="1"/>
  <c r="BA10" i="1"/>
  <c r="AX11" i="1"/>
  <c r="BE11" i="1" s="1"/>
  <c r="AR18" i="1"/>
  <c r="AX18" i="1" s="1"/>
  <c r="BA20" i="1"/>
  <c r="AX21" i="1"/>
  <c r="AY21" i="1"/>
  <c r="AZ21" i="1"/>
  <c r="BA21" i="1"/>
  <c r="AX19" i="1"/>
  <c r="AY18" i="1"/>
  <c r="AY19" i="1"/>
  <c r="AZ18" i="1"/>
  <c r="BI8" i="1" s="1"/>
  <c r="AZ19" i="1"/>
  <c r="BI9" i="1" s="1"/>
  <c r="BA18" i="1"/>
  <c r="BJ8" i="1" s="1"/>
  <c r="BA19" i="1"/>
  <c r="BJ9" i="1" s="1"/>
  <c r="AX20" i="1"/>
  <c r="AY20" i="1"/>
  <c r="AZ20" i="1"/>
  <c r="AR23" i="1" a="1"/>
  <c r="AR13" i="1" a="1"/>
  <c r="AZ30" i="1" l="1"/>
  <c r="BA30" i="1"/>
  <c r="BA28" i="1"/>
  <c r="AY30" i="1"/>
  <c r="AZ31" i="1"/>
  <c r="AY31" i="1"/>
  <c r="AX31" i="1"/>
  <c r="AZ29" i="1"/>
  <c r="AX30" i="1"/>
  <c r="AZ28" i="1"/>
  <c r="BA29" i="1"/>
  <c r="AY29" i="1"/>
  <c r="AR28" i="1"/>
  <c r="AX28" i="1" s="1"/>
  <c r="BF9" i="1"/>
  <c r="AY28" i="1"/>
  <c r="BF8" i="1"/>
  <c r="AX29" i="1"/>
  <c r="BE9" i="1"/>
  <c r="BH11" i="1"/>
  <c r="AR13" i="1"/>
  <c r="AX13" i="1" s="1"/>
  <c r="BA14" i="1"/>
  <c r="BJ11" i="1" s="1"/>
  <c r="AX15" i="1"/>
  <c r="AY15" i="1"/>
  <c r="AZ15" i="1"/>
  <c r="BA15" i="1"/>
  <c r="AX16" i="1"/>
  <c r="AY16" i="1"/>
  <c r="AZ16" i="1"/>
  <c r="BA16" i="1"/>
  <c r="AX14" i="1"/>
  <c r="BG11" i="1" s="1"/>
  <c r="AY13" i="1"/>
  <c r="BH10" i="1" s="1"/>
  <c r="AY14" i="1"/>
  <c r="AZ13" i="1"/>
  <c r="BI10" i="1" s="1"/>
  <c r="AZ14" i="1"/>
  <c r="BI11" i="1" s="1"/>
  <c r="BA13" i="1"/>
  <c r="BJ10" i="1" s="1"/>
  <c r="AR23" i="1"/>
  <c r="AX23" i="1" s="1"/>
  <c r="BG10" i="1" s="1"/>
  <c r="BA26" i="1"/>
  <c r="AX24" i="1"/>
  <c r="AY23" i="1"/>
  <c r="AY24" i="1"/>
  <c r="AZ23" i="1"/>
  <c r="AZ24" i="1"/>
  <c r="BA23" i="1"/>
  <c r="BA24" i="1"/>
  <c r="AX25" i="1"/>
  <c r="AY25" i="1"/>
  <c r="AZ25" i="1"/>
  <c r="BA25" i="1"/>
  <c r="AX26" i="1"/>
  <c r="AY26" i="1"/>
  <c r="AZ26" i="1"/>
  <c r="AX39" i="1"/>
  <c r="AY38" i="1"/>
  <c r="AY39" i="1"/>
  <c r="AZ38" i="1"/>
  <c r="AZ39" i="1"/>
  <c r="BA38" i="1"/>
  <c r="BA39" i="1"/>
  <c r="AX40" i="1"/>
  <c r="AY40" i="1"/>
  <c r="AZ40" i="1"/>
  <c r="BA40" i="1"/>
  <c r="AX41" i="1"/>
  <c r="AY41" i="1"/>
  <c r="AZ41" i="1"/>
  <c r="BA41" i="1"/>
  <c r="AR38" i="1"/>
  <c r="AX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<sst xmlns="http://schemas.openxmlformats.org/spreadsheetml/2006/main" count="176" uniqueCount="74">
  <si>
    <t>要素</t>
    <rPh sb="0" eb="2">
      <t>ヨウソ</t>
    </rPh>
    <phoneticPr fontId="1"/>
  </si>
  <si>
    <t>プレート</t>
    <phoneticPr fontId="1"/>
  </si>
  <si>
    <t>X</t>
    <phoneticPr fontId="1"/>
  </si>
  <si>
    <t>Y</t>
    <phoneticPr fontId="1"/>
  </si>
  <si>
    <t>節点</t>
    <rPh sb="0" eb="2">
      <t>セッテン</t>
    </rPh>
    <phoneticPr fontId="1"/>
  </si>
  <si>
    <t>バネ</t>
    <phoneticPr fontId="1"/>
  </si>
  <si>
    <t>COS</t>
    <phoneticPr fontId="1"/>
  </si>
  <si>
    <t>SIN</t>
    <phoneticPr fontId="1"/>
  </si>
  <si>
    <t>COSθ</t>
    <phoneticPr fontId="1"/>
  </si>
  <si>
    <t>-SINθ</t>
    <phoneticPr fontId="1"/>
  </si>
  <si>
    <t>SINθ</t>
    <phoneticPr fontId="1"/>
  </si>
  <si>
    <t>バネ１</t>
    <phoneticPr fontId="1"/>
  </si>
  <si>
    <t>バネ2</t>
    <phoneticPr fontId="1"/>
  </si>
  <si>
    <t>バネ3</t>
    <phoneticPr fontId="1"/>
  </si>
  <si>
    <t>バネ4</t>
    <phoneticPr fontId="1"/>
  </si>
  <si>
    <t>バネ5</t>
    <phoneticPr fontId="1"/>
  </si>
  <si>
    <t>バネ6</t>
    <phoneticPr fontId="1"/>
  </si>
  <si>
    <t>バネ7</t>
    <phoneticPr fontId="1"/>
  </si>
  <si>
    <t>[B]</t>
    <phoneticPr fontId="1"/>
  </si>
  <si>
    <t>[B]t</t>
    <phoneticPr fontId="1"/>
  </si>
  <si>
    <t>[D]</t>
    <phoneticPr fontId="1"/>
  </si>
  <si>
    <t>E</t>
    <phoneticPr fontId="1"/>
  </si>
  <si>
    <t>G</t>
    <phoneticPr fontId="1"/>
  </si>
  <si>
    <t>G/h</t>
    <phoneticPr fontId="1"/>
  </si>
  <si>
    <t>E/h</t>
    <phoneticPr fontId="1"/>
  </si>
  <si>
    <t>[D][B]</t>
    <phoneticPr fontId="1"/>
  </si>
  <si>
    <t>[B]t[D][B]</t>
    <phoneticPr fontId="1"/>
  </si>
  <si>
    <t>dA</t>
    <phoneticPr fontId="1"/>
  </si>
  <si>
    <t>[B]t[D][B]dA</t>
    <phoneticPr fontId="1"/>
  </si>
  <si>
    <t>u1</t>
  </si>
  <si>
    <t>u1</t>
    <phoneticPr fontId="1"/>
  </si>
  <si>
    <t>v1</t>
  </si>
  <si>
    <t>v1</t>
    <phoneticPr fontId="1"/>
  </si>
  <si>
    <t>u2</t>
  </si>
  <si>
    <t>u2</t>
    <phoneticPr fontId="1"/>
  </si>
  <si>
    <t>v2</t>
  </si>
  <si>
    <t>v2</t>
    <phoneticPr fontId="1"/>
  </si>
  <si>
    <t>u3</t>
  </si>
  <si>
    <t>u3</t>
    <phoneticPr fontId="1"/>
  </si>
  <si>
    <t>v3</t>
  </si>
  <si>
    <t>v3</t>
    <phoneticPr fontId="1"/>
  </si>
  <si>
    <t>u4</t>
  </si>
  <si>
    <t>u4</t>
    <phoneticPr fontId="1"/>
  </si>
  <si>
    <t>v4</t>
  </si>
  <si>
    <t>v4</t>
    <phoneticPr fontId="1"/>
  </si>
  <si>
    <t>u5</t>
    <phoneticPr fontId="1"/>
  </si>
  <si>
    <t>v6</t>
    <phoneticPr fontId="1"/>
  </si>
  <si>
    <t>v5</t>
    <phoneticPr fontId="1"/>
  </si>
  <si>
    <t>u6</t>
    <phoneticPr fontId="1"/>
  </si>
  <si>
    <t>fx1</t>
    <phoneticPr fontId="1"/>
  </si>
  <si>
    <t>fy1</t>
    <phoneticPr fontId="1"/>
  </si>
  <si>
    <t>fx2</t>
    <phoneticPr fontId="1"/>
  </si>
  <si>
    <t>fy2</t>
    <phoneticPr fontId="1"/>
  </si>
  <si>
    <t>fx3</t>
    <phoneticPr fontId="1"/>
  </si>
  <si>
    <t>fy3</t>
    <phoneticPr fontId="1"/>
  </si>
  <si>
    <t>fx4</t>
    <phoneticPr fontId="1"/>
  </si>
  <si>
    <t>fy4</t>
    <phoneticPr fontId="1"/>
  </si>
  <si>
    <t>fx5</t>
    <phoneticPr fontId="1"/>
  </si>
  <si>
    <t>fy5</t>
    <phoneticPr fontId="1"/>
  </si>
  <si>
    <t>fx6</t>
    <phoneticPr fontId="1"/>
  </si>
  <si>
    <t>fy6</t>
    <phoneticPr fontId="1"/>
  </si>
  <si>
    <t>NSPG</t>
    <phoneticPr fontId="1"/>
  </si>
  <si>
    <t>NNOD</t>
    <phoneticPr fontId="1"/>
  </si>
  <si>
    <t>NELM</t>
    <phoneticPr fontId="1"/>
  </si>
  <si>
    <t>NPLATE</t>
    <phoneticPr fontId="1"/>
  </si>
  <si>
    <t>バネの長さ</t>
    <rPh sb="3" eb="4">
      <t>ナガ</t>
    </rPh>
    <phoneticPr fontId="1"/>
  </si>
  <si>
    <t>HH</t>
    <phoneticPr fontId="1"/>
  </si>
  <si>
    <t>[T]</t>
    <phoneticPr fontId="1"/>
  </si>
  <si>
    <t>[R]</t>
    <phoneticPr fontId="1"/>
  </si>
  <si>
    <t>「K]</t>
    <phoneticPr fontId="1"/>
  </si>
  <si>
    <t>[K]</t>
    <phoneticPr fontId="1"/>
  </si>
  <si>
    <t>ゼンタイゴウセイマトリクス</t>
    <phoneticPr fontId="1"/>
  </si>
  <si>
    <t>反力</t>
    <rPh sb="0" eb="2">
      <t>ハンリョク</t>
    </rPh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</si>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</sst>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411D-1ECD-4206-B072-857B89F49A40}">
  <dimension ref="A1:BQ57"/>
  <sheetViews>
    <sheetView tabSelected="1" zoomScale="85" zoomScaleNormal="85" workbookViewId="0">
      <selection activeCell="O18" sqref="O18"/>
    </sheetView>
  </sheetViews>
  <sheetFormatPr defaultRowHeight="18.75" x14ac:dyDescent="0.4"/>
  <cols>
    <col min="1" max="2" width="9" style="1"/>
    <col min="3" max="4" width="5.625" style="1" customWidth="1"/>
    <col min="5" max="5" width="2" style="1" customWidth="1"/>
    <col min="6" max="8" width="5.5" style="1" customWidth="1"/>
    <col min="9" max="9" width="1.25" style="1" customWidth="1"/>
    <col min="10" max="12" width="5.75" style="1" customWidth="1"/>
    <col min="13" max="13" width="10" style="1" customWidth="1"/>
    <col min="14" max="21" width="9" style="1"/>
    <col min="22" max="22" width="3" style="1" customWidth="1"/>
    <col min="23" max="26" width="9" style="1"/>
    <col min="27" max="27" width="2" style="1" customWidth="1"/>
    <col min="28" max="28" width="9.375" style="1" bestFit="1" customWidth="1"/>
    <col min="29" max="31" width="9" style="1"/>
    <col min="32" max="32" width="2.125" style="1" customWidth="1"/>
    <col min="33" max="37" width="9" style="1"/>
    <col min="38" max="38" width="2.625" style="1" customWidth="1"/>
    <col min="39" max="42" width="9" style="1"/>
    <col min="43" max="43" width="2" style="1" customWidth="1"/>
    <col min="44" max="56" width="9" style="1"/>
    <col min="57" max="69" width="7" style="1" customWidth="1"/>
    <col min="70" max="16384" width="9" style="1"/>
  </cols>
  <sheetData>
    <row r="1" spans="1:69" x14ac:dyDescent="0.4">
      <c r="M1" s="1" t="s">
        <v>65</v>
      </c>
      <c r="R1" s="1" t="s">
        <v>67</v>
      </c>
      <c r="W1" s="1" t="s">
        <v>68</v>
      </c>
      <c r="AX1" s="1" t="s">
        <v>69</v>
      </c>
    </row>
    <row r="2" spans="1:69" x14ac:dyDescent="0.4">
      <c r="B2" s="1" t="s">
        <v>0</v>
      </c>
      <c r="C2" s="1" t="s">
        <v>2</v>
      </c>
      <c r="D2" s="1" t="s">
        <v>3</v>
      </c>
      <c r="F2" s="1" t="s">
        <v>4</v>
      </c>
      <c r="G2" s="1" t="s">
        <v>2</v>
      </c>
      <c r="H2" s="1" t="s">
        <v>3</v>
      </c>
      <c r="J2" s="1" t="s">
        <v>5</v>
      </c>
      <c r="K2" s="1" t="s">
        <v>2</v>
      </c>
      <c r="L2" s="1" t="s">
        <v>3</v>
      </c>
      <c r="M2" s="1" t="s">
        <v>66</v>
      </c>
      <c r="N2" s="1" t="s">
        <v>6</v>
      </c>
      <c r="O2" s="1" t="s">
        <v>7</v>
      </c>
      <c r="P2" s="1" t="s">
        <v>27</v>
      </c>
      <c r="R2" s="1" t="s">
        <v>5</v>
      </c>
      <c r="AB2" s="1" t="s">
        <v>18</v>
      </c>
      <c r="AG2" s="1" t="s">
        <v>19</v>
      </c>
      <c r="AJ2" s="1" t="s">
        <v>20</v>
      </c>
      <c r="AM2" s="1" t="s">
        <v>25</v>
      </c>
      <c r="AR2" s="1" t="s">
        <v>26</v>
      </c>
      <c r="AX2" s="1" t="s">
        <v>28</v>
      </c>
    </row>
    <row r="3" spans="1:69" x14ac:dyDescent="0.4">
      <c r="A3" s="6" t="s">
        <v>0</v>
      </c>
      <c r="B3" s="1">
        <v>1</v>
      </c>
      <c r="C3" s="1">
        <v>20</v>
      </c>
      <c r="D3" s="1">
        <v>80</v>
      </c>
      <c r="F3" s="1">
        <v>1</v>
      </c>
      <c r="G3" s="1">
        <v>0</v>
      </c>
      <c r="H3" s="1">
        <v>100</v>
      </c>
      <c r="J3" s="1">
        <v>1</v>
      </c>
      <c r="K3" s="1">
        <f>(C3+C4)/2</f>
        <v>15</v>
      </c>
      <c r="L3" s="1">
        <f>(D3+D4)/2</f>
        <v>60</v>
      </c>
      <c r="M3" s="1">
        <f>SQRT((C3-C4)^2+(D3-D4)^2)</f>
        <v>41.231056256176608</v>
      </c>
      <c r="N3" s="1">
        <f>(C4-C3)/M3</f>
        <v>-0.24253562503633297</v>
      </c>
      <c r="O3" s="1">
        <f>(D4-D3)/M3</f>
        <v>-0.97014250014533188</v>
      </c>
      <c r="P3" s="1">
        <f>SQRT((G4-G5)^2+(H4-H5)^2)</f>
        <v>20</v>
      </c>
      <c r="R3" s="2" t="s">
        <v>8</v>
      </c>
      <c r="S3" s="3" t="s">
        <v>9</v>
      </c>
      <c r="T3" s="7">
        <v>0</v>
      </c>
      <c r="U3" s="7"/>
      <c r="W3" s="2">
        <v>-1</v>
      </c>
      <c r="X3" s="2">
        <v>0</v>
      </c>
      <c r="Y3" s="2">
        <v>1</v>
      </c>
      <c r="Z3" s="2">
        <v>0</v>
      </c>
      <c r="AJ3" s="2" t="s">
        <v>24</v>
      </c>
      <c r="AK3" s="2">
        <v>0</v>
      </c>
    </row>
    <row r="4" spans="1:69" x14ac:dyDescent="0.4">
      <c r="A4" s="6"/>
      <c r="B4" s="1">
        <v>2</v>
      </c>
      <c r="C4" s="1">
        <v>10</v>
      </c>
      <c r="D4" s="1">
        <v>40</v>
      </c>
      <c r="F4" s="1">
        <v>2</v>
      </c>
      <c r="G4" s="1">
        <v>0</v>
      </c>
      <c r="H4" s="1">
        <v>60</v>
      </c>
      <c r="J4" s="1">
        <v>2</v>
      </c>
      <c r="K4" s="1">
        <f>(C4+C5)/2</f>
        <v>25</v>
      </c>
      <c r="L4" s="1">
        <f>(D4+D5)/2</f>
        <v>45</v>
      </c>
      <c r="M4" s="1">
        <f>SQRT((C4-C5)^2+(D4-D5)^2)</f>
        <v>31.622776601683793</v>
      </c>
      <c r="N4" s="1">
        <f>(C5-C4)/M4</f>
        <v>0.94868329805051377</v>
      </c>
      <c r="O4" s="1">
        <f>(D5-D4)/M4</f>
        <v>0.31622776601683794</v>
      </c>
      <c r="P4" s="1">
        <f>SQRT((G5-G9)^2+(H5-H9)^2)</f>
        <v>25.298221281347036</v>
      </c>
      <c r="R4" s="2" t="s">
        <v>10</v>
      </c>
      <c r="S4" s="2" t="s">
        <v>8</v>
      </c>
      <c r="T4" s="7"/>
      <c r="U4" s="7"/>
      <c r="W4" s="2">
        <v>0</v>
      </c>
      <c r="X4" s="2">
        <v>-1</v>
      </c>
      <c r="Y4" s="2">
        <v>0</v>
      </c>
      <c r="Z4" s="2">
        <v>1</v>
      </c>
      <c r="AJ4" s="2">
        <v>0</v>
      </c>
      <c r="AK4" s="2" t="s">
        <v>23</v>
      </c>
      <c r="BE4" s="1" t="s">
        <v>71</v>
      </c>
    </row>
    <row r="5" spans="1:69" x14ac:dyDescent="0.4">
      <c r="A5" s="6"/>
      <c r="B5" s="1">
        <v>3</v>
      </c>
      <c r="C5" s="1">
        <v>40</v>
      </c>
      <c r="D5" s="1">
        <v>50</v>
      </c>
      <c r="F5" s="1">
        <v>3</v>
      </c>
      <c r="G5" s="1">
        <v>20</v>
      </c>
      <c r="H5" s="1">
        <v>60</v>
      </c>
      <c r="J5" s="1">
        <v>3</v>
      </c>
      <c r="K5" s="1">
        <f>(C3+C5)/2</f>
        <v>30</v>
      </c>
      <c r="L5" s="1">
        <f>(D3+D5)/2</f>
        <v>65</v>
      </c>
      <c r="M5" s="1">
        <f>SQRT((C3-C5)^2+(D3-D5)^2)</f>
        <v>36.055512754639892</v>
      </c>
      <c r="N5" s="1">
        <f>(C5-C3)/M5</f>
        <v>0.55470019622522915</v>
      </c>
      <c r="O5" s="1">
        <f>(D5-D3)/M5</f>
        <v>-0.83205029433784372</v>
      </c>
      <c r="P5" s="1">
        <f>SQRT((G5-G6)^2+(H5-H6)^2)</f>
        <v>43.863424398922618</v>
      </c>
      <c r="R5" s="7">
        <v>0</v>
      </c>
      <c r="S5" s="7"/>
      <c r="T5" s="2" t="s">
        <v>8</v>
      </c>
      <c r="U5" s="3" t="s">
        <v>9</v>
      </c>
      <c r="BE5" s="1" t="s">
        <v>70</v>
      </c>
    </row>
    <row r="6" spans="1:69" x14ac:dyDescent="0.4">
      <c r="A6" s="6"/>
      <c r="B6" s="1">
        <v>4</v>
      </c>
      <c r="C6" s="1">
        <v>30</v>
      </c>
      <c r="D6" s="1">
        <v>10</v>
      </c>
      <c r="F6" s="1">
        <v>4</v>
      </c>
      <c r="G6" s="1">
        <v>50</v>
      </c>
      <c r="H6" s="1">
        <v>92</v>
      </c>
      <c r="J6" s="1">
        <v>4</v>
      </c>
      <c r="K6" s="1">
        <f>(C4+C6)/2</f>
        <v>20</v>
      </c>
      <c r="L6" s="1">
        <f>(D4+D6)/2</f>
        <v>25</v>
      </c>
      <c r="M6" s="1">
        <f>SQRT((C4-C6)^2+(D4-D6)^2)</f>
        <v>36.055512754639892</v>
      </c>
      <c r="N6" s="1">
        <f>(C5-C4)/M6</f>
        <v>0.83205029433784372</v>
      </c>
      <c r="O6" s="1">
        <f>(D6-D4)/M6</f>
        <v>-0.83205029433784372</v>
      </c>
      <c r="P6" s="1">
        <f>SQRT((G8-G9)^2+(H8-H9)^2)</f>
        <v>35</v>
      </c>
      <c r="R6" s="7"/>
      <c r="S6" s="7"/>
      <c r="T6" s="2" t="s">
        <v>10</v>
      </c>
      <c r="U6" s="2" t="s">
        <v>8</v>
      </c>
    </row>
    <row r="7" spans="1:69" x14ac:dyDescent="0.4">
      <c r="A7" s="6" t="s">
        <v>1</v>
      </c>
      <c r="B7" s="1">
        <v>5</v>
      </c>
      <c r="C7" s="1">
        <v>25</v>
      </c>
      <c r="D7" s="1">
        <v>100</v>
      </c>
      <c r="F7" s="1">
        <v>5</v>
      </c>
      <c r="G7" s="1">
        <v>50</v>
      </c>
      <c r="H7" s="1">
        <v>100</v>
      </c>
      <c r="J7" s="1">
        <v>5</v>
      </c>
      <c r="K7" s="1">
        <f>(C5+C6)/2</f>
        <v>35</v>
      </c>
      <c r="L7" s="1">
        <f>(D5+D6)/2</f>
        <v>30</v>
      </c>
      <c r="M7" s="1">
        <f>SQRT((C5-C6)^2+(D5-D6)^2)</f>
        <v>41.231056256176608</v>
      </c>
      <c r="N7" s="1">
        <f>(C6-C5)/M7</f>
        <v>-0.24253562503633297</v>
      </c>
      <c r="O7" s="1">
        <f>(D6-D5)/M7</f>
        <v>-0.97014250014533188</v>
      </c>
      <c r="P7" s="1">
        <f>SQRT((G9-G10)^2+(H9-H10)^2)</f>
        <v>22.022715545545239</v>
      </c>
      <c r="R7" s="1" t="s">
        <v>11</v>
      </c>
      <c r="BE7" s="1" t="s">
        <v>30</v>
      </c>
      <c r="BF7" s="1" t="s">
        <v>32</v>
      </c>
      <c r="BG7" s="1" t="s">
        <v>34</v>
      </c>
      <c r="BH7" s="1" t="s">
        <v>36</v>
      </c>
      <c r="BI7" s="1" t="s">
        <v>38</v>
      </c>
      <c r="BJ7" s="1" t="s">
        <v>40</v>
      </c>
      <c r="BK7" s="1" t="s">
        <v>42</v>
      </c>
      <c r="BL7" s="1" t="s">
        <v>44</v>
      </c>
      <c r="BM7" s="1" t="s">
        <v>45</v>
      </c>
      <c r="BN7" s="1" t="s">
        <v>47</v>
      </c>
      <c r="BO7" s="1" t="s">
        <v>48</v>
      </c>
      <c r="BP7" s="1" t="s">
        <v>46</v>
      </c>
    </row>
    <row r="8" spans="1:69" x14ac:dyDescent="0.4">
      <c r="A8" s="6"/>
      <c r="B8" s="1">
        <v>6</v>
      </c>
      <c r="C8" s="1">
        <v>25</v>
      </c>
      <c r="D8" s="1">
        <v>0</v>
      </c>
      <c r="F8" s="1">
        <v>6</v>
      </c>
      <c r="G8" s="1">
        <v>0</v>
      </c>
      <c r="H8" s="1">
        <v>15</v>
      </c>
      <c r="J8" s="1">
        <v>6</v>
      </c>
      <c r="K8" s="1">
        <v>25</v>
      </c>
      <c r="L8" s="1">
        <v>100</v>
      </c>
      <c r="M8" s="1">
        <f>SQRT((C3-C7)^2+(D3-D7)^2)</f>
        <v>20.615528128088304</v>
      </c>
      <c r="N8" s="1">
        <f>(C7-C3)/M8</f>
        <v>0.24253562503633297</v>
      </c>
      <c r="O8" s="1">
        <f>(D7-D3)/M8</f>
        <v>0.97014250014533188</v>
      </c>
      <c r="P8" s="1">
        <f>SQRT((G3-G7)^2+(H3-H7)^2)</f>
        <v>50</v>
      </c>
      <c r="R8" s="2">
        <f>N3</f>
        <v>-0.24253562503633297</v>
      </c>
      <c r="S8" s="2">
        <f>-O3</f>
        <v>0.97014250014533188</v>
      </c>
      <c r="T8" s="2">
        <v>0</v>
      </c>
      <c r="U8" s="2">
        <v>0</v>
      </c>
      <c r="AB8" s="2" cm="1">
        <f t="array" ref="AB8:AE9">MMULT($W$3:$Z$4,R8:U11)</f>
        <v>0.24253562503633297</v>
      </c>
      <c r="AC8" s="2">
        <v>-0.97014250014533188</v>
      </c>
      <c r="AD8" s="2">
        <v>-0.24253562503633297</v>
      </c>
      <c r="AE8" s="2">
        <v>0.97014250014533188</v>
      </c>
      <c r="AG8" s="2" cm="1">
        <f t="array" ref="AG8:AH11">TRANSPOSE(AB8:AE9)</f>
        <v>0.24253562503633297</v>
      </c>
      <c r="AH8" s="2">
        <v>0.97014250014533188</v>
      </c>
      <c r="AJ8" s="2">
        <f>$B$15/M3</f>
        <v>608.76441884119572</v>
      </c>
      <c r="AK8" s="2">
        <v>0</v>
      </c>
      <c r="AM8" s="2" cm="1">
        <f t="array" ref="AM8:AP9">MMULT(AJ8:AK9,AB8:AE9)</f>
        <v>147.64705882352939</v>
      </c>
      <c r="AN8" s="2">
        <v>-590.58823529411757</v>
      </c>
      <c r="AO8" s="2">
        <v>-147.64705882352939</v>
      </c>
      <c r="AP8" s="2">
        <v>590.58823529411757</v>
      </c>
      <c r="AR8" s="2" cm="1">
        <f t="array" ref="AR8:AU11">MMULT(AG8:AH11,AM8:AP9)</f>
        <v>408.23025734056654</v>
      </c>
      <c r="AS8" s="2">
        <v>-50.133540375157295</v>
      </c>
      <c r="AT8" s="2">
        <v>-408.23025734056654</v>
      </c>
      <c r="AU8" s="2">
        <v>50.133540375157295</v>
      </c>
      <c r="AW8" s="1" t="s">
        <v>49</v>
      </c>
      <c r="AX8" s="2">
        <f>AR8*$P$3</f>
        <v>8164.605146811331</v>
      </c>
      <c r="AY8" s="2">
        <f t="shared" ref="AY8:AZ8" si="0">AS8*$P$3</f>
        <v>-1002.6708075031459</v>
      </c>
      <c r="AZ8" s="2">
        <f t="shared" si="0"/>
        <v>-8164.605146811331</v>
      </c>
      <c r="BA8" s="2">
        <f>AU8*$P$3</f>
        <v>1002.6708075031459</v>
      </c>
      <c r="BB8" s="1" t="s">
        <v>30</v>
      </c>
      <c r="BD8" s="1" t="s">
        <v>49</v>
      </c>
      <c r="BE8" s="4">
        <f>AX8+AX18+AX33</f>
        <v>72124.120022072297</v>
      </c>
      <c r="BF8" s="2">
        <f>AY8+AY18+AY33</f>
        <v>-1083.3723377570414</v>
      </c>
      <c r="BG8" s="2">
        <f>AZ8</f>
        <v>-8164.605146811331</v>
      </c>
      <c r="BH8" s="2">
        <f>BA8</f>
        <v>1002.6708075031459</v>
      </c>
      <c r="BI8" s="2">
        <f>AZ18</f>
        <v>-23136.489141204314</v>
      </c>
      <c r="BJ8" s="2">
        <f>BA18</f>
        <v>-4932.6525072618342</v>
      </c>
      <c r="BK8" s="2">
        <v>0</v>
      </c>
      <c r="BL8" s="2">
        <v>0</v>
      </c>
      <c r="BM8" s="2">
        <f>AZ33</f>
        <v>-40823.025734056653</v>
      </c>
      <c r="BN8" s="2">
        <f>BA33</f>
        <v>5013.3540375157299</v>
      </c>
      <c r="BO8" s="2">
        <v>0</v>
      </c>
      <c r="BP8" s="2">
        <v>0</v>
      </c>
      <c r="BQ8" s="1" t="s">
        <v>30</v>
      </c>
    </row>
    <row r="9" spans="1:69" x14ac:dyDescent="0.4">
      <c r="F9" s="1">
        <v>7</v>
      </c>
      <c r="G9" s="1">
        <v>28</v>
      </c>
      <c r="H9" s="1">
        <v>36</v>
      </c>
      <c r="J9" s="1">
        <v>7</v>
      </c>
      <c r="K9" s="1">
        <v>25</v>
      </c>
      <c r="L9" s="1">
        <v>0</v>
      </c>
      <c r="M9" s="1">
        <f>SQRT((C6-C8)^2+(D6-D8)^2)</f>
        <v>11.180339887498949</v>
      </c>
      <c r="N9" s="1">
        <f>(C8-C6)/M9</f>
        <v>-0.44721359549995793</v>
      </c>
      <c r="O9" s="1">
        <f>(D8-D6)/M9</f>
        <v>-0.89442719099991586</v>
      </c>
      <c r="P9" s="1">
        <f>SQRT((G11-G12)^2+(H11-H12)^2)</f>
        <v>50</v>
      </c>
      <c r="R9" s="2">
        <f>-S8</f>
        <v>-0.97014250014533188</v>
      </c>
      <c r="S9" s="2">
        <f>R8</f>
        <v>-0.24253562503633297</v>
      </c>
      <c r="T9" s="2">
        <v>0</v>
      </c>
      <c r="U9" s="2">
        <v>0</v>
      </c>
      <c r="AB9" s="2">
        <v>0.97014250014533188</v>
      </c>
      <c r="AC9" s="2">
        <v>0.24253562503633297</v>
      </c>
      <c r="AD9" s="2">
        <v>-0.97014250014533188</v>
      </c>
      <c r="AE9" s="2">
        <v>-0.24253562503633297</v>
      </c>
      <c r="AG9" s="2">
        <v>-0.97014250014533188</v>
      </c>
      <c r="AH9" s="2">
        <v>0.24253562503633297</v>
      </c>
      <c r="AJ9" s="2">
        <v>0</v>
      </c>
      <c r="AK9" s="2">
        <f>$B$17/M3</f>
        <v>395.69687224677722</v>
      </c>
      <c r="AM9" s="2">
        <v>383.88235294117646</v>
      </c>
      <c r="AN9" s="2">
        <v>95.970588235294116</v>
      </c>
      <c r="AO9" s="2">
        <v>-383.88235294117646</v>
      </c>
      <c r="AP9" s="2">
        <v>-95.970588235294116</v>
      </c>
      <c r="AR9" s="2">
        <v>-50.133540375157295</v>
      </c>
      <c r="AS9" s="2">
        <v>596.2310337474064</v>
      </c>
      <c r="AT9" s="2">
        <v>50.133540375157295</v>
      </c>
      <c r="AU9" s="2">
        <v>-596.2310337474064</v>
      </c>
      <c r="AW9" s="1" t="s">
        <v>50</v>
      </c>
      <c r="AX9" s="2">
        <f t="shared" ref="AX9:AX11" si="1">AR9*$P$3</f>
        <v>-1002.6708075031459</v>
      </c>
      <c r="AY9" s="2">
        <f t="shared" ref="AY9:AY11" si="2">AS9*$P$3</f>
        <v>11924.620674948128</v>
      </c>
      <c r="AZ9" s="2">
        <f t="shared" ref="AZ9:AZ11" si="3">AT9*$P$3</f>
        <v>1002.6708075031459</v>
      </c>
      <c r="BA9" s="2">
        <f t="shared" ref="BA9:BA11" si="4">AU9*$P$3</f>
        <v>-11924.620674948128</v>
      </c>
      <c r="BB9" s="1" t="s">
        <v>32</v>
      </c>
      <c r="BD9" s="1" t="s">
        <v>50</v>
      </c>
      <c r="BE9" s="2">
        <f>AX9+AX19+AX34</f>
        <v>-1083.3723377570423</v>
      </c>
      <c r="BF9" s="4">
        <f>AY9+AY19+AY34</f>
        <v>98794.756946944617</v>
      </c>
      <c r="BG9" s="2">
        <f>AZ9</f>
        <v>1002.6708075031459</v>
      </c>
      <c r="BH9" s="2">
        <f>BA9</f>
        <v>-11924.620674948128</v>
      </c>
      <c r="BI9" s="2">
        <f>AZ19</f>
        <v>-4932.6525072618333</v>
      </c>
      <c r="BJ9" s="2">
        <f>BA19</f>
        <v>-27247.032897255849</v>
      </c>
      <c r="BK9" s="2">
        <v>0</v>
      </c>
      <c r="BL9" s="2">
        <v>0</v>
      </c>
      <c r="BM9" s="2">
        <f>AZ34</f>
        <v>5013.3540375157299</v>
      </c>
      <c r="BN9" s="2">
        <f>BA34</f>
        <v>-59623.10337474064</v>
      </c>
      <c r="BO9" s="2">
        <v>0</v>
      </c>
      <c r="BP9" s="2">
        <v>0</v>
      </c>
      <c r="BQ9" s="1" t="s">
        <v>32</v>
      </c>
    </row>
    <row r="10" spans="1:69" x14ac:dyDescent="0.4">
      <c r="B10" s="1" t="s">
        <v>63</v>
      </c>
      <c r="C10" s="1">
        <v>4</v>
      </c>
      <c r="F10" s="1">
        <v>8</v>
      </c>
      <c r="G10" s="1">
        <v>50</v>
      </c>
      <c r="H10" s="1">
        <v>35</v>
      </c>
      <c r="R10" s="2">
        <v>0</v>
      </c>
      <c r="S10" s="2">
        <v>0</v>
      </c>
      <c r="T10" s="2">
        <f>R8</f>
        <v>-0.24253562503633297</v>
      </c>
      <c r="U10" s="2">
        <f>S8</f>
        <v>0.97014250014533188</v>
      </c>
      <c r="AG10" s="2">
        <v>-0.24253562503633297</v>
      </c>
      <c r="AH10" s="2">
        <v>-0.97014250014533188</v>
      </c>
      <c r="AR10" s="2">
        <v>-408.23025734056654</v>
      </c>
      <c r="AS10" s="2">
        <v>50.133540375157295</v>
      </c>
      <c r="AT10" s="2">
        <v>408.23025734056654</v>
      </c>
      <c r="AU10" s="2">
        <v>-50.133540375157295</v>
      </c>
      <c r="AW10" s="1" t="s">
        <v>51</v>
      </c>
      <c r="AX10" s="2">
        <f t="shared" si="1"/>
        <v>-8164.605146811331</v>
      </c>
      <c r="AY10" s="2">
        <f t="shared" si="2"/>
        <v>1002.6708075031459</v>
      </c>
      <c r="AZ10" s="2">
        <f t="shared" si="3"/>
        <v>8164.605146811331</v>
      </c>
      <c r="BA10" s="2">
        <f t="shared" si="4"/>
        <v>-1002.6708075031459</v>
      </c>
      <c r="BB10" s="1" t="s">
        <v>34</v>
      </c>
      <c r="BD10" s="1" t="s">
        <v>51</v>
      </c>
      <c r="BE10" s="2">
        <f>AX10</f>
        <v>-8164.605146811331</v>
      </c>
      <c r="BF10" s="2">
        <f>AY10</f>
        <v>1002.6708075031459</v>
      </c>
      <c r="BG10" s="4">
        <f>AZ10+AX13+AX23</f>
        <v>55374.367521428168</v>
      </c>
      <c r="BH10" s="2">
        <f>BA10+AY13+AY23</f>
        <v>2792.8060598398197</v>
      </c>
      <c r="BI10" s="2">
        <f>AZ13</f>
        <v>-19377.2</v>
      </c>
      <c r="BJ10" s="2">
        <f>BA13</f>
        <v>2108.4</v>
      </c>
      <c r="BK10" s="2">
        <f>AZ25</f>
        <v>27832.562374616838</v>
      </c>
      <c r="BL10" s="2">
        <f>BA25</f>
        <v>5903.8768673429659</v>
      </c>
      <c r="BM10" s="2">
        <v>0</v>
      </c>
      <c r="BN10" s="2">
        <v>0</v>
      </c>
      <c r="BO10" s="2">
        <v>0</v>
      </c>
      <c r="BP10" s="2">
        <v>0</v>
      </c>
      <c r="BQ10" s="1" t="s">
        <v>34</v>
      </c>
    </row>
    <row r="11" spans="1:69" x14ac:dyDescent="0.4">
      <c r="B11" s="1" t="s">
        <v>64</v>
      </c>
      <c r="C11" s="1">
        <v>2</v>
      </c>
      <c r="F11" s="1">
        <v>9</v>
      </c>
      <c r="G11" s="1">
        <v>0</v>
      </c>
      <c r="H11" s="1">
        <v>0</v>
      </c>
      <c r="J11" s="1" t="s">
        <v>61</v>
      </c>
      <c r="K11" s="1">
        <v>7</v>
      </c>
      <c r="R11" s="2">
        <v>0</v>
      </c>
      <c r="S11" s="2">
        <v>0</v>
      </c>
      <c r="T11" s="2">
        <f>R9</f>
        <v>-0.97014250014533188</v>
      </c>
      <c r="U11" s="2">
        <f>S9</f>
        <v>-0.24253562503633297</v>
      </c>
      <c r="AG11" s="2">
        <v>0.97014250014533188</v>
      </c>
      <c r="AH11" s="2">
        <v>-0.24253562503633297</v>
      </c>
      <c r="AR11" s="2">
        <v>50.133540375157295</v>
      </c>
      <c r="AS11" s="2">
        <v>-596.2310337474064</v>
      </c>
      <c r="AT11" s="2">
        <v>-50.133540375157295</v>
      </c>
      <c r="AU11" s="2">
        <v>596.2310337474064</v>
      </c>
      <c r="AW11" s="1" t="s">
        <v>52</v>
      </c>
      <c r="AX11" s="2">
        <f t="shared" si="1"/>
        <v>1002.6708075031459</v>
      </c>
      <c r="AY11" s="2">
        <f t="shared" si="2"/>
        <v>-11924.620674948128</v>
      </c>
      <c r="AZ11" s="2">
        <f t="shared" si="3"/>
        <v>-1002.6708075031459</v>
      </c>
      <c r="BA11" s="2">
        <f t="shared" si="4"/>
        <v>11924.620674948128</v>
      </c>
      <c r="BB11" s="1" t="s">
        <v>36</v>
      </c>
      <c r="BD11" s="1" t="s">
        <v>52</v>
      </c>
      <c r="BE11" s="2">
        <f>AX11</f>
        <v>1002.6708075031459</v>
      </c>
      <c r="BF11" s="2">
        <f>AY11</f>
        <v>-11924.620674948128</v>
      </c>
      <c r="BG11" s="2">
        <f>AZ11+AX14+AX24</f>
        <v>2792.8060598398197</v>
      </c>
      <c r="BH11" s="4">
        <f>BA11+AY14+AY24</f>
        <v>53511.983049564966</v>
      </c>
      <c r="BI11" s="2">
        <f>AZ14</f>
        <v>2108.4000000000005</v>
      </c>
      <c r="BJ11" s="2">
        <f>BA14</f>
        <v>-13754.8</v>
      </c>
      <c r="BK11" s="2">
        <f t="shared" ref="BK11:BL11" si="5">AZ26</f>
        <v>5903.8768673429659</v>
      </c>
      <c r="BL11" s="2">
        <f t="shared" si="5"/>
        <v>27832.562374616838</v>
      </c>
      <c r="BM11" s="2">
        <v>0</v>
      </c>
      <c r="BN11" s="2">
        <v>0</v>
      </c>
      <c r="BO11" s="2">
        <v>0</v>
      </c>
      <c r="BP11" s="2">
        <v>0</v>
      </c>
      <c r="BQ11" s="1" t="s">
        <v>36</v>
      </c>
    </row>
    <row r="12" spans="1:69" x14ac:dyDescent="0.4">
      <c r="F12" s="1">
        <v>10</v>
      </c>
      <c r="G12" s="1">
        <v>50</v>
      </c>
      <c r="H12" s="1">
        <v>0</v>
      </c>
      <c r="R12" s="1" t="s">
        <v>12</v>
      </c>
      <c r="BD12" s="1" t="s">
        <v>53</v>
      </c>
      <c r="BE12" s="2">
        <f>AX20</f>
        <v>-23136.489141204314</v>
      </c>
      <c r="BF12" s="2">
        <f>AY20</f>
        <v>-4932.6525072618342</v>
      </c>
      <c r="BG12" s="2">
        <f>AX15</f>
        <v>-19377.2</v>
      </c>
      <c r="BH12" s="2">
        <f>AY15</f>
        <v>2108.4</v>
      </c>
      <c r="BI12" s="4">
        <f>AZ15+AZ20+AX28</f>
        <v>51504.027975700345</v>
      </c>
      <c r="BJ12" s="2">
        <f>BA15+BA20+AY28</f>
        <v>1720.1758082886377</v>
      </c>
      <c r="BK12" s="2">
        <f>AZ28</f>
        <v>-8990.3388344960276</v>
      </c>
      <c r="BL12" s="2">
        <f>BA28</f>
        <v>1104.0766989731965</v>
      </c>
      <c r="BM12" s="2">
        <v>0</v>
      </c>
      <c r="BN12" s="2">
        <v>0</v>
      </c>
      <c r="BO12" s="2">
        <v>0</v>
      </c>
      <c r="BP12" s="2">
        <v>0</v>
      </c>
      <c r="BQ12" s="1" t="s">
        <v>38</v>
      </c>
    </row>
    <row r="13" spans="1:69" x14ac:dyDescent="0.4">
      <c r="R13" s="2">
        <f>N4</f>
        <v>0.94868329805051377</v>
      </c>
      <c r="S13" s="2">
        <f>-O4</f>
        <v>-0.31622776601683794</v>
      </c>
      <c r="T13" s="2">
        <v>0</v>
      </c>
      <c r="U13" s="2">
        <v>0</v>
      </c>
      <c r="AB13" s="2" cm="1">
        <f t="array" ref="AB13:AE14">MMULT($W$3:$Z$4,R13:U16)</f>
        <v>-0.94868329805051377</v>
      </c>
      <c r="AC13" s="2">
        <v>0.31622776601683794</v>
      </c>
      <c r="AD13" s="2">
        <v>0.94868329805051377</v>
      </c>
      <c r="AE13" s="2">
        <v>-0.31622776601683794</v>
      </c>
      <c r="AG13" s="2" cm="1">
        <f t="array" ref="AG13:AH16">TRANSPOSE(AB13:AE14)</f>
        <v>-0.94868329805051377</v>
      </c>
      <c r="AH13" s="2">
        <v>-0.31622776601683794</v>
      </c>
      <c r="AJ13" s="2">
        <f>$B$15/M4</f>
        <v>793.73169270226322</v>
      </c>
      <c r="AK13" s="2">
        <v>0</v>
      </c>
      <c r="AM13" s="2" cm="1">
        <f t="array" ref="AM13:AP14">MMULT(AJ13:AK14,AB13:AE14)</f>
        <v>-753</v>
      </c>
      <c r="AN13" s="2">
        <v>251</v>
      </c>
      <c r="AO13" s="2">
        <v>753</v>
      </c>
      <c r="AP13" s="2">
        <v>-251</v>
      </c>
      <c r="AR13" s="2" cm="1">
        <f t="array" ref="AR13:AU16">MMULT(AG13:AH16,AM13:AP14)</f>
        <v>765.95108345768404</v>
      </c>
      <c r="AS13" s="2">
        <v>-83.341827733737631</v>
      </c>
      <c r="AT13" s="2">
        <v>-765.95108345768404</v>
      </c>
      <c r="AU13" s="2">
        <v>83.341827733737631</v>
      </c>
      <c r="AW13" s="1" t="s">
        <v>51</v>
      </c>
      <c r="AX13" s="2">
        <f>AR13*$P$4</f>
        <v>19377.2</v>
      </c>
      <c r="AY13" s="2">
        <f t="shared" ref="AY13:BA13" si="6">AS13*$P$4</f>
        <v>-2108.4</v>
      </c>
      <c r="AZ13" s="2">
        <f t="shared" si="6"/>
        <v>-19377.2</v>
      </c>
      <c r="BA13" s="2">
        <f t="shared" si="6"/>
        <v>2108.4</v>
      </c>
      <c r="BB13" s="1" t="s">
        <v>34</v>
      </c>
      <c r="BD13" s="1" t="s">
        <v>54</v>
      </c>
      <c r="BE13" s="2">
        <f>AX21</f>
        <v>-4932.6525072618333</v>
      </c>
      <c r="BF13" s="2">
        <f>AY21</f>
        <v>-27247.032897255849</v>
      </c>
      <c r="BG13" s="2">
        <f>AX16</f>
        <v>2108.4000000000005</v>
      </c>
      <c r="BH13" s="2">
        <f>AY16</f>
        <v>-13754.8</v>
      </c>
      <c r="BI13" s="2">
        <f>AZ16+AZ21+AX29</f>
        <v>1720.1758082886363</v>
      </c>
      <c r="BJ13" s="4">
        <f>BA16+BA21+AY29</f>
        <v>54132.459352901365</v>
      </c>
      <c r="BK13" s="2">
        <f>AZ29</f>
        <v>1104.0766989731965</v>
      </c>
      <c r="BL13" s="2">
        <f>BA29</f>
        <v>-13130.626455645515</v>
      </c>
      <c r="BM13" s="2">
        <v>0</v>
      </c>
      <c r="BN13" s="2">
        <v>0</v>
      </c>
      <c r="BO13" s="2">
        <v>0</v>
      </c>
      <c r="BP13" s="2">
        <v>0</v>
      </c>
      <c r="BQ13" s="1" t="s">
        <v>40</v>
      </c>
    </row>
    <row r="14" spans="1:69" x14ac:dyDescent="0.4">
      <c r="B14" s="1" t="s">
        <v>21</v>
      </c>
      <c r="F14" s="1" t="s">
        <v>62</v>
      </c>
      <c r="G14" s="1">
        <v>10</v>
      </c>
      <c r="R14" s="2">
        <f>-S13</f>
        <v>0.31622776601683794</v>
      </c>
      <c r="S14" s="2">
        <f>R13</f>
        <v>0.94868329805051377</v>
      </c>
      <c r="T14" s="2">
        <v>0</v>
      </c>
      <c r="U14" s="2">
        <v>0</v>
      </c>
      <c r="AB14" s="2">
        <v>-0.31622776601683794</v>
      </c>
      <c r="AC14" s="2">
        <v>-0.94868329805051377</v>
      </c>
      <c r="AD14" s="2">
        <v>0.31622776601683794</v>
      </c>
      <c r="AE14" s="2">
        <v>0.94868329805051377</v>
      </c>
      <c r="AG14" s="2">
        <v>0.31622776601683794</v>
      </c>
      <c r="AH14" s="2">
        <v>-0.94868329805051377</v>
      </c>
      <c r="AJ14" s="2">
        <v>0</v>
      </c>
      <c r="AK14" s="2">
        <f>$B$17/M4</f>
        <v>515.92560025647106</v>
      </c>
      <c r="AM14" s="2">
        <v>-163.15</v>
      </c>
      <c r="AN14" s="2">
        <v>-489.44999999999993</v>
      </c>
      <c r="AO14" s="2">
        <v>163.15</v>
      </c>
      <c r="AP14" s="2">
        <v>489.44999999999993</v>
      </c>
      <c r="AR14" s="2">
        <v>-83.341827733737659</v>
      </c>
      <c r="AS14" s="2">
        <v>543.70620950105024</v>
      </c>
      <c r="AT14" s="2">
        <v>83.341827733737659</v>
      </c>
      <c r="AU14" s="2">
        <v>-543.70620950105024</v>
      </c>
      <c r="AW14" s="1" t="s">
        <v>52</v>
      </c>
      <c r="AX14" s="2">
        <f t="shared" ref="AX14:AX16" si="7">AR14*$P$4</f>
        <v>-2108.4000000000005</v>
      </c>
      <c r="AY14" s="2">
        <f t="shared" ref="AY14:AY16" si="8">AS14*$P$4</f>
        <v>13754.8</v>
      </c>
      <c r="AZ14" s="2">
        <f t="shared" ref="AZ14:AZ16" si="9">AT14*$P$4</f>
        <v>2108.4000000000005</v>
      </c>
      <c r="BA14" s="2">
        <f t="shared" ref="BA14:BA16" si="10">AU14*$P$4</f>
        <v>-13754.8</v>
      </c>
      <c r="BB14" s="1" t="s">
        <v>36</v>
      </c>
      <c r="BD14" s="1" t="s">
        <v>55</v>
      </c>
      <c r="BE14" s="2">
        <v>0</v>
      </c>
      <c r="BF14" s="2">
        <v>0</v>
      </c>
      <c r="BG14" s="2">
        <f>AX25</f>
        <v>-27832.562374616838</v>
      </c>
      <c r="BH14" s="2">
        <f>AY25</f>
        <v>-5903.8768673429659</v>
      </c>
      <c r="BI14" s="2">
        <f>AX30</f>
        <v>-8990.3388344960276</v>
      </c>
      <c r="BJ14" s="2">
        <f>AY30</f>
        <v>1104.0766989731965</v>
      </c>
      <c r="BK14" s="4">
        <f>AZ25+AZ30+AX38</f>
        <v>117643.34218786526</v>
      </c>
      <c r="BL14" s="2">
        <f>BA25+BA30+AY38</f>
        <v>-10915.285577498751</v>
      </c>
      <c r="BM14" s="2">
        <v>0</v>
      </c>
      <c r="BN14" s="2">
        <v>0</v>
      </c>
      <c r="BO14" s="2">
        <f>AZ38</f>
        <v>-80820.440978752391</v>
      </c>
      <c r="BP14" s="2">
        <f>BA38</f>
        <v>15715.08574586852</v>
      </c>
      <c r="BQ14" s="1" t="s">
        <v>42</v>
      </c>
    </row>
    <row r="15" spans="1:69" x14ac:dyDescent="0.4">
      <c r="B15" s="1">
        <v>25100</v>
      </c>
      <c r="R15" s="2">
        <v>0</v>
      </c>
      <c r="S15" s="2">
        <v>0</v>
      </c>
      <c r="T15" s="2">
        <f>R13</f>
        <v>0.94868329805051377</v>
      </c>
      <c r="U15" s="2">
        <f>S13</f>
        <v>-0.31622776601683794</v>
      </c>
      <c r="AG15" s="2">
        <v>0.94868329805051377</v>
      </c>
      <c r="AH15" s="2">
        <v>0.31622776601683794</v>
      </c>
      <c r="AR15" s="2">
        <v>-765.95108345768404</v>
      </c>
      <c r="AS15" s="2">
        <v>83.341827733737631</v>
      </c>
      <c r="AT15" s="2">
        <v>765.95108345768404</v>
      </c>
      <c r="AU15" s="2">
        <v>-83.341827733737631</v>
      </c>
      <c r="AW15" s="1" t="s">
        <v>53</v>
      </c>
      <c r="AX15" s="2">
        <f t="shared" si="7"/>
        <v>-19377.2</v>
      </c>
      <c r="AY15" s="2">
        <f t="shared" si="8"/>
        <v>2108.4</v>
      </c>
      <c r="AZ15" s="2">
        <f t="shared" si="9"/>
        <v>19377.2</v>
      </c>
      <c r="BA15" s="2">
        <f t="shared" si="10"/>
        <v>-2108.4</v>
      </c>
      <c r="BB15" s="1" t="s">
        <v>38</v>
      </c>
      <c r="BD15" s="1" t="s">
        <v>56</v>
      </c>
      <c r="BE15" s="2">
        <v>0</v>
      </c>
      <c r="BF15" s="2">
        <v>0</v>
      </c>
      <c r="BG15" s="2">
        <f>AX26</f>
        <v>-5903.8768673429659</v>
      </c>
      <c r="BH15" s="2">
        <f>AY26</f>
        <v>-27832.562374616838</v>
      </c>
      <c r="BI15" s="2">
        <f>AX31</f>
        <v>1104.0766989731965</v>
      </c>
      <c r="BJ15" s="2">
        <f>AY31</f>
        <v>-13130.626455645515</v>
      </c>
      <c r="BK15" s="2">
        <f>AZ26+AZ31+AX39</f>
        <v>-10915.285577498751</v>
      </c>
      <c r="BL15" s="4">
        <f>BA26+BA31+AY39</f>
        <v>145356.25842781755</v>
      </c>
      <c r="BM15" s="2">
        <v>0</v>
      </c>
      <c r="BN15" s="2">
        <v>0</v>
      </c>
      <c r="BO15" s="2">
        <f>AZ39</f>
        <v>15715.08574586852</v>
      </c>
      <c r="BP15" s="2">
        <f>BA39</f>
        <v>-104393.06959755518</v>
      </c>
      <c r="BQ15" s="1" t="s">
        <v>44</v>
      </c>
    </row>
    <row r="16" spans="1:69" x14ac:dyDescent="0.4">
      <c r="B16" s="1" t="s">
        <v>22</v>
      </c>
      <c r="R16" s="2">
        <v>0</v>
      </c>
      <c r="S16" s="2">
        <v>0</v>
      </c>
      <c r="T16" s="2">
        <f>R14</f>
        <v>0.31622776601683794</v>
      </c>
      <c r="U16" s="2">
        <f>S14</f>
        <v>0.94868329805051377</v>
      </c>
      <c r="AG16" s="2">
        <v>-0.31622776601683794</v>
      </c>
      <c r="AH16" s="2">
        <v>0.94868329805051377</v>
      </c>
      <c r="AR16" s="2">
        <v>83.341827733737659</v>
      </c>
      <c r="AS16" s="2">
        <v>-543.70620950105024</v>
      </c>
      <c r="AT16" s="2">
        <v>-83.341827733737659</v>
      </c>
      <c r="AU16" s="2">
        <v>543.70620950105024</v>
      </c>
      <c r="AW16" s="1" t="s">
        <v>54</v>
      </c>
      <c r="AX16" s="2">
        <f t="shared" si="7"/>
        <v>2108.4000000000005</v>
      </c>
      <c r="AY16" s="2">
        <f t="shared" si="8"/>
        <v>-13754.8</v>
      </c>
      <c r="AZ16" s="2">
        <f t="shared" si="9"/>
        <v>-2108.4000000000005</v>
      </c>
      <c r="BA16" s="2">
        <f t="shared" si="10"/>
        <v>13754.8</v>
      </c>
      <c r="BB16" s="1" t="s">
        <v>40</v>
      </c>
      <c r="BD16" s="1" t="s">
        <v>57</v>
      </c>
      <c r="BE16" s="2">
        <f>AX35</f>
        <v>-40823.025734056653</v>
      </c>
      <c r="BF16" s="2">
        <f>AY35</f>
        <v>5013.3540375157299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4">
        <f>AZ35</f>
        <v>40823.025734056653</v>
      </c>
      <c r="BN16" s="2">
        <f>BA35</f>
        <v>-5013.3540375157299</v>
      </c>
      <c r="BO16" s="2">
        <v>0</v>
      </c>
      <c r="BP16" s="2">
        <v>0</v>
      </c>
      <c r="BQ16" s="1" t="s">
        <v>45</v>
      </c>
    </row>
    <row r="17" spans="2:69" x14ac:dyDescent="0.4">
      <c r="B17" s="1">
        <f>B15/2*(1+0.3)</f>
        <v>16315</v>
      </c>
      <c r="R17" s="1" t="s">
        <v>13</v>
      </c>
      <c r="BD17" s="1" t="s">
        <v>58</v>
      </c>
      <c r="BE17" s="2">
        <f>AX36</f>
        <v>5013.3540375157299</v>
      </c>
      <c r="BF17" s="2">
        <f>AY36</f>
        <v>-59623.10337474064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f>AZ36</f>
        <v>-5013.3540375157299</v>
      </c>
      <c r="BN17" s="4">
        <f>BA36</f>
        <v>59623.10337474064</v>
      </c>
      <c r="BO17" s="2">
        <v>0</v>
      </c>
      <c r="BP17" s="2">
        <v>0</v>
      </c>
      <c r="BQ17" s="1" t="s">
        <v>47</v>
      </c>
    </row>
    <row r="18" spans="2:69" x14ac:dyDescent="0.4">
      <c r="R18" s="2">
        <f>N5</f>
        <v>0.55470019622522915</v>
      </c>
      <c r="S18" s="2">
        <f>-O5</f>
        <v>0.83205029433784372</v>
      </c>
      <c r="T18" s="2">
        <v>0</v>
      </c>
      <c r="U18" s="2">
        <v>0</v>
      </c>
      <c r="AB18" s="2" cm="1">
        <f t="array" ref="AB18:AE19">MMULT($W$3:$Z$4,R18:U21)</f>
        <v>-0.55470019622522915</v>
      </c>
      <c r="AC18" s="2">
        <v>-0.83205029433784372</v>
      </c>
      <c r="AD18" s="2">
        <v>0.55470019622522915</v>
      </c>
      <c r="AE18" s="2">
        <v>0.83205029433784372</v>
      </c>
      <c r="AG18" s="2" cm="1">
        <f t="array" ref="AG18:AH21">TRANSPOSE(AB18:AE19)</f>
        <v>-0.55470019622522915</v>
      </c>
      <c r="AH18" s="2">
        <v>0.83205029433784372</v>
      </c>
      <c r="AJ18" s="2">
        <f>$B$15/M5</f>
        <v>696.1487462626626</v>
      </c>
      <c r="AK18" s="2">
        <v>0</v>
      </c>
      <c r="AM18" s="2" cm="1">
        <f t="array" ref="AM18:AP19">MMULT(AJ18:AK19,AB18:AE19)</f>
        <v>-386.15384615384619</v>
      </c>
      <c r="AN18" s="2">
        <v>-579.23076923076928</v>
      </c>
      <c r="AO18" s="2">
        <v>386.15384615384619</v>
      </c>
      <c r="AP18" s="2">
        <v>579.23076923076928</v>
      </c>
      <c r="AR18" s="2" cm="1">
        <f t="array" ref="AR18:AU21">MMULT(AG18:AH21,AM18:AP19)</f>
        <v>527.46655005286357</v>
      </c>
      <c r="AS18" s="2">
        <v>112.45479747319936</v>
      </c>
      <c r="AT18" s="2">
        <v>-527.46655005286357</v>
      </c>
      <c r="AU18" s="2">
        <v>-112.45479747319936</v>
      </c>
      <c r="AW18" s="1" t="s">
        <v>49</v>
      </c>
      <c r="AX18" s="2">
        <f>AR18*$P$5</f>
        <v>23136.489141204314</v>
      </c>
      <c r="AY18" s="2">
        <f t="shared" ref="AY18:BA18" si="11">AS18*$P$5</f>
        <v>4932.6525072618342</v>
      </c>
      <c r="AZ18" s="2">
        <f t="shared" si="11"/>
        <v>-23136.489141204314</v>
      </c>
      <c r="BA18" s="2">
        <f t="shared" si="11"/>
        <v>-4932.6525072618342</v>
      </c>
      <c r="BB18" s="1" t="s">
        <v>30</v>
      </c>
      <c r="BD18" s="1" t="s">
        <v>59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f>AX40</f>
        <v>-80820.440978752391</v>
      </c>
      <c r="BL18" s="2">
        <f>AY40</f>
        <v>15715.08574586852</v>
      </c>
      <c r="BM18" s="2">
        <v>0</v>
      </c>
      <c r="BN18" s="2">
        <v>0</v>
      </c>
      <c r="BO18" s="4">
        <f>AZ40</f>
        <v>80820.440978752391</v>
      </c>
      <c r="BP18" s="5">
        <f>BA40</f>
        <v>-15715.08574586852</v>
      </c>
      <c r="BQ18" s="1" t="s">
        <v>48</v>
      </c>
    </row>
    <row r="19" spans="2:69" x14ac:dyDescent="0.4">
      <c r="R19" s="2">
        <f>-S18</f>
        <v>-0.83205029433784372</v>
      </c>
      <c r="S19" s="2">
        <f>R18</f>
        <v>0.55470019622522915</v>
      </c>
      <c r="T19" s="2">
        <v>0</v>
      </c>
      <c r="U19" s="2">
        <v>0</v>
      </c>
      <c r="AB19" s="2">
        <v>0.83205029433784372</v>
      </c>
      <c r="AC19" s="2">
        <v>-0.55470019622522915</v>
      </c>
      <c r="AD19" s="2">
        <v>-0.83205029433784372</v>
      </c>
      <c r="AE19" s="2">
        <v>0.55470019622522915</v>
      </c>
      <c r="AG19" s="2">
        <v>-0.83205029433784372</v>
      </c>
      <c r="AH19" s="2">
        <v>-0.55470019622522915</v>
      </c>
      <c r="AJ19" s="2">
        <v>0</v>
      </c>
      <c r="AK19" s="2">
        <f>$B$17/M5</f>
        <v>452.49668507073068</v>
      </c>
      <c r="AM19" s="2">
        <v>376.50000000000006</v>
      </c>
      <c r="AN19" s="2">
        <v>-251.00000000000003</v>
      </c>
      <c r="AO19" s="2">
        <v>-376.50000000000006</v>
      </c>
      <c r="AP19" s="2">
        <v>251.00000000000003</v>
      </c>
      <c r="AR19" s="2">
        <v>112.45479747319933</v>
      </c>
      <c r="AS19" s="2">
        <v>621.17888128052982</v>
      </c>
      <c r="AT19" s="2">
        <v>-112.45479747319933</v>
      </c>
      <c r="AU19" s="2">
        <v>-621.17888128052982</v>
      </c>
      <c r="AW19" s="1" t="s">
        <v>50</v>
      </c>
      <c r="AX19" s="2">
        <f t="shared" ref="AX19:AX21" si="12">AR19*$P$5</f>
        <v>4932.6525072618333</v>
      </c>
      <c r="AY19" s="2">
        <f t="shared" ref="AY19:AY21" si="13">AS19*$P$5</f>
        <v>27247.032897255849</v>
      </c>
      <c r="AZ19" s="2">
        <f t="shared" ref="AZ19:AZ21" si="14">AT19*$P$5</f>
        <v>-4932.6525072618333</v>
      </c>
      <c r="BA19" s="2">
        <f t="shared" ref="BA19:BA21" si="15">AU19*$P$5</f>
        <v>-27247.032897255849</v>
      </c>
      <c r="BB19" s="1" t="s">
        <v>32</v>
      </c>
      <c r="BD19" s="1" t="s">
        <v>60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f>AX41</f>
        <v>15715.08574586852</v>
      </c>
      <c r="BL19" s="2">
        <f>AY41</f>
        <v>-104393.06959755518</v>
      </c>
      <c r="BM19" s="2">
        <v>0</v>
      </c>
      <c r="BN19" s="2">
        <v>0</v>
      </c>
      <c r="BO19" s="5">
        <f>AZ41</f>
        <v>-15715.08574586852</v>
      </c>
      <c r="BP19" s="4">
        <f>BA41</f>
        <v>104393.06959755518</v>
      </c>
      <c r="BQ19" s="1" t="s">
        <v>46</v>
      </c>
    </row>
    <row r="20" spans="2:69" x14ac:dyDescent="0.4">
      <c r="R20" s="2">
        <v>0</v>
      </c>
      <c r="S20" s="2">
        <v>0</v>
      </c>
      <c r="T20" s="2">
        <f>R18</f>
        <v>0.55470019622522915</v>
      </c>
      <c r="U20" s="2">
        <f>S18</f>
        <v>0.83205029433784372</v>
      </c>
      <c r="AG20" s="2">
        <v>0.55470019622522915</v>
      </c>
      <c r="AH20" s="2">
        <v>-0.83205029433784372</v>
      </c>
      <c r="AR20" s="2">
        <v>-527.46655005286357</v>
      </c>
      <c r="AS20" s="2">
        <v>-112.45479747319936</v>
      </c>
      <c r="AT20" s="2">
        <v>527.46655005286357</v>
      </c>
      <c r="AU20" s="2">
        <v>112.45479747319936</v>
      </c>
      <c r="AW20" s="1" t="s">
        <v>53</v>
      </c>
      <c r="AX20" s="2">
        <f t="shared" si="12"/>
        <v>-23136.489141204314</v>
      </c>
      <c r="AY20" s="2">
        <f t="shared" si="13"/>
        <v>-4932.6525072618342</v>
      </c>
      <c r="AZ20" s="2">
        <f t="shared" si="14"/>
        <v>23136.489141204314</v>
      </c>
      <c r="BA20" s="2">
        <f t="shared" si="15"/>
        <v>4932.6525072618342</v>
      </c>
      <c r="BB20" s="1" t="s">
        <v>38</v>
      </c>
    </row>
    <row r="21" spans="2:69" x14ac:dyDescent="0.4">
      <c r="R21" s="2">
        <v>0</v>
      </c>
      <c r="S21" s="2">
        <v>0</v>
      </c>
      <c r="T21" s="2">
        <f>R19</f>
        <v>-0.83205029433784372</v>
      </c>
      <c r="U21" s="2">
        <f>S19</f>
        <v>0.55470019622522915</v>
      </c>
      <c r="AG21" s="2">
        <v>0.83205029433784372</v>
      </c>
      <c r="AH21" s="2">
        <v>0.55470019622522915</v>
      </c>
      <c r="AR21" s="2">
        <v>-112.45479747319933</v>
      </c>
      <c r="AS21" s="2">
        <v>-621.17888128052982</v>
      </c>
      <c r="AT21" s="2">
        <v>112.45479747319933</v>
      </c>
      <c r="AU21" s="2">
        <v>621.17888128052982</v>
      </c>
      <c r="AW21" s="1" t="s">
        <v>54</v>
      </c>
      <c r="AX21" s="2">
        <f t="shared" si="12"/>
        <v>-4932.6525072618333</v>
      </c>
      <c r="AY21" s="2">
        <f t="shared" si="13"/>
        <v>-27247.032897255849</v>
      </c>
      <c r="AZ21" s="2">
        <f t="shared" si="14"/>
        <v>4932.6525072618333</v>
      </c>
      <c r="BA21" s="2">
        <f t="shared" si="15"/>
        <v>27247.032897255849</v>
      </c>
      <c r="BB21" s="1" t="s">
        <v>40</v>
      </c>
    </row>
    <row r="22" spans="2:69" x14ac:dyDescent="0.4">
      <c r="R22" s="1" t="s">
        <v>14</v>
      </c>
      <c r="BD22" s="1">
        <v>0</v>
      </c>
      <c r="BE22" s="2">
        <v>72124.120022072297</v>
      </c>
      <c r="BF22" s="2">
        <v>-1083.3723377570414</v>
      </c>
      <c r="BG22" s="2">
        <v>-8164.605146811331</v>
      </c>
      <c r="BH22" s="2">
        <v>1002.6708075031459</v>
      </c>
      <c r="BI22" s="2">
        <v>-23136.489141204314</v>
      </c>
      <c r="BJ22" s="2">
        <v>-4932.6525072618342</v>
      </c>
      <c r="BK22" s="2">
        <v>0</v>
      </c>
      <c r="BL22" s="2">
        <v>0</v>
      </c>
      <c r="BM22" s="2">
        <v>-40823.025734056653</v>
      </c>
      <c r="BN22" s="2">
        <v>5013.3540375157299</v>
      </c>
      <c r="BO22" s="2">
        <v>0</v>
      </c>
      <c r="BP22" s="2">
        <v>0</v>
      </c>
      <c r="BQ22" s="1" t="s">
        <v>30</v>
      </c>
    </row>
    <row r="23" spans="2:69" x14ac:dyDescent="0.4">
      <c r="R23" s="2">
        <f>N6</f>
        <v>0.83205029433784372</v>
      </c>
      <c r="S23" s="2">
        <f>-O6</f>
        <v>0.83205029433784372</v>
      </c>
      <c r="T23" s="2">
        <v>0</v>
      </c>
      <c r="U23" s="2">
        <v>0</v>
      </c>
      <c r="AB23" s="2" cm="1">
        <f t="array" ref="AB23:AE24">MMULT($W$3:$Z$4,R23:U26)</f>
        <v>-0.83205029433784372</v>
      </c>
      <c r="AC23" s="2">
        <v>-0.83205029433784372</v>
      </c>
      <c r="AD23" s="2">
        <v>0.83205029433784372</v>
      </c>
      <c r="AE23" s="2">
        <v>0.83205029433784372</v>
      </c>
      <c r="AG23" s="2" cm="1">
        <f t="array" ref="AG23:AH26">TRANSPOSE(AB23:AE24)</f>
        <v>-0.83205029433784372</v>
      </c>
      <c r="AH23" s="2">
        <v>0.83205029433784372</v>
      </c>
      <c r="AJ23" s="2">
        <f>$B$15/M6</f>
        <v>696.1487462626626</v>
      </c>
      <c r="AK23" s="2">
        <v>0</v>
      </c>
      <c r="AM23" s="2" cm="1">
        <f t="array" ref="AM23:AP24">MMULT(AJ23:AK24,AB23:AE24)</f>
        <v>-579.23076923076928</v>
      </c>
      <c r="AN23" s="2">
        <v>-579.23076923076928</v>
      </c>
      <c r="AO23" s="2">
        <v>579.23076923076928</v>
      </c>
      <c r="AP23" s="2">
        <v>579.23076923076928</v>
      </c>
      <c r="AR23" s="2" cm="1">
        <f t="array" ref="AR23:AU26">MMULT(AG23:AH26,AM23:AP24)</f>
        <v>795.21606784619541</v>
      </c>
      <c r="AS23" s="2">
        <v>168.68219620979903</v>
      </c>
      <c r="AT23" s="2">
        <v>-795.21606784619541</v>
      </c>
      <c r="AU23" s="2">
        <v>-168.68219620979903</v>
      </c>
      <c r="AW23" s="1" t="s">
        <v>51</v>
      </c>
      <c r="AX23" s="2">
        <f>AR23*$P$6</f>
        <v>27832.562374616838</v>
      </c>
      <c r="AY23" s="2">
        <f t="shared" ref="AY23:BA23" si="16">AS23*$P$6</f>
        <v>5903.8768673429659</v>
      </c>
      <c r="AZ23" s="2">
        <f t="shared" si="16"/>
        <v>-27832.562374616838</v>
      </c>
      <c r="BA23" s="2">
        <f t="shared" si="16"/>
        <v>-5903.8768673429659</v>
      </c>
      <c r="BB23" s="1" t="s">
        <v>34</v>
      </c>
      <c r="BD23" s="1">
        <v>0</v>
      </c>
      <c r="BE23" s="2">
        <v>-1083.3723377570423</v>
      </c>
      <c r="BF23" s="2">
        <v>98794.756946944617</v>
      </c>
      <c r="BG23" s="2">
        <v>1002.6708075031459</v>
      </c>
      <c r="BH23" s="2">
        <v>-11924.620674948128</v>
      </c>
      <c r="BI23" s="2">
        <v>-4932.6525072618333</v>
      </c>
      <c r="BJ23" s="2">
        <v>-27247.032897255849</v>
      </c>
      <c r="BK23" s="2">
        <v>0</v>
      </c>
      <c r="BL23" s="2">
        <v>0</v>
      </c>
      <c r="BM23" s="2">
        <v>5013.3540375157299</v>
      </c>
      <c r="BN23" s="2">
        <v>-59623.10337474064</v>
      </c>
      <c r="BO23" s="2">
        <v>0</v>
      </c>
      <c r="BP23" s="2">
        <v>0</v>
      </c>
      <c r="BQ23" s="1" t="s">
        <v>32</v>
      </c>
    </row>
    <row r="24" spans="2:69" x14ac:dyDescent="0.4">
      <c r="R24" s="2">
        <f>-S23</f>
        <v>-0.83205029433784372</v>
      </c>
      <c r="S24" s="2">
        <f>R23</f>
        <v>0.83205029433784372</v>
      </c>
      <c r="T24" s="2">
        <v>0</v>
      </c>
      <c r="U24" s="2">
        <v>0</v>
      </c>
      <c r="AB24" s="2">
        <v>0.83205029433784372</v>
      </c>
      <c r="AC24" s="2">
        <v>-0.83205029433784372</v>
      </c>
      <c r="AD24" s="2">
        <v>-0.83205029433784372</v>
      </c>
      <c r="AE24" s="2">
        <v>0.83205029433784372</v>
      </c>
      <c r="AG24" s="2">
        <v>-0.83205029433784372</v>
      </c>
      <c r="AH24" s="2">
        <v>-0.83205029433784372</v>
      </c>
      <c r="AJ24" s="2">
        <v>0</v>
      </c>
      <c r="AK24" s="2">
        <f>$B$17/M6</f>
        <v>452.49668507073068</v>
      </c>
      <c r="AM24" s="2">
        <v>376.50000000000006</v>
      </c>
      <c r="AN24" s="2">
        <v>-376.50000000000006</v>
      </c>
      <c r="AO24" s="2">
        <v>-376.50000000000006</v>
      </c>
      <c r="AP24" s="2">
        <v>376.50000000000006</v>
      </c>
      <c r="AR24" s="2">
        <v>168.68219620979903</v>
      </c>
      <c r="AS24" s="2">
        <v>795.21606784619541</v>
      </c>
      <c r="AT24" s="2">
        <v>-168.68219620979903</v>
      </c>
      <c r="AU24" s="2">
        <v>-795.21606784619541</v>
      </c>
      <c r="AW24" s="1" t="s">
        <v>52</v>
      </c>
      <c r="AX24" s="2">
        <f t="shared" ref="AX24:AX26" si="17">AR24*$P$6</f>
        <v>5903.8768673429659</v>
      </c>
      <c r="AY24" s="2">
        <f t="shared" ref="AY24:AY26" si="18">AS24*$P$6</f>
        <v>27832.562374616838</v>
      </c>
      <c r="AZ24" s="2">
        <f t="shared" ref="AZ24:AZ26" si="19">AT24*$P$6</f>
        <v>-5903.8768673429659</v>
      </c>
      <c r="BA24" s="2">
        <f t="shared" ref="BA24:BA26" si="20">AU24*$P$6</f>
        <v>-27832.562374616838</v>
      </c>
      <c r="BB24" s="1" t="s">
        <v>36</v>
      </c>
      <c r="BD24" s="1">
        <v>0</v>
      </c>
      <c r="BE24" s="2">
        <v>-8164.605146811331</v>
      </c>
      <c r="BF24" s="2">
        <v>1002.6708075031459</v>
      </c>
      <c r="BG24" s="2">
        <v>55374.367521428168</v>
      </c>
      <c r="BH24" s="2">
        <v>2792.8060598398197</v>
      </c>
      <c r="BI24" s="2">
        <v>-19377.2</v>
      </c>
      <c r="BJ24" s="2">
        <v>2108.4</v>
      </c>
      <c r="BK24" s="2">
        <v>27832.562374616838</v>
      </c>
      <c r="BL24" s="2">
        <v>5903.8768673429659</v>
      </c>
      <c r="BM24" s="2">
        <v>0</v>
      </c>
      <c r="BN24" s="2">
        <v>0</v>
      </c>
      <c r="BO24" s="2">
        <v>0</v>
      </c>
      <c r="BP24" s="2">
        <v>0</v>
      </c>
      <c r="BQ24" s="1" t="s">
        <v>34</v>
      </c>
    </row>
    <row r="25" spans="2:69" x14ac:dyDescent="0.4">
      <c r="R25" s="2">
        <v>0</v>
      </c>
      <c r="S25" s="2">
        <v>0</v>
      </c>
      <c r="T25" s="2">
        <f>R23</f>
        <v>0.83205029433784372</v>
      </c>
      <c r="U25" s="2">
        <f>S23</f>
        <v>0.83205029433784372</v>
      </c>
      <c r="AG25" s="2">
        <v>0.83205029433784372</v>
      </c>
      <c r="AH25" s="2">
        <v>-0.83205029433784372</v>
      </c>
      <c r="AR25" s="2">
        <v>-795.21606784619541</v>
      </c>
      <c r="AS25" s="2">
        <v>-168.68219620979903</v>
      </c>
      <c r="AT25" s="2">
        <v>795.21606784619541</v>
      </c>
      <c r="AU25" s="2">
        <v>168.68219620979903</v>
      </c>
      <c r="AW25" s="1" t="s">
        <v>55</v>
      </c>
      <c r="AX25" s="2">
        <f t="shared" si="17"/>
        <v>-27832.562374616838</v>
      </c>
      <c r="AY25" s="2">
        <f t="shared" si="18"/>
        <v>-5903.8768673429659</v>
      </c>
      <c r="AZ25" s="2">
        <f t="shared" si="19"/>
        <v>27832.562374616838</v>
      </c>
      <c r="BA25" s="2">
        <f t="shared" si="20"/>
        <v>5903.8768673429659</v>
      </c>
      <c r="BB25" s="1" t="s">
        <v>42</v>
      </c>
      <c r="BD25" s="1">
        <v>0</v>
      </c>
      <c r="BE25" s="2">
        <v>1002.6708075031459</v>
      </c>
      <c r="BF25" s="2">
        <v>-11924.620674948128</v>
      </c>
      <c r="BG25" s="2">
        <v>2792.8060598398197</v>
      </c>
      <c r="BH25" s="2">
        <v>53511.983049564966</v>
      </c>
      <c r="BI25" s="2">
        <v>2108.4000000000005</v>
      </c>
      <c r="BJ25" s="2">
        <v>-13754.8</v>
      </c>
      <c r="BK25" s="2">
        <v>5903.8768673429659</v>
      </c>
      <c r="BL25" s="2">
        <v>27832.562374616838</v>
      </c>
      <c r="BM25" s="2">
        <v>0</v>
      </c>
      <c r="BN25" s="2">
        <v>0</v>
      </c>
      <c r="BO25" s="2">
        <v>0</v>
      </c>
      <c r="BP25" s="2">
        <v>0</v>
      </c>
      <c r="BQ25" s="1" t="s">
        <v>36</v>
      </c>
    </row>
    <row r="26" spans="2:69" x14ac:dyDescent="0.4">
      <c r="R26" s="2">
        <v>0</v>
      </c>
      <c r="S26" s="2">
        <v>0</v>
      </c>
      <c r="T26" s="2">
        <f>R24</f>
        <v>-0.83205029433784372</v>
      </c>
      <c r="U26" s="2">
        <f>S24</f>
        <v>0.83205029433784372</v>
      </c>
      <c r="AG26" s="2">
        <v>0.83205029433784372</v>
      </c>
      <c r="AH26" s="2">
        <v>0.83205029433784372</v>
      </c>
      <c r="AR26" s="2">
        <v>-168.68219620979903</v>
      </c>
      <c r="AS26" s="2">
        <v>-795.21606784619541</v>
      </c>
      <c r="AT26" s="2">
        <v>168.68219620979903</v>
      </c>
      <c r="AU26" s="2">
        <v>795.21606784619541</v>
      </c>
      <c r="AW26" s="1" t="s">
        <v>56</v>
      </c>
      <c r="AX26" s="2">
        <f t="shared" si="17"/>
        <v>-5903.8768673429659</v>
      </c>
      <c r="AY26" s="2">
        <f t="shared" si="18"/>
        <v>-27832.562374616838</v>
      </c>
      <c r="AZ26" s="2">
        <f t="shared" si="19"/>
        <v>5903.8768673429659</v>
      </c>
      <c r="BA26" s="2">
        <f t="shared" si="20"/>
        <v>27832.562374616838</v>
      </c>
      <c r="BB26" s="1" t="s">
        <v>44</v>
      </c>
      <c r="BD26" s="1">
        <v>0</v>
      </c>
      <c r="BE26" s="2">
        <v>-23136.489141204314</v>
      </c>
      <c r="BF26" s="2">
        <v>-4932.6525072618342</v>
      </c>
      <c r="BG26" s="2">
        <v>-19377.2</v>
      </c>
      <c r="BH26" s="2">
        <v>2108.4</v>
      </c>
      <c r="BI26" s="2">
        <v>51504.027975700345</v>
      </c>
      <c r="BJ26" s="2">
        <v>1720.1758082886377</v>
      </c>
      <c r="BK26" s="2">
        <v>-8990.3388344960276</v>
      </c>
      <c r="BL26" s="2">
        <v>1104.0766989731965</v>
      </c>
      <c r="BM26" s="2">
        <v>0</v>
      </c>
      <c r="BN26" s="2">
        <v>0</v>
      </c>
      <c r="BO26" s="2">
        <v>0</v>
      </c>
      <c r="BP26" s="2">
        <v>0</v>
      </c>
      <c r="BQ26" s="1" t="s">
        <v>38</v>
      </c>
    </row>
    <row r="27" spans="2:69" x14ac:dyDescent="0.4">
      <c r="R27" s="1" t="s">
        <v>15</v>
      </c>
      <c r="BD27" s="1">
        <v>0</v>
      </c>
      <c r="BE27" s="2">
        <v>-4932.6525072618333</v>
      </c>
      <c r="BF27" s="2">
        <v>-27247.032897255849</v>
      </c>
      <c r="BG27" s="2">
        <v>2108.4000000000005</v>
      </c>
      <c r="BH27" s="2">
        <v>-13754.8</v>
      </c>
      <c r="BI27" s="2">
        <v>1720.1758082886363</v>
      </c>
      <c r="BJ27" s="2">
        <v>54132.459352901365</v>
      </c>
      <c r="BK27" s="2">
        <v>1104.0766989731965</v>
      </c>
      <c r="BL27" s="2">
        <v>-13130.626455645515</v>
      </c>
      <c r="BM27" s="2">
        <v>0</v>
      </c>
      <c r="BN27" s="2">
        <v>0</v>
      </c>
      <c r="BO27" s="2">
        <v>0</v>
      </c>
      <c r="BP27" s="2">
        <v>0</v>
      </c>
      <c r="BQ27" s="1" t="s">
        <v>40</v>
      </c>
    </row>
    <row r="28" spans="2:69" x14ac:dyDescent="0.4">
      <c r="R28" s="2">
        <f>N7</f>
        <v>-0.24253562503633297</v>
      </c>
      <c r="S28" s="2">
        <f>-O7</f>
        <v>0.97014250014533188</v>
      </c>
      <c r="T28" s="2">
        <v>0</v>
      </c>
      <c r="U28" s="2">
        <v>0</v>
      </c>
      <c r="AB28" s="2" cm="1">
        <f t="array" ref="AB28:AE29">MMULT($W$3:$Z$4,R28:U31)</f>
        <v>0.24253562503633297</v>
      </c>
      <c r="AC28" s="2">
        <v>-0.97014250014533188</v>
      </c>
      <c r="AD28" s="2">
        <v>-0.24253562503633297</v>
      </c>
      <c r="AE28" s="2">
        <v>0.97014250014533188</v>
      </c>
      <c r="AG28" s="2" cm="1">
        <f t="array" ref="AG28:AH31">TRANSPOSE(AB28:AE29)</f>
        <v>0.24253562503633297</v>
      </c>
      <c r="AH28" s="2">
        <v>0.97014250014533188</v>
      </c>
      <c r="AJ28" s="2">
        <f>$B$15/M7</f>
        <v>608.76441884119572</v>
      </c>
      <c r="AK28" s="2">
        <v>0</v>
      </c>
      <c r="AM28" s="2" cm="1">
        <f t="array" ref="AM28:AP29">MMULT(AJ28:AK29,AB28:AE29)</f>
        <v>147.64705882352939</v>
      </c>
      <c r="AN28" s="2">
        <v>-590.58823529411757</v>
      </c>
      <c r="AO28" s="2">
        <v>-147.64705882352939</v>
      </c>
      <c r="AP28" s="2">
        <v>590.58823529411757</v>
      </c>
      <c r="AR28" s="2" cm="1">
        <f t="array" ref="AR28:AU31">MMULT(AG28:AH31,AM28:AP29)</f>
        <v>408.23025734056654</v>
      </c>
      <c r="AS28" s="2">
        <v>-50.133540375157295</v>
      </c>
      <c r="AT28" s="2">
        <v>-408.23025734056654</v>
      </c>
      <c r="AU28" s="2">
        <v>50.133540375157295</v>
      </c>
      <c r="AW28" s="1" t="s">
        <v>53</v>
      </c>
      <c r="AX28" s="2">
        <f>AR28*$P$7</f>
        <v>8990.3388344960276</v>
      </c>
      <c r="AY28" s="2">
        <f t="shared" ref="AY28:BA28" si="21">AS28*$P$7</f>
        <v>-1104.0766989731965</v>
      </c>
      <c r="AZ28" s="2">
        <f t="shared" si="21"/>
        <v>-8990.3388344960276</v>
      </c>
      <c r="BA28" s="2">
        <f t="shared" si="21"/>
        <v>1104.0766989731965</v>
      </c>
      <c r="BB28" s="1" t="s">
        <v>38</v>
      </c>
      <c r="BD28" s="1">
        <v>0</v>
      </c>
      <c r="BE28" s="2">
        <v>0</v>
      </c>
      <c r="BF28" s="2">
        <v>0</v>
      </c>
      <c r="BG28" s="2">
        <v>-27832.562374616838</v>
      </c>
      <c r="BH28" s="2">
        <v>-5903.8768673429659</v>
      </c>
      <c r="BI28" s="2">
        <v>-8990.3388344960276</v>
      </c>
      <c r="BJ28" s="2">
        <v>1104.0766989731965</v>
      </c>
      <c r="BK28" s="2">
        <v>117643.34218786526</v>
      </c>
      <c r="BL28" s="2">
        <v>-10915.285577498751</v>
      </c>
      <c r="BM28" s="2">
        <v>0</v>
      </c>
      <c r="BN28" s="2">
        <v>0</v>
      </c>
      <c r="BO28" s="2">
        <v>-80820.440978752391</v>
      </c>
      <c r="BP28" s="2">
        <v>15715.08574586852</v>
      </c>
      <c r="BQ28" s="1" t="s">
        <v>42</v>
      </c>
    </row>
    <row r="29" spans="2:69" x14ac:dyDescent="0.4">
      <c r="R29" s="2">
        <f>-S28</f>
        <v>-0.97014250014533188</v>
      </c>
      <c r="S29" s="2">
        <f>R28</f>
        <v>-0.24253562503633297</v>
      </c>
      <c r="T29" s="2">
        <v>0</v>
      </c>
      <c r="U29" s="2">
        <v>0</v>
      </c>
      <c r="AB29" s="2">
        <v>0.97014250014533188</v>
      </c>
      <c r="AC29" s="2">
        <v>0.24253562503633297</v>
      </c>
      <c r="AD29" s="2">
        <v>-0.97014250014533188</v>
      </c>
      <c r="AE29" s="2">
        <v>-0.24253562503633297</v>
      </c>
      <c r="AG29" s="2">
        <v>-0.97014250014533188</v>
      </c>
      <c r="AH29" s="2">
        <v>0.24253562503633297</v>
      </c>
      <c r="AJ29" s="2">
        <v>0</v>
      </c>
      <c r="AK29" s="2">
        <f>$B$17/M7</f>
        <v>395.69687224677722</v>
      </c>
      <c r="AM29" s="2">
        <v>383.88235294117646</v>
      </c>
      <c r="AN29" s="2">
        <v>95.970588235294116</v>
      </c>
      <c r="AO29" s="2">
        <v>-383.88235294117646</v>
      </c>
      <c r="AP29" s="2">
        <v>-95.970588235294116</v>
      </c>
      <c r="AR29" s="2">
        <v>-50.133540375157295</v>
      </c>
      <c r="AS29" s="2">
        <v>596.2310337474064</v>
      </c>
      <c r="AT29" s="2">
        <v>50.133540375157295</v>
      </c>
      <c r="AU29" s="2">
        <v>-596.2310337474064</v>
      </c>
      <c r="AW29" s="1" t="s">
        <v>54</v>
      </c>
      <c r="AX29" s="2">
        <f t="shared" ref="AX29:AX31" si="22">AR29*$P$7</f>
        <v>-1104.0766989731965</v>
      </c>
      <c r="AY29" s="2">
        <f t="shared" ref="AY29:AY31" si="23">AS29*$P$7</f>
        <v>13130.626455645515</v>
      </c>
      <c r="AZ29" s="2">
        <f t="shared" ref="AZ29:AZ31" si="24">AT29*$P$7</f>
        <v>1104.0766989731965</v>
      </c>
      <c r="BA29" s="2">
        <f t="shared" ref="BA29:BA31" si="25">AU29*$P$7</f>
        <v>-13130.626455645515</v>
      </c>
      <c r="BB29" s="1" t="s">
        <v>40</v>
      </c>
      <c r="BD29" s="1">
        <v>0</v>
      </c>
      <c r="BE29" s="2">
        <v>0</v>
      </c>
      <c r="BF29" s="2">
        <v>0</v>
      </c>
      <c r="BG29" s="2">
        <v>-5903.8768673429659</v>
      </c>
      <c r="BH29" s="2">
        <v>-27832.562374616838</v>
      </c>
      <c r="BI29" s="2">
        <v>1104.0766989731965</v>
      </c>
      <c r="BJ29" s="2">
        <v>-13130.626455645515</v>
      </c>
      <c r="BK29" s="2">
        <v>-10915.285577498751</v>
      </c>
      <c r="BL29" s="2">
        <v>145356.25842781755</v>
      </c>
      <c r="BM29" s="2">
        <v>0</v>
      </c>
      <c r="BN29" s="2">
        <v>0</v>
      </c>
      <c r="BO29" s="2">
        <v>15715.08574586852</v>
      </c>
      <c r="BP29" s="2">
        <v>-104393.06959755518</v>
      </c>
      <c r="BQ29" s="1" t="s">
        <v>44</v>
      </c>
    </row>
    <row r="30" spans="2:69" x14ac:dyDescent="0.4">
      <c r="R30" s="2">
        <v>0</v>
      </c>
      <c r="S30" s="2">
        <v>0</v>
      </c>
      <c r="T30" s="2">
        <f>R28</f>
        <v>-0.24253562503633297</v>
      </c>
      <c r="U30" s="2">
        <f>S28</f>
        <v>0.97014250014533188</v>
      </c>
      <c r="AG30" s="2">
        <v>-0.24253562503633297</v>
      </c>
      <c r="AH30" s="2">
        <v>-0.97014250014533188</v>
      </c>
      <c r="AR30" s="2">
        <v>-408.23025734056654</v>
      </c>
      <c r="AS30" s="2">
        <v>50.133540375157295</v>
      </c>
      <c r="AT30" s="2">
        <v>408.23025734056654</v>
      </c>
      <c r="AU30" s="2">
        <v>-50.133540375157295</v>
      </c>
      <c r="AW30" s="1" t="s">
        <v>55</v>
      </c>
      <c r="AX30" s="2">
        <f t="shared" si="22"/>
        <v>-8990.3388344960276</v>
      </c>
      <c r="AY30" s="2">
        <f t="shared" si="23"/>
        <v>1104.0766989731965</v>
      </c>
      <c r="AZ30" s="2">
        <f t="shared" si="24"/>
        <v>8990.3388344960276</v>
      </c>
      <c r="BA30" s="2">
        <f t="shared" si="25"/>
        <v>-1104.0766989731965</v>
      </c>
      <c r="BB30" s="1" t="s">
        <v>42</v>
      </c>
      <c r="BC30" s="6" t="s">
        <v>72</v>
      </c>
      <c r="BD30" s="1" t="s">
        <v>57</v>
      </c>
      <c r="BE30" s="2">
        <v>-40823.025734056653</v>
      </c>
      <c r="BF30" s="2">
        <v>5013.3540375157299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40823.025734056653</v>
      </c>
      <c r="BN30" s="2">
        <v>-5013.3540375157299</v>
      </c>
      <c r="BO30" s="2">
        <v>0</v>
      </c>
      <c r="BP30" s="2">
        <v>0</v>
      </c>
      <c r="BQ30" s="8">
        <v>0</v>
      </c>
    </row>
    <row r="31" spans="2:69" x14ac:dyDescent="0.4">
      <c r="R31" s="2">
        <v>0</v>
      </c>
      <c r="S31" s="2">
        <v>0</v>
      </c>
      <c r="T31" s="2">
        <f>R29</f>
        <v>-0.97014250014533188</v>
      </c>
      <c r="U31" s="2">
        <f>S29</f>
        <v>-0.24253562503633297</v>
      </c>
      <c r="AG31" s="2">
        <v>0.97014250014533188</v>
      </c>
      <c r="AH31" s="2">
        <v>-0.24253562503633297</v>
      </c>
      <c r="AR31" s="2">
        <v>50.133540375157295</v>
      </c>
      <c r="AS31" s="2">
        <v>-596.2310337474064</v>
      </c>
      <c r="AT31" s="2">
        <v>-50.133540375157295</v>
      </c>
      <c r="AU31" s="2">
        <v>596.2310337474064</v>
      </c>
      <c r="AW31" s="1" t="s">
        <v>56</v>
      </c>
      <c r="AX31" s="2">
        <f t="shared" si="22"/>
        <v>1104.0766989731965</v>
      </c>
      <c r="AY31" s="2">
        <f t="shared" si="23"/>
        <v>-13130.626455645515</v>
      </c>
      <c r="AZ31" s="2">
        <f t="shared" si="24"/>
        <v>-1104.0766989731965</v>
      </c>
      <c r="BA31" s="2">
        <f t="shared" si="25"/>
        <v>13130.626455645515</v>
      </c>
      <c r="BB31" s="1" t="s">
        <v>44</v>
      </c>
      <c r="BC31" s="6"/>
      <c r="BD31" s="1" t="s">
        <v>58</v>
      </c>
      <c r="BE31" s="2">
        <v>5013.3540375157299</v>
      </c>
      <c r="BF31" s="2">
        <v>-59623.10337474064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-5013.3540375157299</v>
      </c>
      <c r="BN31" s="2">
        <v>59623.10337474064</v>
      </c>
      <c r="BO31" s="2">
        <v>0</v>
      </c>
      <c r="BP31" s="2">
        <v>0</v>
      </c>
      <c r="BQ31" s="8">
        <v>-0.01</v>
      </c>
    </row>
    <row r="32" spans="2:69" x14ac:dyDescent="0.4">
      <c r="R32" s="1" t="s">
        <v>16</v>
      </c>
      <c r="BC32" s="6"/>
      <c r="BD32" s="1" t="s">
        <v>59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-80820.440978752391</v>
      </c>
      <c r="BL32" s="2">
        <v>15715.08574586852</v>
      </c>
      <c r="BM32" s="2">
        <v>0</v>
      </c>
      <c r="BN32" s="2">
        <v>0</v>
      </c>
      <c r="BO32" s="2">
        <v>80820.440978752391</v>
      </c>
      <c r="BP32" s="2">
        <v>-15715.08574586852</v>
      </c>
      <c r="BQ32" s="8">
        <v>0</v>
      </c>
    </row>
    <row r="33" spans="18:69" x14ac:dyDescent="0.4">
      <c r="R33" s="2">
        <f>N8</f>
        <v>0.24253562503633297</v>
      </c>
      <c r="S33" s="2">
        <f>-O8</f>
        <v>-0.97014250014533188</v>
      </c>
      <c r="T33" s="2">
        <v>0</v>
      </c>
      <c r="U33" s="2">
        <v>0</v>
      </c>
      <c r="AB33" s="2" cm="1">
        <f t="array" ref="AB33:AE34">MMULT($W$3:$Z$4,R33:U36)</f>
        <v>-0.24253562503633297</v>
      </c>
      <c r="AC33" s="2">
        <v>0.97014250014533188</v>
      </c>
      <c r="AD33" s="2">
        <v>0.24253562503633297</v>
      </c>
      <c r="AE33" s="2">
        <v>-0.97014250014533188</v>
      </c>
      <c r="AG33" s="2" cm="1">
        <f t="array" ref="AG33:AH36">TRANSPOSE(AB33:AE34)</f>
        <v>-0.24253562503633297</v>
      </c>
      <c r="AH33" s="2">
        <v>-0.97014250014533188</v>
      </c>
      <c r="AJ33" s="2">
        <f>$B$15/M8</f>
        <v>1217.5288376823914</v>
      </c>
      <c r="AK33" s="2">
        <v>0</v>
      </c>
      <c r="AM33" s="2" cm="1">
        <f t="array" ref="AM33:AP34">MMULT(AJ33:AK34,AB33:AE34)</f>
        <v>-295.29411764705878</v>
      </c>
      <c r="AN33" s="2">
        <v>1181.1764705882351</v>
      </c>
      <c r="AO33" s="2">
        <v>295.29411764705878</v>
      </c>
      <c r="AP33" s="2">
        <v>-1181.1764705882351</v>
      </c>
      <c r="AR33" s="2" cm="1">
        <f t="array" ref="AR33:AU36">MMULT(AG33:AH36,AM33:AP34)</f>
        <v>816.46051468113308</v>
      </c>
      <c r="AS33" s="2">
        <v>-100.26708075031459</v>
      </c>
      <c r="AT33" s="2">
        <v>-816.46051468113308</v>
      </c>
      <c r="AU33" s="2">
        <v>100.26708075031459</v>
      </c>
      <c r="AW33" s="1" t="s">
        <v>49</v>
      </c>
      <c r="AX33" s="2">
        <f>AR33*$P$8</f>
        <v>40823.025734056653</v>
      </c>
      <c r="AY33" s="2">
        <f t="shared" ref="AY33:BA33" si="26">AS33*$P$8</f>
        <v>-5013.3540375157299</v>
      </c>
      <c r="AZ33" s="2">
        <f t="shared" si="26"/>
        <v>-40823.025734056653</v>
      </c>
      <c r="BA33" s="2">
        <f t="shared" si="26"/>
        <v>5013.3540375157299</v>
      </c>
      <c r="BB33" s="1" t="s">
        <v>30</v>
      </c>
      <c r="BC33" s="6"/>
      <c r="BD33" s="1" t="s">
        <v>60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15715.08574586852</v>
      </c>
      <c r="BL33" s="2">
        <v>-104393.06959755518</v>
      </c>
      <c r="BM33" s="2">
        <v>0</v>
      </c>
      <c r="BN33" s="2">
        <v>0</v>
      </c>
      <c r="BO33" s="2">
        <v>-15715.08574586852</v>
      </c>
      <c r="BP33" s="2">
        <v>104393.06959755518</v>
      </c>
      <c r="BQ33" s="8">
        <v>0</v>
      </c>
    </row>
    <row r="34" spans="18:69" x14ac:dyDescent="0.4">
      <c r="R34" s="2">
        <f>-S33</f>
        <v>0.97014250014533188</v>
      </c>
      <c r="S34" s="2">
        <f>R33</f>
        <v>0.24253562503633297</v>
      </c>
      <c r="T34" s="2">
        <v>0</v>
      </c>
      <c r="U34" s="2">
        <v>0</v>
      </c>
      <c r="AB34" s="2">
        <v>-0.97014250014533188</v>
      </c>
      <c r="AC34" s="2">
        <v>-0.24253562503633297</v>
      </c>
      <c r="AD34" s="2">
        <v>0.97014250014533188</v>
      </c>
      <c r="AE34" s="2">
        <v>0.24253562503633297</v>
      </c>
      <c r="AG34" s="2">
        <v>0.97014250014533188</v>
      </c>
      <c r="AH34" s="2">
        <v>-0.24253562503633297</v>
      </c>
      <c r="AJ34" s="2">
        <v>0</v>
      </c>
      <c r="AK34" s="2">
        <f>$B$17/M8</f>
        <v>791.39374449355444</v>
      </c>
      <c r="AM34" s="2">
        <v>-767.76470588235293</v>
      </c>
      <c r="AN34" s="2">
        <v>-191.94117647058823</v>
      </c>
      <c r="AO34" s="2">
        <v>767.76470588235293</v>
      </c>
      <c r="AP34" s="2">
        <v>191.94117647058823</v>
      </c>
      <c r="AR34" s="2">
        <v>-100.26708075031459</v>
      </c>
      <c r="AS34" s="2">
        <v>1192.4620674948128</v>
      </c>
      <c r="AT34" s="2">
        <v>100.26708075031459</v>
      </c>
      <c r="AU34" s="2">
        <v>-1192.4620674948128</v>
      </c>
      <c r="AW34" s="1" t="s">
        <v>50</v>
      </c>
      <c r="AX34" s="2">
        <f t="shared" ref="AX34:AX36" si="27">AR34*$P$8</f>
        <v>-5013.3540375157299</v>
      </c>
      <c r="AY34" s="2">
        <f t="shared" ref="AY34:AY36" si="28">AS34*$P$8</f>
        <v>59623.10337474064</v>
      </c>
      <c r="AZ34" s="2">
        <f t="shared" ref="AZ34:AZ36" si="29">AT34*$P$8</f>
        <v>5013.3540375157299</v>
      </c>
      <c r="BA34" s="2">
        <f t="shared" ref="BA34:BA36" si="30">AU34*$P$8</f>
        <v>-59623.10337474064</v>
      </c>
      <c r="BB34" s="1" t="s">
        <v>32</v>
      </c>
    </row>
    <row r="35" spans="18:69" x14ac:dyDescent="0.4">
      <c r="R35" s="2">
        <v>0</v>
      </c>
      <c r="S35" s="2">
        <v>0</v>
      </c>
      <c r="T35" s="2">
        <f>R33</f>
        <v>0.24253562503633297</v>
      </c>
      <c r="U35" s="2">
        <f>S33</f>
        <v>-0.97014250014533188</v>
      </c>
      <c r="AG35" s="2">
        <v>0.24253562503633297</v>
      </c>
      <c r="AH35" s="2">
        <v>0.97014250014533188</v>
      </c>
      <c r="AR35" s="2">
        <v>-816.46051468113308</v>
      </c>
      <c r="AS35" s="2">
        <v>100.26708075031459</v>
      </c>
      <c r="AT35" s="2">
        <v>816.46051468113308</v>
      </c>
      <c r="AU35" s="2">
        <v>-100.26708075031459</v>
      </c>
      <c r="AW35" s="1" t="s">
        <v>57</v>
      </c>
      <c r="AX35" s="2">
        <f t="shared" si="27"/>
        <v>-40823.025734056653</v>
      </c>
      <c r="AY35" s="2">
        <f t="shared" si="28"/>
        <v>5013.3540375157299</v>
      </c>
      <c r="AZ35" s="2">
        <f t="shared" si="29"/>
        <v>40823.025734056653</v>
      </c>
      <c r="BA35" s="2">
        <f t="shared" si="30"/>
        <v>-5013.3540375157299</v>
      </c>
      <c r="BB35" s="1" t="s">
        <v>45</v>
      </c>
    </row>
    <row r="36" spans="18:69" x14ac:dyDescent="0.4">
      <c r="R36" s="2">
        <v>0</v>
      </c>
      <c r="S36" s="2">
        <v>0</v>
      </c>
      <c r="T36" s="2">
        <f>R34</f>
        <v>0.97014250014533188</v>
      </c>
      <c r="U36" s="2">
        <f>S34</f>
        <v>0.24253562503633297</v>
      </c>
      <c r="AG36" s="2">
        <v>-0.97014250014533188</v>
      </c>
      <c r="AH36" s="2">
        <v>0.24253562503633297</v>
      </c>
      <c r="AR36" s="2">
        <v>100.26708075031459</v>
      </c>
      <c r="AS36" s="2">
        <v>-1192.4620674948128</v>
      </c>
      <c r="AT36" s="2">
        <v>-100.26708075031459</v>
      </c>
      <c r="AU36" s="2">
        <v>1192.4620674948128</v>
      </c>
      <c r="AW36" s="1" t="s">
        <v>58</v>
      </c>
      <c r="AX36" s="2">
        <f t="shared" si="27"/>
        <v>5013.3540375157299</v>
      </c>
      <c r="AY36" s="2">
        <f t="shared" si="28"/>
        <v>-59623.10337474064</v>
      </c>
      <c r="AZ36" s="2">
        <f t="shared" si="29"/>
        <v>-5013.3540375157299</v>
      </c>
      <c r="BA36" s="2">
        <f t="shared" si="30"/>
        <v>59623.10337474064</v>
      </c>
      <c r="BB36" s="1" t="s">
        <v>47</v>
      </c>
      <c r="BD36" s="1">
        <v>0</v>
      </c>
      <c r="BE36" s="2">
        <v>72124.120022072297</v>
      </c>
      <c r="BF36" s="2">
        <v>-1083.3723377570414</v>
      </c>
      <c r="BG36" s="2">
        <v>-8164.605146811331</v>
      </c>
      <c r="BH36" s="2">
        <v>1002.6708075031459</v>
      </c>
      <c r="BI36" s="2">
        <v>-23136.489141204314</v>
      </c>
      <c r="BJ36" s="2">
        <v>-4932.6525072618342</v>
      </c>
      <c r="BK36" s="2">
        <v>0</v>
      </c>
      <c r="BL36" s="2">
        <v>0</v>
      </c>
      <c r="BM36" s="2">
        <v>5013.3540375157299</v>
      </c>
      <c r="BN36" s="1" t="s">
        <v>30</v>
      </c>
    </row>
    <row r="37" spans="18:69" x14ac:dyDescent="0.4">
      <c r="R37" s="1" t="s">
        <v>17</v>
      </c>
      <c r="BD37" s="1">
        <v>0</v>
      </c>
      <c r="BE37" s="2">
        <v>-1083.3723377570423</v>
      </c>
      <c r="BF37" s="2">
        <v>98794.756946944617</v>
      </c>
      <c r="BG37" s="2">
        <v>1002.6708075031459</v>
      </c>
      <c r="BH37" s="2">
        <v>-11924.620674948128</v>
      </c>
      <c r="BI37" s="2">
        <v>-4932.6525072618333</v>
      </c>
      <c r="BJ37" s="2">
        <v>-27247.032897255849</v>
      </c>
      <c r="BK37" s="2">
        <v>0</v>
      </c>
      <c r="BL37" s="2">
        <v>0</v>
      </c>
      <c r="BM37" s="2">
        <v>-59623.10337474064</v>
      </c>
      <c r="BN37" s="1" t="s">
        <v>32</v>
      </c>
    </row>
    <row r="38" spans="18:69" x14ac:dyDescent="0.4">
      <c r="R38" s="2">
        <f>N9</f>
        <v>-0.44721359549995793</v>
      </c>
      <c r="S38" s="2">
        <f>-O9</f>
        <v>0.89442719099991586</v>
      </c>
      <c r="T38" s="2">
        <v>0</v>
      </c>
      <c r="U38" s="2">
        <v>0</v>
      </c>
      <c r="AB38" s="2" cm="1">
        <f t="array" ref="AB38:AE39">MMULT($W$3:$Z$4,R38:U41)</f>
        <v>0.44721359549995793</v>
      </c>
      <c r="AC38" s="2">
        <v>-0.89442719099991586</v>
      </c>
      <c r="AD38" s="2">
        <v>-0.44721359549995793</v>
      </c>
      <c r="AE38" s="2">
        <v>0.89442719099991586</v>
      </c>
      <c r="AG38" s="2" cm="1">
        <f t="array" ref="AG38:AH41">TRANSPOSE(AB38:AE39)</f>
        <v>0.44721359549995793</v>
      </c>
      <c r="AH38" s="2">
        <v>0.89442719099991586</v>
      </c>
      <c r="AJ38" s="2">
        <f>$B$15/M9</f>
        <v>2245.0122494097886</v>
      </c>
      <c r="AK38" s="2">
        <v>0</v>
      </c>
      <c r="AM38" s="2" cm="1">
        <f t="array" ref="AM38:AP39">MMULT(AJ38:AK39,AB38:AE39)</f>
        <v>1003.9999999999999</v>
      </c>
      <c r="AN38" s="2">
        <v>-2007.9999999999998</v>
      </c>
      <c r="AO38" s="2">
        <v>-1003.9999999999999</v>
      </c>
      <c r="AP38" s="2">
        <v>2007.9999999999998</v>
      </c>
      <c r="AR38" s="2" cm="1">
        <f t="array" ref="AR38:AU41">MMULT(AG38:AH41,AM38:AP39)</f>
        <v>1616.4088195750478</v>
      </c>
      <c r="AS38" s="2">
        <v>-314.30171491737042</v>
      </c>
      <c r="AT38" s="2">
        <v>-1616.4088195750478</v>
      </c>
      <c r="AU38" s="2">
        <v>314.30171491737042</v>
      </c>
      <c r="AW38" s="1" t="s">
        <v>55</v>
      </c>
      <c r="AX38" s="2">
        <f>AR38*$P$9</f>
        <v>80820.440978752391</v>
      </c>
      <c r="AY38" s="2">
        <f t="shared" ref="AY38:BA38" si="31">AS38*$P$9</f>
        <v>-15715.08574586852</v>
      </c>
      <c r="AZ38" s="2">
        <f t="shared" si="31"/>
        <v>-80820.440978752391</v>
      </c>
      <c r="BA38" s="2">
        <f t="shared" si="31"/>
        <v>15715.08574586852</v>
      </c>
      <c r="BB38" s="1" t="s">
        <v>42</v>
      </c>
      <c r="BD38" s="1">
        <v>0</v>
      </c>
      <c r="BE38" s="2">
        <v>-8164.605146811331</v>
      </c>
      <c r="BF38" s="2">
        <v>1002.6708075031459</v>
      </c>
      <c r="BG38" s="2">
        <v>55374.367521428168</v>
      </c>
      <c r="BH38" s="2">
        <v>2792.8060598398197</v>
      </c>
      <c r="BI38" s="2">
        <v>-19377.2</v>
      </c>
      <c r="BJ38" s="2">
        <v>2108.4</v>
      </c>
      <c r="BK38" s="2">
        <v>27832.562374616838</v>
      </c>
      <c r="BL38" s="2">
        <v>5903.8768673429659</v>
      </c>
      <c r="BM38" s="2">
        <v>0</v>
      </c>
      <c r="BN38" s="1" t="s">
        <v>34</v>
      </c>
    </row>
    <row r="39" spans="18:69" x14ac:dyDescent="0.4">
      <c r="R39" s="2">
        <f>-S38</f>
        <v>-0.89442719099991586</v>
      </c>
      <c r="S39" s="2">
        <f>R38</f>
        <v>-0.44721359549995793</v>
      </c>
      <c r="T39" s="2">
        <v>0</v>
      </c>
      <c r="U39" s="2">
        <v>0</v>
      </c>
      <c r="AB39" s="2">
        <v>0.89442719099991586</v>
      </c>
      <c r="AC39" s="2">
        <v>0.44721359549995793</v>
      </c>
      <c r="AD39" s="2">
        <v>-0.89442719099991586</v>
      </c>
      <c r="AE39" s="2">
        <v>-0.44721359549995793</v>
      </c>
      <c r="AG39" s="2">
        <v>-0.89442719099991586</v>
      </c>
      <c r="AH39" s="2">
        <v>0.44721359549995793</v>
      </c>
      <c r="AJ39" s="2">
        <v>0</v>
      </c>
      <c r="AK39" s="2">
        <f>$B$17/M9</f>
        <v>1459.2579621163627</v>
      </c>
      <c r="AM39" s="2">
        <v>1305.1999999999998</v>
      </c>
      <c r="AN39" s="2">
        <v>652.59999999999991</v>
      </c>
      <c r="AO39" s="2">
        <v>-1305.1999999999998</v>
      </c>
      <c r="AP39" s="2">
        <v>-652.59999999999991</v>
      </c>
      <c r="AR39" s="2">
        <v>-314.30171491737042</v>
      </c>
      <c r="AS39" s="2">
        <v>2087.8613919511035</v>
      </c>
      <c r="AT39" s="2">
        <v>314.30171491737042</v>
      </c>
      <c r="AU39" s="2">
        <v>-2087.8613919511035</v>
      </c>
      <c r="AW39" s="1" t="s">
        <v>56</v>
      </c>
      <c r="AX39" s="2">
        <f t="shared" ref="AX39:AX41" si="32">AR39*$P$9</f>
        <v>-15715.08574586852</v>
      </c>
      <c r="AY39" s="2">
        <f t="shared" ref="AY39:AY41" si="33">AS39*$P$9</f>
        <v>104393.06959755518</v>
      </c>
      <c r="AZ39" s="2">
        <f t="shared" ref="AZ39:AZ41" si="34">AT39*$P$9</f>
        <v>15715.08574586852</v>
      </c>
      <c r="BA39" s="2">
        <f t="shared" ref="BA39:BA41" si="35">AU39*$P$9</f>
        <v>-104393.06959755518</v>
      </c>
      <c r="BB39" s="1" t="s">
        <v>44</v>
      </c>
      <c r="BD39" s="1">
        <v>0</v>
      </c>
      <c r="BE39" s="2">
        <v>1002.6708075031459</v>
      </c>
      <c r="BF39" s="2">
        <v>-11924.620674948128</v>
      </c>
      <c r="BG39" s="2">
        <v>2792.8060598398197</v>
      </c>
      <c r="BH39" s="2">
        <v>53511.983049564966</v>
      </c>
      <c r="BI39" s="2">
        <v>2108.4000000000005</v>
      </c>
      <c r="BJ39" s="2">
        <v>-13754.8</v>
      </c>
      <c r="BK39" s="2">
        <v>5903.8768673429659</v>
      </c>
      <c r="BL39" s="2">
        <v>27832.562374616838</v>
      </c>
      <c r="BM39" s="2">
        <v>0</v>
      </c>
      <c r="BN39" s="1" t="s">
        <v>36</v>
      </c>
    </row>
    <row r="40" spans="18:69" x14ac:dyDescent="0.4">
      <c r="R40" s="2">
        <v>0</v>
      </c>
      <c r="S40" s="2">
        <v>0</v>
      </c>
      <c r="T40" s="2">
        <f>R38</f>
        <v>-0.44721359549995793</v>
      </c>
      <c r="U40" s="2">
        <f>S38</f>
        <v>0.89442719099991586</v>
      </c>
      <c r="AG40" s="2">
        <v>-0.44721359549995793</v>
      </c>
      <c r="AH40" s="2">
        <v>-0.89442719099991586</v>
      </c>
      <c r="AR40" s="2">
        <v>-1616.4088195750478</v>
      </c>
      <c r="AS40" s="2">
        <v>314.30171491737042</v>
      </c>
      <c r="AT40" s="2">
        <v>1616.4088195750478</v>
      </c>
      <c r="AU40" s="2">
        <v>-314.30171491737042</v>
      </c>
      <c r="AW40" s="1" t="s">
        <v>59</v>
      </c>
      <c r="AX40" s="2">
        <f t="shared" si="32"/>
        <v>-80820.440978752391</v>
      </c>
      <c r="AY40" s="2">
        <f t="shared" si="33"/>
        <v>15715.08574586852</v>
      </c>
      <c r="AZ40" s="2">
        <f t="shared" si="34"/>
        <v>80820.440978752391</v>
      </c>
      <c r="BA40" s="2">
        <f t="shared" si="35"/>
        <v>-15715.08574586852</v>
      </c>
      <c r="BB40" s="1" t="s">
        <v>48</v>
      </c>
      <c r="BD40" s="1">
        <v>0</v>
      </c>
      <c r="BE40" s="2">
        <v>-23136.489141204314</v>
      </c>
      <c r="BF40" s="2">
        <v>-4932.6525072618342</v>
      </c>
      <c r="BG40" s="2">
        <v>-19377.2</v>
      </c>
      <c r="BH40" s="2">
        <v>2108.4</v>
      </c>
      <c r="BI40" s="2">
        <v>51504.027975700345</v>
      </c>
      <c r="BJ40" s="2">
        <v>1720.1758082886377</v>
      </c>
      <c r="BK40" s="2">
        <v>-8990.3388344960276</v>
      </c>
      <c r="BL40" s="2">
        <v>1104.0766989731965</v>
      </c>
      <c r="BM40" s="2">
        <v>0</v>
      </c>
      <c r="BN40" s="1" t="s">
        <v>38</v>
      </c>
    </row>
    <row r="41" spans="18:69" x14ac:dyDescent="0.4">
      <c r="R41" s="2">
        <v>0</v>
      </c>
      <c r="S41" s="2">
        <v>0</v>
      </c>
      <c r="T41" s="2">
        <f>R39</f>
        <v>-0.89442719099991586</v>
      </c>
      <c r="U41" s="2">
        <f>S39</f>
        <v>-0.44721359549995793</v>
      </c>
      <c r="AG41" s="2">
        <v>0.89442719099991586</v>
      </c>
      <c r="AH41" s="2">
        <v>-0.44721359549995793</v>
      </c>
      <c r="AR41" s="2">
        <v>314.30171491737042</v>
      </c>
      <c r="AS41" s="2">
        <v>-2087.8613919511035</v>
      </c>
      <c r="AT41" s="2">
        <v>-314.30171491737042</v>
      </c>
      <c r="AU41" s="2">
        <v>2087.8613919511035</v>
      </c>
      <c r="AW41" s="1" t="s">
        <v>60</v>
      </c>
      <c r="AX41" s="2">
        <f t="shared" si="32"/>
        <v>15715.08574586852</v>
      </c>
      <c r="AY41" s="2">
        <f t="shared" si="33"/>
        <v>-104393.06959755518</v>
      </c>
      <c r="AZ41" s="2">
        <f t="shared" si="34"/>
        <v>-15715.08574586852</v>
      </c>
      <c r="BA41" s="2">
        <f t="shared" si="35"/>
        <v>104393.06959755518</v>
      </c>
      <c r="BB41" s="1" t="s">
        <v>46</v>
      </c>
      <c r="BD41" s="1">
        <v>0</v>
      </c>
      <c r="BE41" s="2">
        <v>-4932.6525072618333</v>
      </c>
      <c r="BF41" s="2">
        <v>-27247.032897255849</v>
      </c>
      <c r="BG41" s="2">
        <v>2108.4000000000005</v>
      </c>
      <c r="BH41" s="2">
        <v>-13754.8</v>
      </c>
      <c r="BI41" s="2">
        <v>1720.1758082886363</v>
      </c>
      <c r="BJ41" s="2">
        <v>54132.459352901365</v>
      </c>
      <c r="BK41" s="2">
        <v>1104.0766989731965</v>
      </c>
      <c r="BL41" s="2">
        <v>-13130.626455645515</v>
      </c>
      <c r="BM41" s="2">
        <v>0</v>
      </c>
      <c r="BN41" s="1" t="s">
        <v>40</v>
      </c>
    </row>
    <row r="42" spans="18:69" x14ac:dyDescent="0.4">
      <c r="BD42" s="1">
        <v>0</v>
      </c>
      <c r="BE42" s="2">
        <v>0</v>
      </c>
      <c r="BF42" s="2">
        <v>0</v>
      </c>
      <c r="BG42" s="2">
        <v>-27832.562374616838</v>
      </c>
      <c r="BH42" s="2">
        <v>-5903.8768673429659</v>
      </c>
      <c r="BI42" s="2">
        <v>-8990.3388344960276</v>
      </c>
      <c r="BJ42" s="2">
        <v>1104.0766989731965</v>
      </c>
      <c r="BK42" s="2">
        <v>117643.34218786526</v>
      </c>
      <c r="BL42" s="2">
        <v>-10915.285577498751</v>
      </c>
      <c r="BM42" s="2">
        <v>0</v>
      </c>
      <c r="BN42" s="1" t="s">
        <v>42</v>
      </c>
    </row>
    <row r="43" spans="18:69" x14ac:dyDescent="0.4">
      <c r="BD43" s="1">
        <v>0</v>
      </c>
      <c r="BE43" s="2">
        <v>0</v>
      </c>
      <c r="BF43" s="2">
        <v>0</v>
      </c>
      <c r="BG43" s="2">
        <v>-5903.8768673429659</v>
      </c>
      <c r="BH43" s="2">
        <v>-27832.562374616838</v>
      </c>
      <c r="BI43" s="2">
        <v>1104.0766989731965</v>
      </c>
      <c r="BJ43" s="2">
        <v>-13130.626455645515</v>
      </c>
      <c r="BK43" s="2">
        <v>-10915.285577498751</v>
      </c>
      <c r="BL43" s="2">
        <v>145356.25842781755</v>
      </c>
      <c r="BM43" s="2">
        <v>0</v>
      </c>
      <c r="BN43" s="1" t="s">
        <v>44</v>
      </c>
    </row>
    <row r="44" spans="18:69" x14ac:dyDescent="0.4">
      <c r="BD44" s="1" t="s">
        <v>58</v>
      </c>
      <c r="BE44" s="2">
        <v>5013.3540375157299</v>
      </c>
      <c r="BF44" s="2">
        <v>-59623.10337474064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59623.10337474064</v>
      </c>
      <c r="BN44" s="1">
        <v>-0.01</v>
      </c>
    </row>
    <row r="46" spans="18:69" x14ac:dyDescent="0.4">
      <c r="BD46" s="1" t="s">
        <v>29</v>
      </c>
      <c r="BE46" s="2" cm="1">
        <f t="array" ref="BE46:BM54">MINVERSE(BE36:BM44)</f>
        <v>1.8006259315667653E-5</v>
      </c>
      <c r="BF46" s="2">
        <v>-8.2440157429921258E-7</v>
      </c>
      <c r="BG46" s="2">
        <v>5.9867568930119934E-6</v>
      </c>
      <c r="BH46" s="2">
        <v>-1.2615153604273418E-6</v>
      </c>
      <c r="BI46" s="2">
        <v>1.0202360584143415E-5</v>
      </c>
      <c r="BJ46" s="2">
        <v>3.3736648519165054E-7</v>
      </c>
      <c r="BK46" s="2">
        <v>-5.8515132856586647E-7</v>
      </c>
      <c r="BL46" s="2">
        <v>-9.2567873430981548E-8</v>
      </c>
      <c r="BM46" s="2">
        <v>-2.3384413966376339E-6</v>
      </c>
      <c r="BN46" s="1">
        <v>0</v>
      </c>
    </row>
    <row r="47" spans="18:69" x14ac:dyDescent="0.4">
      <c r="BD47" s="1" t="s">
        <v>31</v>
      </c>
      <c r="BE47" s="2">
        <v>-8.5403002390049169E-7</v>
      </c>
      <c r="BF47" s="2">
        <v>5.4502398548030069E-5</v>
      </c>
      <c r="BG47" s="2">
        <v>-3.1178423132406244E-6</v>
      </c>
      <c r="BH47" s="2">
        <v>2.0068399445301598E-5</v>
      </c>
      <c r="BI47" s="2">
        <v>1.6888913702559749E-6</v>
      </c>
      <c r="BJ47" s="2">
        <v>3.232747657602504E-5</v>
      </c>
      <c r="BK47" s="2">
        <v>-5.2247983972892035E-7</v>
      </c>
      <c r="BL47" s="2">
        <v>-8.478154751542685E-7</v>
      </c>
      <c r="BM47" s="2">
        <v>5.4574208880370042E-5</v>
      </c>
      <c r="BN47" s="1">
        <v>0</v>
      </c>
    </row>
    <row r="48" spans="18:69" x14ac:dyDescent="0.4">
      <c r="BD48" s="1" t="s">
        <v>33</v>
      </c>
      <c r="BE48" s="2">
        <v>5.3666244954959937E-6</v>
      </c>
      <c r="BF48" s="2">
        <v>-3.5857776610272158E-6</v>
      </c>
      <c r="BG48" s="2">
        <v>2.0469245235445581E-5</v>
      </c>
      <c r="BH48" s="2">
        <v>-4.0702404371972109E-6</v>
      </c>
      <c r="BI48" s="2">
        <v>9.3785658668020487E-6</v>
      </c>
      <c r="BJ48" s="2">
        <v>-3.5442876716474156E-6</v>
      </c>
      <c r="BK48" s="2">
        <v>-3.9571765562442496E-6</v>
      </c>
      <c r="BL48" s="2">
        <v>-7.4059259268880017E-7</v>
      </c>
      <c r="BM48" s="2">
        <v>-4.0370253663542058E-6</v>
      </c>
      <c r="BN48" s="1">
        <v>0</v>
      </c>
    </row>
    <row r="49" spans="56:66" x14ac:dyDescent="0.4">
      <c r="BD49" s="1" t="s">
        <v>35</v>
      </c>
      <c r="BE49" s="2">
        <v>-1.390011400177351E-6</v>
      </c>
      <c r="BF49" s="2">
        <v>1.7573806603098494E-5</v>
      </c>
      <c r="BG49" s="2">
        <v>-3.8371591847554785E-6</v>
      </c>
      <c r="BH49" s="2">
        <v>2.4778469250271959E-5</v>
      </c>
      <c r="BI49" s="2">
        <v>-1.9725286519350456E-6</v>
      </c>
      <c r="BJ49" s="2">
        <v>1.4436099905135134E-5</v>
      </c>
      <c r="BK49" s="2">
        <v>-9.3176554229084196E-7</v>
      </c>
      <c r="BL49" s="2">
        <v>-3.3396003006062494E-6</v>
      </c>
      <c r="BM49" s="2">
        <v>1.7690684438548845E-5</v>
      </c>
      <c r="BN49" s="1">
        <v>0</v>
      </c>
    </row>
    <row r="50" spans="56:66" x14ac:dyDescent="0.4">
      <c r="BD50" s="1" t="s">
        <v>37</v>
      </c>
      <c r="BE50" s="2">
        <v>1.0420992346462104E-5</v>
      </c>
      <c r="BF50" s="2">
        <v>1.6044757874910578E-6</v>
      </c>
      <c r="BG50" s="2">
        <v>1.1324365579528405E-5</v>
      </c>
      <c r="BH50" s="2">
        <v>-1.8295251152969941E-6</v>
      </c>
      <c r="BI50" s="2">
        <v>2.8521890636596253E-5</v>
      </c>
      <c r="BJ50" s="2">
        <v>-1.3628245877825596E-7</v>
      </c>
      <c r="BK50" s="2">
        <v>-4.409103665963158E-7</v>
      </c>
      <c r="BL50" s="2">
        <v>-3.7170590496722248E-7</v>
      </c>
      <c r="BM50" s="2">
        <v>7.2823619079154145E-7</v>
      </c>
      <c r="BN50" s="1">
        <v>0</v>
      </c>
    </row>
    <row r="51" spans="56:66" x14ac:dyDescent="0.4">
      <c r="BD51" s="1" t="s">
        <v>39</v>
      </c>
      <c r="BE51" s="2">
        <v>2.8860697443078293E-7</v>
      </c>
      <c r="BF51" s="2">
        <v>3.3421567091561248E-5</v>
      </c>
      <c r="BG51" s="2">
        <v>-3.2363807157022433E-6</v>
      </c>
      <c r="BH51" s="2">
        <v>1.8006515206826268E-5</v>
      </c>
      <c r="BI51" s="2">
        <v>-5.5475660182858767E-8</v>
      </c>
      <c r="BJ51" s="2">
        <v>4.0100513930028382E-5</v>
      </c>
      <c r="BK51" s="2">
        <v>-4.9355724279750548E-7</v>
      </c>
      <c r="BL51" s="2">
        <v>2.6939697159113957E-7</v>
      </c>
      <c r="BM51" s="2">
        <v>3.3397299838455956E-5</v>
      </c>
      <c r="BN51" s="1">
        <v>0</v>
      </c>
    </row>
    <row r="52" spans="56:66" x14ac:dyDescent="0.4">
      <c r="BD52" s="1" t="s">
        <v>41</v>
      </c>
      <c r="BE52" s="2">
        <v>1.9980942171921563E-6</v>
      </c>
      <c r="BF52" s="2">
        <v>4.2319023085735246E-7</v>
      </c>
      <c r="BG52" s="2">
        <v>5.5585097520464759E-6</v>
      </c>
      <c r="BH52" s="2">
        <v>5.5267202302339798E-7</v>
      </c>
      <c r="BI52" s="2">
        <v>4.3097641432097599E-6</v>
      </c>
      <c r="BJ52" s="2">
        <v>7.9051438629802849E-8</v>
      </c>
      <c r="BK52" s="2">
        <v>7.5052396001671605E-6</v>
      </c>
      <c r="BL52" s="2">
        <v>2.0640654165988603E-7</v>
      </c>
      <c r="BM52" s="2">
        <v>2.5518230869104499E-7</v>
      </c>
      <c r="BN52" s="1">
        <v>0</v>
      </c>
    </row>
    <row r="53" spans="56:66" x14ac:dyDescent="0.4">
      <c r="BD53" s="1" t="s">
        <v>43</v>
      </c>
      <c r="BE53" s="2">
        <v>4.8777368306918801E-8</v>
      </c>
      <c r="BF53" s="2">
        <v>6.2580585069304491E-6</v>
      </c>
      <c r="BG53" s="2">
        <v>1.3569404039123778E-7</v>
      </c>
      <c r="BH53" s="2">
        <v>6.261219409460059E-6</v>
      </c>
      <c r="BI53" s="2">
        <v>1.0520972991188954E-7</v>
      </c>
      <c r="BJ53" s="2">
        <v>6.2496574092881323E-6</v>
      </c>
      <c r="BK53" s="2">
        <v>1.8321750448958943E-7</v>
      </c>
      <c r="BL53" s="2">
        <v>6.2527663951972086E-6</v>
      </c>
      <c r="BM53" s="2">
        <v>6.2539571065923291E-6</v>
      </c>
      <c r="BN53" s="1">
        <v>0</v>
      </c>
    </row>
    <row r="54" spans="56:66" x14ac:dyDescent="0.4">
      <c r="BD54" s="1">
        <v>-0.01</v>
      </c>
      <c r="BE54" s="2">
        <v>-2.3680698462389132E-6</v>
      </c>
      <c r="BF54" s="2">
        <v>5.457171759932249E-5</v>
      </c>
      <c r="BG54" s="2">
        <v>-3.6212332832236149E-6</v>
      </c>
      <c r="BH54" s="2">
        <v>2.0174472808941135E-5</v>
      </c>
      <c r="BI54" s="2">
        <v>8.3103522504271455E-7</v>
      </c>
      <c r="BJ54" s="2">
        <v>3.2299109424117029E-5</v>
      </c>
      <c r="BK54" s="2">
        <v>-4.7327792621587451E-7</v>
      </c>
      <c r="BL54" s="2">
        <v>-8.4003199030121286E-7</v>
      </c>
      <c r="BM54" s="2">
        <v>7.1542856558074524E-5</v>
      </c>
      <c r="BN54" s="1" t="s">
        <v>58</v>
      </c>
    </row>
    <row r="56" spans="56:66" x14ac:dyDescent="0.4">
      <c r="BD56" s="1" t="s">
        <v>58</v>
      </c>
      <c r="BE56" s="1">
        <f>BD54/BM54</f>
        <v>-139.77635896999101</v>
      </c>
      <c r="BF56" s="1">
        <f>BE56/50</f>
        <v>-2.7955271793998202</v>
      </c>
    </row>
    <row r="57" spans="56:66" x14ac:dyDescent="0.4">
      <c r="BE57" s="1" t="s">
        <v>73</v>
      </c>
    </row>
  </sheetData>
  <mergeCells count="5">
    <mergeCell ref="A7:A8"/>
    <mergeCell ref="R5:S6"/>
    <mergeCell ref="T3:U4"/>
    <mergeCell ref="A3:A6"/>
    <mergeCell ref="BC30:BC3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Kamba</dc:creator>
  <cp:lastModifiedBy>Kamba</cp:lastModifiedBy>
  <dcterms:created xsi:type="dcterms:W3CDTF">2021-12-01T00:02:50Z</dcterms:created>
  <dcterms:modified xsi:type="dcterms:W3CDTF">2021-12-03T06:38:37Z</dcterms:modified>
</cp:coreProperties>
</file>