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Benchmark\"/>
    </mc:Choice>
  </mc:AlternateContent>
  <xr:revisionPtr revIDLastSave="0" documentId="13_ncr:1_{7CDF884F-A949-4838-801D-6A0CFFF12963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AMD Ryzen 5 VM" sheetId="1" r:id="rId1"/>
    <sheet name="AMD Ryzen5 No VM" sheetId="4" r:id="rId2"/>
    <sheet name="Intel i5 8250U VM" sheetId="2" r:id="rId3"/>
    <sheet name="Intel i5 8250U No VM" sheetId="5" r:id="rId4"/>
    <sheet name="Differenze con VM" sheetId="3" r:id="rId5"/>
    <sheet name="Differenze no VM" sheetId="6" r:id="rId6"/>
    <sheet name="Confronto VM vs No VM" sheetId="7" r:id="rId7"/>
  </sheets>
  <definedNames>
    <definedName name="DatiEsterni_10" localSheetId="0" hidden="1">'AMD Ryzen 5 VM'!$B$1:$B$31</definedName>
    <definedName name="DatiEsterni_10" localSheetId="2" hidden="1">'Intel i5 8250U VM'!$B$1:$B$31</definedName>
    <definedName name="DatiEsterni_11" localSheetId="0" hidden="1">'AMD Ryzen 5 VM'!$A$1:$A$31</definedName>
    <definedName name="DatiEsterni_11" localSheetId="2" hidden="1">'Intel i5 8250U VM'!$A$1:$A$31</definedName>
    <definedName name="DatiEsterni_8" localSheetId="0" hidden="1">'AMD Ryzen 5 VM'!$D$1:$D$31</definedName>
    <definedName name="DatiEsterni_8" localSheetId="2" hidden="1">'Intel i5 8250U VM'!$D$1:$D$31</definedName>
    <definedName name="DatiEsterni_9" localSheetId="0" hidden="1">'AMD Ryzen 5 VM'!$C$1:$C$31</definedName>
    <definedName name="DatiEsterni_9" localSheetId="2" hidden="1">'Intel i5 8250U VM'!$C$1:$C$31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5" l="1"/>
  <c r="J7" i="5"/>
  <c r="J6" i="5"/>
  <c r="J5" i="5"/>
  <c r="I7" i="5"/>
  <c r="I6" i="5"/>
  <c r="I5" i="5"/>
  <c r="H7" i="5"/>
  <c r="H6" i="5"/>
  <c r="H5" i="5"/>
  <c r="G7" i="5"/>
  <c r="G9" i="5" s="1"/>
  <c r="G10" i="5" s="1"/>
  <c r="G6" i="5"/>
  <c r="G5" i="5"/>
  <c r="I8" i="5"/>
  <c r="G8" i="5"/>
  <c r="J7" i="1"/>
  <c r="I7" i="1"/>
  <c r="H7" i="1"/>
  <c r="G7" i="1"/>
  <c r="J6" i="1"/>
  <c r="I6" i="1"/>
  <c r="H6" i="1"/>
  <c r="G6" i="1"/>
  <c r="J5" i="1"/>
  <c r="J9" i="1" s="1"/>
  <c r="J10" i="1" s="1"/>
  <c r="J11" i="1" s="1"/>
  <c r="I5" i="1"/>
  <c r="I9" i="1" s="1"/>
  <c r="I10" i="1" s="1"/>
  <c r="I11" i="1" s="1"/>
  <c r="H5" i="1"/>
  <c r="H9" i="1" s="1"/>
  <c r="H10" i="1" s="1"/>
  <c r="H11" i="1" s="1"/>
  <c r="G5" i="1"/>
  <c r="G9" i="1" s="1"/>
  <c r="G10" i="1" s="1"/>
  <c r="G11" i="1" s="1"/>
  <c r="J7" i="2"/>
  <c r="I7" i="2"/>
  <c r="H7" i="2"/>
  <c r="G7" i="2"/>
  <c r="J6" i="2"/>
  <c r="I6" i="2"/>
  <c r="H6" i="2"/>
  <c r="G6" i="2"/>
  <c r="J5" i="2"/>
  <c r="J9" i="2" s="1"/>
  <c r="I5" i="2"/>
  <c r="I9" i="2" s="1"/>
  <c r="I10" i="2" s="1"/>
  <c r="I11" i="2" s="1"/>
  <c r="H5" i="2"/>
  <c r="H9" i="2" s="1"/>
  <c r="H10" i="2" s="1"/>
  <c r="H11" i="2" s="1"/>
  <c r="G5" i="2"/>
  <c r="G9" i="2" s="1"/>
  <c r="G10" i="2" s="1"/>
  <c r="G11" i="2" s="1"/>
  <c r="J9" i="5" l="1"/>
  <c r="J10" i="5" s="1"/>
  <c r="I9" i="5"/>
  <c r="I10" i="5" s="1"/>
  <c r="H8" i="5"/>
  <c r="J10" i="2"/>
  <c r="J11" i="2" s="1"/>
  <c r="H9" i="5" l="1"/>
  <c r="H10" i="5" s="1"/>
  <c r="J7" i="4" l="1"/>
  <c r="I7" i="4"/>
  <c r="H7" i="4"/>
  <c r="G7" i="4"/>
  <c r="J6" i="4"/>
  <c r="I6" i="4"/>
  <c r="H6" i="4"/>
  <c r="G6" i="4"/>
  <c r="J5" i="4"/>
  <c r="I5" i="4"/>
  <c r="H5" i="4"/>
  <c r="G5" i="4"/>
  <c r="H8" i="4" l="1"/>
  <c r="H9" i="4" s="1"/>
  <c r="H10" i="4" s="1"/>
  <c r="I8" i="4"/>
  <c r="I9" i="4" s="1"/>
  <c r="I10" i="4" s="1"/>
  <c r="J8" i="4"/>
  <c r="J9" i="4" s="1"/>
  <c r="J10" i="4" s="1"/>
  <c r="G8" i="4"/>
  <c r="G9" i="4" s="1"/>
  <c r="G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32532-D8AD-4554-A398-C0BD083DA885}" keepAlive="1" name="Query - 1000" description="Connessione alla query '1000' nella cartella di lavoro." type="5" refreshedVersion="7" background="1" saveData="1">
    <dbPr connection="Provider=Microsoft.Mashup.OleDb.1;Data Source=$Workbook$;Location=1000;Extended Properties=&quot;&quot;" command="SELECT * FROM [1000]"/>
  </connection>
  <connection id="2" xr16:uid="{08AD16FC-F2EE-490D-AC70-FFD8D66E29C0}" keepAlive="1" name="Query - 1000 (6)" description="Connessione alla query '1000 (6)' nella cartella di lavoro." type="5" refreshedVersion="7" background="1" saveData="1">
    <dbPr connection="Provider=Microsoft.Mashup.OleDb.1;Data Source=$Workbook$;Location=&quot;1000 (6)&quot;;Extended Properties=&quot;&quot;" command="SELECT * FROM [1000 (6)]"/>
  </connection>
  <connection id="3" xr16:uid="{F2BE4755-56B5-4963-B840-CF362652A806}" keepAlive="1" name="Query - 1000 (7)" description="Connessione alla query '1000 (7)' nella cartella di lavoro." type="5" refreshedVersion="7" background="1" saveData="1">
    <dbPr connection="Provider=Microsoft.Mashup.OleDb.1;Data Source=$Workbook$;Location=&quot;1000 (7)&quot;;Extended Properties=&quot;&quot;" command="SELECT * FROM [1000 (7)]"/>
  </connection>
  <connection id="4" xr16:uid="{4C486781-BAB1-4865-B301-F0015FCB7494}" keepAlive="1" name="Query - 1000 (8)" description="Connessione alla query '1000 (8)' nella cartella di lavoro." type="5" refreshedVersion="7" background="1" saveData="1">
    <dbPr connection="Provider=Microsoft.Mashup.OleDb.1;Data Source=$Workbook$;Location=&quot;1000 (8)&quot;;Extended Properties=&quot;&quot;" command="SELECT * FROM [1000 (8)]"/>
  </connection>
  <connection id="5" xr16:uid="{4F6D667D-567A-41FA-A6B4-BA201FBF2BA9}" keepAlive="1" name="Query - 100000" description="Connessione alla query '100000' nella cartella di lavoro." type="5" refreshedVersion="7" background="1" saveData="1">
    <dbPr connection="Provider=Microsoft.Mashup.OleDb.1;Data Source=$Workbook$;Location=100000;Extended Properties=&quot;&quot;" command="SELECT * FROM [100000]"/>
  </connection>
  <connection id="6" xr16:uid="{2C509036-6D37-417C-AE35-E9D263FD4CEF}" keepAlive="1" name="Query - 100000 (2)" description="Connessione alla query '100000 (2)' nella cartella di lavoro." type="5" refreshedVersion="7" background="1" saveData="1">
    <dbPr connection="Provider=Microsoft.Mashup.OleDb.1;Data Source=$Workbook$;Location=&quot;100000 (2)&quot;;Extended Properties=&quot;&quot;" command="SELECT * FROM [100000 (2)]"/>
  </connection>
  <connection id="7" xr16:uid="{90B8887B-CB41-47D2-A4B2-F7BE0E530C1E}" keepAlive="1" name="Query - 20000" description="Connessione alla query '20000' nella cartella di lavoro." type="5" refreshedVersion="7" background="1" saveData="1">
    <dbPr connection="Provider=Microsoft.Mashup.OleDb.1;Data Source=$Workbook$;Location=20000;Extended Properties=&quot;&quot;" command="SELECT * FROM [20000]"/>
  </connection>
  <connection id="8" xr16:uid="{8057552A-AA3B-400A-AB93-24B4A1A0D1CB}" keepAlive="1" name="Query - 20000 (2)" description="Connessione alla query '20000 (2)' nella cartella di lavoro." type="5" refreshedVersion="7" background="1" saveData="1">
    <dbPr connection="Provider=Microsoft.Mashup.OleDb.1;Data Source=$Workbook$;Location=&quot;20000 (2)&quot;;Extended Properties=&quot;&quot;" command="SELECT * FROM [20000 (2)]"/>
  </connection>
  <connection id="9" xr16:uid="{FCAC8C7D-B0A1-4FA2-9123-D8A2872CD4E5}" keepAlive="1" name="Query - 500000" description="Connessione alla query '500000' nella cartella di lavoro." type="5" refreshedVersion="7" background="1" saveData="1">
    <dbPr connection="Provider=Microsoft.Mashup.OleDb.1;Data Source=$Workbook$;Location=500000;Extended Properties=&quot;&quot;" command="SELECT * FROM [500000]"/>
  </connection>
  <connection id="10" xr16:uid="{4EE14F63-BAF5-47E1-802B-1B01175DB930}" keepAlive="1" name="Query - 500000 (2)" description="Connessione alla query '500000 (2)' nella cartella di lavoro." type="5" refreshedVersion="7" background="1" saveData="1">
    <dbPr connection="Provider=Microsoft.Mashup.OleDb.1;Data Source=$Workbook$;Location=&quot;500000 (2)&quot;;Extended Properties=&quot;&quot;" command="SELECT * FROM [500000 (2)]"/>
  </connection>
  <connection id="11" xr16:uid="{58B15F82-3EC8-4B33-91D5-D7368D058130}" keepAlive="1" name="Query - output100000" description="Connessione alla query 'output100000' nella cartella di lavoro." type="5" refreshedVersion="7" background="1" saveData="1">
    <dbPr connection="Provider=Microsoft.Mashup.OleDb.1;Data Source=$Workbook$;Location=output100000;Extended Properties=&quot;&quot;" command="SELECT * FROM [output100000]"/>
  </connection>
  <connection id="12" xr16:uid="{C6A01347-4AB4-42A9-824F-FF63A25D1A13}" keepAlive="1" name="Query - output100000 (3)" description="Connessione alla query 'output100000 (3)' nella cartella di lavoro." type="5" refreshedVersion="7" background="1" saveData="1">
    <dbPr connection="Provider=Microsoft.Mashup.OleDb.1;Data Source=$Workbook$;Location=&quot;output100000 (3)&quot;;Extended Properties=&quot;&quot;" command="SELECT * FROM [output100000 (3)]"/>
  </connection>
  <connection id="13" xr16:uid="{9467D774-D96D-4BA0-BF21-CCA3B50443F9}" keepAlive="1" name="Query - output20000" description="Connessione alla query 'output20000' nella cartella di lavoro." type="5" refreshedVersion="7" background="1" saveData="1">
    <dbPr connection="Provider=Microsoft.Mashup.OleDb.1;Data Source=$Workbook$;Location=output20000;Extended Properties=&quot;&quot;" command="SELECT * FROM [output20000]"/>
  </connection>
  <connection id="14" xr16:uid="{CCA22CAF-27D3-4A16-9648-2775F12420DB}" keepAlive="1" name="Query - output20000 (3)" description="Connessione alla query 'output20000 (3)' nella cartella di lavoro." type="5" refreshedVersion="7" background="1" saveData="1">
    <dbPr connection="Provider=Microsoft.Mashup.OleDb.1;Data Source=$Workbook$;Location=&quot;output20000 (3)&quot;;Extended Properties=&quot;&quot;" command="SELECT * FROM [output20000 (3)]"/>
  </connection>
  <connection id="15" xr16:uid="{E01B096A-E759-4DC5-889C-D042D4959EB3}" keepAlive="1" name="Query - output500000" description="Connessione alla query 'output500000' nella cartella di lavoro." type="5" refreshedVersion="7" background="1" saveData="1">
    <dbPr connection="Provider=Microsoft.Mashup.OleDb.1;Data Source=$Workbook$;Location=output500000;Extended Properties=&quot;&quot;" command="SELECT * FROM [output500000]"/>
  </connection>
  <connection id="16" xr16:uid="{90AF3D56-5C66-4AA0-8A5A-A732267ACB16}" keepAlive="1" name="Query - output500000 (3)" description="Connessione alla query 'output500000 (3)' nella cartella di lavoro." type="5" refreshedVersion="7" background="1" saveData="1">
    <dbPr connection="Provider=Microsoft.Mashup.OleDb.1;Data Source=$Workbook$;Location=&quot;output500000 (3)&quot;;Extended Properties=&quot;&quot;" command="SELECT * FROM [output500000 (3)]"/>
  </connection>
</connections>
</file>

<file path=xl/sharedStrings.xml><?xml version="1.0" encoding="utf-8"?>
<sst xmlns="http://schemas.openxmlformats.org/spreadsheetml/2006/main" count="64" uniqueCount="27">
  <si>
    <t>1000</t>
  </si>
  <si>
    <t>20000</t>
  </si>
  <si>
    <t>100000</t>
  </si>
  <si>
    <t>500000</t>
  </si>
  <si>
    <t>diff_1000</t>
  </si>
  <si>
    <t>diff_20000</t>
  </si>
  <si>
    <t>diff_100000</t>
  </si>
  <si>
    <t>diff_500000</t>
  </si>
  <si>
    <t>1000_noVM</t>
  </si>
  <si>
    <t>20000_noVM</t>
  </si>
  <si>
    <t>100000_noVM</t>
  </si>
  <si>
    <t>500000_noVM</t>
  </si>
  <si>
    <t>AMD Ryzen 5 4600H no Virtual Machine</t>
  </si>
  <si>
    <t>Means</t>
  </si>
  <si>
    <t>Medians</t>
  </si>
  <si>
    <t>Std_dev</t>
  </si>
  <si>
    <t>Sample Means</t>
  </si>
  <si>
    <t>E-value</t>
  </si>
  <si>
    <t>N-value</t>
  </si>
  <si>
    <t>Sample-Size</t>
  </si>
  <si>
    <t>Second System - Intel i5 8250U</t>
  </si>
  <si>
    <t>First System - AMD Ryzen 5 4600H</t>
  </si>
  <si>
    <t>Intel i5 8250U no Virtual Machine</t>
  </si>
  <si>
    <t>Calcolo:</t>
  </si>
  <si>
    <t>(AMD VM-AMD NoVM) - (Intel VM-Intel NoVM)</t>
  </si>
  <si>
    <t>AMD VM - Intel VM</t>
  </si>
  <si>
    <t>AMD NoVM - Intel NoVM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</si>
</sst>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5" xfId="0" applyFont="1" applyFill="1" applyBorder="1"/>
    <xf numFmtId="0" fontId="1" fillId="2" borderId="14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2" xfId="0" applyFill="1" applyBorder="1"/>
    <xf numFmtId="0" fontId="0" fillId="2" borderId="13" xfId="0" applyFill="1" applyBorder="1"/>
    <xf numFmtId="0" fontId="0" fillId="2" borderId="5" xfId="0" applyFill="1" applyBorder="1"/>
    <xf numFmtId="0" fontId="0" fillId="2" borderId="14" xfId="0" applyFill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6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/>
  </cellXfs>
  <cellStyles count="1">
    <cellStyle name="Normale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4" xr16:uid="{1900E7BD-6CC9-4216-B30A-A87911AF9BA6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14" xr16:uid="{85842B0E-CC6E-472C-8EFF-49FAFD808A9E}" autoFormatId="16" applyNumberFormats="0" applyBorderFormats="0" applyFontFormats="0" applyPatternFormats="0" applyAlignmentFormats="0" applyWidthHeightFormats="0">
  <queryTableRefresh nextId="2">
    <queryTableFields count="1">
      <queryTableField id="1" name="20000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12" xr16:uid="{FF1DDF07-F6B3-4EAC-9E16-152BA00BF1F2}" autoFormatId="16" applyNumberFormats="0" applyBorderFormats="0" applyFontFormats="0" applyPatternFormats="0" applyAlignmentFormats="0" applyWidthHeightFormats="0">
  <queryTableRefresh nextId="2">
    <queryTableFields count="1">
      <queryTableField id="1" name="100000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16" xr16:uid="{F4B3903A-63C6-4380-AC3B-327AC9741A46}" autoFormatId="16" applyNumberFormats="0" applyBorderFormats="0" applyFontFormats="0" applyPatternFormats="0" applyAlignmentFormats="0" applyWidthHeightFormats="0">
  <queryTableRefresh nextId="2">
    <queryTableFields count="1">
      <queryTableField id="1" name="500000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3" xr16:uid="{8916217C-09BC-4D6C-A5A3-0FFB857EA273}" autoFormatId="16" applyNumberFormats="0" applyBorderFormats="0" applyFontFormats="0" applyPatternFormats="0" applyAlignmentFormats="0" applyWidthHeightFormats="0">
  <queryTableRefresh nextId="2">
    <queryTableFields count="1">
      <queryTableField id="1" name="1000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8" xr16:uid="{DF26B46E-23C5-48DC-9227-042E3AC3FF6F}" autoFormatId="16" applyNumberFormats="0" applyBorderFormats="0" applyFontFormats="0" applyPatternFormats="0" applyAlignmentFormats="0" applyWidthHeightFormats="0">
  <queryTableRefresh nextId="2">
    <queryTableFields count="1">
      <queryTableField id="1" name="20000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6" xr16:uid="{783DE5FB-5C94-45B3-9BF2-B11CDB4C3C3B}" autoFormatId="16" applyNumberFormats="0" applyBorderFormats="0" applyFontFormats="0" applyPatternFormats="0" applyAlignmentFormats="0" applyWidthHeightFormats="0">
  <queryTableRefresh nextId="2">
    <queryTableFields count="1">
      <queryTableField id="1" name="100000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10" xr16:uid="{43F95503-41F0-42D6-ACFA-A22429856DB8}" autoFormatId="16" applyNumberFormats="0" applyBorderFormats="0" applyFontFormats="0" applyPatternFormats="0" applyAlignmentFormats="0" applyWidthHeightFormats="0">
  <queryTableRefresh nextId="2">
    <queryTableFields count="1">
      <queryTableField id="1" name="50000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B6E9F9-8057-4201-8638-4EB94EB351A2}" name="_100015" displayName="_100015" ref="A1:A31" tableType="queryTable" totalsRowShown="0">
  <autoFilter ref="A1:A31" xr:uid="{07B6E9F9-8057-4201-8638-4EB94EB351A2}"/>
  <tableColumns count="1">
    <tableColumn id="2" xr3:uid="{8BA06775-80B1-4768-BA38-25221B57E4B1}" uniqueName="2" name="1000" queryTableFieldId="2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AD1599-B3AA-4298-AB23-B625E2FF86DA}" name="Tabella18" displayName="Tabella18" ref="A1:D31" totalsRowShown="0">
  <autoFilter ref="A1:D31" xr:uid="{E9AD1599-B3AA-4298-AB23-B625E2FF86DA}"/>
  <tableColumns count="4">
    <tableColumn id="1" xr3:uid="{A0BA7B31-CC1F-47D8-9A6A-A049136A40F2}" name="1000_noVM"/>
    <tableColumn id="2" xr3:uid="{E10A4E8C-1AF4-4CF9-A0CF-78E5D11D6EC8}" name="20000_noVM"/>
    <tableColumn id="3" xr3:uid="{CAAA225A-8AE9-41A5-AA7C-F1F7234ADF0F}" name="100000_noVM"/>
    <tableColumn id="4" xr3:uid="{2B63839B-1EE4-4789-8CAA-88AC978B5C01}" name="500000_noVM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DFB0F40-B5D8-4F53-BE78-D44CAF5895AC}" name="Tabella20" displayName="Tabella20" ref="A1:D31" totalsRowShown="0">
  <autoFilter ref="A1:D31" xr:uid="{7DFB0F40-B5D8-4F53-BE78-D44CAF5895AC}"/>
  <tableColumns count="4">
    <tableColumn id="1" xr3:uid="{FE1E6A39-39AA-4BA8-9313-CC58C60C2272}" name="diff_1000"/>
    <tableColumn id="2" xr3:uid="{7F736F52-2453-4552-935D-F932040F393E}" name="diff_20000"/>
    <tableColumn id="3" xr3:uid="{244411E9-4025-472E-98AF-604DD5BB1FE5}" name="diff_100000"/>
    <tableColumn id="4" xr3:uid="{EF33CF93-FEA3-4647-8BFA-7226CAC4C8B4}" name="diff_50000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7B48FA8-F343-4CF5-BE03-4202C7D449E4}" name="Tabella24" displayName="Tabella24" ref="A1:D31" totalsRowShown="0" headerRowDxfId="0">
  <autoFilter ref="A1:D31" xr:uid="{A7B48FA8-F343-4CF5-BE03-4202C7D449E4}"/>
  <tableColumns count="4">
    <tableColumn id="1" xr3:uid="{6378F3E6-AB22-49A3-ACAD-BBEC09102161}" name="diff_1000"/>
    <tableColumn id="2" xr3:uid="{26B14052-70D9-40CF-BA2B-67B221F48872}" name="diff_20000"/>
    <tableColumn id="3" xr3:uid="{0CAAFEF7-DA3E-4B49-8922-828ACA371A1E}" name="diff_100000"/>
    <tableColumn id="4" xr3:uid="{CBC28242-741B-44F0-8B69-A899D7CB9268}" name="diff_50000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EA42DA0-114E-4D3F-983D-CBEB76EC887B}" name="Tabella23" displayName="Tabella23" ref="A1:D31" totalsRowShown="0">
  <autoFilter ref="A1:D31" xr:uid="{8EA42DA0-114E-4D3F-983D-CBEB76EC887B}"/>
  <tableColumns count="4">
    <tableColumn id="1" xr3:uid="{DC4A411E-1E5B-4ED5-9048-EEAB41DDF00B}" name="diff_1000"/>
    <tableColumn id="2" xr3:uid="{21030E2D-B368-477A-8E65-F4CA8F455498}" name="diff_20000"/>
    <tableColumn id="3" xr3:uid="{FB00D373-7000-4020-9253-78F84238ACF9}" name="diff_100000"/>
    <tableColumn id="4" xr3:uid="{9E670C42-C179-4C7C-B9CA-B7DC4C89853B}" name="diff_5000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612302-C904-413B-AC02-DC9C219BFE0B}" name="output2000016" displayName="output2000016" ref="B1:B31" tableType="queryTable" totalsRowShown="0">
  <autoFilter ref="B1:B31" xr:uid="{00612302-C904-413B-AC02-DC9C219BFE0B}"/>
  <tableColumns count="1">
    <tableColumn id="1" xr3:uid="{8F88D578-B48A-4DAA-8536-D9A88C9046F2}" uniqueName="1" name="20000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972FCC1-C83F-4196-BB12-2E370CA145B9}" name="output10000017" displayName="output10000017" ref="C1:C31" tableType="queryTable" totalsRowShown="0">
  <autoFilter ref="C1:C31" xr:uid="{9972FCC1-C83F-4196-BB12-2E370CA145B9}"/>
  <tableColumns count="1">
    <tableColumn id="1" xr3:uid="{457D99D0-9EEE-400B-81F1-C1E0F773280C}" uniqueName="1" name="100000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27317A1-D7BD-410F-AEAA-2B37A224C90B}" name="output50000018" displayName="output50000018" ref="D1:D31" tableType="queryTable" totalsRowShown="0">
  <autoFilter ref="D1:D31" xr:uid="{027317A1-D7BD-410F-AEAA-2B37A224C90B}"/>
  <tableColumns count="1">
    <tableColumn id="1" xr3:uid="{12B5BE24-2CFB-4B50-BDDF-010483D7DAFD}" uniqueName="1" name="500000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AF6DB8-128E-40B8-BB6B-B5502330B869}" name="Tabella2" displayName="Tabella2" ref="A1:D31" totalsRowShown="0">
  <autoFilter ref="A1:D31" xr:uid="{3FAF6DB8-128E-40B8-BB6B-B5502330B869}"/>
  <tableColumns count="4">
    <tableColumn id="1" xr3:uid="{552A466A-3959-4976-951C-3B79FA73AC2C}" name="1000_noVM"/>
    <tableColumn id="2" xr3:uid="{FC4D2F40-92D2-4B63-B880-0AD2AFA25023}" name="20000_noVM"/>
    <tableColumn id="3" xr3:uid="{01170125-C462-4A42-8020-5A26BC9A56FD}" name="100000_noVM"/>
    <tableColumn id="4" xr3:uid="{A90F24D7-36F5-4E68-ADC9-79BADFA6C567}" name="500000_noVM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06419D-4AD6-4BAC-9878-32E2484EE0B3}" name="_1000__611" displayName="_1000__611" ref="A1:A31" tableType="queryTable" totalsRowShown="0">
  <autoFilter ref="A1:A31" xr:uid="{2D06419D-4AD6-4BAC-9878-32E2484EE0B3}"/>
  <tableColumns count="1">
    <tableColumn id="1" xr3:uid="{96B09742-5B1F-491A-9254-8488F079CC03}" uniqueName="1" name="1000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FA2950-0C4A-438E-9A00-BBE9C101B0E9}" name="_2000012" displayName="_2000012" ref="B1:B31" tableType="queryTable" totalsRowShown="0" tableBorderDxfId="4">
  <autoFilter ref="B1:B31" xr:uid="{F8FA2950-0C4A-438E-9A00-BBE9C101B0E9}"/>
  <tableColumns count="1">
    <tableColumn id="1" xr3:uid="{CA0A8C7D-FFA6-4BBD-B1C1-4E2747DD6C79}" uniqueName="1" name="20000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C73219-719A-4611-A259-B16E5F68E0AE}" name="_10000013" displayName="_10000013" ref="C1:C31" tableType="queryTable" totalsRowShown="0" tableBorderDxfId="3">
  <autoFilter ref="C1:C31" xr:uid="{F9C73219-719A-4611-A259-B16E5F68E0AE}"/>
  <tableColumns count="1">
    <tableColumn id="1" xr3:uid="{6E964C2B-4EF1-4D59-97B4-2A239AD6B0F9}" uniqueName="1" name="100000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B742CF0-9433-4D38-B6A8-16795DD23979}" name="_50000014" displayName="_50000014" ref="D1:D31" tableType="queryTable" totalsRowShown="0" tableBorderDxfId="2">
  <autoFilter ref="D1:D31" xr:uid="{1B742CF0-9433-4D38-B6A8-16795DD23979}"/>
  <tableColumns count="1">
    <tableColumn id="1" xr3:uid="{5EA28602-1AFD-45A1-A78C-839A60F9AD88}" uniqueName="1" name="500000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J17" sqref="J17"/>
    </sheetView>
  </sheetViews>
  <sheetFormatPr defaultRowHeight="14.4" x14ac:dyDescent="0.3"/>
  <cols>
    <col min="6" max="6" width="12.77734375" bestFit="1" customWidth="1"/>
    <col min="7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ht="15" thickBot="1" x14ac:dyDescent="0.35">
      <c r="A2">
        <v>493</v>
      </c>
      <c r="B2">
        <v>7208</v>
      </c>
      <c r="C2">
        <v>39963</v>
      </c>
      <c r="D2">
        <v>181208</v>
      </c>
    </row>
    <row r="3" spans="1:10" ht="15" thickBot="1" x14ac:dyDescent="0.35">
      <c r="A3">
        <v>483</v>
      </c>
      <c r="B3">
        <v>7114</v>
      </c>
      <c r="C3">
        <v>34210</v>
      </c>
      <c r="D3">
        <v>196502</v>
      </c>
      <c r="G3" s="2" t="s">
        <v>21</v>
      </c>
      <c r="H3" s="3"/>
      <c r="I3" s="3"/>
      <c r="J3" s="4"/>
    </row>
    <row r="4" spans="1:10" ht="15" thickBot="1" x14ac:dyDescent="0.35">
      <c r="A4">
        <v>493</v>
      </c>
      <c r="B4">
        <v>7538</v>
      </c>
      <c r="C4">
        <v>36389</v>
      </c>
      <c r="D4">
        <v>179519</v>
      </c>
      <c r="F4" s="5"/>
      <c r="G4" s="19">
        <v>1000</v>
      </c>
      <c r="H4" s="20">
        <v>20000</v>
      </c>
      <c r="I4" s="20">
        <v>100000</v>
      </c>
      <c r="J4" s="21">
        <v>500000</v>
      </c>
    </row>
    <row r="5" spans="1:10" x14ac:dyDescent="0.3">
      <c r="A5">
        <v>481</v>
      </c>
      <c r="B5">
        <v>7273</v>
      </c>
      <c r="C5">
        <v>34333</v>
      </c>
      <c r="D5">
        <v>172106</v>
      </c>
      <c r="F5" s="12" t="s">
        <v>13</v>
      </c>
      <c r="G5">
        <f>AVERAGE(_100015[1000])</f>
        <v>490.56666666666666</v>
      </c>
      <c r="H5">
        <f>AVERAGE(output2000016[20000])</f>
        <v>7470.0333333333338</v>
      </c>
      <c r="I5">
        <f>AVERAGE(output10000017[100000])</f>
        <v>36887.199999999997</v>
      </c>
      <c r="J5" s="14">
        <f>AVERAGE(output50000018[500000])</f>
        <v>182288.86666666667</v>
      </c>
    </row>
    <row r="6" spans="1:10" x14ac:dyDescent="0.3">
      <c r="A6">
        <v>494</v>
      </c>
      <c r="B6">
        <v>7682</v>
      </c>
      <c r="C6">
        <v>35532</v>
      </c>
      <c r="D6">
        <v>172614</v>
      </c>
      <c r="F6" s="12" t="s">
        <v>14</v>
      </c>
      <c r="G6">
        <f>MEDIAN(_100015[1000])</f>
        <v>491.5</v>
      </c>
      <c r="H6">
        <f>MEDIAN(output2000016[20000])</f>
        <v>7501</v>
      </c>
      <c r="I6">
        <f>MEDIAN(output10000017[100000])</f>
        <v>36737</v>
      </c>
      <c r="J6" s="14">
        <f>MEDIAN(output50000018[500000])</f>
        <v>181457.5</v>
      </c>
    </row>
    <row r="7" spans="1:10" ht="15" thickBot="1" x14ac:dyDescent="0.35">
      <c r="A7">
        <v>494</v>
      </c>
      <c r="B7">
        <v>7676</v>
      </c>
      <c r="C7">
        <v>35791</v>
      </c>
      <c r="D7">
        <v>195477</v>
      </c>
      <c r="F7" s="12" t="s">
        <v>15</v>
      </c>
      <c r="G7">
        <f>_xlfn.STDEV.S(_100015[1000])</f>
        <v>9.4456095742882074</v>
      </c>
      <c r="H7">
        <f>_xlfn.STDEV.S(output2000016[20000])</f>
        <v>237.94500716926507</v>
      </c>
      <c r="I7">
        <f>_xlfn.STDEV.S(output10000017[100000])</f>
        <v>2018.5987013870235</v>
      </c>
      <c r="J7" s="14">
        <f>_xlfn.STDEV.S(output50000018[500000])</f>
        <v>6914.2092411124695</v>
      </c>
    </row>
    <row r="8" spans="1:10" x14ac:dyDescent="0.3">
      <c r="A8">
        <v>503</v>
      </c>
      <c r="B8">
        <v>7391</v>
      </c>
      <c r="C8">
        <v>37567</v>
      </c>
      <c r="D8">
        <v>178248</v>
      </c>
      <c r="F8" s="9" t="s">
        <v>16</v>
      </c>
      <c r="G8" s="10">
        <v>9.4456095742882074</v>
      </c>
      <c r="H8" s="1">
        <v>237.94500716926507</v>
      </c>
      <c r="I8" s="1">
        <v>2018.5987013870235</v>
      </c>
      <c r="J8" s="11">
        <v>6914.2092411124695</v>
      </c>
    </row>
    <row r="9" spans="1:10" x14ac:dyDescent="0.3">
      <c r="A9">
        <v>488</v>
      </c>
      <c r="B9">
        <v>7078</v>
      </c>
      <c r="C9">
        <v>36997</v>
      </c>
      <c r="D9">
        <v>190721</v>
      </c>
      <c r="F9" s="12" t="s">
        <v>17</v>
      </c>
      <c r="G9" s="13">
        <f>G5*5/100</f>
        <v>24.528333333333336</v>
      </c>
      <c r="H9">
        <f>H5*5/100</f>
        <v>373.50166666666672</v>
      </c>
      <c r="I9">
        <f>I5*5/100</f>
        <v>1844.36</v>
      </c>
      <c r="J9" s="14">
        <f>J5*5/100</f>
        <v>9114.4433333333345</v>
      </c>
    </row>
    <row r="10" spans="1:10" x14ac:dyDescent="0.3">
      <c r="A10">
        <v>499</v>
      </c>
      <c r="B10">
        <v>7577</v>
      </c>
      <c r="C10">
        <v>35919</v>
      </c>
      <c r="D10">
        <v>183907</v>
      </c>
      <c r="F10" s="12" t="s">
        <v>18</v>
      </c>
      <c r="G10" s="13">
        <f>POWER(1.96*G7/G9,2)</f>
        <v>0.56968665297037424</v>
      </c>
      <c r="H10">
        <f>POWER(1.96*H7/H9,2)</f>
        <v>1.559122529763209</v>
      </c>
      <c r="I10">
        <f>POWER(1.96*I7/I9,2)</f>
        <v>4.6017257481994296</v>
      </c>
      <c r="J10" s="14">
        <f>POWER(1.96*J7/J9,2)</f>
        <v>2.2107359868526317</v>
      </c>
    </row>
    <row r="11" spans="1:10" ht="15" thickBot="1" x14ac:dyDescent="0.35">
      <c r="A11">
        <v>493</v>
      </c>
      <c r="B11">
        <v>7677</v>
      </c>
      <c r="C11">
        <v>36204</v>
      </c>
      <c r="D11">
        <v>184946</v>
      </c>
      <c r="F11" s="22" t="s">
        <v>19</v>
      </c>
      <c r="G11" s="23">
        <f>INT(G10)+1</f>
        <v>1</v>
      </c>
      <c r="H11" s="24">
        <f t="shared" ref="H11:J11" si="0">INT(H10)+1</f>
        <v>2</v>
      </c>
      <c r="I11" s="24">
        <f t="shared" si="0"/>
        <v>5</v>
      </c>
      <c r="J11" s="25">
        <f t="shared" si="0"/>
        <v>3</v>
      </c>
    </row>
    <row r="12" spans="1:10" x14ac:dyDescent="0.3">
      <c r="A12">
        <v>480</v>
      </c>
      <c r="B12">
        <v>7358</v>
      </c>
      <c r="C12">
        <v>39305</v>
      </c>
      <c r="D12">
        <v>179115</v>
      </c>
    </row>
    <row r="13" spans="1:10" x14ac:dyDescent="0.3">
      <c r="A13">
        <v>494</v>
      </c>
      <c r="B13">
        <v>7056</v>
      </c>
      <c r="C13">
        <v>35751</v>
      </c>
      <c r="D13">
        <v>185358</v>
      </c>
    </row>
    <row r="14" spans="1:10" x14ac:dyDescent="0.3">
      <c r="A14">
        <v>504</v>
      </c>
      <c r="B14">
        <v>7481</v>
      </c>
      <c r="C14">
        <v>38529</v>
      </c>
      <c r="D14">
        <v>178028</v>
      </c>
    </row>
    <row r="15" spans="1:10" x14ac:dyDescent="0.3">
      <c r="A15">
        <v>509</v>
      </c>
      <c r="B15">
        <v>7290</v>
      </c>
      <c r="C15">
        <v>34678</v>
      </c>
      <c r="D15">
        <v>181707</v>
      </c>
    </row>
    <row r="16" spans="1:10" x14ac:dyDescent="0.3">
      <c r="A16">
        <v>479</v>
      </c>
      <c r="B16">
        <v>7501</v>
      </c>
      <c r="C16">
        <v>41650</v>
      </c>
      <c r="D16">
        <v>182047</v>
      </c>
    </row>
    <row r="17" spans="1:9" x14ac:dyDescent="0.3">
      <c r="A17">
        <v>497</v>
      </c>
      <c r="B17">
        <v>7901</v>
      </c>
      <c r="C17">
        <v>40558</v>
      </c>
      <c r="D17">
        <v>188788</v>
      </c>
    </row>
    <row r="18" spans="1:9" x14ac:dyDescent="0.3">
      <c r="A18">
        <v>481</v>
      </c>
      <c r="B18">
        <v>7530</v>
      </c>
      <c r="C18">
        <v>36986</v>
      </c>
      <c r="D18">
        <v>181025</v>
      </c>
      <c r="F18" s="26"/>
      <c r="G18" s="26"/>
      <c r="H18" s="26"/>
      <c r="I18" s="26"/>
    </row>
    <row r="19" spans="1:9" x14ac:dyDescent="0.3">
      <c r="A19">
        <v>492</v>
      </c>
      <c r="B19">
        <v>7525</v>
      </c>
      <c r="C19">
        <v>37067</v>
      </c>
      <c r="D19">
        <v>178876</v>
      </c>
      <c r="F19" s="28"/>
      <c r="G19" s="28"/>
      <c r="H19" s="28"/>
      <c r="I19" s="28"/>
    </row>
    <row r="20" spans="1:9" x14ac:dyDescent="0.3">
      <c r="A20">
        <v>504</v>
      </c>
      <c r="B20">
        <v>7852</v>
      </c>
      <c r="C20">
        <v>37716</v>
      </c>
      <c r="D20">
        <v>182717</v>
      </c>
      <c r="F20" s="26"/>
      <c r="G20" s="26"/>
      <c r="H20" s="26"/>
      <c r="I20" s="26"/>
    </row>
    <row r="21" spans="1:9" x14ac:dyDescent="0.3">
      <c r="A21">
        <v>491</v>
      </c>
      <c r="B21">
        <v>7598</v>
      </c>
      <c r="C21">
        <v>37605</v>
      </c>
      <c r="D21">
        <v>173137</v>
      </c>
      <c r="F21" s="26"/>
      <c r="G21" s="26"/>
      <c r="H21" s="26"/>
      <c r="I21" s="26"/>
    </row>
    <row r="22" spans="1:9" x14ac:dyDescent="0.3">
      <c r="A22">
        <v>482</v>
      </c>
      <c r="B22">
        <v>7337</v>
      </c>
      <c r="C22">
        <v>36906</v>
      </c>
      <c r="D22">
        <v>175671</v>
      </c>
      <c r="F22" s="26"/>
      <c r="G22" s="26"/>
      <c r="H22" s="26"/>
      <c r="I22" s="26"/>
    </row>
    <row r="23" spans="1:9" x14ac:dyDescent="0.3">
      <c r="A23">
        <v>478</v>
      </c>
      <c r="B23">
        <v>7281</v>
      </c>
      <c r="C23">
        <v>36568</v>
      </c>
      <c r="D23">
        <v>190969</v>
      </c>
      <c r="F23" s="26"/>
      <c r="G23" s="26"/>
      <c r="H23" s="26"/>
      <c r="I23" s="26"/>
    </row>
    <row r="24" spans="1:9" x14ac:dyDescent="0.3">
      <c r="A24">
        <v>475</v>
      </c>
      <c r="B24">
        <v>7561</v>
      </c>
      <c r="C24">
        <v>35918</v>
      </c>
      <c r="D24">
        <v>180669</v>
      </c>
      <c r="F24" s="26"/>
      <c r="G24" s="26"/>
      <c r="H24" s="26"/>
      <c r="I24" s="26"/>
    </row>
    <row r="25" spans="1:9" x14ac:dyDescent="0.3">
      <c r="A25">
        <v>497</v>
      </c>
      <c r="B25">
        <v>7596</v>
      </c>
      <c r="C25">
        <v>40685</v>
      </c>
      <c r="D25">
        <v>186716</v>
      </c>
      <c r="F25" s="26"/>
      <c r="G25" s="26"/>
      <c r="H25" s="26"/>
      <c r="I25" s="26"/>
    </row>
    <row r="26" spans="1:9" x14ac:dyDescent="0.3">
      <c r="A26">
        <v>488</v>
      </c>
      <c r="B26">
        <v>7434</v>
      </c>
      <c r="C26">
        <v>34613</v>
      </c>
      <c r="D26">
        <v>179980</v>
      </c>
      <c r="F26" s="26"/>
      <c r="G26" s="26"/>
      <c r="H26" s="26"/>
      <c r="I26" s="26"/>
    </row>
    <row r="27" spans="1:9" x14ac:dyDescent="0.3">
      <c r="A27">
        <v>484</v>
      </c>
      <c r="B27">
        <v>7161</v>
      </c>
      <c r="C27">
        <v>33842</v>
      </c>
      <c r="D27">
        <v>178574</v>
      </c>
      <c r="F27" s="26"/>
      <c r="G27" s="26"/>
      <c r="H27" s="26"/>
      <c r="I27" s="26"/>
    </row>
    <row r="28" spans="1:9" x14ac:dyDescent="0.3">
      <c r="A28">
        <v>481</v>
      </c>
      <c r="B28">
        <v>7501</v>
      </c>
      <c r="C28">
        <v>36075</v>
      </c>
      <c r="D28">
        <v>189413</v>
      </c>
      <c r="F28" s="26"/>
      <c r="G28" s="26"/>
      <c r="H28" s="26"/>
      <c r="I28" s="26"/>
    </row>
    <row r="29" spans="1:9" x14ac:dyDescent="0.3">
      <c r="A29">
        <v>489</v>
      </c>
      <c r="B29">
        <v>7540</v>
      </c>
      <c r="C29">
        <v>37673</v>
      </c>
      <c r="D29">
        <v>190965</v>
      </c>
      <c r="F29" s="26"/>
      <c r="G29" s="26"/>
      <c r="H29" s="26"/>
      <c r="I29" s="26"/>
    </row>
    <row r="30" spans="1:9" x14ac:dyDescent="0.3">
      <c r="A30">
        <v>482</v>
      </c>
      <c r="B30">
        <v>7338</v>
      </c>
      <c r="C30">
        <v>34352</v>
      </c>
      <c r="D30">
        <v>166708</v>
      </c>
      <c r="F30" s="26"/>
      <c r="G30" s="26"/>
      <c r="H30" s="26"/>
      <c r="I30" s="26"/>
    </row>
    <row r="31" spans="1:9" x14ac:dyDescent="0.3">
      <c r="A31">
        <v>509</v>
      </c>
      <c r="B31">
        <v>8046</v>
      </c>
      <c r="C31">
        <v>37234</v>
      </c>
      <c r="D31">
        <v>182955</v>
      </c>
      <c r="F31" s="26"/>
      <c r="G31" s="26"/>
      <c r="H31" s="26"/>
      <c r="I31" s="26"/>
    </row>
    <row r="32" spans="1:9" x14ac:dyDescent="0.3">
      <c r="F32" s="26"/>
      <c r="G32" s="26"/>
      <c r="H32" s="26"/>
      <c r="I32" s="26"/>
    </row>
    <row r="33" spans="6:9" x14ac:dyDescent="0.3">
      <c r="F33" s="26"/>
      <c r="G33" s="26"/>
      <c r="H33" s="26"/>
      <c r="I33" s="26"/>
    </row>
    <row r="34" spans="6:9" x14ac:dyDescent="0.3">
      <c r="F34" s="26"/>
      <c r="G34" s="26"/>
      <c r="H34" s="26"/>
      <c r="I34" s="26"/>
    </row>
    <row r="35" spans="6:9" x14ac:dyDescent="0.3">
      <c r="F35" s="26"/>
      <c r="G35" s="26"/>
      <c r="H35" s="26"/>
      <c r="I35" s="26"/>
    </row>
    <row r="36" spans="6:9" x14ac:dyDescent="0.3">
      <c r="F36" s="26"/>
      <c r="G36" s="26"/>
      <c r="H36" s="26"/>
      <c r="I36" s="26"/>
    </row>
    <row r="37" spans="6:9" x14ac:dyDescent="0.3">
      <c r="F37" s="26"/>
      <c r="G37" s="26"/>
      <c r="H37" s="26"/>
      <c r="I37" s="26"/>
    </row>
    <row r="38" spans="6:9" x14ac:dyDescent="0.3">
      <c r="F38" s="26"/>
      <c r="G38" s="26"/>
      <c r="H38" s="26"/>
      <c r="I38" s="26"/>
    </row>
    <row r="39" spans="6:9" x14ac:dyDescent="0.3">
      <c r="F39" s="26"/>
      <c r="G39" s="26"/>
      <c r="H39" s="26"/>
      <c r="I39" s="26"/>
    </row>
    <row r="40" spans="6:9" x14ac:dyDescent="0.3">
      <c r="F40" s="26"/>
      <c r="G40" s="26"/>
      <c r="H40" s="26"/>
      <c r="I40" s="26"/>
    </row>
    <row r="41" spans="6:9" x14ac:dyDescent="0.3">
      <c r="F41" s="26"/>
      <c r="G41" s="26"/>
      <c r="H41" s="26"/>
      <c r="I41" s="26"/>
    </row>
    <row r="42" spans="6:9" x14ac:dyDescent="0.3">
      <c r="F42" s="26"/>
      <c r="G42" s="26"/>
      <c r="H42" s="26"/>
      <c r="I42" s="26"/>
    </row>
    <row r="43" spans="6:9" x14ac:dyDescent="0.3">
      <c r="F43" s="26"/>
      <c r="G43" s="26"/>
      <c r="H43" s="26"/>
      <c r="I43" s="26"/>
    </row>
    <row r="44" spans="6:9" x14ac:dyDescent="0.3">
      <c r="F44" s="26"/>
      <c r="G44" s="26"/>
      <c r="H44" s="26"/>
      <c r="I44" s="26"/>
    </row>
    <row r="45" spans="6:9" x14ac:dyDescent="0.3">
      <c r="F45" s="26"/>
      <c r="G45" s="26"/>
      <c r="H45" s="26"/>
      <c r="I45" s="26"/>
    </row>
    <row r="46" spans="6:9" x14ac:dyDescent="0.3">
      <c r="F46" s="26"/>
      <c r="G46" s="26"/>
      <c r="H46" s="26"/>
      <c r="I46" s="26"/>
    </row>
    <row r="47" spans="6:9" x14ac:dyDescent="0.3">
      <c r="F47" s="26"/>
      <c r="G47" s="26"/>
      <c r="H47" s="26"/>
      <c r="I47" s="26"/>
    </row>
    <row r="48" spans="6:9" x14ac:dyDescent="0.3">
      <c r="F48" s="26"/>
      <c r="G48" s="26"/>
      <c r="H48" s="26"/>
      <c r="I48" s="26"/>
    </row>
    <row r="49" spans="6:9" x14ac:dyDescent="0.3">
      <c r="F49" s="26"/>
      <c r="G49" s="26"/>
      <c r="H49" s="26"/>
      <c r="I49" s="26"/>
    </row>
    <row r="50" spans="6:9" x14ac:dyDescent="0.3">
      <c r="F50" s="26"/>
      <c r="G50" s="26"/>
      <c r="H50" s="26"/>
      <c r="I50" s="26"/>
    </row>
  </sheetData>
  <mergeCells count="1">
    <mergeCell ref="G3:J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2D20-ACA8-4A62-808B-FA8AFBD6B077}">
  <dimension ref="A1:K48"/>
  <sheetViews>
    <sheetView workbookViewId="0">
      <selection activeCell="H15" sqref="H15"/>
    </sheetView>
  </sheetViews>
  <sheetFormatPr defaultRowHeight="14.4" x14ac:dyDescent="0.3"/>
  <cols>
    <col min="1" max="1" width="13.44140625" bestFit="1" customWidth="1"/>
    <col min="2" max="2" width="14.44140625" bestFit="1" customWidth="1"/>
    <col min="3" max="4" width="15.5546875" bestFit="1" customWidth="1"/>
    <col min="7" max="7" width="12.77734375" bestFit="1" customWidth="1"/>
    <col min="8" max="11" width="12" bestFit="1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</row>
    <row r="2" spans="1:11" ht="15" thickBot="1" x14ac:dyDescent="0.35">
      <c r="A2">
        <v>212</v>
      </c>
      <c r="B2">
        <v>4045</v>
      </c>
      <c r="C2">
        <v>19938</v>
      </c>
      <c r="D2">
        <v>95184</v>
      </c>
    </row>
    <row r="3" spans="1:11" ht="15" thickBot="1" x14ac:dyDescent="0.35">
      <c r="A3">
        <v>216</v>
      </c>
      <c r="B3">
        <v>4082</v>
      </c>
      <c r="C3">
        <v>19615</v>
      </c>
      <c r="D3">
        <v>95414</v>
      </c>
      <c r="G3" s="2" t="s">
        <v>12</v>
      </c>
      <c r="H3" s="3"/>
      <c r="I3" s="3"/>
      <c r="J3" s="4"/>
    </row>
    <row r="4" spans="1:11" ht="15" thickBot="1" x14ac:dyDescent="0.35">
      <c r="A4">
        <v>213</v>
      </c>
      <c r="B4">
        <v>4003</v>
      </c>
      <c r="C4">
        <v>19449</v>
      </c>
      <c r="D4">
        <v>96653</v>
      </c>
      <c r="F4" s="5"/>
      <c r="G4" s="6">
        <v>1000</v>
      </c>
      <c r="H4" s="7">
        <v>20000</v>
      </c>
      <c r="I4" s="7">
        <v>100000</v>
      </c>
      <c r="J4" s="8">
        <v>500000</v>
      </c>
    </row>
    <row r="5" spans="1:11" x14ac:dyDescent="0.3">
      <c r="A5">
        <v>219</v>
      </c>
      <c r="B5">
        <v>4034</v>
      </c>
      <c r="C5">
        <v>19724</v>
      </c>
      <c r="D5">
        <v>95596</v>
      </c>
      <c r="F5" s="9" t="s">
        <v>13</v>
      </c>
      <c r="G5" s="10">
        <f>AVERAGE(Tabella2[1000_noVM])</f>
        <v>213.96666666666667</v>
      </c>
      <c r="H5" s="1">
        <f>AVERAGE(Tabella2[20000_noVM])</f>
        <v>4059.4666666666667</v>
      </c>
      <c r="I5" s="1">
        <f>AVERAGE(Tabella2[100000_noVM])</f>
        <v>19529.966666666667</v>
      </c>
      <c r="J5" s="11">
        <f>AVERAGE(Tabella2[500000_noVM])</f>
        <v>95882.46666666666</v>
      </c>
    </row>
    <row r="6" spans="1:11" x14ac:dyDescent="0.3">
      <c r="A6">
        <v>217</v>
      </c>
      <c r="B6">
        <v>4056</v>
      </c>
      <c r="C6">
        <v>19621</v>
      </c>
      <c r="D6">
        <v>95733</v>
      </c>
      <c r="F6" s="12" t="s">
        <v>14</v>
      </c>
      <c r="G6" s="13">
        <f>MEDIAN(Tabella2[1000_noVM])</f>
        <v>214</v>
      </c>
      <c r="H6">
        <f>MEDIAN(Tabella2[20000_noVM])</f>
        <v>4058</v>
      </c>
      <c r="I6">
        <f>MEDIAN(Tabella2[100000_noVM])</f>
        <v>19597.5</v>
      </c>
      <c r="J6" s="14">
        <f>MEDIAN(Tabella2[500000_noVM])</f>
        <v>95742.5</v>
      </c>
    </row>
    <row r="7" spans="1:11" x14ac:dyDescent="0.3">
      <c r="A7">
        <v>215</v>
      </c>
      <c r="B7">
        <v>4062</v>
      </c>
      <c r="C7">
        <v>19779</v>
      </c>
      <c r="D7">
        <v>95623</v>
      </c>
      <c r="F7" s="12" t="s">
        <v>15</v>
      </c>
      <c r="G7" s="13">
        <f>_xlfn.STDEV.S(Tabella2[1000_noVM])</f>
        <v>2.1890532252525308</v>
      </c>
      <c r="H7">
        <f>_xlfn.STDEV.S(Tabella2[20000_noVM])</f>
        <v>37.18521520557676</v>
      </c>
      <c r="I7">
        <f>_xlfn.STDEV.S(Tabella2[100000_noVM])</f>
        <v>192.99570896307756</v>
      </c>
      <c r="J7" s="14">
        <f>_xlfn.STDEV.S(Tabella2[500000_noVM])</f>
        <v>429.84710460038389</v>
      </c>
    </row>
    <row r="8" spans="1:11" x14ac:dyDescent="0.3">
      <c r="A8">
        <v>215</v>
      </c>
      <c r="B8">
        <v>4032</v>
      </c>
      <c r="C8">
        <v>19182</v>
      </c>
      <c r="D8">
        <v>95833</v>
      </c>
      <c r="F8" s="12" t="s">
        <v>17</v>
      </c>
      <c r="G8" s="13">
        <f>G5*0.05</f>
        <v>10.698333333333334</v>
      </c>
      <c r="H8">
        <f>H5*0.05</f>
        <v>202.97333333333336</v>
      </c>
      <c r="I8">
        <f>I5*0.05</f>
        <v>976.49833333333345</v>
      </c>
      <c r="J8" s="14">
        <f>J5*0.05</f>
        <v>4794.123333333333</v>
      </c>
    </row>
    <row r="9" spans="1:11" x14ac:dyDescent="0.3">
      <c r="A9">
        <v>214</v>
      </c>
      <c r="B9">
        <v>4067</v>
      </c>
      <c r="C9">
        <v>19454</v>
      </c>
      <c r="D9">
        <v>96428</v>
      </c>
      <c r="F9" s="12" t="s">
        <v>18</v>
      </c>
      <c r="G9" s="13">
        <f>POWER(2.045*G7/G8,2)</f>
        <v>0.17509228749126465</v>
      </c>
      <c r="H9">
        <f>POWER(2.045*H7/H8,2)</f>
        <v>0.14036190544869165</v>
      </c>
      <c r="I9">
        <f>POWER(2.045*I7/I8,2)</f>
        <v>0.16335743969318242</v>
      </c>
      <c r="J9" s="14">
        <f>POWER(2.045*J7/J8,2)</f>
        <v>3.3619885590667108E-2</v>
      </c>
    </row>
    <row r="10" spans="1:11" ht="15" thickBot="1" x14ac:dyDescent="0.35">
      <c r="A10">
        <v>212</v>
      </c>
      <c r="B10">
        <v>4033</v>
      </c>
      <c r="C10">
        <v>19170</v>
      </c>
      <c r="D10">
        <v>96517</v>
      </c>
      <c r="F10" s="15" t="s">
        <v>19</v>
      </c>
      <c r="G10" s="16">
        <f>INT(G9)+1</f>
        <v>1</v>
      </c>
      <c r="H10" s="17">
        <f t="shared" ref="H10:J10" si="0">INT(H9)+1</f>
        <v>1</v>
      </c>
      <c r="I10" s="17">
        <f t="shared" si="0"/>
        <v>1</v>
      </c>
      <c r="J10" s="18">
        <f t="shared" si="0"/>
        <v>1</v>
      </c>
    </row>
    <row r="11" spans="1:11" x14ac:dyDescent="0.3">
      <c r="A11">
        <v>214</v>
      </c>
      <c r="B11">
        <v>4088</v>
      </c>
      <c r="C11">
        <v>19631</v>
      </c>
      <c r="D11">
        <v>95585</v>
      </c>
    </row>
    <row r="12" spans="1:11" x14ac:dyDescent="0.3">
      <c r="A12">
        <v>213</v>
      </c>
      <c r="B12">
        <v>4064</v>
      </c>
      <c r="C12">
        <v>19160</v>
      </c>
      <c r="D12">
        <v>96340</v>
      </c>
    </row>
    <row r="13" spans="1:11" x14ac:dyDescent="0.3">
      <c r="A13">
        <v>214</v>
      </c>
      <c r="B13">
        <v>4099</v>
      </c>
      <c r="C13">
        <v>19700</v>
      </c>
      <c r="D13">
        <v>95860</v>
      </c>
    </row>
    <row r="14" spans="1:11" x14ac:dyDescent="0.3">
      <c r="A14">
        <v>210</v>
      </c>
      <c r="B14">
        <v>4041</v>
      </c>
      <c r="C14">
        <v>19608</v>
      </c>
      <c r="D14">
        <v>96108</v>
      </c>
    </row>
    <row r="15" spans="1:11" x14ac:dyDescent="0.3">
      <c r="A15">
        <v>212</v>
      </c>
      <c r="B15">
        <v>4157</v>
      </c>
      <c r="C15">
        <v>19328</v>
      </c>
      <c r="D15">
        <v>95354</v>
      </c>
      <c r="G15" s="26"/>
      <c r="H15" s="26"/>
      <c r="I15" s="26"/>
      <c r="J15" s="26"/>
      <c r="K15" s="26"/>
    </row>
    <row r="16" spans="1:11" x14ac:dyDescent="0.3">
      <c r="A16">
        <v>215</v>
      </c>
      <c r="B16">
        <v>4038</v>
      </c>
      <c r="C16">
        <v>19514</v>
      </c>
      <c r="D16">
        <v>95849</v>
      </c>
      <c r="G16" s="26"/>
      <c r="H16" s="28"/>
      <c r="I16" s="28"/>
      <c r="J16" s="28"/>
      <c r="K16" s="28"/>
    </row>
    <row r="17" spans="1:11" x14ac:dyDescent="0.3">
      <c r="A17">
        <v>212</v>
      </c>
      <c r="B17">
        <v>4105</v>
      </c>
      <c r="C17">
        <v>19669</v>
      </c>
      <c r="D17">
        <v>96817</v>
      </c>
      <c r="G17" s="26"/>
      <c r="H17" s="27"/>
      <c r="I17" s="27"/>
      <c r="J17" s="27"/>
      <c r="K17" s="27"/>
    </row>
    <row r="18" spans="1:11" x14ac:dyDescent="0.3">
      <c r="A18">
        <v>214</v>
      </c>
      <c r="B18">
        <v>4047</v>
      </c>
      <c r="C18">
        <v>19620</v>
      </c>
      <c r="D18">
        <v>96337</v>
      </c>
      <c r="G18" s="26"/>
      <c r="H18" s="26"/>
      <c r="I18" s="26"/>
      <c r="J18" s="26"/>
      <c r="K18" s="26"/>
    </row>
    <row r="19" spans="1:11" x14ac:dyDescent="0.3">
      <c r="A19">
        <v>214</v>
      </c>
      <c r="B19">
        <v>4076</v>
      </c>
      <c r="C19">
        <v>19305</v>
      </c>
      <c r="D19">
        <v>96136</v>
      </c>
      <c r="G19" s="26"/>
      <c r="H19" s="26"/>
      <c r="I19" s="26"/>
      <c r="J19" s="26"/>
      <c r="K19" s="26"/>
    </row>
    <row r="20" spans="1:11" x14ac:dyDescent="0.3">
      <c r="A20">
        <v>212</v>
      </c>
      <c r="B20">
        <v>4137</v>
      </c>
      <c r="C20">
        <v>19570</v>
      </c>
      <c r="D20">
        <v>95777</v>
      </c>
      <c r="G20" s="26"/>
      <c r="H20" s="26"/>
      <c r="I20" s="26"/>
      <c r="J20" s="26"/>
      <c r="K20" s="26"/>
    </row>
    <row r="21" spans="1:11" x14ac:dyDescent="0.3">
      <c r="A21">
        <v>212</v>
      </c>
      <c r="B21">
        <v>4041</v>
      </c>
      <c r="C21">
        <v>19611</v>
      </c>
      <c r="D21">
        <v>95223</v>
      </c>
      <c r="G21" s="26"/>
      <c r="H21" s="26"/>
      <c r="I21" s="26"/>
      <c r="J21" s="26"/>
      <c r="K21" s="26"/>
    </row>
    <row r="22" spans="1:11" x14ac:dyDescent="0.3">
      <c r="A22">
        <v>212</v>
      </c>
      <c r="B22">
        <v>4091</v>
      </c>
      <c r="C22">
        <v>19232</v>
      </c>
      <c r="D22">
        <v>95658</v>
      </c>
      <c r="G22" s="26"/>
      <c r="H22" s="26"/>
      <c r="I22" s="26"/>
      <c r="J22" s="26"/>
      <c r="K22" s="26"/>
    </row>
    <row r="23" spans="1:11" x14ac:dyDescent="0.3">
      <c r="A23">
        <v>211</v>
      </c>
      <c r="B23">
        <v>3995</v>
      </c>
      <c r="C23">
        <v>19638</v>
      </c>
      <c r="D23">
        <v>95658</v>
      </c>
      <c r="G23" s="26"/>
      <c r="H23" s="26"/>
      <c r="I23" s="26"/>
      <c r="J23" s="26"/>
      <c r="K23" s="26"/>
    </row>
    <row r="24" spans="1:11" x14ac:dyDescent="0.3">
      <c r="A24">
        <v>217</v>
      </c>
      <c r="B24">
        <v>4049</v>
      </c>
      <c r="C24">
        <v>19690</v>
      </c>
      <c r="D24">
        <v>95752</v>
      </c>
      <c r="G24" s="26"/>
      <c r="H24" s="26"/>
      <c r="I24" s="26"/>
      <c r="J24" s="26"/>
      <c r="K24" s="26"/>
    </row>
    <row r="25" spans="1:11" x14ac:dyDescent="0.3">
      <c r="A25">
        <v>213</v>
      </c>
      <c r="B25">
        <v>4025</v>
      </c>
      <c r="C25">
        <v>19464</v>
      </c>
      <c r="D25">
        <v>95594</v>
      </c>
      <c r="G25" s="26"/>
      <c r="H25" s="26"/>
      <c r="I25" s="26"/>
      <c r="J25" s="26"/>
      <c r="K25" s="26"/>
    </row>
    <row r="26" spans="1:11" x14ac:dyDescent="0.3">
      <c r="A26">
        <v>214</v>
      </c>
      <c r="B26">
        <v>4069</v>
      </c>
      <c r="C26">
        <v>19577</v>
      </c>
      <c r="D26">
        <v>95706</v>
      </c>
      <c r="G26" s="26"/>
      <c r="H26" s="26"/>
      <c r="I26" s="26"/>
      <c r="J26" s="26"/>
      <c r="K26" s="26"/>
    </row>
    <row r="27" spans="1:11" x14ac:dyDescent="0.3">
      <c r="A27">
        <v>212</v>
      </c>
      <c r="B27">
        <v>3999</v>
      </c>
      <c r="C27">
        <v>19433</v>
      </c>
      <c r="D27">
        <v>96539</v>
      </c>
      <c r="G27" s="26"/>
      <c r="H27" s="26"/>
      <c r="I27" s="26"/>
      <c r="J27" s="26"/>
      <c r="K27" s="26"/>
    </row>
    <row r="28" spans="1:11" x14ac:dyDescent="0.3">
      <c r="A28">
        <v>214</v>
      </c>
      <c r="B28">
        <v>4060</v>
      </c>
      <c r="C28">
        <v>19587</v>
      </c>
      <c r="D28">
        <v>95569</v>
      </c>
      <c r="G28" s="26"/>
      <c r="H28" s="26"/>
      <c r="I28" s="26"/>
      <c r="J28" s="26"/>
      <c r="K28" s="26"/>
    </row>
    <row r="29" spans="1:11" x14ac:dyDescent="0.3">
      <c r="A29">
        <v>217</v>
      </c>
      <c r="B29">
        <v>4025</v>
      </c>
      <c r="C29">
        <v>19314</v>
      </c>
      <c r="D29">
        <v>96242</v>
      </c>
      <c r="G29" s="26"/>
      <c r="H29" s="26"/>
      <c r="I29" s="26"/>
      <c r="J29" s="26"/>
      <c r="K29" s="26"/>
    </row>
    <row r="30" spans="1:11" x14ac:dyDescent="0.3">
      <c r="A30">
        <v>216</v>
      </c>
      <c r="B30">
        <v>4077</v>
      </c>
      <c r="C30">
        <v>19631</v>
      </c>
      <c r="D30">
        <v>95723</v>
      </c>
      <c r="G30" s="26"/>
      <c r="H30" s="26"/>
      <c r="I30" s="26"/>
      <c r="J30" s="26"/>
      <c r="K30" s="26"/>
    </row>
    <row r="31" spans="1:11" x14ac:dyDescent="0.3">
      <c r="A31">
        <v>218</v>
      </c>
      <c r="B31">
        <v>4087</v>
      </c>
      <c r="C31">
        <v>19685</v>
      </c>
      <c r="D31">
        <v>95666</v>
      </c>
      <c r="G31" s="26"/>
      <c r="H31" s="26"/>
      <c r="I31" s="26"/>
      <c r="J31" s="26"/>
      <c r="K31" s="26"/>
    </row>
    <row r="32" spans="1:11" x14ac:dyDescent="0.3">
      <c r="G32" s="26"/>
      <c r="H32" s="26"/>
      <c r="I32" s="26"/>
      <c r="J32" s="26"/>
      <c r="K32" s="26"/>
    </row>
    <row r="33" spans="7:11" x14ac:dyDescent="0.3">
      <c r="G33" s="26"/>
      <c r="H33" s="26"/>
      <c r="I33" s="26"/>
      <c r="J33" s="26"/>
      <c r="K33" s="26"/>
    </row>
    <row r="34" spans="7:11" x14ac:dyDescent="0.3">
      <c r="G34" s="26"/>
      <c r="H34" s="26"/>
      <c r="I34" s="26"/>
      <c r="J34" s="26"/>
      <c r="K34" s="26"/>
    </row>
    <row r="35" spans="7:11" x14ac:dyDescent="0.3">
      <c r="G35" s="26"/>
      <c r="H35" s="26"/>
      <c r="I35" s="26"/>
      <c r="J35" s="26"/>
      <c r="K35" s="26"/>
    </row>
    <row r="36" spans="7:11" x14ac:dyDescent="0.3">
      <c r="G36" s="26"/>
      <c r="H36" s="26"/>
      <c r="I36" s="26"/>
      <c r="J36" s="26"/>
      <c r="K36" s="26"/>
    </row>
    <row r="37" spans="7:11" x14ac:dyDescent="0.3">
      <c r="G37" s="26"/>
      <c r="H37" s="26"/>
      <c r="I37" s="26"/>
      <c r="J37" s="26"/>
      <c r="K37" s="26"/>
    </row>
    <row r="38" spans="7:11" x14ac:dyDescent="0.3">
      <c r="G38" s="26"/>
      <c r="H38" s="26"/>
      <c r="I38" s="26"/>
      <c r="J38" s="26"/>
      <c r="K38" s="26"/>
    </row>
    <row r="39" spans="7:11" x14ac:dyDescent="0.3">
      <c r="G39" s="26"/>
      <c r="H39" s="26"/>
      <c r="I39" s="26"/>
      <c r="J39" s="26"/>
      <c r="K39" s="26"/>
    </row>
    <row r="40" spans="7:11" x14ac:dyDescent="0.3">
      <c r="G40" s="26"/>
      <c r="H40" s="26"/>
      <c r="I40" s="26"/>
      <c r="J40" s="26"/>
      <c r="K40" s="26"/>
    </row>
    <row r="41" spans="7:11" x14ac:dyDescent="0.3">
      <c r="G41" s="26"/>
      <c r="H41" s="26"/>
      <c r="I41" s="26"/>
      <c r="J41" s="26"/>
      <c r="K41" s="26"/>
    </row>
    <row r="42" spans="7:11" x14ac:dyDescent="0.3">
      <c r="G42" s="26"/>
      <c r="H42" s="26"/>
      <c r="I42" s="26"/>
      <c r="J42" s="26"/>
      <c r="K42" s="26"/>
    </row>
    <row r="43" spans="7:11" x14ac:dyDescent="0.3">
      <c r="G43" s="26"/>
      <c r="H43" s="26"/>
      <c r="I43" s="26"/>
      <c r="J43" s="26"/>
      <c r="K43" s="26"/>
    </row>
    <row r="44" spans="7:11" x14ac:dyDescent="0.3">
      <c r="G44" s="26"/>
      <c r="H44" s="26"/>
      <c r="I44" s="26"/>
      <c r="J44" s="26"/>
      <c r="K44" s="26"/>
    </row>
    <row r="45" spans="7:11" x14ac:dyDescent="0.3">
      <c r="G45" s="26"/>
      <c r="H45" s="26"/>
      <c r="I45" s="26"/>
      <c r="J45" s="26"/>
      <c r="K45" s="26"/>
    </row>
    <row r="46" spans="7:11" x14ac:dyDescent="0.3">
      <c r="G46" s="26"/>
      <c r="H46" s="26"/>
      <c r="I46" s="26"/>
      <c r="J46" s="26"/>
      <c r="K46" s="26"/>
    </row>
    <row r="47" spans="7:11" x14ac:dyDescent="0.3">
      <c r="G47" s="26"/>
      <c r="H47" s="26"/>
      <c r="I47" s="26"/>
      <c r="J47" s="26"/>
      <c r="K47" s="26"/>
    </row>
    <row r="48" spans="7:11" x14ac:dyDescent="0.3">
      <c r="G48" s="26"/>
      <c r="H48" s="26"/>
      <c r="I48" s="26"/>
      <c r="J48" s="26"/>
      <c r="K48" s="26"/>
    </row>
  </sheetData>
  <mergeCells count="1">
    <mergeCell ref="G3:J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FEC6-4AEF-4B19-8FA0-11B43FF50EF9}">
  <dimension ref="A1:J50"/>
  <sheetViews>
    <sheetView tabSelected="1" workbookViewId="0">
      <selection activeCell="I14" sqref="I14"/>
    </sheetView>
  </sheetViews>
  <sheetFormatPr defaultRowHeight="14.4" x14ac:dyDescent="0.3"/>
  <cols>
    <col min="6" max="6" width="12.77734375" bestFit="1" customWidth="1"/>
    <col min="7" max="9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ht="15" thickBot="1" x14ac:dyDescent="0.35">
      <c r="A2">
        <v>758</v>
      </c>
      <c r="B2">
        <v>3469</v>
      </c>
      <c r="C2">
        <v>119543</v>
      </c>
      <c r="D2">
        <v>268820</v>
      </c>
    </row>
    <row r="3" spans="1:10" ht="15" thickBot="1" x14ac:dyDescent="0.35">
      <c r="A3">
        <v>788</v>
      </c>
      <c r="B3">
        <v>3458</v>
      </c>
      <c r="C3">
        <v>93507</v>
      </c>
      <c r="D3">
        <v>264235</v>
      </c>
      <c r="G3" s="2" t="s">
        <v>20</v>
      </c>
      <c r="H3" s="3"/>
      <c r="I3" s="3"/>
      <c r="J3" s="4"/>
    </row>
    <row r="4" spans="1:10" ht="15" thickBot="1" x14ac:dyDescent="0.35">
      <c r="A4">
        <v>779</v>
      </c>
      <c r="B4">
        <v>3649</v>
      </c>
      <c r="C4">
        <v>112664</v>
      </c>
      <c r="D4">
        <v>255409</v>
      </c>
      <c r="F4" s="5"/>
      <c r="G4" s="19">
        <v>1000</v>
      </c>
      <c r="H4" s="20">
        <v>20000</v>
      </c>
      <c r="I4" s="20">
        <v>100000</v>
      </c>
      <c r="J4" s="21">
        <v>500000</v>
      </c>
    </row>
    <row r="5" spans="1:10" x14ac:dyDescent="0.3">
      <c r="A5">
        <v>749</v>
      </c>
      <c r="B5">
        <v>3344</v>
      </c>
      <c r="C5">
        <v>114435</v>
      </c>
      <c r="D5">
        <v>251097</v>
      </c>
      <c r="F5" s="12" t="s">
        <v>13</v>
      </c>
      <c r="G5">
        <f>AVERAGE(_1000__611[1000])</f>
        <v>774.86666666666667</v>
      </c>
      <c r="H5">
        <f>AVERAGE(_2000012[20000])</f>
        <v>3481.3333333333335</v>
      </c>
      <c r="I5">
        <f>AVERAGE(_10000013[100000])</f>
        <v>113458.66666666667</v>
      </c>
      <c r="J5" s="14">
        <f>AVERAGE(_50000014[500000])</f>
        <v>251031.56666666668</v>
      </c>
    </row>
    <row r="6" spans="1:10" x14ac:dyDescent="0.3">
      <c r="A6">
        <v>758</v>
      </c>
      <c r="B6">
        <v>3533</v>
      </c>
      <c r="C6">
        <v>92529</v>
      </c>
      <c r="D6">
        <v>236804</v>
      </c>
      <c r="F6" s="12" t="s">
        <v>14</v>
      </c>
      <c r="G6">
        <f>MEDIAN(_1000__611[1000])</f>
        <v>778</v>
      </c>
      <c r="H6">
        <f>MEDIAN(_2000012[20000])</f>
        <v>3469.5</v>
      </c>
      <c r="I6">
        <f>MEDIAN(_10000013[100000])</f>
        <v>114955.5</v>
      </c>
      <c r="J6" s="14">
        <f>MEDIAN(_50000014[500000])</f>
        <v>250777</v>
      </c>
    </row>
    <row r="7" spans="1:10" ht="15" thickBot="1" x14ac:dyDescent="0.35">
      <c r="A7">
        <v>770</v>
      </c>
      <c r="B7">
        <v>3493</v>
      </c>
      <c r="C7">
        <v>115370</v>
      </c>
      <c r="D7">
        <v>251143</v>
      </c>
      <c r="F7" s="12" t="s">
        <v>15</v>
      </c>
      <c r="G7">
        <f>_xlfn.STDEV.S(_1000__611[1000])</f>
        <v>14.080393150205989</v>
      </c>
      <c r="H7">
        <f>_xlfn.STDEV.S(_2000012[20000])</f>
        <v>63.760507360360414</v>
      </c>
      <c r="I7">
        <f>_xlfn.STDEV.S(_10000013[100000])</f>
        <v>15794.455466120542</v>
      </c>
      <c r="J7" s="14">
        <f>_xlfn.STDEV.S(_50000014[500000])</f>
        <v>6786.9117942035209</v>
      </c>
    </row>
    <row r="8" spans="1:10" x14ac:dyDescent="0.3">
      <c r="A8">
        <v>781</v>
      </c>
      <c r="B8">
        <v>3473</v>
      </c>
      <c r="C8">
        <v>156133</v>
      </c>
      <c r="D8">
        <v>239911</v>
      </c>
      <c r="F8" s="9" t="s">
        <v>16</v>
      </c>
      <c r="G8" s="10">
        <v>173.08899445083156</v>
      </c>
      <c r="H8" s="1">
        <v>282.12451447307211</v>
      </c>
      <c r="I8" s="1">
        <v>3498.556022370753</v>
      </c>
      <c r="J8" s="11">
        <v>6518.2949841196969</v>
      </c>
    </row>
    <row r="9" spans="1:10" x14ac:dyDescent="0.3">
      <c r="A9">
        <v>790</v>
      </c>
      <c r="B9">
        <v>3513</v>
      </c>
      <c r="C9">
        <v>120793</v>
      </c>
      <c r="D9">
        <v>251980</v>
      </c>
      <c r="F9" s="12" t="s">
        <v>17</v>
      </c>
      <c r="G9" s="13">
        <f>G5*5/100</f>
        <v>38.743333333333332</v>
      </c>
      <c r="H9">
        <f>H5*5/100</f>
        <v>174.06666666666669</v>
      </c>
      <c r="I9">
        <f>I5*5/100</f>
        <v>5672.9333333333334</v>
      </c>
      <c r="J9" s="14">
        <f>J5*5/100</f>
        <v>12551.578333333335</v>
      </c>
    </row>
    <row r="10" spans="1:10" x14ac:dyDescent="0.3">
      <c r="A10">
        <v>795</v>
      </c>
      <c r="B10">
        <v>3438</v>
      </c>
      <c r="C10">
        <v>118018</v>
      </c>
      <c r="D10">
        <v>247292</v>
      </c>
      <c r="F10" s="12" t="s">
        <v>18</v>
      </c>
      <c r="G10" s="13">
        <f>POWER(1.96*G7/G9,2)</f>
        <v>0.50739681770203027</v>
      </c>
      <c r="H10">
        <f>POWER(1.96*H7/H9,2)</f>
        <v>0.51544750951795892</v>
      </c>
      <c r="I10">
        <f>POWER(1.96*I7/I9,2)</f>
        <v>29.778724936515378</v>
      </c>
      <c r="J10" s="14">
        <f>POWER(1.96*J7/J9,2)</f>
        <v>1.1232071798901577</v>
      </c>
    </row>
    <row r="11" spans="1:10" ht="15" thickBot="1" x14ac:dyDescent="0.35">
      <c r="A11">
        <v>783</v>
      </c>
      <c r="B11">
        <v>3581</v>
      </c>
      <c r="C11">
        <v>133482</v>
      </c>
      <c r="D11">
        <v>245900</v>
      </c>
      <c r="F11" s="22" t="s">
        <v>19</v>
      </c>
      <c r="G11" s="23">
        <f>INT(G10)+1</f>
        <v>1</v>
      </c>
      <c r="H11" s="24">
        <f>INT(H10)+1</f>
        <v>1</v>
      </c>
      <c r="I11" s="24">
        <f>INT(I10)+1</f>
        <v>30</v>
      </c>
      <c r="J11" s="25">
        <f>INT(J10)+1</f>
        <v>2</v>
      </c>
    </row>
    <row r="12" spans="1:10" x14ac:dyDescent="0.3">
      <c r="A12">
        <v>771</v>
      </c>
      <c r="B12">
        <v>3458</v>
      </c>
      <c r="C12">
        <v>112407</v>
      </c>
      <c r="D12">
        <v>247896</v>
      </c>
    </row>
    <row r="13" spans="1:10" x14ac:dyDescent="0.3">
      <c r="A13">
        <v>787</v>
      </c>
      <c r="B13">
        <v>3452</v>
      </c>
      <c r="C13">
        <v>121248</v>
      </c>
      <c r="D13">
        <v>247625</v>
      </c>
    </row>
    <row r="14" spans="1:10" x14ac:dyDescent="0.3">
      <c r="A14">
        <v>750</v>
      </c>
      <c r="B14">
        <v>3522</v>
      </c>
      <c r="C14">
        <v>114541</v>
      </c>
      <c r="D14">
        <v>247406</v>
      </c>
    </row>
    <row r="15" spans="1:10" x14ac:dyDescent="0.3">
      <c r="A15">
        <v>757</v>
      </c>
      <c r="B15">
        <v>3444</v>
      </c>
      <c r="C15">
        <v>126028</v>
      </c>
      <c r="D15">
        <v>250016</v>
      </c>
    </row>
    <row r="16" spans="1:10" x14ac:dyDescent="0.3">
      <c r="A16">
        <v>777</v>
      </c>
      <c r="B16">
        <v>3554</v>
      </c>
      <c r="C16">
        <v>93775</v>
      </c>
      <c r="D16">
        <v>251952</v>
      </c>
    </row>
    <row r="17" spans="1:9" x14ac:dyDescent="0.3">
      <c r="A17">
        <v>780</v>
      </c>
      <c r="B17">
        <v>3440</v>
      </c>
      <c r="C17">
        <v>121412</v>
      </c>
      <c r="D17">
        <v>251573</v>
      </c>
    </row>
    <row r="18" spans="1:9" x14ac:dyDescent="0.3">
      <c r="A18">
        <v>776</v>
      </c>
      <c r="B18">
        <v>3458</v>
      </c>
      <c r="C18">
        <v>97605</v>
      </c>
      <c r="D18">
        <v>250457</v>
      </c>
    </row>
    <row r="19" spans="1:9" x14ac:dyDescent="0.3">
      <c r="A19">
        <v>786</v>
      </c>
      <c r="B19">
        <v>3493</v>
      </c>
      <c r="C19">
        <v>107155</v>
      </c>
      <c r="D19">
        <v>244517</v>
      </c>
      <c r="F19" s="28"/>
      <c r="G19" s="28"/>
      <c r="H19" s="28"/>
      <c r="I19" s="28"/>
    </row>
    <row r="20" spans="1:9" x14ac:dyDescent="0.3">
      <c r="A20">
        <v>772</v>
      </c>
      <c r="B20">
        <v>3439</v>
      </c>
      <c r="C20">
        <v>91557</v>
      </c>
      <c r="D20">
        <v>244974</v>
      </c>
      <c r="F20" s="26"/>
      <c r="G20" s="26"/>
      <c r="H20" s="26"/>
      <c r="I20" s="26"/>
    </row>
    <row r="21" spans="1:9" x14ac:dyDescent="0.3">
      <c r="A21">
        <v>759</v>
      </c>
      <c r="B21">
        <v>3555</v>
      </c>
      <c r="C21">
        <v>91555</v>
      </c>
      <c r="D21">
        <v>259883</v>
      </c>
      <c r="F21" s="26"/>
      <c r="G21" s="26"/>
      <c r="H21" s="26"/>
      <c r="I21" s="26"/>
    </row>
    <row r="22" spans="1:9" x14ac:dyDescent="0.3">
      <c r="A22">
        <v>779</v>
      </c>
      <c r="B22">
        <v>3461</v>
      </c>
      <c r="C22">
        <v>93721</v>
      </c>
      <c r="D22">
        <v>249087</v>
      </c>
      <c r="F22" s="26"/>
      <c r="G22" s="26"/>
      <c r="H22" s="26"/>
      <c r="I22" s="26"/>
    </row>
    <row r="23" spans="1:9" x14ac:dyDescent="0.3">
      <c r="A23">
        <v>806</v>
      </c>
      <c r="B23">
        <v>3444</v>
      </c>
      <c r="C23">
        <v>116935</v>
      </c>
      <c r="D23">
        <v>252534</v>
      </c>
      <c r="F23" s="26"/>
      <c r="G23" s="26"/>
      <c r="H23" s="26"/>
      <c r="I23" s="26"/>
    </row>
    <row r="24" spans="1:9" x14ac:dyDescent="0.3">
      <c r="A24">
        <v>784</v>
      </c>
      <c r="B24">
        <v>3507</v>
      </c>
      <c r="C24">
        <v>104605</v>
      </c>
      <c r="D24">
        <v>251129</v>
      </c>
      <c r="F24" s="26"/>
      <c r="G24" s="26"/>
      <c r="H24" s="26"/>
      <c r="I24" s="26"/>
    </row>
    <row r="25" spans="1:9" x14ac:dyDescent="0.3">
      <c r="A25">
        <v>758</v>
      </c>
      <c r="B25">
        <v>3438</v>
      </c>
      <c r="C25">
        <v>137630</v>
      </c>
      <c r="D25">
        <v>250449</v>
      </c>
      <c r="F25" s="26"/>
      <c r="G25" s="26"/>
      <c r="H25" s="26"/>
      <c r="I25" s="26"/>
    </row>
    <row r="26" spans="1:9" x14ac:dyDescent="0.3">
      <c r="A26">
        <v>784</v>
      </c>
      <c r="B26">
        <v>3382</v>
      </c>
      <c r="C26">
        <v>96200</v>
      </c>
      <c r="D26">
        <v>250176</v>
      </c>
      <c r="F26" s="26"/>
      <c r="G26" s="26"/>
      <c r="H26" s="26"/>
      <c r="I26" s="26"/>
    </row>
    <row r="27" spans="1:9" x14ac:dyDescent="0.3">
      <c r="A27">
        <v>764</v>
      </c>
      <c r="B27">
        <v>3471</v>
      </c>
      <c r="C27">
        <v>134184</v>
      </c>
      <c r="D27">
        <v>262974</v>
      </c>
      <c r="F27" s="26"/>
      <c r="G27" s="26"/>
      <c r="H27" s="26"/>
      <c r="I27" s="26"/>
    </row>
    <row r="28" spans="1:9" x14ac:dyDescent="0.3">
      <c r="A28">
        <v>760</v>
      </c>
      <c r="B28">
        <v>3470</v>
      </c>
      <c r="C28">
        <v>127849</v>
      </c>
      <c r="D28">
        <v>251927</v>
      </c>
      <c r="F28" s="26"/>
      <c r="G28" s="26"/>
      <c r="H28" s="26"/>
      <c r="I28" s="26"/>
    </row>
    <row r="29" spans="1:9" x14ac:dyDescent="0.3">
      <c r="A29">
        <v>781</v>
      </c>
      <c r="B29">
        <v>3507</v>
      </c>
      <c r="C29">
        <v>115844</v>
      </c>
      <c r="D29">
        <v>258421</v>
      </c>
      <c r="F29" s="26"/>
      <c r="G29" s="26"/>
      <c r="H29" s="26"/>
      <c r="I29" s="26"/>
    </row>
    <row r="30" spans="1:9" x14ac:dyDescent="0.3">
      <c r="A30">
        <v>774</v>
      </c>
      <c r="B30">
        <v>3398</v>
      </c>
      <c r="C30">
        <v>103602</v>
      </c>
      <c r="D30">
        <v>243415</v>
      </c>
      <c r="F30" s="26"/>
      <c r="G30" s="26"/>
      <c r="H30" s="26"/>
      <c r="I30" s="26"/>
    </row>
    <row r="31" spans="1:9" x14ac:dyDescent="0.3">
      <c r="A31">
        <v>790</v>
      </c>
      <c r="B31">
        <v>3596</v>
      </c>
      <c r="C31">
        <v>119433</v>
      </c>
      <c r="D31">
        <v>251945</v>
      </c>
      <c r="F31" s="26"/>
      <c r="G31" s="26"/>
      <c r="H31" s="26"/>
      <c r="I31" s="26"/>
    </row>
    <row r="32" spans="1:9" x14ac:dyDescent="0.3">
      <c r="F32" s="26"/>
      <c r="G32" s="26"/>
      <c r="H32" s="26"/>
      <c r="I32" s="26"/>
    </row>
    <row r="33" spans="6:9" x14ac:dyDescent="0.3">
      <c r="F33" s="26"/>
      <c r="G33" s="26"/>
      <c r="H33" s="26"/>
      <c r="I33" s="26"/>
    </row>
    <row r="34" spans="6:9" x14ac:dyDescent="0.3">
      <c r="F34" s="26"/>
      <c r="G34" s="26"/>
      <c r="H34" s="26"/>
      <c r="I34" s="26"/>
    </row>
    <row r="35" spans="6:9" x14ac:dyDescent="0.3">
      <c r="F35" s="26"/>
      <c r="G35" s="26"/>
      <c r="H35" s="26"/>
      <c r="I35" s="26"/>
    </row>
    <row r="36" spans="6:9" x14ac:dyDescent="0.3">
      <c r="F36" s="26"/>
      <c r="G36" s="26"/>
      <c r="H36" s="26"/>
      <c r="I36" s="26"/>
    </row>
    <row r="37" spans="6:9" x14ac:dyDescent="0.3">
      <c r="F37" s="26"/>
      <c r="G37" s="26"/>
      <c r="H37" s="26"/>
      <c r="I37" s="26"/>
    </row>
    <row r="38" spans="6:9" x14ac:dyDescent="0.3">
      <c r="F38" s="26"/>
      <c r="G38" s="26"/>
      <c r="H38" s="26"/>
      <c r="I38" s="26"/>
    </row>
    <row r="39" spans="6:9" x14ac:dyDescent="0.3">
      <c r="F39" s="26"/>
      <c r="G39" s="26"/>
      <c r="H39" s="26"/>
      <c r="I39" s="26"/>
    </row>
    <row r="40" spans="6:9" x14ac:dyDescent="0.3">
      <c r="F40" s="26"/>
      <c r="G40" s="26"/>
      <c r="H40" s="26"/>
      <c r="I40" s="26"/>
    </row>
    <row r="41" spans="6:9" x14ac:dyDescent="0.3">
      <c r="F41" s="26"/>
      <c r="G41" s="26"/>
      <c r="H41" s="26"/>
      <c r="I41" s="26"/>
    </row>
    <row r="42" spans="6:9" x14ac:dyDescent="0.3">
      <c r="F42" s="26"/>
      <c r="G42" s="26"/>
      <c r="H42" s="26"/>
      <c r="I42" s="26"/>
    </row>
    <row r="43" spans="6:9" x14ac:dyDescent="0.3">
      <c r="F43" s="26"/>
      <c r="G43" s="26"/>
      <c r="H43" s="26"/>
      <c r="I43" s="26"/>
    </row>
    <row r="44" spans="6:9" x14ac:dyDescent="0.3">
      <c r="F44" s="26"/>
      <c r="G44" s="26"/>
      <c r="H44" s="26"/>
      <c r="I44" s="26"/>
    </row>
    <row r="45" spans="6:9" x14ac:dyDescent="0.3">
      <c r="F45" s="26"/>
      <c r="G45" s="26"/>
      <c r="H45" s="26"/>
      <c r="I45" s="26"/>
    </row>
    <row r="46" spans="6:9" x14ac:dyDescent="0.3">
      <c r="F46" s="26"/>
      <c r="G46" s="26"/>
      <c r="H46" s="26"/>
      <c r="I46" s="26"/>
    </row>
    <row r="47" spans="6:9" x14ac:dyDescent="0.3">
      <c r="F47" s="26"/>
      <c r="G47" s="26"/>
      <c r="H47" s="26"/>
      <c r="I47" s="26"/>
    </row>
    <row r="48" spans="6:9" x14ac:dyDescent="0.3">
      <c r="F48" s="26"/>
      <c r="G48" s="26"/>
      <c r="H48" s="26"/>
      <c r="I48" s="26"/>
    </row>
    <row r="49" spans="6:9" x14ac:dyDescent="0.3">
      <c r="F49" s="26"/>
      <c r="G49" s="26"/>
      <c r="H49" s="26"/>
      <c r="I49" s="26"/>
    </row>
    <row r="50" spans="6:9" x14ac:dyDescent="0.3">
      <c r="F50" s="26"/>
      <c r="G50" s="26"/>
      <c r="H50" s="26"/>
      <c r="I50" s="26"/>
    </row>
  </sheetData>
  <mergeCells count="1">
    <mergeCell ref="G3:J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A75D-DA20-43AF-8AA9-620D064A70FE}">
  <dimension ref="A1:L48"/>
  <sheetViews>
    <sheetView workbookViewId="0">
      <selection activeCell="G12" sqref="G12"/>
    </sheetView>
  </sheetViews>
  <sheetFormatPr defaultRowHeight="14.4" x14ac:dyDescent="0.3"/>
  <cols>
    <col min="1" max="1" width="13.44140625" bestFit="1" customWidth="1"/>
    <col min="2" max="2" width="14.44140625" bestFit="1" customWidth="1"/>
    <col min="3" max="4" width="15.5546875" bestFit="1" customWidth="1"/>
    <col min="6" max="6" width="11.109375" bestFit="1" customWidth="1"/>
    <col min="7" max="7" width="12.77734375" bestFit="1" customWidth="1"/>
    <col min="8" max="10" width="12" bestFit="1" customWidth="1"/>
  </cols>
  <sheetData>
    <row r="1" spans="1:12" x14ac:dyDescent="0.3">
      <c r="A1" t="s">
        <v>8</v>
      </c>
      <c r="B1" t="s">
        <v>9</v>
      </c>
      <c r="C1" t="s">
        <v>10</v>
      </c>
      <c r="D1" t="s">
        <v>11</v>
      </c>
    </row>
    <row r="2" spans="1:12" ht="15" thickBot="1" x14ac:dyDescent="0.35">
      <c r="A2">
        <v>345</v>
      </c>
      <c r="B2">
        <v>6514</v>
      </c>
      <c r="C2">
        <v>33275</v>
      </c>
      <c r="D2">
        <v>155443</v>
      </c>
    </row>
    <row r="3" spans="1:12" ht="15" thickBot="1" x14ac:dyDescent="0.35">
      <c r="A3">
        <v>344</v>
      </c>
      <c r="B3">
        <v>6397</v>
      </c>
      <c r="C3">
        <v>34035</v>
      </c>
      <c r="D3">
        <v>152448</v>
      </c>
      <c r="G3" s="2" t="s">
        <v>22</v>
      </c>
      <c r="H3" s="3"/>
      <c r="I3" s="3"/>
      <c r="J3" s="4"/>
    </row>
    <row r="4" spans="1:12" ht="15" thickBot="1" x14ac:dyDescent="0.35">
      <c r="A4">
        <v>297</v>
      </c>
      <c r="B4">
        <v>6226</v>
      </c>
      <c r="C4">
        <v>33545</v>
      </c>
      <c r="D4">
        <v>139323</v>
      </c>
      <c r="F4" s="5"/>
      <c r="G4" s="6">
        <v>1000</v>
      </c>
      <c r="H4" s="7">
        <v>20000</v>
      </c>
      <c r="I4" s="7">
        <v>100000</v>
      </c>
      <c r="J4" s="8">
        <v>500000</v>
      </c>
    </row>
    <row r="5" spans="1:12" x14ac:dyDescent="0.3">
      <c r="A5">
        <v>342</v>
      </c>
      <c r="B5">
        <v>3984</v>
      </c>
      <c r="C5">
        <v>31465</v>
      </c>
      <c r="D5">
        <v>151827</v>
      </c>
      <c r="F5" s="9" t="s">
        <v>13</v>
      </c>
      <c r="G5" s="10">
        <f>AVERAGE(Tabella18[1000_noVM])</f>
        <v>351.7</v>
      </c>
      <c r="H5" s="1">
        <f>AVERAGE(Tabella18[20000_noVM])</f>
        <v>6288.6</v>
      </c>
      <c r="I5" s="1">
        <f>AVERAGE(Tabella18[100000_noVM])</f>
        <v>30693.266666666666</v>
      </c>
      <c r="J5" s="11">
        <f>AVERAGE(Tabella18[500000_noVM])</f>
        <v>149468.13333333333</v>
      </c>
    </row>
    <row r="6" spans="1:12" x14ac:dyDescent="0.3">
      <c r="A6">
        <v>310</v>
      </c>
      <c r="B6">
        <v>6005</v>
      </c>
      <c r="C6">
        <v>31497</v>
      </c>
      <c r="D6">
        <v>150542</v>
      </c>
      <c r="F6" s="12" t="s">
        <v>14</v>
      </c>
      <c r="G6" s="13">
        <f>MEDIAN(Tabella18[1000_noVM])</f>
        <v>349</v>
      </c>
      <c r="H6">
        <f>MEDIAN(Tabella18[20000_noVM])</f>
        <v>6365</v>
      </c>
      <c r="I6">
        <f>MEDIAN(Tabella18[100000_noVM])</f>
        <v>30489</v>
      </c>
      <c r="J6" s="14">
        <f>MEDIAN(Tabella18[500000_noVM])</f>
        <v>148996</v>
      </c>
    </row>
    <row r="7" spans="1:12" x14ac:dyDescent="0.3">
      <c r="A7">
        <v>349</v>
      </c>
      <c r="B7">
        <v>7447</v>
      </c>
      <c r="C7">
        <v>29680</v>
      </c>
      <c r="D7">
        <v>164380</v>
      </c>
      <c r="F7" s="12" t="s">
        <v>15</v>
      </c>
      <c r="G7" s="13">
        <f>_xlfn.STDEV.S(Tabella18[1000_noVM])</f>
        <v>22.187523676529377</v>
      </c>
      <c r="H7">
        <f>_xlfn.STDEV.S(Tabella18[20000_noVM])</f>
        <v>823.85212097886892</v>
      </c>
      <c r="I7">
        <f>_xlfn.STDEV.S(Tabella18[100000_noVM])</f>
        <v>1462.1603509718157</v>
      </c>
      <c r="J7" s="14">
        <f>_xlfn.STDEV.S(Tabella18[500000_noVM])</f>
        <v>5606.1884816650627</v>
      </c>
    </row>
    <row r="8" spans="1:12" x14ac:dyDescent="0.3">
      <c r="A8">
        <v>355</v>
      </c>
      <c r="B8">
        <v>7237</v>
      </c>
      <c r="C8">
        <v>30867</v>
      </c>
      <c r="D8">
        <v>152856</v>
      </c>
      <c r="F8" s="12" t="s">
        <v>17</v>
      </c>
      <c r="G8" s="13">
        <f>G5*0.05</f>
        <v>17.585000000000001</v>
      </c>
      <c r="H8">
        <f>H5*0.05</f>
        <v>314.43000000000006</v>
      </c>
      <c r="I8">
        <f>I5*0.05</f>
        <v>1534.6633333333334</v>
      </c>
      <c r="J8" s="14">
        <f>J5*0.05</f>
        <v>7473.4066666666668</v>
      </c>
    </row>
    <row r="9" spans="1:12" x14ac:dyDescent="0.3">
      <c r="A9">
        <v>352</v>
      </c>
      <c r="B9">
        <v>7076</v>
      </c>
      <c r="C9">
        <v>30211</v>
      </c>
      <c r="D9">
        <v>153632</v>
      </c>
      <c r="F9" s="12" t="s">
        <v>18</v>
      </c>
      <c r="G9" s="13">
        <f>POWER(2.045*G7/G8,2)</f>
        <v>6.6576283386912563</v>
      </c>
      <c r="H9">
        <f>POWER(2.045*H7/H8,2)</f>
        <v>28.710265026124041</v>
      </c>
      <c r="I9">
        <f>POWER(2.045*I7/I8,2)</f>
        <v>3.7962114693328788</v>
      </c>
      <c r="J9" s="14">
        <f>POWER(2.045*J7/J8,2)</f>
        <v>2.3533405819682818</v>
      </c>
    </row>
    <row r="10" spans="1:12" ht="15" thickBot="1" x14ac:dyDescent="0.35">
      <c r="A10">
        <v>350</v>
      </c>
      <c r="B10">
        <v>7220</v>
      </c>
      <c r="C10">
        <v>30049</v>
      </c>
      <c r="D10">
        <v>150157</v>
      </c>
      <c r="F10" s="15" t="s">
        <v>19</v>
      </c>
      <c r="G10" s="16">
        <f>INT(G9)+1</f>
        <v>7</v>
      </c>
      <c r="H10" s="17">
        <f t="shared" ref="H10:J10" si="0">INT(H9)+1</f>
        <v>29</v>
      </c>
      <c r="I10" s="17">
        <f t="shared" si="0"/>
        <v>4</v>
      </c>
      <c r="J10" s="18">
        <f t="shared" si="0"/>
        <v>3</v>
      </c>
    </row>
    <row r="11" spans="1:12" x14ac:dyDescent="0.3">
      <c r="A11">
        <v>347</v>
      </c>
      <c r="B11">
        <v>6560</v>
      </c>
      <c r="C11">
        <v>30462</v>
      </c>
      <c r="D11">
        <v>152894</v>
      </c>
    </row>
    <row r="12" spans="1:12" x14ac:dyDescent="0.3">
      <c r="A12">
        <v>380</v>
      </c>
      <c r="B12">
        <v>5939</v>
      </c>
      <c r="C12">
        <v>29667</v>
      </c>
      <c r="D12">
        <v>153570</v>
      </c>
    </row>
    <row r="13" spans="1:12" x14ac:dyDescent="0.3">
      <c r="A13">
        <v>361</v>
      </c>
      <c r="B13">
        <v>7073</v>
      </c>
      <c r="C13">
        <v>31834</v>
      </c>
      <c r="D13">
        <v>146721</v>
      </c>
    </row>
    <row r="14" spans="1:12" x14ac:dyDescent="0.3">
      <c r="A14">
        <v>358</v>
      </c>
      <c r="B14">
        <v>4568</v>
      </c>
      <c r="C14">
        <v>29977</v>
      </c>
      <c r="D14">
        <v>148592</v>
      </c>
    </row>
    <row r="15" spans="1:12" x14ac:dyDescent="0.3">
      <c r="A15">
        <v>406</v>
      </c>
      <c r="B15">
        <v>7252</v>
      </c>
      <c r="C15">
        <v>30135</v>
      </c>
      <c r="D15">
        <v>146203</v>
      </c>
      <c r="G15" s="26"/>
      <c r="H15" s="26"/>
      <c r="I15" s="26"/>
      <c r="J15" s="26"/>
      <c r="K15" s="26"/>
      <c r="L15" s="26"/>
    </row>
    <row r="16" spans="1:12" x14ac:dyDescent="0.3">
      <c r="A16">
        <v>393</v>
      </c>
      <c r="B16">
        <v>5763</v>
      </c>
      <c r="C16">
        <v>28604</v>
      </c>
      <c r="D16">
        <v>138737</v>
      </c>
      <c r="G16" s="26"/>
      <c r="H16" s="28"/>
      <c r="I16" s="28"/>
      <c r="J16" s="28"/>
      <c r="K16" s="28"/>
      <c r="L16" s="26"/>
    </row>
    <row r="17" spans="1:12" x14ac:dyDescent="0.3">
      <c r="A17">
        <v>347</v>
      </c>
      <c r="B17">
        <v>5927</v>
      </c>
      <c r="C17">
        <v>29798</v>
      </c>
      <c r="D17">
        <v>148312</v>
      </c>
      <c r="G17" s="26"/>
      <c r="H17" s="27"/>
      <c r="I17" s="27"/>
      <c r="J17" s="27"/>
      <c r="K17" s="27"/>
      <c r="L17" s="26"/>
    </row>
    <row r="18" spans="1:12" x14ac:dyDescent="0.3">
      <c r="A18">
        <v>361</v>
      </c>
      <c r="B18">
        <v>6405</v>
      </c>
      <c r="C18">
        <v>29281</v>
      </c>
      <c r="D18">
        <v>146276</v>
      </c>
      <c r="G18" s="26"/>
      <c r="H18" s="26"/>
      <c r="I18" s="26"/>
      <c r="J18" s="26"/>
      <c r="K18" s="26"/>
      <c r="L18" s="26"/>
    </row>
    <row r="19" spans="1:12" x14ac:dyDescent="0.3">
      <c r="A19">
        <v>337</v>
      </c>
      <c r="B19">
        <v>5439</v>
      </c>
      <c r="C19">
        <v>29686</v>
      </c>
      <c r="D19">
        <v>146717</v>
      </c>
      <c r="G19" s="26"/>
      <c r="H19" s="26"/>
      <c r="I19" s="26"/>
      <c r="J19" s="26"/>
      <c r="K19" s="26"/>
      <c r="L19" s="26"/>
    </row>
    <row r="20" spans="1:12" x14ac:dyDescent="0.3">
      <c r="A20">
        <v>389</v>
      </c>
      <c r="B20">
        <v>5712</v>
      </c>
      <c r="C20">
        <v>31258</v>
      </c>
      <c r="D20">
        <v>144437</v>
      </c>
      <c r="G20" s="26"/>
      <c r="H20" s="26"/>
      <c r="I20" s="26"/>
      <c r="J20" s="26"/>
      <c r="K20" s="26"/>
      <c r="L20" s="26"/>
    </row>
    <row r="21" spans="1:12" x14ac:dyDescent="0.3">
      <c r="A21">
        <v>347</v>
      </c>
      <c r="B21">
        <v>7599</v>
      </c>
      <c r="C21">
        <v>31076</v>
      </c>
      <c r="D21">
        <v>157324</v>
      </c>
      <c r="G21" s="26"/>
      <c r="H21" s="26"/>
      <c r="I21" s="26"/>
      <c r="J21" s="26"/>
      <c r="K21" s="26"/>
      <c r="L21" s="26"/>
    </row>
    <row r="22" spans="1:12" x14ac:dyDescent="0.3">
      <c r="A22">
        <v>350</v>
      </c>
      <c r="B22">
        <v>5782</v>
      </c>
      <c r="C22">
        <v>31163</v>
      </c>
      <c r="D22">
        <v>156969</v>
      </c>
      <c r="G22" s="26"/>
      <c r="H22" s="26"/>
      <c r="I22" s="26"/>
      <c r="J22" s="26"/>
      <c r="K22" s="26"/>
      <c r="L22" s="26"/>
    </row>
    <row r="23" spans="1:12" x14ac:dyDescent="0.3">
      <c r="A23">
        <v>347</v>
      </c>
      <c r="B23">
        <v>5634</v>
      </c>
      <c r="C23">
        <v>28030</v>
      </c>
      <c r="D23">
        <v>146714</v>
      </c>
      <c r="G23" s="26"/>
      <c r="H23" s="26"/>
      <c r="I23" s="26"/>
      <c r="J23" s="26"/>
      <c r="K23" s="26"/>
      <c r="L23" s="26"/>
    </row>
    <row r="24" spans="1:12" x14ac:dyDescent="0.3">
      <c r="A24">
        <v>344</v>
      </c>
      <c r="B24">
        <v>6333</v>
      </c>
      <c r="C24">
        <v>30516</v>
      </c>
      <c r="D24">
        <v>149161</v>
      </c>
      <c r="G24" s="26"/>
      <c r="H24" s="26"/>
      <c r="I24" s="26"/>
      <c r="J24" s="26"/>
      <c r="K24" s="26"/>
      <c r="L24" s="26"/>
    </row>
    <row r="25" spans="1:12" x14ac:dyDescent="0.3">
      <c r="A25">
        <v>321</v>
      </c>
      <c r="B25">
        <v>5768</v>
      </c>
      <c r="C25">
        <v>30274</v>
      </c>
      <c r="D25">
        <v>152532</v>
      </c>
      <c r="G25" s="26"/>
      <c r="H25" s="26"/>
      <c r="I25" s="26"/>
      <c r="J25" s="26"/>
      <c r="K25" s="26"/>
      <c r="L25" s="26"/>
    </row>
    <row r="26" spans="1:12" x14ac:dyDescent="0.3">
      <c r="A26">
        <v>357</v>
      </c>
      <c r="B26">
        <v>6627</v>
      </c>
      <c r="C26">
        <v>30365</v>
      </c>
      <c r="D26">
        <v>141905</v>
      </c>
      <c r="G26" s="26"/>
      <c r="H26" s="26"/>
      <c r="I26" s="26"/>
      <c r="J26" s="26"/>
      <c r="K26" s="26"/>
      <c r="L26" s="26"/>
    </row>
    <row r="27" spans="1:12" x14ac:dyDescent="0.3">
      <c r="A27">
        <v>334</v>
      </c>
      <c r="B27">
        <v>7045</v>
      </c>
      <c r="C27">
        <v>31069</v>
      </c>
      <c r="D27">
        <v>144252</v>
      </c>
      <c r="G27" s="26"/>
      <c r="H27" s="26"/>
      <c r="I27" s="26"/>
      <c r="J27" s="26"/>
      <c r="K27" s="26"/>
      <c r="L27" s="26"/>
    </row>
    <row r="28" spans="1:12" x14ac:dyDescent="0.3">
      <c r="A28">
        <v>367</v>
      </c>
      <c r="B28">
        <v>6070</v>
      </c>
      <c r="C28">
        <v>30786</v>
      </c>
      <c r="D28">
        <v>142836</v>
      </c>
      <c r="G28" s="26"/>
      <c r="H28" s="26"/>
      <c r="I28" s="26"/>
      <c r="J28" s="26"/>
      <c r="K28" s="26"/>
      <c r="L28" s="26"/>
    </row>
    <row r="29" spans="1:12" x14ac:dyDescent="0.3">
      <c r="A29">
        <v>349</v>
      </c>
      <c r="B29">
        <v>5609</v>
      </c>
      <c r="C29">
        <v>33063</v>
      </c>
      <c r="D29">
        <v>154318</v>
      </c>
      <c r="G29" s="26"/>
      <c r="H29" s="26"/>
      <c r="I29" s="26"/>
      <c r="J29" s="26"/>
      <c r="K29" s="26"/>
      <c r="L29" s="26"/>
    </row>
    <row r="30" spans="1:12" x14ac:dyDescent="0.3">
      <c r="A30">
        <v>369</v>
      </c>
      <c r="B30">
        <v>6913</v>
      </c>
      <c r="C30">
        <v>31189</v>
      </c>
      <c r="D30">
        <v>148831</v>
      </c>
      <c r="G30" s="26"/>
      <c r="H30" s="26"/>
      <c r="I30" s="26"/>
      <c r="J30" s="26"/>
      <c r="K30" s="26"/>
      <c r="L30" s="26"/>
    </row>
    <row r="31" spans="1:12" x14ac:dyDescent="0.3">
      <c r="A31">
        <v>343</v>
      </c>
      <c r="B31">
        <v>6534</v>
      </c>
      <c r="C31">
        <v>27941</v>
      </c>
      <c r="D31">
        <v>146135</v>
      </c>
      <c r="G31" s="26"/>
      <c r="H31" s="26"/>
      <c r="I31" s="26"/>
      <c r="J31" s="26"/>
      <c r="K31" s="26"/>
      <c r="L31" s="26"/>
    </row>
    <row r="32" spans="1:12" x14ac:dyDescent="0.3">
      <c r="G32" s="26"/>
      <c r="H32" s="26"/>
      <c r="I32" s="26"/>
      <c r="J32" s="26"/>
      <c r="K32" s="26"/>
      <c r="L32" s="26"/>
    </row>
    <row r="33" spans="7:12" x14ac:dyDescent="0.3">
      <c r="G33" s="26"/>
      <c r="H33" s="26"/>
      <c r="I33" s="26"/>
      <c r="J33" s="26"/>
      <c r="K33" s="26"/>
      <c r="L33" s="26"/>
    </row>
    <row r="34" spans="7:12" x14ac:dyDescent="0.3">
      <c r="G34" s="26"/>
      <c r="H34" s="26"/>
      <c r="I34" s="26"/>
      <c r="J34" s="26"/>
      <c r="K34" s="26"/>
      <c r="L34" s="26"/>
    </row>
    <row r="35" spans="7:12" x14ac:dyDescent="0.3">
      <c r="G35" s="26"/>
      <c r="H35" s="26"/>
      <c r="I35" s="26"/>
      <c r="J35" s="26"/>
      <c r="K35" s="26"/>
      <c r="L35" s="26"/>
    </row>
    <row r="36" spans="7:12" x14ac:dyDescent="0.3">
      <c r="G36" s="26"/>
      <c r="H36" s="26"/>
      <c r="I36" s="26"/>
      <c r="J36" s="26"/>
      <c r="K36" s="26"/>
      <c r="L36" s="26"/>
    </row>
    <row r="37" spans="7:12" x14ac:dyDescent="0.3">
      <c r="G37" s="26"/>
      <c r="H37" s="26"/>
      <c r="I37" s="26"/>
      <c r="J37" s="26"/>
      <c r="K37" s="26"/>
      <c r="L37" s="26"/>
    </row>
    <row r="38" spans="7:12" x14ac:dyDescent="0.3">
      <c r="G38" s="26"/>
      <c r="H38" s="26"/>
      <c r="I38" s="26"/>
      <c r="J38" s="26"/>
      <c r="K38" s="26"/>
      <c r="L38" s="26"/>
    </row>
    <row r="39" spans="7:12" x14ac:dyDescent="0.3">
      <c r="G39" s="26"/>
      <c r="H39" s="26"/>
      <c r="I39" s="26"/>
      <c r="J39" s="26"/>
      <c r="K39" s="26"/>
      <c r="L39" s="26"/>
    </row>
    <row r="40" spans="7:12" x14ac:dyDescent="0.3">
      <c r="G40" s="26"/>
      <c r="H40" s="26"/>
      <c r="I40" s="26"/>
      <c r="J40" s="26"/>
      <c r="K40" s="26"/>
      <c r="L40" s="26"/>
    </row>
    <row r="41" spans="7:12" x14ac:dyDescent="0.3">
      <c r="G41" s="26"/>
      <c r="H41" s="26"/>
      <c r="I41" s="26"/>
      <c r="J41" s="26"/>
      <c r="K41" s="26"/>
      <c r="L41" s="26"/>
    </row>
    <row r="42" spans="7:12" x14ac:dyDescent="0.3">
      <c r="G42" s="26"/>
      <c r="H42" s="26"/>
      <c r="I42" s="26"/>
      <c r="J42" s="26"/>
      <c r="K42" s="26"/>
      <c r="L42" s="26"/>
    </row>
    <row r="43" spans="7:12" x14ac:dyDescent="0.3">
      <c r="G43" s="26"/>
      <c r="H43" s="26"/>
      <c r="I43" s="26"/>
      <c r="J43" s="26"/>
      <c r="K43" s="26"/>
      <c r="L43" s="26"/>
    </row>
    <row r="44" spans="7:12" x14ac:dyDescent="0.3">
      <c r="G44" s="26"/>
      <c r="H44" s="26"/>
      <c r="I44" s="26"/>
      <c r="J44" s="26"/>
      <c r="K44" s="26"/>
      <c r="L44" s="26"/>
    </row>
    <row r="45" spans="7:12" x14ac:dyDescent="0.3">
      <c r="G45" s="26"/>
      <c r="H45" s="26"/>
      <c r="I45" s="26"/>
      <c r="J45" s="26"/>
      <c r="K45" s="26"/>
      <c r="L45" s="26"/>
    </row>
    <row r="46" spans="7:12" x14ac:dyDescent="0.3">
      <c r="G46" s="26"/>
      <c r="H46" s="26"/>
      <c r="I46" s="26"/>
      <c r="J46" s="26"/>
      <c r="K46" s="26"/>
      <c r="L46" s="26"/>
    </row>
    <row r="47" spans="7:12" x14ac:dyDescent="0.3">
      <c r="G47" s="26"/>
      <c r="H47" s="26"/>
      <c r="I47" s="26"/>
      <c r="J47" s="26"/>
      <c r="K47" s="26"/>
      <c r="L47" s="26"/>
    </row>
    <row r="48" spans="7:12" x14ac:dyDescent="0.3">
      <c r="G48" s="26"/>
      <c r="H48" s="26"/>
      <c r="I48" s="26"/>
      <c r="J48" s="26"/>
      <c r="K48" s="26"/>
      <c r="L48" s="26"/>
    </row>
  </sheetData>
  <mergeCells count="1">
    <mergeCell ref="G3:J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0771-EA84-43EA-8FB4-25A5934B361C}">
  <dimension ref="A1:J31"/>
  <sheetViews>
    <sheetView workbookViewId="0">
      <selection activeCell="I9" sqref="I9"/>
    </sheetView>
  </sheetViews>
  <sheetFormatPr defaultRowHeight="14.4" x14ac:dyDescent="0.3"/>
  <cols>
    <col min="1" max="1" width="10.6640625" customWidth="1"/>
    <col min="2" max="2" width="11.6640625" customWidth="1"/>
    <col min="3" max="4" width="12.6640625" customWidth="1"/>
  </cols>
  <sheetData>
    <row r="1" spans="1:10" ht="15" thickBot="1" x14ac:dyDescent="0.35">
      <c r="A1" t="s">
        <v>4</v>
      </c>
      <c r="B1" t="s">
        <v>5</v>
      </c>
      <c r="C1" t="s">
        <v>6</v>
      </c>
      <c r="D1" t="s">
        <v>7</v>
      </c>
    </row>
    <row r="2" spans="1:10" ht="15" thickBot="1" x14ac:dyDescent="0.35">
      <c r="A2">
        <v>-265</v>
      </c>
      <c r="B2">
        <v>3739</v>
      </c>
      <c r="C2">
        <v>-79580</v>
      </c>
      <c r="D2">
        <v>-87612</v>
      </c>
      <c r="F2" s="29" t="s">
        <v>23</v>
      </c>
    </row>
    <row r="3" spans="1:10" ht="15" thickBot="1" x14ac:dyDescent="0.35">
      <c r="A3">
        <v>-305</v>
      </c>
      <c r="B3">
        <v>3656</v>
      </c>
      <c r="C3">
        <v>-59297</v>
      </c>
      <c r="D3">
        <v>-67733</v>
      </c>
      <c r="F3" s="30" t="s">
        <v>25</v>
      </c>
      <c r="G3" s="31"/>
      <c r="H3" s="31"/>
      <c r="I3" s="31"/>
      <c r="J3" s="32"/>
    </row>
    <row r="4" spans="1:10" x14ac:dyDescent="0.3">
      <c r="A4">
        <v>-286</v>
      </c>
      <c r="B4">
        <v>3889</v>
      </c>
      <c r="C4">
        <v>-76275</v>
      </c>
      <c r="D4">
        <v>-75890</v>
      </c>
    </row>
    <row r="5" spans="1:10" x14ac:dyDescent="0.3">
      <c r="A5">
        <v>-268</v>
      </c>
      <c r="B5">
        <v>3929</v>
      </c>
      <c r="C5">
        <v>-80102</v>
      </c>
      <c r="D5">
        <v>-78991</v>
      </c>
    </row>
    <row r="6" spans="1:10" x14ac:dyDescent="0.3">
      <c r="A6">
        <v>-264</v>
      </c>
      <c r="B6">
        <v>4149</v>
      </c>
      <c r="C6">
        <v>-56997</v>
      </c>
      <c r="D6">
        <v>-64190</v>
      </c>
    </row>
    <row r="7" spans="1:10" x14ac:dyDescent="0.3">
      <c r="A7">
        <v>-276</v>
      </c>
      <c r="B7">
        <v>4183</v>
      </c>
      <c r="C7">
        <v>-79579</v>
      </c>
      <c r="D7">
        <v>-55666</v>
      </c>
    </row>
    <row r="8" spans="1:10" x14ac:dyDescent="0.3">
      <c r="A8">
        <v>-278</v>
      </c>
      <c r="B8">
        <v>3918</v>
      </c>
      <c r="C8">
        <v>-118566</v>
      </c>
      <c r="D8">
        <v>-61663</v>
      </c>
    </row>
    <row r="9" spans="1:10" x14ac:dyDescent="0.3">
      <c r="A9">
        <v>-302</v>
      </c>
      <c r="B9">
        <v>3565</v>
      </c>
      <c r="C9">
        <v>-83796</v>
      </c>
      <c r="D9">
        <v>-61259</v>
      </c>
    </row>
    <row r="10" spans="1:10" x14ac:dyDescent="0.3">
      <c r="A10">
        <v>-296</v>
      </c>
      <c r="B10">
        <v>4139</v>
      </c>
      <c r="C10">
        <v>-92099</v>
      </c>
      <c r="D10">
        <v>-63385</v>
      </c>
    </row>
    <row r="11" spans="1:10" x14ac:dyDescent="0.3">
      <c r="A11">
        <v>-290</v>
      </c>
      <c r="B11">
        <v>4096</v>
      </c>
      <c r="C11">
        <v>-97278</v>
      </c>
      <c r="D11">
        <v>-60954</v>
      </c>
    </row>
    <row r="12" spans="1:10" x14ac:dyDescent="0.3">
      <c r="A12">
        <v>-291</v>
      </c>
      <c r="B12">
        <v>3900</v>
      </c>
      <c r="C12">
        <v>-83102</v>
      </c>
      <c r="D12">
        <v>-68781</v>
      </c>
    </row>
    <row r="13" spans="1:10" x14ac:dyDescent="0.3">
      <c r="A13">
        <v>-293</v>
      </c>
      <c r="B13">
        <v>3604</v>
      </c>
      <c r="C13">
        <v>-85497</v>
      </c>
      <c r="D13">
        <v>-62267</v>
      </c>
    </row>
    <row r="14" spans="1:10" x14ac:dyDescent="0.3">
      <c r="A14">
        <v>-246</v>
      </c>
      <c r="B14">
        <v>3959</v>
      </c>
      <c r="C14">
        <v>-76012</v>
      </c>
      <c r="D14">
        <v>-69378</v>
      </c>
    </row>
    <row r="15" spans="1:10" x14ac:dyDescent="0.3">
      <c r="A15">
        <v>-248</v>
      </c>
      <c r="B15">
        <v>3846</v>
      </c>
      <c r="C15">
        <v>-91350</v>
      </c>
      <c r="D15">
        <v>-68309</v>
      </c>
    </row>
    <row r="16" spans="1:10" x14ac:dyDescent="0.3">
      <c r="A16">
        <v>-298</v>
      </c>
      <c r="B16">
        <v>3947</v>
      </c>
      <c r="C16">
        <v>-52125</v>
      </c>
      <c r="D16">
        <v>-69905</v>
      </c>
    </row>
    <row r="17" spans="1:4" x14ac:dyDescent="0.3">
      <c r="A17">
        <v>-283</v>
      </c>
      <c r="B17">
        <v>4461</v>
      </c>
      <c r="C17">
        <v>-80854</v>
      </c>
      <c r="D17">
        <v>-62785</v>
      </c>
    </row>
    <row r="18" spans="1:4" x14ac:dyDescent="0.3">
      <c r="A18">
        <v>-295</v>
      </c>
      <c r="B18">
        <v>4072</v>
      </c>
      <c r="C18">
        <v>-60619</v>
      </c>
      <c r="D18">
        <v>-69432</v>
      </c>
    </row>
    <row r="19" spans="1:4" x14ac:dyDescent="0.3">
      <c r="A19">
        <v>-294</v>
      </c>
      <c r="B19">
        <v>4032</v>
      </c>
      <c r="C19">
        <v>-70088</v>
      </c>
      <c r="D19">
        <v>-65641</v>
      </c>
    </row>
    <row r="20" spans="1:4" x14ac:dyDescent="0.3">
      <c r="A20">
        <v>-268</v>
      </c>
      <c r="B20">
        <v>4413</v>
      </c>
      <c r="C20">
        <v>-53841</v>
      </c>
      <c r="D20">
        <v>-62257</v>
      </c>
    </row>
    <row r="21" spans="1:4" x14ac:dyDescent="0.3">
      <c r="A21">
        <v>-268</v>
      </c>
      <c r="B21">
        <v>4043</v>
      </c>
      <c r="C21">
        <v>-53950</v>
      </c>
      <c r="D21">
        <v>-86746</v>
      </c>
    </row>
    <row r="22" spans="1:4" x14ac:dyDescent="0.3">
      <c r="A22">
        <v>-297</v>
      </c>
      <c r="B22">
        <v>3876</v>
      </c>
      <c r="C22">
        <v>-56815</v>
      </c>
      <c r="D22">
        <v>-73416</v>
      </c>
    </row>
    <row r="23" spans="1:4" x14ac:dyDescent="0.3">
      <c r="A23">
        <v>-328</v>
      </c>
      <c r="B23">
        <v>3837</v>
      </c>
      <c r="C23">
        <v>-80367</v>
      </c>
      <c r="D23">
        <v>-61565</v>
      </c>
    </row>
    <row r="24" spans="1:4" x14ac:dyDescent="0.3">
      <c r="A24">
        <v>-309</v>
      </c>
      <c r="B24">
        <v>4054</v>
      </c>
      <c r="C24">
        <v>-68687</v>
      </c>
      <c r="D24">
        <v>-70460</v>
      </c>
    </row>
    <row r="25" spans="1:4" x14ac:dyDescent="0.3">
      <c r="A25">
        <v>-261</v>
      </c>
      <c r="B25">
        <v>4158</v>
      </c>
      <c r="C25">
        <v>-96945</v>
      </c>
      <c r="D25">
        <v>-63733</v>
      </c>
    </row>
    <row r="26" spans="1:4" x14ac:dyDescent="0.3">
      <c r="A26">
        <v>-296</v>
      </c>
      <c r="B26">
        <v>4052</v>
      </c>
      <c r="C26">
        <v>-61587</v>
      </c>
      <c r="D26">
        <v>-70196</v>
      </c>
    </row>
    <row r="27" spans="1:4" x14ac:dyDescent="0.3">
      <c r="A27">
        <v>-280</v>
      </c>
      <c r="B27">
        <v>3690</v>
      </c>
      <c r="C27">
        <v>-100342</v>
      </c>
      <c r="D27">
        <v>-84400</v>
      </c>
    </row>
    <row r="28" spans="1:4" x14ac:dyDescent="0.3">
      <c r="A28">
        <v>-279</v>
      </c>
      <c r="B28">
        <v>4031</v>
      </c>
      <c r="C28">
        <v>-91774</v>
      </c>
      <c r="D28">
        <v>-62514</v>
      </c>
    </row>
    <row r="29" spans="1:4" x14ac:dyDescent="0.3">
      <c r="A29">
        <v>-292</v>
      </c>
      <c r="B29">
        <v>4033</v>
      </c>
      <c r="C29">
        <v>-78171</v>
      </c>
      <c r="D29">
        <v>-67456</v>
      </c>
    </row>
    <row r="30" spans="1:4" x14ac:dyDescent="0.3">
      <c r="A30">
        <v>-292</v>
      </c>
      <c r="B30">
        <v>3940</v>
      </c>
      <c r="C30">
        <v>-69250</v>
      </c>
      <c r="D30">
        <v>-76707</v>
      </c>
    </row>
    <row r="31" spans="1:4" x14ac:dyDescent="0.3">
      <c r="A31">
        <v>-281</v>
      </c>
      <c r="B31">
        <v>4450</v>
      </c>
      <c r="C31">
        <v>-82199</v>
      </c>
      <c r="D31">
        <v>-68990</v>
      </c>
    </row>
  </sheetData>
  <mergeCells count="1">
    <mergeCell ref="F3:J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C167-0F4B-496F-A23A-444EFDE62BD2}">
  <dimension ref="A1:T32"/>
  <sheetViews>
    <sheetView workbookViewId="0">
      <selection activeCell="F15" sqref="F15"/>
    </sheetView>
  </sheetViews>
  <sheetFormatPr defaultRowHeight="14.4" x14ac:dyDescent="0.3"/>
  <cols>
    <col min="1" max="1" width="10.6640625" customWidth="1"/>
    <col min="2" max="2" width="11.6640625" customWidth="1"/>
    <col min="3" max="4" width="12.6640625" customWidth="1"/>
  </cols>
  <sheetData>
    <row r="1" spans="1:20" ht="15" thickBot="1" x14ac:dyDescent="0.35">
      <c r="A1" s="35" t="s">
        <v>4</v>
      </c>
      <c r="B1" s="35" t="s">
        <v>5</v>
      </c>
      <c r="C1" s="35" t="s">
        <v>6</v>
      </c>
      <c r="D1" s="35" t="s">
        <v>7</v>
      </c>
    </row>
    <row r="2" spans="1:20" ht="15" thickBot="1" x14ac:dyDescent="0.35">
      <c r="A2">
        <v>-133</v>
      </c>
      <c r="B2">
        <v>-2469</v>
      </c>
      <c r="C2">
        <v>-13337</v>
      </c>
      <c r="D2">
        <v>-60259</v>
      </c>
      <c r="F2" s="29" t="s">
        <v>23</v>
      </c>
      <c r="L2" s="33"/>
      <c r="M2" s="33"/>
      <c r="N2" s="33"/>
      <c r="O2" s="33"/>
      <c r="P2" s="33"/>
      <c r="Q2" s="33"/>
      <c r="R2" s="33"/>
      <c r="S2" s="33"/>
      <c r="T2" s="33"/>
    </row>
    <row r="3" spans="1:20" ht="15" thickBot="1" x14ac:dyDescent="0.35">
      <c r="A3">
        <v>-128</v>
      </c>
      <c r="B3">
        <v>-2315</v>
      </c>
      <c r="C3">
        <v>-14420</v>
      </c>
      <c r="D3">
        <v>-57034</v>
      </c>
      <c r="F3" s="30" t="s">
        <v>26</v>
      </c>
      <c r="G3" s="31"/>
      <c r="H3" s="31"/>
      <c r="I3" s="31"/>
      <c r="J3" s="32"/>
      <c r="L3" s="34"/>
      <c r="M3" s="34"/>
      <c r="N3" s="34"/>
      <c r="O3" s="34"/>
      <c r="P3" s="33"/>
      <c r="Q3" s="34"/>
      <c r="R3" s="34"/>
      <c r="S3" s="34"/>
      <c r="T3" s="34"/>
    </row>
    <row r="4" spans="1:20" x14ac:dyDescent="0.3">
      <c r="A4">
        <v>-84</v>
      </c>
      <c r="B4">
        <v>-2223</v>
      </c>
      <c r="C4">
        <v>-14096</v>
      </c>
      <c r="D4">
        <v>-42670</v>
      </c>
      <c r="L4" s="34"/>
      <c r="M4" s="34"/>
      <c r="N4" s="34"/>
      <c r="O4" s="34"/>
      <c r="P4" s="33"/>
      <c r="Q4" s="34"/>
      <c r="R4" s="34"/>
      <c r="S4" s="34"/>
      <c r="T4" s="34"/>
    </row>
    <row r="5" spans="1:20" x14ac:dyDescent="0.3">
      <c r="A5">
        <v>-123</v>
      </c>
      <c r="B5">
        <v>50</v>
      </c>
      <c r="C5">
        <v>-11741</v>
      </c>
      <c r="D5">
        <v>-56231</v>
      </c>
      <c r="L5" s="34"/>
      <c r="M5" s="34"/>
      <c r="N5" s="34"/>
      <c r="O5" s="34"/>
      <c r="P5" s="33"/>
      <c r="Q5" s="34"/>
      <c r="R5" s="34"/>
      <c r="S5" s="34"/>
      <c r="T5" s="34"/>
    </row>
    <row r="6" spans="1:20" x14ac:dyDescent="0.3">
      <c r="A6">
        <v>-93</v>
      </c>
      <c r="B6">
        <v>-1949</v>
      </c>
      <c r="C6">
        <v>-11876</v>
      </c>
      <c r="D6">
        <v>-54809</v>
      </c>
      <c r="L6" s="34"/>
      <c r="M6" s="34"/>
      <c r="N6" s="34"/>
      <c r="O6" s="34"/>
      <c r="P6" s="33"/>
      <c r="Q6" s="34"/>
      <c r="R6" s="34"/>
      <c r="S6" s="34"/>
      <c r="T6" s="34"/>
    </row>
    <row r="7" spans="1:20" x14ac:dyDescent="0.3">
      <c r="A7">
        <v>-134</v>
      </c>
      <c r="B7">
        <v>-3385</v>
      </c>
      <c r="C7">
        <v>-9901</v>
      </c>
      <c r="D7">
        <v>-68757</v>
      </c>
      <c r="L7" s="34"/>
      <c r="M7" s="34"/>
      <c r="N7" s="34"/>
      <c r="O7" s="34"/>
      <c r="P7" s="33"/>
      <c r="Q7" s="34"/>
      <c r="R7" s="34"/>
      <c r="S7" s="34"/>
      <c r="T7" s="34"/>
    </row>
    <row r="8" spans="1:20" x14ac:dyDescent="0.3">
      <c r="A8">
        <v>-140</v>
      </c>
      <c r="B8">
        <v>-3205</v>
      </c>
      <c r="C8">
        <v>-11685</v>
      </c>
      <c r="D8">
        <v>-57023</v>
      </c>
      <c r="L8" s="34"/>
      <c r="M8" s="34"/>
      <c r="N8" s="34"/>
      <c r="O8" s="34"/>
      <c r="P8" s="33"/>
      <c r="Q8" s="34"/>
      <c r="R8" s="34"/>
      <c r="S8" s="34"/>
      <c r="T8" s="34"/>
    </row>
    <row r="9" spans="1:20" x14ac:dyDescent="0.3">
      <c r="A9">
        <v>-138</v>
      </c>
      <c r="B9">
        <v>-3009</v>
      </c>
      <c r="C9">
        <v>-10757</v>
      </c>
      <c r="D9">
        <v>-57204</v>
      </c>
      <c r="L9" s="34"/>
      <c r="M9" s="34"/>
      <c r="N9" s="34"/>
      <c r="O9" s="34"/>
      <c r="P9" s="33"/>
      <c r="Q9" s="34"/>
      <c r="R9" s="34"/>
      <c r="S9" s="34"/>
      <c r="T9" s="34"/>
    </row>
    <row r="10" spans="1:20" x14ac:dyDescent="0.3">
      <c r="A10">
        <v>-138</v>
      </c>
      <c r="B10">
        <v>-3187</v>
      </c>
      <c r="C10">
        <v>-10879</v>
      </c>
      <c r="D10">
        <v>-53640</v>
      </c>
      <c r="L10" s="34"/>
      <c r="M10" s="34"/>
      <c r="N10" s="34"/>
      <c r="O10" s="34"/>
      <c r="P10" s="33"/>
      <c r="Q10" s="34"/>
      <c r="R10" s="34"/>
      <c r="S10" s="34"/>
      <c r="T10" s="34"/>
    </row>
    <row r="11" spans="1:20" x14ac:dyDescent="0.3">
      <c r="A11">
        <v>-133</v>
      </c>
      <c r="B11">
        <v>-2472</v>
      </c>
      <c r="C11">
        <v>-10831</v>
      </c>
      <c r="D11">
        <v>-57309</v>
      </c>
      <c r="L11" s="34"/>
      <c r="M11" s="34"/>
      <c r="N11" s="34"/>
      <c r="O11" s="34"/>
      <c r="P11" s="33"/>
      <c r="Q11" s="34"/>
      <c r="R11" s="34"/>
      <c r="S11" s="34"/>
      <c r="T11" s="34"/>
    </row>
    <row r="12" spans="1:20" x14ac:dyDescent="0.3">
      <c r="A12">
        <v>-167</v>
      </c>
      <c r="B12">
        <v>-1875</v>
      </c>
      <c r="C12">
        <v>-10507</v>
      </c>
      <c r="D12">
        <v>-57230</v>
      </c>
      <c r="L12" s="34"/>
      <c r="M12" s="34"/>
      <c r="N12" s="34"/>
      <c r="O12" s="34"/>
      <c r="P12" s="33"/>
      <c r="Q12" s="34"/>
      <c r="R12" s="34"/>
      <c r="S12" s="34"/>
      <c r="T12" s="34"/>
    </row>
    <row r="13" spans="1:20" x14ac:dyDescent="0.3">
      <c r="A13">
        <v>-147</v>
      </c>
      <c r="B13">
        <v>-2974</v>
      </c>
      <c r="C13">
        <v>-12134</v>
      </c>
      <c r="D13">
        <v>-50861</v>
      </c>
      <c r="L13" s="34"/>
      <c r="M13" s="34"/>
      <c r="N13" s="34"/>
      <c r="O13" s="34"/>
      <c r="P13" s="33"/>
      <c r="Q13" s="34"/>
      <c r="R13" s="34"/>
      <c r="S13" s="34"/>
      <c r="T13" s="34"/>
    </row>
    <row r="14" spans="1:20" x14ac:dyDescent="0.3">
      <c r="A14">
        <v>-148</v>
      </c>
      <c r="B14">
        <v>-527</v>
      </c>
      <c r="C14">
        <v>-10369</v>
      </c>
      <c r="D14">
        <v>-52484</v>
      </c>
      <c r="L14" s="34"/>
      <c r="M14" s="34"/>
      <c r="N14" s="34"/>
      <c r="O14" s="34"/>
      <c r="P14" s="33"/>
      <c r="Q14" s="34"/>
      <c r="R14" s="34"/>
      <c r="S14" s="34"/>
      <c r="T14" s="34"/>
    </row>
    <row r="15" spans="1:20" x14ac:dyDescent="0.3">
      <c r="A15">
        <v>-194</v>
      </c>
      <c r="B15">
        <v>-3095</v>
      </c>
      <c r="C15">
        <v>-10807</v>
      </c>
      <c r="D15">
        <v>-50849</v>
      </c>
      <c r="L15" s="34"/>
      <c r="M15" s="34"/>
      <c r="N15" s="34"/>
      <c r="O15" s="34"/>
      <c r="P15" s="33"/>
      <c r="Q15" s="34"/>
      <c r="R15" s="34"/>
      <c r="S15" s="34"/>
      <c r="T15" s="34"/>
    </row>
    <row r="16" spans="1:20" x14ac:dyDescent="0.3">
      <c r="A16">
        <v>-178</v>
      </c>
      <c r="B16">
        <v>-1725</v>
      </c>
      <c r="C16">
        <v>-9090</v>
      </c>
      <c r="D16">
        <v>-42888</v>
      </c>
      <c r="L16" s="34"/>
      <c r="M16" s="34"/>
      <c r="N16" s="34"/>
      <c r="O16" s="34"/>
      <c r="P16" s="33"/>
      <c r="Q16" s="34"/>
      <c r="R16" s="34"/>
      <c r="S16" s="34"/>
      <c r="T16" s="34"/>
    </row>
    <row r="17" spans="1:20" x14ac:dyDescent="0.3">
      <c r="A17">
        <v>-135</v>
      </c>
      <c r="B17">
        <v>-1822</v>
      </c>
      <c r="C17">
        <v>-10129</v>
      </c>
      <c r="D17">
        <v>-51495</v>
      </c>
      <c r="L17" s="34"/>
      <c r="M17" s="34"/>
      <c r="N17" s="34"/>
      <c r="O17" s="34"/>
      <c r="P17" s="33"/>
      <c r="Q17" s="34"/>
      <c r="R17" s="34"/>
      <c r="S17" s="34"/>
      <c r="T17" s="34"/>
    </row>
    <row r="18" spans="1:20" x14ac:dyDescent="0.3">
      <c r="A18">
        <v>-147</v>
      </c>
      <c r="B18">
        <v>-2358</v>
      </c>
      <c r="C18">
        <v>-9661</v>
      </c>
      <c r="D18">
        <v>-49939</v>
      </c>
      <c r="L18" s="34"/>
      <c r="M18" s="34"/>
      <c r="N18" s="34"/>
      <c r="O18" s="34"/>
      <c r="P18" s="33"/>
      <c r="Q18" s="34"/>
      <c r="R18" s="34"/>
      <c r="S18" s="34"/>
      <c r="T18" s="34"/>
    </row>
    <row r="19" spans="1:20" x14ac:dyDescent="0.3">
      <c r="A19">
        <v>-123</v>
      </c>
      <c r="B19">
        <v>-1363</v>
      </c>
      <c r="C19">
        <v>-10381</v>
      </c>
      <c r="D19">
        <v>-50581</v>
      </c>
      <c r="L19" s="34"/>
      <c r="M19" s="34"/>
      <c r="N19" s="34"/>
      <c r="O19" s="34"/>
      <c r="P19" s="33"/>
      <c r="Q19" s="34"/>
      <c r="R19" s="34"/>
      <c r="S19" s="34"/>
      <c r="T19" s="34"/>
    </row>
    <row r="20" spans="1:20" x14ac:dyDescent="0.3">
      <c r="A20">
        <v>-177</v>
      </c>
      <c r="B20">
        <v>-1575</v>
      </c>
      <c r="C20">
        <v>-11688</v>
      </c>
      <c r="D20">
        <v>-48660</v>
      </c>
      <c r="L20" s="34"/>
      <c r="M20" s="34"/>
      <c r="N20" s="34"/>
      <c r="O20" s="34"/>
      <c r="P20" s="33"/>
      <c r="Q20" s="34"/>
      <c r="R20" s="34"/>
      <c r="S20" s="34"/>
      <c r="T20" s="34"/>
    </row>
    <row r="21" spans="1:20" x14ac:dyDescent="0.3">
      <c r="A21">
        <v>-135</v>
      </c>
      <c r="B21">
        <v>-3558</v>
      </c>
      <c r="C21">
        <v>-11465</v>
      </c>
      <c r="D21">
        <v>-62101</v>
      </c>
      <c r="L21" s="34"/>
      <c r="M21" s="34"/>
      <c r="N21" s="34"/>
      <c r="O21" s="34"/>
      <c r="P21" s="33"/>
      <c r="Q21" s="34"/>
      <c r="R21" s="34"/>
      <c r="S21" s="34"/>
      <c r="T21" s="34"/>
    </row>
    <row r="22" spans="1:20" x14ac:dyDescent="0.3">
      <c r="A22">
        <v>-138</v>
      </c>
      <c r="B22">
        <v>-1691</v>
      </c>
      <c r="C22">
        <v>-11931</v>
      </c>
      <c r="D22">
        <v>-61311</v>
      </c>
      <c r="L22" s="34"/>
      <c r="M22" s="34"/>
      <c r="N22" s="34"/>
      <c r="O22" s="34"/>
      <c r="P22" s="33"/>
      <c r="Q22" s="34"/>
      <c r="R22" s="34"/>
      <c r="S22" s="34"/>
      <c r="T22" s="34"/>
    </row>
    <row r="23" spans="1:20" x14ac:dyDescent="0.3">
      <c r="A23">
        <v>-136</v>
      </c>
      <c r="B23">
        <v>-1639</v>
      </c>
      <c r="C23">
        <v>-8392</v>
      </c>
      <c r="D23">
        <v>-51056</v>
      </c>
      <c r="L23" s="34"/>
      <c r="M23" s="34"/>
      <c r="N23" s="34"/>
      <c r="O23" s="34"/>
      <c r="P23" s="33"/>
      <c r="Q23" s="34"/>
      <c r="R23" s="34"/>
      <c r="S23" s="34"/>
      <c r="T23" s="34"/>
    </row>
    <row r="24" spans="1:20" x14ac:dyDescent="0.3">
      <c r="A24">
        <v>-127</v>
      </c>
      <c r="B24">
        <v>-2284</v>
      </c>
      <c r="C24">
        <v>-10826</v>
      </c>
      <c r="D24">
        <v>-53409</v>
      </c>
      <c r="L24" s="34"/>
      <c r="M24" s="34"/>
      <c r="N24" s="34"/>
      <c r="O24" s="34"/>
      <c r="P24" s="33"/>
      <c r="Q24" s="34"/>
      <c r="R24" s="34"/>
      <c r="S24" s="34"/>
      <c r="T24" s="34"/>
    </row>
    <row r="25" spans="1:20" x14ac:dyDescent="0.3">
      <c r="A25">
        <v>-108</v>
      </c>
      <c r="B25">
        <v>-1743</v>
      </c>
      <c r="C25">
        <v>-10810</v>
      </c>
      <c r="D25">
        <v>-56938</v>
      </c>
      <c r="L25" s="34"/>
      <c r="M25" s="34"/>
      <c r="N25" s="34"/>
      <c r="O25" s="34"/>
      <c r="P25" s="33"/>
      <c r="Q25" s="34"/>
      <c r="R25" s="34"/>
      <c r="S25" s="34"/>
      <c r="T25" s="34"/>
    </row>
    <row r="26" spans="1:20" x14ac:dyDescent="0.3">
      <c r="A26">
        <v>-143</v>
      </c>
      <c r="B26">
        <v>-2558</v>
      </c>
      <c r="C26">
        <v>-10788</v>
      </c>
      <c r="D26">
        <v>-46199</v>
      </c>
      <c r="L26" s="34"/>
      <c r="M26" s="34"/>
      <c r="N26" s="34"/>
      <c r="O26" s="34"/>
      <c r="P26" s="33"/>
      <c r="Q26" s="34"/>
      <c r="R26" s="34"/>
      <c r="S26" s="34"/>
      <c r="T26" s="34"/>
    </row>
    <row r="27" spans="1:20" x14ac:dyDescent="0.3">
      <c r="A27">
        <v>-122</v>
      </c>
      <c r="B27">
        <v>-3046</v>
      </c>
      <c r="C27">
        <v>-11636</v>
      </c>
      <c r="D27">
        <v>-47713</v>
      </c>
      <c r="L27" s="34"/>
      <c r="M27" s="34"/>
      <c r="N27" s="34"/>
      <c r="O27" s="34"/>
      <c r="P27" s="33"/>
      <c r="Q27" s="34"/>
      <c r="R27" s="34"/>
      <c r="S27" s="34"/>
      <c r="T27" s="34"/>
    </row>
    <row r="28" spans="1:20" x14ac:dyDescent="0.3">
      <c r="A28">
        <v>-153</v>
      </c>
      <c r="B28">
        <v>-2010</v>
      </c>
      <c r="C28">
        <v>-11199</v>
      </c>
      <c r="D28">
        <v>-47267</v>
      </c>
      <c r="L28" s="34"/>
      <c r="M28" s="34"/>
      <c r="N28" s="34"/>
      <c r="O28" s="34"/>
      <c r="P28" s="33"/>
      <c r="Q28" s="34"/>
      <c r="R28" s="34"/>
      <c r="S28" s="34"/>
      <c r="T28" s="34"/>
    </row>
    <row r="29" spans="1:20" x14ac:dyDescent="0.3">
      <c r="A29">
        <v>-132</v>
      </c>
      <c r="B29">
        <v>-1584</v>
      </c>
      <c r="C29">
        <v>-13749</v>
      </c>
      <c r="D29">
        <v>-58076</v>
      </c>
      <c r="L29" s="34"/>
      <c r="M29" s="34"/>
      <c r="N29" s="34"/>
      <c r="O29" s="34"/>
      <c r="P29" s="33"/>
      <c r="Q29" s="34"/>
      <c r="R29" s="34"/>
      <c r="S29" s="34"/>
      <c r="T29" s="34"/>
    </row>
    <row r="30" spans="1:20" x14ac:dyDescent="0.3">
      <c r="A30">
        <v>-153</v>
      </c>
      <c r="B30">
        <v>-2836</v>
      </c>
      <c r="C30">
        <v>-11558</v>
      </c>
      <c r="D30">
        <v>-53108</v>
      </c>
      <c r="L30" s="34"/>
      <c r="M30" s="34"/>
      <c r="N30" s="34"/>
      <c r="O30" s="34"/>
      <c r="P30" s="33"/>
      <c r="Q30" s="34"/>
      <c r="R30" s="34"/>
      <c r="S30" s="34"/>
      <c r="T30" s="34"/>
    </row>
    <row r="31" spans="1:20" x14ac:dyDescent="0.3">
      <c r="A31">
        <v>-125</v>
      </c>
      <c r="B31">
        <v>-2447</v>
      </c>
      <c r="C31">
        <v>-8256</v>
      </c>
      <c r="D31">
        <v>-50469</v>
      </c>
      <c r="L31" s="34"/>
      <c r="M31" s="34"/>
      <c r="N31" s="34"/>
      <c r="O31" s="34"/>
      <c r="P31" s="33"/>
      <c r="Q31" s="34"/>
      <c r="R31" s="34"/>
      <c r="S31" s="34"/>
      <c r="T31" s="34"/>
    </row>
    <row r="32" spans="1:20" x14ac:dyDescent="0.3">
      <c r="L32" s="34"/>
      <c r="M32" s="34"/>
      <c r="N32" s="34"/>
      <c r="O32" s="34"/>
      <c r="P32" s="33"/>
      <c r="Q32" s="34"/>
      <c r="R32" s="34"/>
      <c r="S32" s="34"/>
      <c r="T32" s="34"/>
    </row>
  </sheetData>
  <mergeCells count="1">
    <mergeCell ref="F3:J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F169-C729-4EE8-880E-0B05FDB1AFAD}">
  <dimension ref="A1:J31"/>
  <sheetViews>
    <sheetView workbookViewId="0">
      <selection sqref="A1:D1"/>
    </sheetView>
  </sheetViews>
  <sheetFormatPr defaultRowHeight="14.4" x14ac:dyDescent="0.3"/>
  <cols>
    <col min="1" max="1" width="10.6640625" customWidth="1"/>
    <col min="2" max="2" width="11.6640625" customWidth="1"/>
    <col min="3" max="4" width="12.6640625" customWidth="1"/>
  </cols>
  <sheetData>
    <row r="1" spans="1:10" ht="15" thickBot="1" x14ac:dyDescent="0.35">
      <c r="A1" t="s">
        <v>4</v>
      </c>
      <c r="B1" t="s">
        <v>5</v>
      </c>
      <c r="C1" t="s">
        <v>6</v>
      </c>
      <c r="D1" t="s">
        <v>7</v>
      </c>
    </row>
    <row r="2" spans="1:10" ht="15" thickBot="1" x14ac:dyDescent="0.35">
      <c r="A2">
        <v>-132</v>
      </c>
      <c r="B2">
        <v>6208</v>
      </c>
      <c r="C2">
        <v>-66243</v>
      </c>
      <c r="D2">
        <v>-27353</v>
      </c>
      <c r="F2" s="29" t="s">
        <v>23</v>
      </c>
    </row>
    <row r="3" spans="1:10" ht="15" thickBot="1" x14ac:dyDescent="0.35">
      <c r="A3">
        <v>-177</v>
      </c>
      <c r="B3">
        <v>5971</v>
      </c>
      <c r="C3">
        <v>-44877</v>
      </c>
      <c r="D3">
        <v>-10699</v>
      </c>
      <c r="F3" s="30" t="s">
        <v>24</v>
      </c>
      <c r="G3" s="31"/>
      <c r="H3" s="31"/>
      <c r="I3" s="31"/>
      <c r="J3" s="32"/>
    </row>
    <row r="4" spans="1:10" x14ac:dyDescent="0.3">
      <c r="A4">
        <v>-202</v>
      </c>
      <c r="B4">
        <v>6112</v>
      </c>
      <c r="C4">
        <v>-62179</v>
      </c>
      <c r="D4">
        <v>-33220</v>
      </c>
    </row>
    <row r="5" spans="1:10" x14ac:dyDescent="0.3">
      <c r="A5">
        <v>-145</v>
      </c>
      <c r="B5">
        <v>3879</v>
      </c>
      <c r="C5">
        <v>-68361</v>
      </c>
      <c r="D5">
        <v>-22760</v>
      </c>
    </row>
    <row r="6" spans="1:10" x14ac:dyDescent="0.3">
      <c r="A6">
        <v>-171</v>
      </c>
      <c r="B6">
        <v>6098</v>
      </c>
      <c r="C6">
        <v>-45121</v>
      </c>
      <c r="D6">
        <v>-9381</v>
      </c>
    </row>
    <row r="7" spans="1:10" x14ac:dyDescent="0.3">
      <c r="A7">
        <v>-142</v>
      </c>
      <c r="B7">
        <v>7568</v>
      </c>
      <c r="C7">
        <v>-69678</v>
      </c>
      <c r="D7">
        <v>13091</v>
      </c>
    </row>
    <row r="8" spans="1:10" x14ac:dyDescent="0.3">
      <c r="A8">
        <v>-138</v>
      </c>
      <c r="B8">
        <v>7123</v>
      </c>
      <c r="C8">
        <v>-106881</v>
      </c>
      <c r="D8">
        <v>-4640</v>
      </c>
    </row>
    <row r="9" spans="1:10" x14ac:dyDescent="0.3">
      <c r="A9">
        <v>-164</v>
      </c>
      <c r="B9">
        <v>6574</v>
      </c>
      <c r="C9">
        <v>-73039</v>
      </c>
      <c r="D9">
        <v>-4055</v>
      </c>
    </row>
    <row r="10" spans="1:10" x14ac:dyDescent="0.3">
      <c r="A10">
        <v>-158</v>
      </c>
      <c r="B10">
        <v>7326</v>
      </c>
      <c r="C10">
        <v>-81220</v>
      </c>
      <c r="D10">
        <v>-9745</v>
      </c>
    </row>
    <row r="11" spans="1:10" x14ac:dyDescent="0.3">
      <c r="A11">
        <v>-157</v>
      </c>
      <c r="B11">
        <v>6568</v>
      </c>
      <c r="C11">
        <v>-86447</v>
      </c>
      <c r="D11">
        <v>-3645</v>
      </c>
    </row>
    <row r="12" spans="1:10" x14ac:dyDescent="0.3">
      <c r="A12">
        <v>-124</v>
      </c>
      <c r="B12">
        <v>5775</v>
      </c>
      <c r="C12">
        <v>-72595</v>
      </c>
      <c r="D12">
        <v>-11551</v>
      </c>
    </row>
    <row r="13" spans="1:10" x14ac:dyDescent="0.3">
      <c r="A13">
        <v>-146</v>
      </c>
      <c r="B13">
        <v>6578</v>
      </c>
      <c r="C13">
        <v>-73363</v>
      </c>
      <c r="D13">
        <v>-11406</v>
      </c>
    </row>
    <row r="14" spans="1:10" x14ac:dyDescent="0.3">
      <c r="A14">
        <v>-98</v>
      </c>
      <c r="B14">
        <v>4486</v>
      </c>
      <c r="C14">
        <v>-65643</v>
      </c>
      <c r="D14">
        <v>-16894</v>
      </c>
    </row>
    <row r="15" spans="1:10" x14ac:dyDescent="0.3">
      <c r="A15">
        <v>-54</v>
      </c>
      <c r="B15">
        <v>6941</v>
      </c>
      <c r="C15">
        <v>-80543</v>
      </c>
      <c r="D15">
        <v>-17460</v>
      </c>
    </row>
    <row r="16" spans="1:10" x14ac:dyDescent="0.3">
      <c r="A16">
        <v>-120</v>
      </c>
      <c r="B16">
        <v>5672</v>
      </c>
      <c r="C16">
        <v>-43035</v>
      </c>
      <c r="D16">
        <v>-27017</v>
      </c>
    </row>
    <row r="17" spans="1:4" x14ac:dyDescent="0.3">
      <c r="A17">
        <v>-148</v>
      </c>
      <c r="B17">
        <v>6283</v>
      </c>
      <c r="C17">
        <v>-70725</v>
      </c>
      <c r="D17">
        <v>-11290</v>
      </c>
    </row>
    <row r="18" spans="1:4" x14ac:dyDescent="0.3">
      <c r="A18">
        <v>-148</v>
      </c>
      <c r="B18">
        <v>6430</v>
      </c>
      <c r="C18">
        <v>-50958</v>
      </c>
      <c r="D18">
        <v>-19493</v>
      </c>
    </row>
    <row r="19" spans="1:4" x14ac:dyDescent="0.3">
      <c r="A19">
        <v>-171</v>
      </c>
      <c r="B19">
        <v>5395</v>
      </c>
      <c r="C19">
        <v>-59707</v>
      </c>
      <c r="D19">
        <v>-15060</v>
      </c>
    </row>
    <row r="20" spans="1:4" x14ac:dyDescent="0.3">
      <c r="A20">
        <v>-91</v>
      </c>
      <c r="B20">
        <v>5988</v>
      </c>
      <c r="C20">
        <v>-42153</v>
      </c>
      <c r="D20">
        <v>-13597</v>
      </c>
    </row>
    <row r="21" spans="1:4" x14ac:dyDescent="0.3">
      <c r="A21">
        <v>-133</v>
      </c>
      <c r="B21">
        <v>7601</v>
      </c>
      <c r="C21">
        <v>-42485</v>
      </c>
      <c r="D21">
        <v>-24645</v>
      </c>
    </row>
    <row r="22" spans="1:4" x14ac:dyDescent="0.3">
      <c r="A22">
        <v>-159</v>
      </c>
      <c r="B22">
        <v>5567</v>
      </c>
      <c r="C22">
        <v>-44884</v>
      </c>
      <c r="D22">
        <v>-12105</v>
      </c>
    </row>
    <row r="23" spans="1:4" x14ac:dyDescent="0.3">
      <c r="A23">
        <v>-192</v>
      </c>
      <c r="B23">
        <v>5476</v>
      </c>
      <c r="C23">
        <v>-71975</v>
      </c>
      <c r="D23">
        <v>-10509</v>
      </c>
    </row>
    <row r="24" spans="1:4" x14ac:dyDescent="0.3">
      <c r="A24">
        <v>-182</v>
      </c>
      <c r="B24">
        <v>6338</v>
      </c>
      <c r="C24">
        <v>-57861</v>
      </c>
      <c r="D24">
        <v>-17051</v>
      </c>
    </row>
    <row r="25" spans="1:4" x14ac:dyDescent="0.3">
      <c r="A25">
        <v>-153</v>
      </c>
      <c r="B25">
        <v>5901</v>
      </c>
      <c r="C25">
        <v>-86135</v>
      </c>
      <c r="D25">
        <v>-6795</v>
      </c>
    </row>
    <row r="26" spans="1:4" x14ac:dyDescent="0.3">
      <c r="A26">
        <v>-153</v>
      </c>
      <c r="B26">
        <v>6610</v>
      </c>
      <c r="C26">
        <v>-50799</v>
      </c>
      <c r="D26">
        <v>-23997</v>
      </c>
    </row>
    <row r="27" spans="1:4" x14ac:dyDescent="0.3">
      <c r="A27">
        <v>-158</v>
      </c>
      <c r="B27">
        <v>6736</v>
      </c>
      <c r="C27">
        <v>-88706</v>
      </c>
      <c r="D27">
        <v>-36687</v>
      </c>
    </row>
    <row r="28" spans="1:4" x14ac:dyDescent="0.3">
      <c r="A28">
        <v>-126</v>
      </c>
      <c r="B28">
        <v>6041</v>
      </c>
      <c r="C28">
        <v>-80575</v>
      </c>
      <c r="D28">
        <v>-15247</v>
      </c>
    </row>
    <row r="29" spans="1:4" x14ac:dyDescent="0.3">
      <c r="A29">
        <v>-160</v>
      </c>
      <c r="B29">
        <v>5617</v>
      </c>
      <c r="C29">
        <v>-64422</v>
      </c>
      <c r="D29">
        <v>-9380</v>
      </c>
    </row>
    <row r="30" spans="1:4" x14ac:dyDescent="0.3">
      <c r="A30">
        <v>-139</v>
      </c>
      <c r="B30">
        <v>6776</v>
      </c>
      <c r="C30">
        <v>-57692</v>
      </c>
      <c r="D30">
        <v>-23599</v>
      </c>
    </row>
    <row r="31" spans="1:4" x14ac:dyDescent="0.3">
      <c r="A31">
        <v>-156</v>
      </c>
      <c r="B31">
        <v>6897</v>
      </c>
      <c r="C31">
        <v>-73943</v>
      </c>
      <c r="D31">
        <v>-18521</v>
      </c>
    </row>
  </sheetData>
  <mergeCells count="1">
    <mergeCell ref="F3:J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d 2 7 s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H d u 7 F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3 b u x U S t / p h c U C A A C 6 K Q A A E w A c A E Z v c m 1 1 b G F z L 1 N l Y 3 R p b 2 4 x L m 0 g o h g A K K A U A A A A A A A A A A A A A A A A A A A A A A A A A A A A 7 Z n R b t o w F I b v k X g H y 7 0 J U o R q s 3 Z T J 2 4 G T O K i n Q a o N 8 u E T H C p 1 c Q H x Q 6 i r f r u d Q o s B N J u a w v y m J E Q x H H 8 H x / + z z r o K B 5 q A R L 1 F 5 / k c 6 W i r l n C x w h S P U 3 1 y X H 2 Q k 0 U c V 2 t I P P 6 l o i J k N w M t d S s 3 o Y w j b n U 3 l c R 8 X o L p D Y X y s P t s 2 B 1 S w S p F D O e K K F Z c M 4 m Q u m E R T w w k i D H M G R S Q t C N p 4 K Z u W g s U C d i I 0 j Y n Y m H B 1 + 4 D K 9 j l t w E F 4 B 6 f A S g A x P a 0 A R 2 E 6 z H W N d z j W v + j z a P R C w 0 T 5 r 4 D P u o B V E a S 9 W k P u r I E M Z C T p q E n p j L 7 y l o 3 t e 3 E W / m X + s X R v R n z V / s 9 Q i f m y e u R M g 0 I C 2 m g M 2 2 B 2 x k 5 g 0 S J t U V J P F C Y H A 7 5 c p b 5 s a / v 8 e L Y W I i 0 O Y W 0 n y u H 3 y 0 G q e F 8 Y d c r y d i U I q j E C K Q k u d 6 P R 7 D j C 9 3 4 2 0 H 5 u e S h e U k x E I y X b q i Z P H a i p v S + S 6 y a P E i y 3 g 9 2 D 4 o L X Q q T A w z F k F S W H w a s Z B f s i j l X m k c P k b m j f 3 l z G T 1 y M B k x G x m J f e C G n l W b j s w H 8 f q 7 + Q 2 E k x + 8 9 O X x p e l c L m y j 7 p S n 3 6 o Z 7 N N D q s V I Z 9 V 2 o S Q 2 A o h y S E k D s I 9 Q E j 2 C y H Z L 4 T b c u 8 F I X k 7 h N R S B u k v B K k j c P c E 0 r 0 C S P f K 3 5 b a e + F H 3 0 D f 0 R O 8 2 A r y y L 8 O 2 A s 5 L 6 R 8 W b R Y k f T G c U 9 M h 5 d C h l z e Q V C o 9 h u Z m z t z s / C T 6 1 W 9 O 5 H G d X 6 W + b 0 k d 8 3 R + Y 3 G L o 8 1 c w a t V H Z d 6 K + 7 p U R g k 1 F L D U O c Y X Z r G P I a w 1 B r / U K d X X Z q F / r K 4 w V 5 p z U r D U O c X 3 Z 9 v P y J X a q V 6 m Y B g z x q p 2 V c E W N N E V O w D b H b N q 6 U s a a U K d i G W u 0 a V 9 B Y U t B s H T X I + 2 i n Z V x J Y 1 9 J U 2 j I e g 1 L j O O 6 s q 4 r + 5 9 0 Z U t o J F b T 6 N q z r j 1 7 s O 3 Z E h q p z T C 6 P q 3 r 0 x 5 g n 7 b k P 8 0 n S / g 7 7 G 7 t I 1 B L A Q I t A B Q A A g A I A H d u 7 F Q R n p v c p Q A A A P Y A A A A S A A A A A A A A A A A A A A A A A A A A A A B D b 2 5 m a W c v U G F j a 2 F n Z S 5 4 b W x Q S w E C L Q A U A A I A C A B 3 b u x U U 3 I 4 L J s A A A D h A A A A E w A A A A A A A A A A A A A A A A D x A A A A W 0 N v b n R l b n R f V H l w Z X N d L n h t b F B L A Q I t A B Q A A g A I A H d u 7 F R K 3 + m F x Q I A A L o p A A A T A A A A A A A A A A A A A A A A A N k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O A A A A A A A A w Y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1 d H B 1 d D U w M D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2 V D E w O j Q 1 O j E 4 L j E x M D Q z N z R a I i A v P j x F b n R y e S B U e X B l P S J G a W x s Q 2 9 s d W 1 u V H l w Z X M i I F Z h b H V l P S J z Q X c 9 P S I g L z 4 8 R W 5 0 c n k g V H l w Z T 0 i R m l s b E N v b H V t b k 5 h b W V z I i B W Y W x 1 Z T 0 i c 1 s m c X V v d D s 1 M D A w M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Q i I C 8 + P E V u d H J 5 I F R 5 c G U 9 I l J l Y 2 9 2 Z X J 5 V G F y Z 2 V 0 U m 9 3 I i B W Y W x 1 Z T 0 i b D M 4 I i A v P j x F b n R y e S B U e X B l P S J S Z W N v d m V y e V R h c m d l d F N o Z W V 0 I i B W Y W x 1 Z T 0 i c 0 R h d G l f Z G 9 t Z W 5 p Y 2 8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U w M D A w M C 9 B d X R v U m V t b 3 Z l Z E N v b H V t b n M x L n s 1 M D A w M D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N T A w M D A w L 0 F 1 d G 9 S Z W 1 v d m V k Q 2 9 s d W 1 u c z E u e z U w M D A w M C w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M T A w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Z U M T A 6 N D Q 6 M T g u M z A y N j M z O V o i I C 8 + P E V u d H J 5 I F R 5 c G U 9 I k Z p b G x D b 2 x 1 b W 5 U e X B l c y I g V m F s d W U 9 I n N B d z 0 9 I i A v P j x F b n R y e S B U e X B l P S J G a W x s Q 2 9 s d W 1 u T m F t Z X M i I F Z h b H V l P S J z W y Z x d W 9 0 O z E w M D A w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y I g L z 4 8 R W 5 0 c n k g V H l w Z T 0 i U m V j b 3 Z l c n l U Y X J n Z X R S b 3 c i I F Z h b H V l P S J s M z g i I C 8 + P E V u d H J 5 I F R 5 c G U 9 I l J l Y 2 9 2 Z X J 5 V G F y Z 2 V 0 U 2 h l Z X Q i I F Z h b H V l P S J z R G F 0 a V 9 k b 2 1 l b m l j b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T A w M D A w L 0 F 1 d G 9 S Z W 1 v d m V k Q 2 9 s d W 1 u c z E u e z E w M D A w M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x M D A w M D A v Q X V 0 b 1 J l b W 9 2 Z W R D b 2 x 1 b W 5 z M S 5 7 M T A w M D A w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Q y M D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2 V D E w O j Q y O j I 5 L j E 3 N z c w M D l a I i A v P j x F b n R y e S B U e X B l P S J G a W x s Q 2 9 s d W 1 u V H l w Z X M i I F Z h b H V l P S J z Q X c 9 P S I g L z 4 8 R W 5 0 c n k g V H l w Z T 0 i R m l s b E N v b H V t b k 5 h b W V z I i B W Y W x 1 Z T 0 i c 1 s m c X V v d D s y M D A w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i I g L z 4 8 R W 5 0 c n k g V H l w Z T 0 i U m V j b 3 Z l c n l U Y X J n Z X R S b 3 c i I F Z h b H V l P S J s M z g i I C 8 + P E V u d H J 5 I F R 5 c G U 9 I l J l Y 2 9 2 Z X J 5 V G F y Z 2 V 0 U 2 h l Z X Q i I F Z h b H V l P S J z R G F 0 a V 9 k b 2 1 l b m l j b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j A w M D A v Q X V 0 b 1 J l b W 9 2 Z W R D b 2 x 1 b W 5 z M S 5 7 M j A w M D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M j A w M D A v Q X V 0 b 1 J l b W 9 2 Z W R D b 2 x 1 b W 5 z M S 5 7 M j A w M D A s M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l Q x M D o z O D o z M C 4 2 N j Y w N j g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O C I g L z 4 8 R W 5 0 c n k g V H l w Z T 0 i U m V j b 3 Z l c n l U Y X J n Z X R T a G V l d C I g V m F s d W U 9 I n N E Y X R p X 2 R v b W V u a W N v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1 M D A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Z U M T E 6 M T I 6 M j E u M z c z O T Q 1 N 1 o i I C 8 + P E V u d H J 5 I F R 5 c G U 9 I k Z p b G x D b 2 x 1 b W 5 U e X B l c y I g V m F s d W U 9 I n N B d z 0 9 I i A v P j x F b n R y e S B U e X B l P S J G a W x s Q 2 9 s d W 1 u T m F t Z X M i I F Z h b H V l P S J z W y Z x d W 9 0 O z U w M D A w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N C I g L z 4 8 R W 5 0 c n k g V H l w Z T 0 i U m V j b 3 Z l c n l U Y X J n Z X R S b 3 c i I F Z h b H V l P S J s M z g i I C 8 + P E V u d H J 5 I F R 5 c G U 9 I l J l Y 2 9 2 Z X J 5 V G F y Z 2 V 0 U 2 h l Z X Q i I F Z h b H V l P S J z R G F 0 a V 9 2 a W 5 j Z W 5 6 b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D A w L 0 F 1 d G 9 S Z W 1 v d m V k Q 2 9 s d W 1 u c z E u e z U w M D A w M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1 M D A w M D A v Q X V 0 b 1 J l b W 9 2 Z W R D b 2 x 1 b W 5 z M S 5 7 N T A w M D A w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A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Z U M T E 6 M T E 6 N D I u O T g z M D E z N V o i I C 8 + P E V u d H J 5 I F R 5 c G U 9 I k Z p b G x D b 2 x 1 b W 5 U e X B l c y I g V m F s d W U 9 I n N B d z 0 9 I i A v P j x F b n R y e S B U e X B l P S J G a W x s Q 2 9 s d W 1 u T m F t Z X M i I F Z h b H V l P S J z W y Z x d W 9 0 O z E w M D A w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y I g L z 4 8 R W 5 0 c n k g V H l w Z T 0 i U m V j b 3 Z l c n l U Y X J n Z X R S b 3 c i I F Z h b H V l P S J s M z g i I C 8 + P E V u d H J 5 I F R 5 c G U 9 I l J l Y 2 9 2 Z X J 5 V G F y Z 2 V 0 U 2 h l Z X Q i I F Z h b H V l P S J z R G F 0 a V 9 2 a W 5 j Z W 5 6 b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D A w L 0 F 1 d G 9 S Z W 1 v d m V k Q 2 9 s d W 1 u c z E u e z E w M D A w M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D A w M D A v Q X V 0 b 1 J l b W 9 2 Z W R D b 2 x 1 b W 5 z M S 5 7 M T A w M D A w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l Q x M T o x M D o 1 M C 4 z M z E 1 O T U 4 W i I g L z 4 8 R W 5 0 c n k g V H l w Z T 0 i R m l s b E N v b H V t b l R 5 c G V z I i B W Y W x 1 Z T 0 i c 0 F 3 P T 0 i I C 8 + P E V u d H J 5 I F R 5 c G U 9 I k Z p b G x D b 2 x 1 b W 5 O Y W 1 l c y I g V m F s d W U 9 I n N b J n F 1 b 3 Q 7 M j A w M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I i I C 8 + P E V u d H J 5 I F R 5 c G U 9 I l J l Y 2 9 2 Z X J 5 V G F y Z 2 V 0 U m 9 3 I i B W Y W x 1 Z T 0 i b D M 4 I i A v P j x F b n R y e S B U e X B l P S J S Z W N v d m V y e V R h c m d l d F N o Z W V 0 I i B W Y W x 1 Z T 0 i c 0 R h d G l f d m l u Y 2 V u e m 8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w L 0 F 1 d G 9 S Z W 1 v d m V k Q 2 9 s d W 1 u c z E u e z I w M D A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w M D A w L 0 F 1 d G 9 S Z W 1 v d m V k Q 2 9 s d W 1 u c z E u e z I w M D A w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A w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2 V D E x O j E w O j E 0 L j I 1 M z g z M T V a I i A v P j x F b n R y e S B U e X B l P S J G a W x s Q 2 9 s d W 1 u V H l w Z X M i I F Z h b H V l P S J z Q X c 9 P S I g L z 4 8 R W 5 0 c n k g V H l w Z T 0 i R m l s b E N v b H V t b k 5 h b W V z I i B W Y W x 1 Z T 0 i c 1 s m c X V v d D s x M D A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O C I g L z 4 8 R W 5 0 c n k g V H l w Z T 0 i U m V j b 3 Z l c n l U Y X J n Z X R T a G V l d C I g V m F s d W U 9 I n N E Y X R p X 3 Z p b m N l b n p v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I C g 2 K S 9 B d X R v U m V t b 3 Z l Z E N v b H V t b n M x L n s x M D A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w M D A g K D Y p L 0 F 1 d G 9 S Z W 1 v d m V k Q 2 9 s d W 1 u c z E u e z E w M D A s M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D U w M D A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M D A w M D A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M D A w M D A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T A w M D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M D A w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M D A w M D A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M D A w M D A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M D A w M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w M D A w M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w M D A w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M D A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w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M D A w M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D A w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w M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D A w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w M D A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w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w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l M j A o N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J T I w K D Y p L 1 J p b m 9 t a W 5 h d G U l M j B j b 2 x v b m 5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G F 0 a V 9 2 a W 5 j Z W 5 6 b y I g L z 4 8 R W 5 0 c n k g V H l w Z T 0 i U m V j b 3 Z l c n l U Y X J n Z X R D b 2 x 1 b W 4 i I F Z h b H V l P S J s N C I g L z 4 8 R W 5 0 c n k g V H l w Z T 0 i U m V j b 3 Z l c n l U Y X J n Z X R S b 3 c i I F Z h b H V l P S J s M z g i I C 8 + P E V u d H J 5 I F R 5 c G U 9 I k Z p b G x U Y X J n Z X Q i I F Z h b H V l P S J z X z U w M D A w M D E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N T A w M D A w J n F 1 b 3 Q 7 X S I g L z 4 8 R W 5 0 c n k g V H l w Z T 0 i R m l s b E N v b H V t b l R 5 c G V z I i B W Y W x 1 Z T 0 i c 0 F 3 P T 0 i I C 8 + P E V u d H J 5 I F R 5 c G U 9 I k Z p b G x M Y X N 0 V X B k Y X R l Z C I g V m F s d W U 9 I m Q y M D I y L T A y L T I 2 V D E x O j E y O j I x L j M 3 M z k 0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M D A v Q X V 0 b 1 J l b W 9 2 Z W R D b 2 x 1 b W 5 z M S 5 7 N T A w M D A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U w M D A w M C 9 B d X R v U m V t b 3 Z l Z E N v b H V t b n M x L n s 1 M D A w M D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M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w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w J T I w K D I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w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E Y X R p X 3 Z p b m N l b n p v I i A v P j x F b n R y e S B U e X B l P S J S Z W N v d m V y e V R h c m d l d E N v b H V t b i I g V m F s d W U 9 I m w z I i A v P j x F b n R y e S B U e X B l P S J S Z W N v d m V y e V R h c m d l d F J v d y I g V m F s d W U 9 I m w z O C I g L z 4 8 R W 5 0 c n k g V H l w Z T 0 i R m l s b F R h c m d l d C I g V m F s d W U 9 I n N f M T A w M D A w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x M D A w M D A m c X V v d D t d I i A v P j x F b n R y e S B U e X B l P S J G a W x s Q 2 9 s d W 1 u V H l w Z X M i I F Z h b H V l P S J z Q X c 9 P S I g L z 4 8 R W 5 0 c n k g V H l w Z T 0 i R m l s b E x h c 3 R V c G R h d G V k I i B W Y W x 1 Z T 0 i Z D I w M j I t M D I t M j Z U M T E 6 M T E 6 N D I u O T g z M D E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M C 9 B d X R v U m V t b 3 Z l Z E N v b H V t b n M x L n s x M D A w M D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A w M D A w L 0 F 1 d G 9 S Z W 1 v d m V k Q 2 9 s d W 1 u c z E u e z E w M D A w M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G F 0 a V 9 2 a W 5 j Z W 5 6 b y I g L z 4 8 R W 5 0 c n k g V H l w Z T 0 i U m V j b 3 Z l c n l U Y X J n Z X R D b 2 x 1 b W 4 i I F Z h b H V l P S J s M i I g L z 4 8 R W 5 0 c n k g V H l w Z T 0 i U m V j b 3 Z l c n l U Y X J n Z X R S b 3 c i I F Z h b H V l P S J s M z g i I C 8 + P E V u d H J 5 I F R 5 c G U 9 I k Z p b G x U Y X J n Z X Q i I F Z h b H V l P S J z X z I w M D A w M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y M D A w M C Z x d W 9 0 O 1 0 i I C 8 + P E V u d H J 5 I F R 5 c G U 9 I k Z p b G x D b 2 x 1 b W 5 U e X B l c y I g V m F s d W U 9 I n N B d z 0 9 I i A v P j x F b n R y e S B U e X B l P S J G a W x s T G F z d F V w Z G F 0 Z W Q i I F Z h b H V l P S J k M j A y M i 0 w M i 0 y N l Q x M T o x M D o 1 M C 4 z M z E 1 O T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v Q X V 0 b 1 J l b W 9 2 Z W R D b 2 x 1 b W 5 z M S 5 7 M j A w M D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A w M D A v Q X V 0 b 1 J l b W 9 2 Z W R D b 2 x 1 b W 5 z M S 5 7 M j A w M D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I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E Y X R p X 3 Z p b m N l b n p v I i A v P j x F b n R y e S B U e X B l P S J S Z W N v d m V y e V R h c m d l d E N v b H V t b i I g V m F s d W U 9 I m w x I i A v P j x F b n R y e S B U e X B l P S J S Z W N v d m V y e V R h c m d l d F J v d y I g V m F s d W U 9 I m w z O C I g L z 4 8 R W 5 0 c n k g V H l w Z T 0 i R m l s b F R h c m d l d C I g V m F s d W U 9 I n N f M T A w M F 9 f N j E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M T A w M C Z x d W 9 0 O 1 0 i I C 8 + P E V u d H J 5 I F R 5 c G U 9 I k Z p b G x D b 2 x 1 b W 5 U e X B l c y I g V m F s d W U 9 I n N B d z 0 9 I i A v P j x F b n R y e S B U e X B l P S J G a W x s T G F z d F V w Z G F 0 Z W Q i I F Z h b H V l P S J k M j A y M i 0 w M i 0 y N l Q x M T o x M D o x N C 4 y N T M 4 M z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C A o N i k v Q X V 0 b 1 J l b W 9 2 Z W R D b 2 x 1 b W 5 z M S 5 7 M T A w M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D A w I C g 2 K S 9 B d X R v U m V t b 3 Z l Z E N v b H V t b n M x L n s x M D A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U y M C g 3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l M j A o N y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M D A w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R h d G l f Z G 9 t Z W 5 p Y 2 8 i I C 8 + P E V u d H J 5 I F R 5 c G U 9 I l J l Y 2 9 2 Z X J 5 V G F y Z 2 V 0 Q 2 9 s d W 1 u I i B W Y W x 1 Z T 0 i b D Q i I C 8 + P E V u d H J 5 I F R 5 c G U 9 I l J l Y 2 9 2 Z X J 5 V G F y Z 2 V 0 U m 9 3 I i B W Y W x 1 Z T 0 i b D M 4 I i A v P j x F b n R y e S B U e X B l P S J G a W x s V G F y Z 2 V 0 I i B W Y W x 1 Z T 0 i c 2 9 1 d H B 1 d D U w M D A w M D E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N T A w M D A w J n F 1 b 3 Q 7 X S I g L z 4 8 R W 5 0 c n k g V H l w Z T 0 i R m l s b E N v b H V t b l R 5 c G V z I i B W Y W x 1 Z T 0 i c 0 F 3 P T 0 i I C 8 + P E V u d H J 5 I F R 5 c G U 9 I k Z p b G x M Y X N 0 V X B k Y X R l Z C I g V m F s d W U 9 I m Q y M D I y L T A y L T I 2 V D E w O j Q 1 O j E 4 L j E x M D Q z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1 M D A w M D A v Q X V 0 b 1 J l b W 9 2 Z W R D b 2 x 1 b W 5 z M S 5 7 N T A w M D A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D U w M D A w M C 9 B d X R v U m V t b 3 Z l Z E N v b H V t b n M x L n s 1 M D A w M D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U w M D A w M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J T I w K D M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J T I w K D M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T A w M D A w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M D A w M D A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M D A w M D A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T A w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E Y X R p X 2 R v b W V u a W N v I i A v P j x F b n R y e S B U e X B l P S J S Z W N v d m V y e V R h c m d l d E N v b H V t b i I g V m F s d W U 9 I m w z I i A v P j x F b n R y e S B U e X B l P S J S Z W N v d m V y e V R h c m d l d F J v d y I g V m F s d W U 9 I m w z O C I g L z 4 8 R W 5 0 c n k g V H l w Z T 0 i R m l s b F R h c m d l d C I g V m F s d W U 9 I n N v d X R w d X Q x M D A w M D A x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z E w M D A w M C Z x d W 9 0 O 1 0 i I C 8 + P E V u d H J 5 I F R 5 c G U 9 I k Z p b G x D b 2 x 1 b W 5 U e X B l c y I g V m F s d W U 9 I n N B d z 0 9 I i A v P j x F b n R y e S B U e X B l P S J G a W x s T G F z d F V w Z G F 0 Z W Q i I F Z h b H V l P S J k M j A y M i 0 w M i 0 y N l Q x M D o 0 N D o x O C 4 z M D I 2 M z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T A w M D A w L 0 F 1 d G 9 S Z W 1 v d m V k Q 2 9 s d W 1 u c z E u e z E w M D A w M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x M D A w M D A v Q X V 0 b 1 J l b W 9 2 Z W R D b 2 x 1 b W 5 z M S 5 7 M T A w M D A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x M D A w M D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w M D A w M C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w M D A w M C U y M C g z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w M D A w M C U y M C g z K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w M D A w M C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T A w M D A w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T A w M D A w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E Y X R p X 2 R v b W V u a W N v I i A v P j x F b n R y e S B U e X B l P S J S Z W N v d m V y e V R h c m d l d E N v b H V t b i I g V m F s d W U 9 I m w y I i A v P j x F b n R y e S B U e X B l P S J S Z W N v d m V y e V R h c m d l d F J v d y I g V m F s d W U 9 I m w z O C I g L z 4 8 R W 5 0 c n k g V H l w Z T 0 i R m l s b F R h c m d l d C I g V m F s d W U 9 I n N v d X R w d X Q y M D A w M D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M j A w M D A m c X V v d D t d I i A v P j x F b n R y e S B U e X B l P S J G a W x s Q 2 9 s d W 1 u V H l w Z X M i I F Z h b H V l P S J z Q X c 9 P S I g L z 4 8 R W 5 0 c n k g V H l w Z T 0 i R m l s b E x h c 3 R V c G R h d G V k I i B W Y W x 1 Z T 0 i Z D I w M j I t M D I t M j Z U M T A 6 N D I 6 M j k u M T c 3 N z A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w M D A w L 0 F 1 d G 9 S Z W 1 v d m V k Q 2 9 s d W 1 u c z E u e z I w M D A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D I w M D A w L 0 F 1 d G 9 S Z W 1 v d m V k Q 2 9 s d W 1 u c z E u e z I w M D A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y M D A w M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w M D A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M D A w M C U y M C g z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D A w J T I w K D M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w M D A l M j A o M y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w M D A w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A w M D A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l f Z G 9 t Z W 5 p Y 2 8 i I C 8 + P E V u d H J 5 I F R 5 c G U 9 I l J l Y 2 9 2 Z X J 5 V G F y Z 2 V 0 Q 2 9 s d W 1 u I i B W Y W x 1 Z T 0 i b D E i I C 8 + P E V u d H J 5 I F R 5 c G U 9 I l J l Y 2 9 2 Z X J 5 V G F y Z 2 V 0 U m 9 3 I i B W Y W x 1 Z T 0 i b D M 4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2 V D E w O j M 4 O j M w L j Y 2 N j A 2 O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l M j A o O C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o S Q U d H t 0 + 7 K 2 U j h U d P J Q A A A A A C A A A A A A A Q Z g A A A A E A A C A A A A C y 2 k 6 5 F A 8 f k V E c X 4 V 4 w F F w M 6 4 q Y v C j S F 9 N 5 a 3 R U 4 I 4 z g A A A A A O g A A A A A I A A C A A A A B i r x t 9 p q 5 3 9 b p G B x X r S P s 6 7 / W O h + q b Q 3 c z J v D B u P I + M F A A A A C U o 4 5 V X u 6 g b m / i 0 T h e 4 n x x k J A 9 q X q V E 7 7 y + / g J 5 s I H S i 9 q Z H Y k X 1 L E O y 3 s B 2 D v r H L F 7 S T N W r R O f 2 H C U E U 1 a H Q 4 z 6 X t f e D q e e b k l A R 9 A T i n L 0 A A A A B 3 3 v k q z 6 h A K n R J 9 f q + T v S t l K r y / z Z G x Z L 7 R c a B K v s e I D f B j 5 o r + 9 G r l S k p M g k N T 0 h + M 7 n w M r w T O B i 8 j m j 6 v / 6 p < / D a t a M a s h u p > 
</file>

<file path=customXml/itemProps1.xml><?xml version="1.0" encoding="utf-8"?>
<ds:datastoreItem xmlns:ds="http://schemas.openxmlformats.org/officeDocument/2006/customXml" ds:itemID="{06FAEAD1-7C0C-4F23-B28C-EB2D89145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AMD Ryzen 5 VM</vt:lpstr>
      <vt:lpstr>AMD Ryzen5 No VM</vt:lpstr>
      <vt:lpstr>Intel i5 8250U VM</vt:lpstr>
      <vt:lpstr>Intel i5 8250U No VM</vt:lpstr>
      <vt:lpstr>Differenze con VM</vt:lpstr>
      <vt:lpstr>Differenze no VM</vt:lpstr>
      <vt:lpstr>Confronto VM vs No 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2015-06-05T18:19:34Z</dcterms:created>
  <dcterms:modified xsi:type="dcterms:W3CDTF">2022-07-12T13:16:45Z</dcterms:modified>
</cp:coreProperties>
</file>