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-80" yWindow="-20" windowWidth="32800" windowHeight="23540"/>
  </bookViews>
  <sheets>
    <sheet name="bom" sheetId="1" r:id="rId1"/>
  </sheets>
  <definedNames>
    <definedName name="_xlnm._FilterDatabase" localSheetId="0" hidden="1">bom!$A$2:$N$45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0" i="1" l="1"/>
  <c r="M41" i="1"/>
  <c r="M42" i="1"/>
  <c r="M43" i="1"/>
  <c r="M24" i="1"/>
  <c r="K5" i="1"/>
  <c r="K6" i="1"/>
  <c r="K7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M7" i="1"/>
  <c r="M23" i="1"/>
  <c r="M25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33" i="1"/>
  <c r="M3" i="1"/>
  <c r="M4" i="1"/>
  <c r="M6" i="1"/>
  <c r="M8" i="1"/>
  <c r="M9" i="1"/>
  <c r="M14" i="1"/>
  <c r="M15" i="1"/>
  <c r="M18" i="1"/>
  <c r="M21" i="1"/>
  <c r="M22" i="1"/>
  <c r="M12" i="1"/>
  <c r="M20" i="1"/>
  <c r="M13" i="1"/>
  <c r="J3" i="1"/>
  <c r="K3" i="1"/>
  <c r="J4" i="1"/>
  <c r="K4" i="1"/>
  <c r="J8" i="1"/>
  <c r="K8" i="1"/>
  <c r="J9" i="1"/>
  <c r="K9" i="1"/>
  <c r="J12" i="1"/>
  <c r="K12" i="1"/>
  <c r="J47" i="1"/>
  <c r="K47" i="1"/>
  <c r="K48" i="1"/>
  <c r="M48" i="1"/>
  <c r="K55" i="1"/>
  <c r="M55" i="1"/>
</calcChain>
</file>

<file path=xl/sharedStrings.xml><?xml version="1.0" encoding="utf-8"?>
<sst xmlns="http://schemas.openxmlformats.org/spreadsheetml/2006/main" count="295" uniqueCount="191">
  <si>
    <t>BOM dOry Mainboard</t>
  </si>
  <si>
    <t>Alternative supplier number:</t>
  </si>
  <si>
    <t>Comment</t>
  </si>
  <si>
    <t>Quantity</t>
  </si>
  <si>
    <t>Value</t>
  </si>
  <si>
    <t>Seeed Part No</t>
  </si>
  <si>
    <t xml:space="preserve"> DigiKey</t>
  </si>
  <si>
    <t>Mouser</t>
  </si>
  <si>
    <t>Description</t>
  </si>
  <si>
    <t>Designator</t>
  </si>
  <si>
    <t>Footprint</t>
  </si>
  <si>
    <t>Bulk Unit Price (USD)</t>
  </si>
  <si>
    <t>Total Price (USD)</t>
  </si>
  <si>
    <t>32.768kHz</t>
  </si>
  <si>
    <t>306010020</t>
  </si>
  <si>
    <t>32.768kHz resonator !! replaced with epson part from Seeed</t>
  </si>
  <si>
    <t>Q2</t>
  </si>
  <si>
    <t>MS3V-T1R</t>
  </si>
  <si>
    <t>742861210</t>
  </si>
  <si>
    <t/>
  </si>
  <si>
    <t>0900120P1</t>
  </si>
  <si>
    <t>SMD EMI Suppression Ferrite Bead WE-CBF HF, Z = 1000 Ohm</t>
  </si>
  <si>
    <t>ferrite bead</t>
  </si>
  <si>
    <t>SMD-0603</t>
  </si>
  <si>
    <t>NA</t>
  </si>
  <si>
    <t>CSTCR4M00G15L99</t>
  </si>
  <si>
    <t>81-CSTCR4M00G15L99R0</t>
  </si>
  <si>
    <t>4MHz Resonator</t>
  </si>
  <si>
    <t>Q4</t>
  </si>
  <si>
    <t>CSTCR_G15L</t>
  </si>
  <si>
    <t>GPS Bee Seeedstudio</t>
  </si>
  <si>
    <t>SEN133D1P</t>
  </si>
  <si>
    <t>GPS</t>
  </si>
  <si>
    <t>GPS bee</t>
  </si>
  <si>
    <t>Jack_5</t>
  </si>
  <si>
    <t>320040003</t>
  </si>
  <si>
    <t>4 pin 5 contact headphone jack 3.5mm</t>
  </si>
  <si>
    <t>J1</t>
  </si>
  <si>
    <t>Jack_5_socket</t>
  </si>
  <si>
    <t>LED2</t>
  </si>
  <si>
    <t>0330020P1</t>
  </si>
  <si>
    <t>Typical RED, GREEN, YELLOW, AMBER GaAs LED</t>
  </si>
  <si>
    <t>D1, D2</t>
  </si>
  <si>
    <t>3.2X1.6X1.1</t>
  </si>
  <si>
    <t>PCA9515DP</t>
  </si>
  <si>
    <t>568-1034-1-ND</t>
  </si>
  <si>
    <t>PCA9515 I2C logic level converter</t>
  </si>
  <si>
    <t>LogicLevelTranslator</t>
  </si>
  <si>
    <t>TSOP65P490X110-8N</t>
  </si>
  <si>
    <t>Si7055</t>
  </si>
  <si>
    <t>336-3121-5-ND</t>
  </si>
  <si>
    <t>AirTemperature</t>
  </si>
  <si>
    <t>Si7050/3/4/5</t>
  </si>
  <si>
    <t>SST25VF064C-80-4I-S3AE</t>
  </si>
  <si>
    <t>804-25VF064C8IS3AE</t>
  </si>
  <si>
    <t>64 Mbit SPI Serial Flash, 2.7 to 3.6 V, 80 MHz, -40 to 85 degC, 8-pin SOIC (S3A8), Tube</t>
  </si>
  <si>
    <t>FLASH_MEMORY</t>
  </si>
  <si>
    <t>MCHP-SOIC-S3A8_M</t>
  </si>
  <si>
    <t>TPS61240DRVT</t>
  </si>
  <si>
    <t xml:space="preserve"> 296-24519-1-ND</t>
  </si>
  <si>
    <t>Boost Voltage Converter with 2.3 to 5.5 V Input and 5 V Output, 6-Pin SON (DRV), Green (RoHS &amp; no Sb/Br)</t>
  </si>
  <si>
    <t>5V boost converter</t>
  </si>
  <si>
    <t>DRV6-1600X1000TP</t>
  </si>
  <si>
    <t>TPS63001DRCR</t>
  </si>
  <si>
    <t>296-19643-1-ND</t>
  </si>
  <si>
    <t>Buck-Boost Voltage Converter with 1.8 to 5.5 V Input and 3.3 V Output, -40 to 85 degC, 10-Pin SON (DRC), Green (RoHS &amp; no Sb/Br)</t>
  </si>
  <si>
    <t>3.3V boost converter</t>
  </si>
  <si>
    <t>DRC10-2400X1650TP</t>
  </si>
  <si>
    <t>XBee ZigBee S2C surface mount</t>
  </si>
  <si>
    <t>113990074</t>
  </si>
  <si>
    <t>rf</t>
  </si>
  <si>
    <t>S2C XBEE</t>
  </si>
  <si>
    <t>MAX1555EZK-T</t>
  </si>
  <si>
    <t>310030064</t>
  </si>
  <si>
    <t>micro USB</t>
  </si>
  <si>
    <t>3400150P1</t>
  </si>
  <si>
    <t>should find a waterproof solution</t>
  </si>
  <si>
    <t>USB 2.0 Standard Micro-USB Connector, Micro AB-Standard (Bottom Mount), 30 V AC, -30 to 85 degC, Right Angle, 5-Pin 7.5 x 5.6 x 2.8 mm SMD, RoHS, Reel</t>
  </si>
  <si>
    <t>J2</t>
  </si>
  <si>
    <t>HIRO-ZX62D-AB-5P8_V</t>
  </si>
  <si>
    <t>TPD2E001DRYR</t>
  </si>
  <si>
    <t xml:space="preserve"> 296-21884-1-ND</t>
  </si>
  <si>
    <t>Low-Capacitance + / - 15 kV ESD-Protection Array for High-Speed Data Interfaces, 2 Channels, -40 to +85 degC, 6-pin SON (DRY), Green (RoHS &amp; no Sb/Br)</t>
  </si>
  <si>
    <t>ESD_PROT_I2C, ESD_PROT_USB</t>
  </si>
  <si>
    <t>DRY6</t>
  </si>
  <si>
    <t>MSP430F5529IPN</t>
  </si>
  <si>
    <t>296-27306-1-ND</t>
  </si>
  <si>
    <t>25 MHz Mixed Signal Microcontroller with 128 KB Flash, 8192 B SRAM and 63 GPIOs, -40 to 85 degC, 80-pin QFP (PN), Green (RoHS &amp; no Sb/Br)</t>
  </si>
  <si>
    <t>U1</t>
  </si>
  <si>
    <t>TI-PN80_N</t>
  </si>
  <si>
    <t>Res3</t>
  </si>
  <si>
    <t>0R</t>
  </si>
  <si>
    <t>0010070P1</t>
  </si>
  <si>
    <t>Resistor</t>
  </si>
  <si>
    <t>J1-0603</t>
  </si>
  <si>
    <t>1K</t>
  </si>
  <si>
    <t>0011090P1</t>
  </si>
  <si>
    <t>1M</t>
  </si>
  <si>
    <t>Cap Semi</t>
  </si>
  <si>
    <t>1uF</t>
  </si>
  <si>
    <t>0100340P1</t>
  </si>
  <si>
    <t>Capacitor (Semiconductor SIM Model)</t>
  </si>
  <si>
    <t>1608[0603]</t>
  </si>
  <si>
    <t>1.2k 1%</t>
  </si>
  <si>
    <t>R110</t>
  </si>
  <si>
    <t>R111, R112</t>
  </si>
  <si>
    <t>4k7</t>
  </si>
  <si>
    <t>0010030P1</t>
  </si>
  <si>
    <t>R7, R8, R9, R10</t>
  </si>
  <si>
    <t>2.2uF</t>
  </si>
  <si>
    <t>C2</t>
  </si>
  <si>
    <t>4.7uF</t>
  </si>
  <si>
    <t>0011240P1</t>
  </si>
  <si>
    <t>10pF 10%</t>
  </si>
  <si>
    <t>C8, C9</t>
  </si>
  <si>
    <t>12pF</t>
  </si>
  <si>
    <t>C12, C14</t>
  </si>
  <si>
    <t>100nF</t>
  </si>
  <si>
    <t>0100020P1</t>
  </si>
  <si>
    <t>C7, C10, C11, C13, C17, C20, C21, C22</t>
  </si>
  <si>
    <t>220nF</t>
  </si>
  <si>
    <t>C15, C19</t>
  </si>
  <si>
    <t>470nF</t>
  </si>
  <si>
    <t>PCB</t>
  </si>
  <si>
    <t>PCB Price</t>
  </si>
  <si>
    <t>TOTAL</t>
  </si>
  <si>
    <t>check footprint!!</t>
  </si>
  <si>
    <t>changed in BOM… not yet in schematics!</t>
  </si>
  <si>
    <t>is not in the OPL, but in the Seeed online store</t>
  </si>
  <si>
    <t>not available at Seeed studio, should be purchased elsewhere or replaced by an alternative.</t>
  </si>
  <si>
    <t>Seeed</t>
  </si>
  <si>
    <t>remark</t>
  </si>
  <si>
    <t>waitting GEBER file</t>
  </si>
  <si>
    <t>SMT or Solder</t>
  </si>
  <si>
    <t>Name</t>
  </si>
  <si>
    <t>QTY</t>
  </si>
  <si>
    <t>dOry Mainboard</t>
  </si>
  <si>
    <t>Unit price</t>
  </si>
  <si>
    <t>Total</t>
  </si>
  <si>
    <t>R11, R12, R13, R14, R21, R22, R23, R24</t>
  </si>
  <si>
    <t>100K</t>
  </si>
  <si>
    <t>R19, R28, R29, R1, R2, R15</t>
  </si>
  <si>
    <t>100R</t>
  </si>
  <si>
    <t>10k</t>
  </si>
  <si>
    <t>R18, R25, R26, R27</t>
  </si>
  <si>
    <t>10uF</t>
  </si>
  <si>
    <t>C23, C24</t>
  </si>
  <si>
    <t>R3</t>
  </si>
  <si>
    <t>R4, R20</t>
  </si>
  <si>
    <t>C3, C4</t>
  </si>
  <si>
    <t>200k</t>
  </si>
  <si>
    <t>R6</t>
  </si>
  <si>
    <t>27R</t>
  </si>
  <si>
    <t>R17, R16</t>
  </si>
  <si>
    <t>C1, C6, C18</t>
  </si>
  <si>
    <t>C5, C16</t>
  </si>
  <si>
    <t>8.2k</t>
  </si>
  <si>
    <t>R5</t>
  </si>
  <si>
    <t>Battery</t>
  </si>
  <si>
    <t>Multicell Battery</t>
  </si>
  <si>
    <t>BT1</t>
  </si>
  <si>
    <t>BAT-2</t>
  </si>
  <si>
    <t>LTC2953IDD-1#PBF</t>
  </si>
  <si>
    <t>Push Button On / Off Controller with Voltage Monitoring, 12-pin SON (DD-12), -40 to 85 degC, Pb-Free</t>
  </si>
  <si>
    <t>U3</t>
  </si>
  <si>
    <t>LT-DD-12_V</t>
  </si>
  <si>
    <t>Dual-Input USB/AC Adapter 1-Cell Li+ Battery Charger, 4.2 V Charger Voltage, 0.28 A DC Charging Current, 5-Pin SOT23 Package, Tape and Reel</t>
  </si>
  <si>
    <t>U2</t>
  </si>
  <si>
    <t>MAXM-Z5-1_N</t>
  </si>
  <si>
    <t>SRU2013-1R0Y</t>
  </si>
  <si>
    <t>Power Inductor, 2.2 µH, 1.45 Irms Max(A), SMD</t>
  </si>
  <si>
    <t>L2</t>
  </si>
  <si>
    <t>SRU2013-2R2Y</t>
  </si>
  <si>
    <t>L1</t>
  </si>
  <si>
    <t>SW-PB</t>
  </si>
  <si>
    <t>Switch</t>
  </si>
  <si>
    <t>S1</t>
  </si>
  <si>
    <t>SPST-2</t>
  </si>
  <si>
    <t>Power Inductor, 1 µH, 1.45 Irms Max(A), SMD</t>
  </si>
  <si>
    <t>BOUR-SRU2013-1R0</t>
  </si>
  <si>
    <t>BOUR-SRU2013-2R2</t>
  </si>
  <si>
    <t>652-SRU2013-1R0Y</t>
  </si>
  <si>
    <t>652-SRU2013-2R2Y</t>
  </si>
  <si>
    <t>new</t>
  </si>
  <si>
    <t>CWI280-ND</t>
  </si>
  <si>
    <t>TBD (Lithium 3.7V battery, size is important)</t>
  </si>
  <si>
    <t>LTC2953IDD-2#PBF-ND</t>
  </si>
  <si>
    <t>no waterproof solution material: Please check if this component can be sourced: http://www.morethanall.com/products/index/btype_id/7/type_id/157/id/3578</t>
  </si>
  <si>
    <t>no waterproof solution material: Please check if this component can be sourced: https://www.smkusa.com/usa/featured_products/mjH2O/</t>
  </si>
  <si>
    <t>TBD. Is there a component available like this one: http://www.digikey.com/product-search/en?x=0&amp;y=0&amp;lang=en&amp;site=us&amp;keywords=CWI280-ND</t>
  </si>
  <si>
    <t>different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</si>
</sst>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_ "/>
    <numFmt numFmtId="165" formatCode="[$$-409]#,##0.00"/>
    <numFmt numFmtId="166" formatCode="[$$-409]#,##0.0000"/>
  </numFmts>
  <fonts count="19" x14ac:knownFonts="1">
    <font>
      <sz val="11"/>
      <color indexed="8"/>
      <name val="Calibri"/>
      <charset val="134"/>
    </font>
    <font>
      <sz val="20"/>
      <color indexed="8"/>
      <name val="Calibri"/>
      <charset val="134"/>
    </font>
    <font>
      <sz val="11"/>
      <color indexed="10"/>
      <name val="Calibri"/>
      <charset val="134"/>
    </font>
    <font>
      <sz val="11"/>
      <color indexed="8"/>
      <name val="Segoe UI"/>
      <charset val="134"/>
    </font>
    <font>
      <sz val="11"/>
      <name val="Calibri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rgb="FFFF0000"/>
      <name val="Calibri"/>
      <family val="2"/>
    </font>
    <font>
      <sz val="20"/>
      <color indexed="8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8"/>
      <color rgb="FF000000"/>
      <name val="Segoe UI"/>
      <family val="2"/>
    </font>
    <font>
      <sz val="11"/>
      <name val="Calibri"/>
      <family val="2"/>
      <scheme val="minor"/>
    </font>
    <font>
      <u/>
      <sz val="11"/>
      <color theme="10"/>
      <name val="Calibri"/>
      <charset val="134"/>
    </font>
    <font>
      <u/>
      <sz val="11"/>
      <color theme="11"/>
      <name val="Calibri"/>
      <charset val="134"/>
    </font>
    <font>
      <sz val="11"/>
      <color rgb="FF000000"/>
      <name val="Calibri"/>
      <charset val="134"/>
    </font>
    <font>
      <sz val="11"/>
      <color rgb="FFDD0806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  <fill>
      <patternFill patternType="solid">
        <fgColor rgb="FF92D050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2"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2" fontId="0" fillId="0" borderId="0" xfId="0" applyNumberFormat="1" applyFont="1" applyAlignment="1"/>
    <xf numFmtId="164" fontId="0" fillId="0" borderId="0" xfId="0" applyNumberFormat="1" applyFont="1" applyAlignment="1"/>
    <xf numFmtId="49" fontId="1" fillId="0" borderId="0" xfId="0" applyNumberFormat="1" applyFont="1" applyAlignment="1"/>
    <xf numFmtId="49" fontId="3" fillId="2" borderId="2" xfId="0" applyNumberFormat="1" applyFont="1" applyFill="1" applyBorder="1" applyAlignment="1">
      <alignment horizontal="center"/>
    </xf>
    <xf numFmtId="0" fontId="3" fillId="0" borderId="2" xfId="0" applyFont="1" applyBorder="1" applyAlignment="1"/>
    <xf numFmtId="49" fontId="0" fillId="0" borderId="2" xfId="0" applyNumberFormat="1" applyFont="1" applyBorder="1" applyAlignment="1"/>
    <xf numFmtId="49" fontId="4" fillId="0" borderId="2" xfId="0" applyNumberFormat="1" applyFont="1" applyBorder="1" applyAlignment="1"/>
    <xf numFmtId="49" fontId="2" fillId="0" borderId="2" xfId="0" applyNumberFormat="1" applyFont="1" applyBorder="1" applyAlignment="1"/>
    <xf numFmtId="49" fontId="4" fillId="5" borderId="2" xfId="0" applyNumberFormat="1" applyFont="1" applyFill="1" applyBorder="1" applyAlignment="1"/>
    <xf numFmtId="49" fontId="4" fillId="6" borderId="2" xfId="0" applyNumberFormat="1" applyFont="1" applyFill="1" applyBorder="1" applyAlignment="1"/>
    <xf numFmtId="0" fontId="4" fillId="0" borderId="2" xfId="0" applyFont="1" applyBorder="1" applyAlignment="1"/>
    <xf numFmtId="49" fontId="2" fillId="5" borderId="2" xfId="0" applyNumberFormat="1" applyFont="1" applyFill="1" applyBorder="1" applyAlignment="1"/>
    <xf numFmtId="49" fontId="0" fillId="4" borderId="2" xfId="0" applyNumberFormat="1" applyFont="1" applyFill="1" applyBorder="1" applyAlignment="1"/>
    <xf numFmtId="49" fontId="0" fillId="6" borderId="2" xfId="0" applyNumberFormat="1" applyFont="1" applyFill="1" applyBorder="1" applyAlignment="1"/>
    <xf numFmtId="0" fontId="3" fillId="0" borderId="2" xfId="0" applyFont="1" applyFill="1" applyBorder="1" applyAlignment="1"/>
    <xf numFmtId="0" fontId="0" fillId="0" borderId="2" xfId="0" applyFont="1" applyBorder="1" applyAlignment="1"/>
    <xf numFmtId="49" fontId="0" fillId="0" borderId="2" xfId="0" applyNumberFormat="1" applyFont="1" applyFill="1" applyBorder="1" applyAlignment="1"/>
    <xf numFmtId="49" fontId="0" fillId="5" borderId="2" xfId="0" applyNumberFormat="1" applyFont="1" applyFill="1" applyBorder="1" applyAlignment="1"/>
    <xf numFmtId="0" fontId="0" fillId="0" borderId="2" xfId="0" applyFont="1" applyBorder="1" applyAlignment="1"/>
    <xf numFmtId="49" fontId="5" fillId="0" borderId="2" xfId="0" applyNumberFormat="1" applyFont="1" applyFill="1" applyBorder="1" applyAlignment="1"/>
    <xf numFmtId="0" fontId="0" fillId="7" borderId="0" xfId="0" applyFont="1" applyFill="1" applyAlignment="1"/>
    <xf numFmtId="0" fontId="0" fillId="0" borderId="0" xfId="0" applyFont="1" applyAlignment="1"/>
    <xf numFmtId="0" fontId="0" fillId="3" borderId="0" xfId="0" applyFont="1" applyFill="1" applyAlignment="1"/>
    <xf numFmtId="0" fontId="0" fillId="6" borderId="0" xfId="0" applyFont="1" applyFill="1" applyAlignment="1"/>
    <xf numFmtId="49" fontId="6" fillId="0" borderId="0" xfId="0" applyNumberFormat="1" applyFont="1" applyAlignment="1"/>
    <xf numFmtId="0" fontId="0" fillId="4" borderId="0" xfId="0" applyFont="1" applyFill="1" applyAlignment="1"/>
    <xf numFmtId="49" fontId="2" fillId="0" borderId="0" xfId="0" applyNumberFormat="1" applyFont="1" applyAlignment="1"/>
    <xf numFmtId="2" fontId="1" fillId="0" borderId="0" xfId="0" applyNumberFormat="1" applyFont="1" applyAlignment="1"/>
    <xf numFmtId="2" fontId="3" fillId="2" borderId="3" xfId="0" applyNumberFormat="1" applyFont="1" applyFill="1" applyBorder="1" applyAlignment="1">
      <alignment horizontal="center"/>
    </xf>
    <xf numFmtId="164" fontId="5" fillId="8" borderId="2" xfId="0" applyNumberFormat="1" applyFont="1" applyFill="1" applyBorder="1" applyAlignment="1"/>
    <xf numFmtId="165" fontId="0" fillId="0" borderId="2" xfId="0" applyNumberFormat="1" applyFont="1" applyBorder="1" applyAlignment="1"/>
    <xf numFmtId="165" fontId="0" fillId="0" borderId="3" xfId="0" applyNumberFormat="1" applyFont="1" applyBorder="1" applyAlignment="1"/>
    <xf numFmtId="164" fontId="0" fillId="0" borderId="2" xfId="0" applyNumberFormat="1" applyFont="1" applyBorder="1" applyAlignment="1"/>
    <xf numFmtId="0" fontId="5" fillId="0" borderId="0" xfId="0" applyFont="1" applyAlignment="1"/>
    <xf numFmtId="165" fontId="0" fillId="0" borderId="5" xfId="0" applyNumberFormat="1" applyFont="1" applyBorder="1" applyAlignment="1"/>
    <xf numFmtId="165" fontId="0" fillId="0" borderId="6" xfId="0" applyNumberFormat="1" applyFont="1" applyBorder="1" applyAlignment="1"/>
    <xf numFmtId="164" fontId="0" fillId="0" borderId="5" xfId="0" applyNumberFormat="1" applyFont="1" applyBorder="1" applyAlignment="1"/>
    <xf numFmtId="0" fontId="3" fillId="2" borderId="2" xfId="0" quotePrefix="1" applyFont="1" applyFill="1" applyBorder="1" applyAlignment="1">
      <alignment horizontal="center"/>
    </xf>
    <xf numFmtId="2" fontId="3" fillId="2" borderId="2" xfId="0" quotePrefix="1" applyNumberFormat="1" applyFont="1" applyFill="1" applyBorder="1" applyAlignment="1">
      <alignment horizontal="center"/>
    </xf>
    <xf numFmtId="0" fontId="3" fillId="3" borderId="2" xfId="0" quotePrefix="1" applyFont="1" applyFill="1" applyBorder="1" applyAlignment="1"/>
    <xf numFmtId="0" fontId="3" fillId="0" borderId="2" xfId="0" quotePrefix="1" applyFont="1" applyBorder="1" applyAlignment="1"/>
    <xf numFmtId="0" fontId="3" fillId="0" borderId="2" xfId="0" quotePrefix="1" applyFont="1" applyBorder="1" applyAlignment="1">
      <alignment wrapText="1"/>
    </xf>
    <xf numFmtId="166" fontId="0" fillId="0" borderId="0" xfId="0" applyNumberFormat="1" applyFont="1" applyAlignment="1"/>
    <xf numFmtId="164" fontId="5" fillId="8" borderId="2" xfId="0" quotePrefix="1" applyNumberFormat="1" applyFont="1" applyFill="1" applyBorder="1" applyAlignment="1"/>
    <xf numFmtId="164" fontId="7" fillId="0" borderId="2" xfId="0" applyNumberFormat="1" applyFont="1" applyBorder="1" applyAlignment="1"/>
    <xf numFmtId="166" fontId="0" fillId="0" borderId="2" xfId="0" applyNumberFormat="1" applyFont="1" applyBorder="1" applyAlignment="1"/>
    <xf numFmtId="0" fontId="8" fillId="0" borderId="0" xfId="0" applyFont="1" applyAlignment="1"/>
    <xf numFmtId="0" fontId="9" fillId="0" borderId="0" xfId="0" applyFont="1" applyAlignment="1"/>
    <xf numFmtId="165" fontId="7" fillId="0" borderId="2" xfId="0" applyNumberFormat="1" applyFont="1" applyBorder="1" applyAlignment="1"/>
    <xf numFmtId="0" fontId="11" fillId="0" borderId="0" xfId="0" applyFont="1" applyAlignment="1"/>
    <xf numFmtId="2" fontId="12" fillId="9" borderId="2" xfId="0" applyNumberFormat="1" applyFont="1" applyFill="1" applyBorder="1" applyAlignment="1"/>
    <xf numFmtId="164" fontId="12" fillId="9" borderId="2" xfId="0" applyNumberFormat="1" applyFont="1" applyFill="1" applyBorder="1" applyAlignment="1"/>
    <xf numFmtId="1" fontId="12" fillId="9" borderId="2" xfId="0" applyNumberFormat="1" applyFont="1" applyFill="1" applyBorder="1" applyAlignment="1"/>
    <xf numFmtId="165" fontId="10" fillId="0" borderId="2" xfId="0" applyNumberFormat="1" applyFont="1" applyBorder="1" applyAlignment="1"/>
    <xf numFmtId="165" fontId="10" fillId="9" borderId="2" xfId="0" applyNumberFormat="1" applyFont="1" applyFill="1" applyBorder="1" applyAlignment="1"/>
    <xf numFmtId="0" fontId="13" fillId="0" borderId="2" xfId="0" quotePrefix="1" applyFont="1" applyBorder="1" applyAlignment="1"/>
    <xf numFmtId="0" fontId="13" fillId="0" borderId="2" xfId="0" applyFont="1" applyBorder="1" applyAlignment="1"/>
    <xf numFmtId="49" fontId="0" fillId="0" borderId="2" xfId="0" applyNumberFormat="1" applyBorder="1" applyAlignment="1"/>
    <xf numFmtId="49" fontId="14" fillId="10" borderId="2" xfId="0" applyNumberFormat="1" applyFont="1" applyFill="1" applyBorder="1" applyAlignment="1"/>
    <xf numFmtId="49" fontId="0" fillId="10" borderId="2" xfId="0" applyNumberFormat="1" applyFill="1" applyBorder="1" applyAlignment="1"/>
    <xf numFmtId="2" fontId="0" fillId="0" borderId="2" xfId="0" applyNumberFormat="1" applyBorder="1" applyAlignment="1"/>
    <xf numFmtId="0" fontId="6" fillId="9" borderId="0" xfId="0" applyFont="1" applyFill="1" applyAlignment="1"/>
    <xf numFmtId="49" fontId="7" fillId="0" borderId="2" xfId="0" applyNumberFormat="1" applyFont="1" applyBorder="1" applyAlignment="1"/>
    <xf numFmtId="49" fontId="13" fillId="0" borderId="2" xfId="0" quotePrefix="1" applyNumberFormat="1" applyFont="1" applyBorder="1" applyAlignment="1"/>
    <xf numFmtId="49" fontId="0" fillId="0" borderId="0" xfId="0" applyNumberFormat="1" applyAlignment="1"/>
    <xf numFmtId="49" fontId="9" fillId="0" borderId="0" xfId="0" applyNumberFormat="1" applyFont="1" applyAlignment="1"/>
    <xf numFmtId="49" fontId="3" fillId="2" borderId="2" xfId="0" quotePrefix="1" applyNumberFormat="1" applyFont="1" applyFill="1" applyBorder="1" applyAlignment="1">
      <alignment horizontal="center"/>
    </xf>
    <xf numFmtId="49" fontId="3" fillId="0" borderId="2" xfId="0" quotePrefix="1" applyNumberFormat="1" applyFont="1" applyBorder="1" applyAlignment="1"/>
    <xf numFmtId="49" fontId="3" fillId="7" borderId="2" xfId="0" quotePrefix="1" applyNumberFormat="1" applyFont="1" applyFill="1" applyBorder="1" applyAlignment="1"/>
    <xf numFmtId="49" fontId="0" fillId="0" borderId="5" xfId="0" applyNumberFormat="1" applyFont="1" applyBorder="1" applyAlignment="1"/>
    <xf numFmtId="49" fontId="3" fillId="0" borderId="2" xfId="0" applyNumberFormat="1" applyFont="1" applyFill="1" applyBorder="1" applyAlignment="1"/>
    <xf numFmtId="49" fontId="12" fillId="9" borderId="2" xfId="0" applyNumberFormat="1" applyFont="1" applyFill="1" applyBorder="1" applyAlignment="1"/>
    <xf numFmtId="0" fontId="13" fillId="0" borderId="2" xfId="0" quotePrefix="1" applyFont="1" applyFill="1" applyBorder="1" applyAlignment="1"/>
    <xf numFmtId="49" fontId="1" fillId="0" borderId="1" xfId="0" applyNumberFormat="1" applyFont="1" applyBorder="1" applyAlignment="1">
      <alignment horizontal="center"/>
    </xf>
    <xf numFmtId="164" fontId="1" fillId="8" borderId="3" xfId="0" applyNumberFormat="1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2" fontId="12" fillId="9" borderId="2" xfId="0" applyNumberFormat="1" applyFont="1" applyFill="1" applyBorder="1" applyAlignment="1">
      <alignment horizontal="center"/>
    </xf>
    <xf numFmtId="165" fontId="12" fillId="9" borderId="3" xfId="0" applyNumberFormat="1" applyFont="1" applyFill="1" applyBorder="1" applyAlignment="1">
      <alignment horizontal="center"/>
    </xf>
    <xf numFmtId="165" fontId="12" fillId="9" borderId="4" xfId="0" applyNumberFormat="1" applyFont="1" applyFill="1" applyBorder="1" applyAlignment="1">
      <alignment horizontal="center"/>
    </xf>
    <xf numFmtId="0" fontId="0" fillId="11" borderId="0" xfId="0" applyFont="1" applyFill="1" applyAlignment="1"/>
    <xf numFmtId="0" fontId="6" fillId="11" borderId="0" xfId="0" applyFont="1" applyFill="1" applyAlignment="1"/>
    <xf numFmtId="0" fontId="0" fillId="12" borderId="0" xfId="0" applyFont="1" applyFill="1" applyBorder="1" applyAlignment="1"/>
    <xf numFmtId="0" fontId="17" fillId="13" borderId="0" xfId="0" applyFont="1" applyFill="1" applyAlignment="1"/>
    <xf numFmtId="0" fontId="18" fillId="14" borderId="0" xfId="0" applyFont="1" applyFill="1" applyAlignment="1"/>
    <xf numFmtId="0" fontId="0" fillId="0" borderId="2" xfId="0" applyBorder="1" applyAlignment="1"/>
    <xf numFmtId="49" fontId="4" fillId="5" borderId="0" xfId="0" applyNumberFormat="1" applyFont="1" applyFill="1" applyBorder="1" applyAlignment="1"/>
    <xf numFmtId="165" fontId="0" fillId="0" borderId="0" xfId="0" applyNumberFormat="1" applyFont="1" applyBorder="1" applyAlignment="1"/>
    <xf numFmtId="0" fontId="0" fillId="0" borderId="0" xfId="0" applyBorder="1" applyAlignme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workbookViewId="0">
      <selection activeCell="B8" sqref="B8"/>
    </sheetView>
  </sheetViews>
  <sheetFormatPr baseColWidth="10" defaultColWidth="9" defaultRowHeight="14" x14ac:dyDescent="0"/>
  <cols>
    <col min="1" max="1" width="25.1640625" style="2" customWidth="1"/>
    <col min="2" max="2" width="6.5" style="2" customWidth="1"/>
    <col min="3" max="3" width="11.5" style="2" customWidth="1"/>
    <col min="4" max="4" width="17.6640625" style="3" customWidth="1"/>
    <col min="5" max="5" width="22" style="3" customWidth="1"/>
    <col min="6" max="6" width="31.1640625" style="3" customWidth="1"/>
    <col min="7" max="7" width="11.5" style="2" customWidth="1"/>
    <col min="8" max="8" width="25.5" style="2" customWidth="1"/>
    <col min="9" max="9" width="31.33203125" style="3" customWidth="1"/>
    <col min="10" max="10" width="11" style="4" customWidth="1"/>
    <col min="11" max="11" width="9.83203125" style="4" customWidth="1"/>
    <col min="12" max="13" width="9.6640625" style="5" customWidth="1"/>
    <col min="14" max="14" width="21.5" style="2" customWidth="1"/>
    <col min="15" max="16384" width="9" style="2"/>
  </cols>
  <sheetData>
    <row r="1" spans="1:14" s="1" customFormat="1" ht="31.5" customHeight="1">
      <c r="A1" s="53" t="s">
        <v>0</v>
      </c>
      <c r="D1" s="6"/>
      <c r="E1" s="77" t="s">
        <v>1</v>
      </c>
      <c r="F1" s="77"/>
      <c r="I1" s="6"/>
      <c r="J1" s="31"/>
      <c r="K1" s="31"/>
      <c r="L1" s="78" t="s">
        <v>130</v>
      </c>
      <c r="M1" s="79"/>
      <c r="N1" s="50" t="s">
        <v>131</v>
      </c>
    </row>
    <row r="2" spans="1:14" ht="15">
      <c r="A2" s="41" t="s">
        <v>2</v>
      </c>
      <c r="B2" s="41" t="s">
        <v>3</v>
      </c>
      <c r="C2" s="41" t="s">
        <v>4</v>
      </c>
      <c r="D2" s="7" t="s">
        <v>5</v>
      </c>
      <c r="E2" s="7" t="s">
        <v>6</v>
      </c>
      <c r="F2" s="7" t="s">
        <v>7</v>
      </c>
      <c r="G2" s="41" t="s">
        <v>8</v>
      </c>
      <c r="H2" s="41" t="s">
        <v>9</v>
      </c>
      <c r="I2" s="70" t="s">
        <v>10</v>
      </c>
      <c r="J2" s="42" t="s">
        <v>11</v>
      </c>
      <c r="K2" s="32" t="s">
        <v>12</v>
      </c>
      <c r="L2" s="47" t="s">
        <v>11</v>
      </c>
      <c r="M2" s="33" t="s">
        <v>12</v>
      </c>
    </row>
    <row r="3" spans="1:14" ht="25" customHeight="1">
      <c r="A3" s="43" t="s">
        <v>13</v>
      </c>
      <c r="B3" s="8">
        <v>1</v>
      </c>
      <c r="C3" s="22"/>
      <c r="D3" s="9" t="s">
        <v>14</v>
      </c>
      <c r="E3" s="9"/>
      <c r="F3" s="9"/>
      <c r="G3" s="44" t="s">
        <v>15</v>
      </c>
      <c r="H3" s="44" t="s">
        <v>16</v>
      </c>
      <c r="I3" s="71" t="s">
        <v>17</v>
      </c>
      <c r="J3" s="34">
        <f>2.4/3</f>
        <v>0.79999999999999993</v>
      </c>
      <c r="K3" s="35">
        <f>J3*B3</f>
        <v>0.79999999999999993</v>
      </c>
      <c r="L3" s="34">
        <v>0.8</v>
      </c>
      <c r="M3" s="34">
        <f>L3*B3</f>
        <v>0.8</v>
      </c>
    </row>
    <row r="4" spans="1:14" s="25" customFormat="1" ht="25" customHeight="1">
      <c r="A4" s="44" t="s">
        <v>18</v>
      </c>
      <c r="B4" s="8">
        <v>1</v>
      </c>
      <c r="C4" s="44" t="s">
        <v>19</v>
      </c>
      <c r="D4" s="9" t="s">
        <v>20</v>
      </c>
      <c r="E4" s="10"/>
      <c r="F4" s="9"/>
      <c r="G4" s="44" t="s">
        <v>21</v>
      </c>
      <c r="H4" s="44" t="s">
        <v>22</v>
      </c>
      <c r="I4" s="71" t="s">
        <v>23</v>
      </c>
      <c r="J4" s="34">
        <f>2/100</f>
        <v>0.02</v>
      </c>
      <c r="K4" s="35">
        <f>J4*B4</f>
        <v>0.02</v>
      </c>
      <c r="L4" s="34">
        <v>0.2</v>
      </c>
      <c r="M4" s="34">
        <f>L4*B4</f>
        <v>0.2</v>
      </c>
    </row>
    <row r="5" spans="1:14" ht="25" customHeight="1">
      <c r="A5" s="59" t="s">
        <v>158</v>
      </c>
      <c r="B5" s="60">
        <v>1</v>
      </c>
      <c r="C5" s="59" t="s">
        <v>19</v>
      </c>
      <c r="D5" s="67"/>
      <c r="E5" s="59"/>
      <c r="F5" s="59"/>
      <c r="G5" s="59" t="s">
        <v>159</v>
      </c>
      <c r="H5" s="59" t="s">
        <v>160</v>
      </c>
      <c r="I5" s="67" t="s">
        <v>161</v>
      </c>
      <c r="J5" s="59"/>
      <c r="K5" s="35">
        <f>J5*B5</f>
        <v>0</v>
      </c>
      <c r="L5" s="34"/>
      <c r="M5" s="34"/>
      <c r="N5" s="83" t="s">
        <v>185</v>
      </c>
    </row>
    <row r="6" spans="1:14" ht="25" customHeight="1">
      <c r="A6" s="44" t="s">
        <v>25</v>
      </c>
      <c r="B6" s="8">
        <v>1</v>
      </c>
      <c r="C6" s="44" t="s">
        <v>19</v>
      </c>
      <c r="D6" s="11"/>
      <c r="E6" s="10"/>
      <c r="F6" s="22" t="s">
        <v>26</v>
      </c>
      <c r="G6" s="45" t="s">
        <v>27</v>
      </c>
      <c r="H6" s="44" t="s">
        <v>28</v>
      </c>
      <c r="I6" s="71" t="s">
        <v>29</v>
      </c>
      <c r="J6" s="34">
        <v>0.7</v>
      </c>
      <c r="K6" s="35">
        <f>J6*B6</f>
        <v>0.7</v>
      </c>
      <c r="L6" s="52">
        <v>0.5</v>
      </c>
      <c r="M6" s="52">
        <f>L6*B6</f>
        <v>0.5</v>
      </c>
      <c r="N6" s="37" t="s">
        <v>130</v>
      </c>
    </row>
    <row r="7" spans="1:14" ht="25" customHeight="1">
      <c r="A7" s="44" t="s">
        <v>30</v>
      </c>
      <c r="B7" s="8">
        <v>1</v>
      </c>
      <c r="C7" s="44" t="s">
        <v>19</v>
      </c>
      <c r="D7" s="16" t="s">
        <v>31</v>
      </c>
      <c r="E7" s="12"/>
      <c r="F7" s="21"/>
      <c r="G7" s="44" t="s">
        <v>19</v>
      </c>
      <c r="H7" s="44" t="s">
        <v>32</v>
      </c>
      <c r="I7" s="71" t="s">
        <v>33</v>
      </c>
      <c r="J7" s="34">
        <v>31.5</v>
      </c>
      <c r="K7" s="35">
        <f>J7*B7</f>
        <v>31.5</v>
      </c>
      <c r="L7" s="57">
        <v>28.5</v>
      </c>
      <c r="M7" s="57">
        <f>L7*B7</f>
        <v>28.5</v>
      </c>
      <c r="N7" s="51" t="s">
        <v>130</v>
      </c>
    </row>
    <row r="8" spans="1:14" ht="25" customHeight="1">
      <c r="A8" s="44" t="s">
        <v>34</v>
      </c>
      <c r="B8" s="8">
        <v>1</v>
      </c>
      <c r="C8" s="44" t="s">
        <v>19</v>
      </c>
      <c r="D8" s="13" t="s">
        <v>35</v>
      </c>
      <c r="E8" s="12"/>
      <c r="F8" s="12"/>
      <c r="G8" s="44" t="s">
        <v>36</v>
      </c>
      <c r="H8" s="44" t="s">
        <v>37</v>
      </c>
      <c r="I8" s="71" t="s">
        <v>38</v>
      </c>
      <c r="J8" s="34">
        <f>2.5/5</f>
        <v>0.5</v>
      </c>
      <c r="K8" s="35">
        <f>J8*B8</f>
        <v>0.5</v>
      </c>
      <c r="L8" s="48">
        <v>0</v>
      </c>
      <c r="M8" s="48">
        <f>L8*B8</f>
        <v>0</v>
      </c>
      <c r="N8" s="84" t="s">
        <v>188</v>
      </c>
    </row>
    <row r="9" spans="1:14" s="25" customFormat="1" ht="25" customHeight="1">
      <c r="A9" s="44" t="s">
        <v>39</v>
      </c>
      <c r="B9" s="8">
        <v>2</v>
      </c>
      <c r="C9" s="44" t="s">
        <v>19</v>
      </c>
      <c r="D9" s="9" t="s">
        <v>40</v>
      </c>
      <c r="E9" s="89"/>
      <c r="F9" s="21"/>
      <c r="G9" s="44" t="s">
        <v>41</v>
      </c>
      <c r="H9" s="44" t="s">
        <v>42</v>
      </c>
      <c r="I9" s="71" t="s">
        <v>43</v>
      </c>
      <c r="J9" s="90">
        <f>1.5/50</f>
        <v>0.03</v>
      </c>
      <c r="K9" s="35">
        <f>J9*B9</f>
        <v>0.06</v>
      </c>
      <c r="L9" s="34">
        <v>0.03</v>
      </c>
      <c r="M9" s="34">
        <f>L9*B9</f>
        <v>0.06</v>
      </c>
    </row>
    <row r="10" spans="1:14" ht="25" customHeight="1">
      <c r="A10" s="76" t="s">
        <v>162</v>
      </c>
      <c r="B10" s="60">
        <v>1</v>
      </c>
      <c r="C10" s="59" t="s">
        <v>19</v>
      </c>
      <c r="D10" s="67"/>
      <c r="E10" s="88" t="s">
        <v>186</v>
      </c>
      <c r="F10" s="59"/>
      <c r="G10" s="59" t="s">
        <v>163</v>
      </c>
      <c r="H10" s="59" t="s">
        <v>164</v>
      </c>
      <c r="I10" s="67" t="s">
        <v>165</v>
      </c>
      <c r="J10" s="88">
        <v>5.5</v>
      </c>
      <c r="K10" s="35">
        <f>J10*B10</f>
        <v>5.5</v>
      </c>
      <c r="L10" s="48"/>
      <c r="M10" s="48"/>
      <c r="N10" s="65" t="s">
        <v>183</v>
      </c>
    </row>
    <row r="11" spans="1:14" ht="25" customHeight="1">
      <c r="A11" s="44" t="s">
        <v>72</v>
      </c>
      <c r="B11" s="8">
        <v>1</v>
      </c>
      <c r="C11" s="44" t="s">
        <v>19</v>
      </c>
      <c r="D11" s="9" t="s">
        <v>73</v>
      </c>
      <c r="E11" s="12"/>
      <c r="F11" s="21"/>
      <c r="G11" s="59" t="s">
        <v>166</v>
      </c>
      <c r="H11" s="59" t="s">
        <v>167</v>
      </c>
      <c r="I11" s="67" t="s">
        <v>168</v>
      </c>
      <c r="J11" s="34">
        <v>3.5</v>
      </c>
      <c r="K11" s="35">
        <f>J11*B11</f>
        <v>3.5</v>
      </c>
      <c r="L11" s="34">
        <v>3.5</v>
      </c>
      <c r="M11" s="34">
        <v>3.5</v>
      </c>
      <c r="N11" s="25"/>
    </row>
    <row r="12" spans="1:14" ht="25" customHeight="1">
      <c r="A12" s="44" t="s">
        <v>74</v>
      </c>
      <c r="B12" s="8">
        <v>1</v>
      </c>
      <c r="C12" s="44" t="s">
        <v>19</v>
      </c>
      <c r="D12" s="17" t="s">
        <v>75</v>
      </c>
      <c r="E12" s="12"/>
      <c r="F12" s="21" t="s">
        <v>76</v>
      </c>
      <c r="G12" s="44" t="s">
        <v>77</v>
      </c>
      <c r="H12" s="44" t="s">
        <v>78</v>
      </c>
      <c r="I12" s="71" t="s">
        <v>79</v>
      </c>
      <c r="J12" s="34">
        <f>3/10</f>
        <v>0.3</v>
      </c>
      <c r="K12" s="35">
        <f>J12*B12</f>
        <v>0.3</v>
      </c>
      <c r="L12" s="48">
        <v>0</v>
      </c>
      <c r="M12" s="48">
        <f>L12*B12</f>
        <v>0</v>
      </c>
      <c r="N12" s="84" t="s">
        <v>187</v>
      </c>
    </row>
    <row r="13" spans="1:14" ht="25" customHeight="1">
      <c r="A13" s="44" t="s">
        <v>85</v>
      </c>
      <c r="B13" s="8">
        <v>1</v>
      </c>
      <c r="C13" s="44" t="s">
        <v>19</v>
      </c>
      <c r="D13" s="11"/>
      <c r="E13" s="22" t="s">
        <v>86</v>
      </c>
      <c r="F13" s="15"/>
      <c r="G13" s="44" t="s">
        <v>87</v>
      </c>
      <c r="H13" s="44" t="s">
        <v>88</v>
      </c>
      <c r="I13" s="71" t="s">
        <v>89</v>
      </c>
      <c r="J13" s="34">
        <v>8.0500000000000007</v>
      </c>
      <c r="K13" s="35">
        <f>J13*B13</f>
        <v>8.0500000000000007</v>
      </c>
      <c r="L13" s="52">
        <v>7.98</v>
      </c>
      <c r="M13" s="52">
        <f>L13*B13</f>
        <v>7.98</v>
      </c>
      <c r="N13" s="37" t="s">
        <v>130</v>
      </c>
    </row>
    <row r="14" spans="1:14" ht="25" customHeight="1">
      <c r="A14" s="44" t="s">
        <v>44</v>
      </c>
      <c r="B14" s="8">
        <v>1</v>
      </c>
      <c r="C14" s="44" t="s">
        <v>19</v>
      </c>
      <c r="D14" s="11"/>
      <c r="E14" s="14" t="s">
        <v>45</v>
      </c>
      <c r="F14" s="15"/>
      <c r="G14" s="44" t="s">
        <v>46</v>
      </c>
      <c r="H14" s="44" t="s">
        <v>47</v>
      </c>
      <c r="I14" s="72" t="s">
        <v>48</v>
      </c>
      <c r="J14" s="34">
        <v>1.59</v>
      </c>
      <c r="K14" s="35">
        <f>J14*B14</f>
        <v>1.59</v>
      </c>
      <c r="L14" s="52">
        <v>1.45</v>
      </c>
      <c r="M14" s="52">
        <f>L14*B14</f>
        <v>1.45</v>
      </c>
      <c r="N14" s="51" t="s">
        <v>130</v>
      </c>
    </row>
    <row r="15" spans="1:14" ht="25" customHeight="1">
      <c r="A15" s="44" t="s">
        <v>49</v>
      </c>
      <c r="B15" s="8">
        <v>1</v>
      </c>
      <c r="C15" s="44" t="s">
        <v>19</v>
      </c>
      <c r="D15" s="11"/>
      <c r="E15" s="14" t="s">
        <v>50</v>
      </c>
      <c r="F15" s="15"/>
      <c r="G15" s="44" t="s">
        <v>19</v>
      </c>
      <c r="H15" s="44" t="s">
        <v>51</v>
      </c>
      <c r="I15" s="71" t="s">
        <v>52</v>
      </c>
      <c r="J15" s="34">
        <v>1.24</v>
      </c>
      <c r="K15" s="35">
        <f>J15*B15</f>
        <v>1.24</v>
      </c>
      <c r="L15" s="52">
        <v>1.24</v>
      </c>
      <c r="M15" s="52">
        <f>L15*B15</f>
        <v>1.24</v>
      </c>
      <c r="N15" s="51" t="s">
        <v>130</v>
      </c>
    </row>
    <row r="16" spans="1:14" s="25" customFormat="1" ht="25" customHeight="1">
      <c r="A16" s="76" t="s">
        <v>169</v>
      </c>
      <c r="B16" s="60">
        <v>1</v>
      </c>
      <c r="C16" s="59" t="s">
        <v>19</v>
      </c>
      <c r="D16" s="67"/>
      <c r="E16" s="59"/>
      <c r="F16" s="91" t="s">
        <v>181</v>
      </c>
      <c r="G16" s="59" t="s">
        <v>178</v>
      </c>
      <c r="H16" s="59" t="s">
        <v>171</v>
      </c>
      <c r="I16" s="67" t="s">
        <v>179</v>
      </c>
      <c r="J16" s="34">
        <v>0.68</v>
      </c>
      <c r="K16" s="35">
        <f>J16*B16</f>
        <v>0.68</v>
      </c>
      <c r="L16" s="52"/>
      <c r="M16" s="52"/>
      <c r="N16" s="65" t="s">
        <v>183</v>
      </c>
    </row>
    <row r="17" spans="1:14" s="25" customFormat="1" ht="25" customHeight="1">
      <c r="A17" s="76" t="s">
        <v>172</v>
      </c>
      <c r="B17" s="60">
        <v>1</v>
      </c>
      <c r="C17" s="59" t="s">
        <v>19</v>
      </c>
      <c r="D17" s="67"/>
      <c r="E17" s="59"/>
      <c r="F17" s="91" t="s">
        <v>182</v>
      </c>
      <c r="G17" s="59" t="s">
        <v>170</v>
      </c>
      <c r="H17" s="59" t="s">
        <v>173</v>
      </c>
      <c r="I17" s="67" t="s">
        <v>180</v>
      </c>
      <c r="J17" s="34">
        <v>0.68</v>
      </c>
      <c r="K17" s="35">
        <f>J17*B17</f>
        <v>0.68</v>
      </c>
      <c r="L17" s="52"/>
      <c r="M17" s="52"/>
      <c r="N17" s="65" t="s">
        <v>183</v>
      </c>
    </row>
    <row r="18" spans="1:14" ht="25" customHeight="1">
      <c r="A18" s="44" t="s">
        <v>53</v>
      </c>
      <c r="B18" s="8">
        <v>1</v>
      </c>
      <c r="C18" s="44" t="s">
        <v>19</v>
      </c>
      <c r="D18" s="11"/>
      <c r="E18" s="12"/>
      <c r="F18" s="12" t="s">
        <v>54</v>
      </c>
      <c r="G18" s="44" t="s">
        <v>55</v>
      </c>
      <c r="H18" s="44" t="s">
        <v>56</v>
      </c>
      <c r="I18" s="71" t="s">
        <v>57</v>
      </c>
      <c r="J18" s="34">
        <v>3.79</v>
      </c>
      <c r="K18" s="35">
        <f>J18*B18</f>
        <v>3.79</v>
      </c>
      <c r="L18" s="52">
        <v>3.45</v>
      </c>
      <c r="M18" s="52">
        <f>L18*B18</f>
        <v>3.45</v>
      </c>
      <c r="N18" s="51" t="s">
        <v>130</v>
      </c>
    </row>
    <row r="19" spans="1:14" customFormat="1" ht="28.5" customHeight="1">
      <c r="A19" s="59" t="s">
        <v>174</v>
      </c>
      <c r="B19" s="60">
        <v>1</v>
      </c>
      <c r="C19" s="59" t="s">
        <v>19</v>
      </c>
      <c r="D19" s="67"/>
      <c r="E19" s="91" t="s">
        <v>184</v>
      </c>
      <c r="F19" s="59"/>
      <c r="G19" s="59" t="s">
        <v>175</v>
      </c>
      <c r="H19" s="59" t="s">
        <v>176</v>
      </c>
      <c r="I19" s="67" t="s">
        <v>177</v>
      </c>
      <c r="J19" s="91"/>
      <c r="K19" s="35">
        <f>J19*B19</f>
        <v>0</v>
      </c>
      <c r="L19" s="91"/>
      <c r="M19" s="91"/>
      <c r="N19" s="83" t="s">
        <v>189</v>
      </c>
    </row>
    <row r="20" spans="1:14" ht="25" customHeight="1">
      <c r="A20" s="44" t="s">
        <v>80</v>
      </c>
      <c r="B20" s="8">
        <v>2</v>
      </c>
      <c r="C20" s="44" t="s">
        <v>19</v>
      </c>
      <c r="D20" s="11"/>
      <c r="E20" s="12" t="s">
        <v>81</v>
      </c>
      <c r="F20" s="15"/>
      <c r="G20" s="44" t="s">
        <v>82</v>
      </c>
      <c r="H20" s="44" t="s">
        <v>83</v>
      </c>
      <c r="I20" s="71" t="s">
        <v>84</v>
      </c>
      <c r="J20" s="34">
        <v>0.68</v>
      </c>
      <c r="K20" s="35">
        <f>J20*B20</f>
        <v>1.36</v>
      </c>
      <c r="L20" s="52">
        <v>0.55000000000000004</v>
      </c>
      <c r="M20" s="52">
        <f>L20*B20</f>
        <v>1.1000000000000001</v>
      </c>
      <c r="N20" s="37" t="s">
        <v>130</v>
      </c>
    </row>
    <row r="21" spans="1:14" ht="25" customHeight="1">
      <c r="A21" s="44" t="s">
        <v>58</v>
      </c>
      <c r="B21" s="8">
        <v>1</v>
      </c>
      <c r="C21" s="44" t="s">
        <v>19</v>
      </c>
      <c r="D21" s="11"/>
      <c r="E21" s="12" t="s">
        <v>59</v>
      </c>
      <c r="F21" s="15"/>
      <c r="G21" s="44" t="s">
        <v>60</v>
      </c>
      <c r="H21" s="44" t="s">
        <v>61</v>
      </c>
      <c r="I21" s="71" t="s">
        <v>62</v>
      </c>
      <c r="J21" s="34">
        <v>1.82</v>
      </c>
      <c r="K21" s="35">
        <f>J21*B21</f>
        <v>1.82</v>
      </c>
      <c r="L21" s="52">
        <v>1.77</v>
      </c>
      <c r="M21" s="52">
        <f>L21*B21</f>
        <v>1.77</v>
      </c>
      <c r="N21" s="51" t="s">
        <v>130</v>
      </c>
    </row>
    <row r="22" spans="1:14" ht="25" customHeight="1">
      <c r="A22" s="44" t="s">
        <v>63</v>
      </c>
      <c r="B22" s="8">
        <v>1</v>
      </c>
      <c r="C22" s="44" t="s">
        <v>19</v>
      </c>
      <c r="D22" s="11"/>
      <c r="E22" s="12" t="s">
        <v>64</v>
      </c>
      <c r="F22" s="15"/>
      <c r="G22" s="44" t="s">
        <v>65</v>
      </c>
      <c r="H22" s="44" t="s">
        <v>66</v>
      </c>
      <c r="I22" s="71" t="s">
        <v>67</v>
      </c>
      <c r="J22" s="34">
        <v>3.15</v>
      </c>
      <c r="K22" s="35">
        <f>J22*B22</f>
        <v>3.15</v>
      </c>
      <c r="L22" s="52">
        <v>3.1</v>
      </c>
      <c r="M22" s="52">
        <f>L22*B22</f>
        <v>3.1</v>
      </c>
      <c r="N22" s="51" t="s">
        <v>130</v>
      </c>
    </row>
    <row r="23" spans="1:14" ht="25" customHeight="1">
      <c r="A23" s="44" t="s">
        <v>68</v>
      </c>
      <c r="B23" s="8">
        <v>1</v>
      </c>
      <c r="C23" s="44" t="s">
        <v>19</v>
      </c>
      <c r="D23" s="16" t="s">
        <v>69</v>
      </c>
      <c r="E23" s="12"/>
      <c r="F23" s="21"/>
      <c r="G23" s="44" t="s">
        <v>19</v>
      </c>
      <c r="H23" s="44" t="s">
        <v>70</v>
      </c>
      <c r="I23" s="71" t="s">
        <v>71</v>
      </c>
      <c r="J23" s="34">
        <v>39.950000000000003</v>
      </c>
      <c r="K23" s="35">
        <f>J23*B23</f>
        <v>39.950000000000003</v>
      </c>
      <c r="L23" s="57">
        <v>26.65</v>
      </c>
      <c r="M23" s="57">
        <f>L23*B23</f>
        <v>26.65</v>
      </c>
      <c r="N23" s="25"/>
    </row>
    <row r="24" spans="1:14" ht="25" customHeight="1">
      <c r="A24" s="59" t="s">
        <v>90</v>
      </c>
      <c r="B24" s="60">
        <v>8</v>
      </c>
      <c r="C24" s="59" t="s">
        <v>91</v>
      </c>
      <c r="D24" s="61" t="s">
        <v>92</v>
      </c>
      <c r="E24" s="62"/>
      <c r="F24" s="63"/>
      <c r="G24" s="59" t="s">
        <v>93</v>
      </c>
      <c r="H24" s="59" t="s">
        <v>139</v>
      </c>
      <c r="I24" s="67" t="s">
        <v>94</v>
      </c>
      <c r="J24" s="64">
        <v>0.01</v>
      </c>
      <c r="K24" s="35">
        <f t="shared" ref="K4:K43" si="0">J24*B24</f>
        <v>0.08</v>
      </c>
      <c r="L24" s="64">
        <v>0.01</v>
      </c>
      <c r="M24" s="34">
        <f t="shared" ref="M20:M39" si="1">L24*B24</f>
        <v>0.08</v>
      </c>
      <c r="N24" s="85" t="s">
        <v>190</v>
      </c>
    </row>
    <row r="25" spans="1:14" ht="25" customHeight="1">
      <c r="A25" s="59" t="s">
        <v>90</v>
      </c>
      <c r="B25" s="60">
        <v>1</v>
      </c>
      <c r="C25" s="59" t="s">
        <v>103</v>
      </c>
      <c r="D25" s="61">
        <v>301010206</v>
      </c>
      <c r="E25" s="62"/>
      <c r="F25" s="63"/>
      <c r="G25" s="59" t="s">
        <v>93</v>
      </c>
      <c r="H25" s="59" t="s">
        <v>104</v>
      </c>
      <c r="I25" s="67" t="s">
        <v>94</v>
      </c>
      <c r="J25" s="64">
        <v>0.01</v>
      </c>
      <c r="K25" s="35">
        <f t="shared" si="0"/>
        <v>0.01</v>
      </c>
      <c r="L25" s="64">
        <v>0.01</v>
      </c>
      <c r="M25" s="34">
        <f t="shared" si="1"/>
        <v>0.01</v>
      </c>
    </row>
    <row r="26" spans="1:14" ht="25" customHeight="1">
      <c r="A26" s="59" t="s">
        <v>90</v>
      </c>
      <c r="B26" s="60">
        <v>6</v>
      </c>
      <c r="C26" s="59" t="s">
        <v>140</v>
      </c>
      <c r="D26" s="68">
        <v>301010196</v>
      </c>
      <c r="E26" s="62"/>
      <c r="F26" s="63"/>
      <c r="G26" s="59" t="s">
        <v>93</v>
      </c>
      <c r="H26" s="59" t="s">
        <v>141</v>
      </c>
      <c r="I26" s="67" t="s">
        <v>94</v>
      </c>
      <c r="J26" s="64">
        <v>0.01</v>
      </c>
      <c r="K26" s="35">
        <f t="shared" si="0"/>
        <v>0.06</v>
      </c>
      <c r="L26" s="64">
        <v>0.01</v>
      </c>
      <c r="M26" s="34">
        <f t="shared" si="1"/>
        <v>0.06</v>
      </c>
      <c r="N26" s="65" t="s">
        <v>183</v>
      </c>
    </row>
    <row r="27" spans="1:14" ht="25" customHeight="1">
      <c r="A27" s="59" t="s">
        <v>98</v>
      </c>
      <c r="B27" s="60">
        <v>8</v>
      </c>
      <c r="C27" s="59" t="s">
        <v>117</v>
      </c>
      <c r="D27" s="61" t="s">
        <v>118</v>
      </c>
      <c r="E27" s="63"/>
      <c r="F27" s="63"/>
      <c r="G27" s="59" t="s">
        <v>101</v>
      </c>
      <c r="H27" s="59" t="s">
        <v>119</v>
      </c>
      <c r="I27" s="67" t="s">
        <v>102</v>
      </c>
      <c r="J27" s="64">
        <v>0.05</v>
      </c>
      <c r="K27" s="35">
        <f t="shared" si="0"/>
        <v>0.4</v>
      </c>
      <c r="L27" s="64">
        <v>0.05</v>
      </c>
      <c r="M27" s="34">
        <f t="shared" si="1"/>
        <v>0.4</v>
      </c>
    </row>
    <row r="28" spans="1:14" ht="25" customHeight="1">
      <c r="A28" s="59" t="s">
        <v>90</v>
      </c>
      <c r="B28" s="60">
        <v>2</v>
      </c>
      <c r="C28" s="59" t="s">
        <v>142</v>
      </c>
      <c r="D28" s="61">
        <v>301010090</v>
      </c>
      <c r="E28" s="62"/>
      <c r="F28" s="63"/>
      <c r="G28" s="59" t="s">
        <v>93</v>
      </c>
      <c r="H28" s="59" t="s">
        <v>105</v>
      </c>
      <c r="I28" s="67" t="s">
        <v>94</v>
      </c>
      <c r="J28" s="64">
        <v>0.01</v>
      </c>
      <c r="K28" s="35">
        <f t="shared" si="0"/>
        <v>0.02</v>
      </c>
      <c r="L28" s="64">
        <v>0.01</v>
      </c>
      <c r="M28" s="34">
        <f t="shared" si="1"/>
        <v>0.02</v>
      </c>
      <c r="N28" s="86" t="s">
        <v>190</v>
      </c>
    </row>
    <row r="29" spans="1:14" ht="25" customHeight="1">
      <c r="A29" s="59" t="s">
        <v>90</v>
      </c>
      <c r="B29" s="60">
        <v>4</v>
      </c>
      <c r="C29" s="59" t="s">
        <v>143</v>
      </c>
      <c r="D29" s="61" t="s">
        <v>112</v>
      </c>
      <c r="E29" s="62"/>
      <c r="F29" s="63"/>
      <c r="G29" s="59" t="s">
        <v>93</v>
      </c>
      <c r="H29" s="59" t="s">
        <v>144</v>
      </c>
      <c r="I29" s="67" t="s">
        <v>94</v>
      </c>
      <c r="J29" s="64">
        <v>0.01</v>
      </c>
      <c r="K29" s="35">
        <f t="shared" si="0"/>
        <v>0.04</v>
      </c>
      <c r="L29" s="64">
        <v>0.01</v>
      </c>
      <c r="M29" s="34">
        <f t="shared" si="1"/>
        <v>0.04</v>
      </c>
      <c r="N29" s="86" t="s">
        <v>190</v>
      </c>
    </row>
    <row r="30" spans="1:14" ht="25" customHeight="1">
      <c r="A30" s="59" t="s">
        <v>98</v>
      </c>
      <c r="B30" s="60">
        <v>2</v>
      </c>
      <c r="C30" s="59" t="s">
        <v>113</v>
      </c>
      <c r="D30" s="61">
        <v>302010001</v>
      </c>
      <c r="E30" s="63"/>
      <c r="F30" s="63"/>
      <c r="G30" s="59" t="s">
        <v>101</v>
      </c>
      <c r="H30" s="59" t="s">
        <v>114</v>
      </c>
      <c r="I30" s="67" t="s">
        <v>102</v>
      </c>
      <c r="J30" s="64">
        <v>0.05</v>
      </c>
      <c r="K30" s="35">
        <f t="shared" si="0"/>
        <v>0.1</v>
      </c>
      <c r="L30" s="64">
        <v>0.05</v>
      </c>
      <c r="M30" s="34">
        <f t="shared" si="1"/>
        <v>0.1</v>
      </c>
    </row>
    <row r="31" spans="1:14" ht="25" customHeight="1">
      <c r="A31" s="59" t="s">
        <v>98</v>
      </c>
      <c r="B31" s="60">
        <v>2</v>
      </c>
      <c r="C31" s="59" t="s">
        <v>145</v>
      </c>
      <c r="D31" s="69">
        <v>302010181</v>
      </c>
      <c r="E31" s="63"/>
      <c r="F31" s="63"/>
      <c r="G31" s="59" t="s">
        <v>101</v>
      </c>
      <c r="H31" s="59" t="s">
        <v>146</v>
      </c>
      <c r="I31" s="67">
        <v>1206</v>
      </c>
      <c r="J31" s="64">
        <v>0.05</v>
      </c>
      <c r="K31" s="35">
        <f t="shared" si="0"/>
        <v>0.1</v>
      </c>
      <c r="L31" s="64">
        <v>0.05</v>
      </c>
      <c r="M31" s="34">
        <f t="shared" si="1"/>
        <v>0.1</v>
      </c>
      <c r="N31" s="87" t="s">
        <v>183</v>
      </c>
    </row>
    <row r="32" spans="1:14" ht="25" customHeight="1">
      <c r="A32" s="59" t="s">
        <v>98</v>
      </c>
      <c r="B32" s="60">
        <v>2</v>
      </c>
      <c r="C32" s="59" t="s">
        <v>115</v>
      </c>
      <c r="D32" s="61">
        <v>302010067</v>
      </c>
      <c r="E32" s="63"/>
      <c r="F32" s="63"/>
      <c r="G32" s="59" t="s">
        <v>101</v>
      </c>
      <c r="H32" s="59" t="s">
        <v>116</v>
      </c>
      <c r="I32" s="67" t="s">
        <v>102</v>
      </c>
      <c r="J32" s="64">
        <v>0.05</v>
      </c>
      <c r="K32" s="35">
        <f t="shared" si="0"/>
        <v>0.1</v>
      </c>
      <c r="L32" s="64">
        <v>0.05</v>
      </c>
      <c r="M32" s="34">
        <f t="shared" si="1"/>
        <v>0.1</v>
      </c>
    </row>
    <row r="33" spans="1:14" ht="25" customHeight="1">
      <c r="A33" s="59" t="s">
        <v>90</v>
      </c>
      <c r="B33" s="60">
        <v>1</v>
      </c>
      <c r="C33" s="59" t="s">
        <v>95</v>
      </c>
      <c r="D33" s="61" t="s">
        <v>96</v>
      </c>
      <c r="E33" s="62"/>
      <c r="F33" s="63"/>
      <c r="G33" s="59" t="s">
        <v>93</v>
      </c>
      <c r="H33" s="59" t="s">
        <v>147</v>
      </c>
      <c r="I33" s="67" t="s">
        <v>94</v>
      </c>
      <c r="J33" s="64">
        <v>0.01</v>
      </c>
      <c r="K33" s="35">
        <f t="shared" si="0"/>
        <v>0.01</v>
      </c>
      <c r="L33" s="64">
        <v>0.01</v>
      </c>
      <c r="M33" s="34">
        <f t="shared" si="1"/>
        <v>0.01</v>
      </c>
      <c r="N33" s="86" t="s">
        <v>190</v>
      </c>
    </row>
    <row r="34" spans="1:14" ht="25" customHeight="1">
      <c r="A34" s="59" t="s">
        <v>90</v>
      </c>
      <c r="B34" s="60">
        <v>2</v>
      </c>
      <c r="C34" s="59" t="s">
        <v>97</v>
      </c>
      <c r="D34" s="61">
        <v>301010151</v>
      </c>
      <c r="E34" s="62"/>
      <c r="F34" s="63"/>
      <c r="G34" s="59" t="s">
        <v>93</v>
      </c>
      <c r="H34" s="59" t="s">
        <v>148</v>
      </c>
      <c r="I34" s="67" t="s">
        <v>94</v>
      </c>
      <c r="J34" s="64">
        <v>0.01</v>
      </c>
      <c r="K34" s="35">
        <f t="shared" si="0"/>
        <v>0.02</v>
      </c>
      <c r="L34" s="64">
        <v>0.01</v>
      </c>
      <c r="M34" s="34">
        <f t="shared" si="1"/>
        <v>0.02</v>
      </c>
      <c r="N34" s="86" t="s">
        <v>190</v>
      </c>
    </row>
    <row r="35" spans="1:14" ht="25" customHeight="1">
      <c r="A35" s="59" t="s">
        <v>98</v>
      </c>
      <c r="B35" s="60">
        <v>2</v>
      </c>
      <c r="C35" s="59" t="s">
        <v>99</v>
      </c>
      <c r="D35" s="61" t="s">
        <v>100</v>
      </c>
      <c r="E35" s="62"/>
      <c r="F35" s="63"/>
      <c r="G35" s="59" t="s">
        <v>101</v>
      </c>
      <c r="H35" s="59" t="s">
        <v>149</v>
      </c>
      <c r="I35" s="67" t="s">
        <v>102</v>
      </c>
      <c r="J35" s="64">
        <v>0.05</v>
      </c>
      <c r="K35" s="35">
        <f t="shared" si="0"/>
        <v>0.1</v>
      </c>
      <c r="L35" s="64">
        <v>0.05</v>
      </c>
      <c r="M35" s="34">
        <f t="shared" si="1"/>
        <v>0.1</v>
      </c>
      <c r="N35" s="86" t="s">
        <v>190</v>
      </c>
    </row>
    <row r="36" spans="1:14" ht="25" customHeight="1">
      <c r="A36" s="59" t="s">
        <v>98</v>
      </c>
      <c r="B36" s="60">
        <v>1</v>
      </c>
      <c r="C36" s="59" t="s">
        <v>109</v>
      </c>
      <c r="D36" s="61">
        <v>302010054</v>
      </c>
      <c r="E36" s="62"/>
      <c r="F36" s="63"/>
      <c r="G36" s="59" t="s">
        <v>101</v>
      </c>
      <c r="H36" s="59" t="s">
        <v>110</v>
      </c>
      <c r="I36" s="67" t="s">
        <v>102</v>
      </c>
      <c r="J36" s="64">
        <v>0.05</v>
      </c>
      <c r="K36" s="35">
        <f t="shared" si="0"/>
        <v>0.05</v>
      </c>
      <c r="L36" s="64">
        <v>0.05</v>
      </c>
      <c r="M36" s="34">
        <f t="shared" si="1"/>
        <v>0.05</v>
      </c>
    </row>
    <row r="37" spans="1:14" ht="25" customHeight="1">
      <c r="A37" s="59" t="s">
        <v>90</v>
      </c>
      <c r="B37" s="60">
        <v>1</v>
      </c>
      <c r="C37" s="59" t="s">
        <v>150</v>
      </c>
      <c r="D37" s="68">
        <v>301010212</v>
      </c>
      <c r="E37" s="62"/>
      <c r="F37" s="63"/>
      <c r="G37" s="59" t="s">
        <v>93</v>
      </c>
      <c r="H37" s="59" t="s">
        <v>151</v>
      </c>
      <c r="I37" s="67" t="s">
        <v>94</v>
      </c>
      <c r="J37" s="64">
        <v>0.01</v>
      </c>
      <c r="K37" s="35">
        <f t="shared" si="0"/>
        <v>0.01</v>
      </c>
      <c r="L37" s="64">
        <v>0.01</v>
      </c>
      <c r="M37" s="34">
        <f t="shared" si="1"/>
        <v>0.01</v>
      </c>
      <c r="N37" s="65" t="s">
        <v>183</v>
      </c>
    </row>
    <row r="38" spans="1:14" ht="25" customHeight="1">
      <c r="A38" s="59" t="s">
        <v>98</v>
      </c>
      <c r="B38" s="60">
        <v>2</v>
      </c>
      <c r="C38" s="59" t="s">
        <v>120</v>
      </c>
      <c r="D38" s="61">
        <v>302010073</v>
      </c>
      <c r="E38" s="63"/>
      <c r="F38" s="63"/>
      <c r="G38" s="59" t="s">
        <v>101</v>
      </c>
      <c r="H38" s="59" t="s">
        <v>121</v>
      </c>
      <c r="I38" s="67" t="s">
        <v>102</v>
      </c>
      <c r="J38" s="64">
        <v>0.05</v>
      </c>
      <c r="K38" s="35">
        <f t="shared" si="0"/>
        <v>0.1</v>
      </c>
      <c r="L38" s="64">
        <v>0.05</v>
      </c>
      <c r="M38" s="34">
        <f t="shared" si="1"/>
        <v>0.1</v>
      </c>
    </row>
    <row r="39" spans="1:14" ht="25" customHeight="1">
      <c r="A39" s="59" t="s">
        <v>90</v>
      </c>
      <c r="B39" s="60">
        <v>2</v>
      </c>
      <c r="C39" s="59" t="s">
        <v>152</v>
      </c>
      <c r="D39" s="66" t="s">
        <v>24</v>
      </c>
      <c r="E39" s="63"/>
      <c r="F39" s="63"/>
      <c r="G39" s="59" t="s">
        <v>93</v>
      </c>
      <c r="H39" s="59" t="s">
        <v>153</v>
      </c>
      <c r="I39" s="67" t="s">
        <v>94</v>
      </c>
      <c r="J39" s="64">
        <v>0.01</v>
      </c>
      <c r="K39" s="35">
        <f t="shared" si="0"/>
        <v>0.02</v>
      </c>
      <c r="L39" s="64">
        <v>0.01</v>
      </c>
      <c r="M39" s="34">
        <f t="shared" si="1"/>
        <v>0.02</v>
      </c>
      <c r="N39" s="65" t="s">
        <v>183</v>
      </c>
    </row>
    <row r="40" spans="1:14" s="25" customFormat="1" ht="25" customHeight="1">
      <c r="A40" s="59" t="s">
        <v>98</v>
      </c>
      <c r="B40" s="60">
        <v>3</v>
      </c>
      <c r="C40" s="59" t="s">
        <v>111</v>
      </c>
      <c r="D40" s="61">
        <v>302010111</v>
      </c>
      <c r="E40" s="62"/>
      <c r="F40" s="63"/>
      <c r="G40" s="59" t="s">
        <v>101</v>
      </c>
      <c r="H40" s="59" t="s">
        <v>154</v>
      </c>
      <c r="I40" s="67" t="s">
        <v>102</v>
      </c>
      <c r="J40" s="64">
        <v>0.05</v>
      </c>
      <c r="K40" s="35">
        <f t="shared" si="0"/>
        <v>0.15000000000000002</v>
      </c>
      <c r="L40" s="64">
        <v>0.05</v>
      </c>
      <c r="M40" s="34">
        <f t="shared" ref="M40:M43" si="2">L40*B40</f>
        <v>0.15000000000000002</v>
      </c>
      <c r="N40" s="86" t="s">
        <v>190</v>
      </c>
    </row>
    <row r="41" spans="1:14" s="25" customFormat="1" ht="25" customHeight="1">
      <c r="A41" s="59" t="s">
        <v>98</v>
      </c>
      <c r="B41" s="60">
        <v>2</v>
      </c>
      <c r="C41" s="59" t="s">
        <v>122</v>
      </c>
      <c r="D41" s="61">
        <v>302010092</v>
      </c>
      <c r="E41" s="63"/>
      <c r="F41" s="63"/>
      <c r="G41" s="59" t="s">
        <v>101</v>
      </c>
      <c r="H41" s="59" t="s">
        <v>155</v>
      </c>
      <c r="I41" s="67" t="s">
        <v>102</v>
      </c>
      <c r="J41" s="64">
        <v>0.05</v>
      </c>
      <c r="K41" s="35">
        <f t="shared" si="0"/>
        <v>0.1</v>
      </c>
      <c r="L41" s="64">
        <v>0.05</v>
      </c>
      <c r="M41" s="34">
        <f t="shared" si="2"/>
        <v>0.1</v>
      </c>
      <c r="N41" s="86" t="s">
        <v>190</v>
      </c>
    </row>
    <row r="42" spans="1:14" s="25" customFormat="1" ht="25" customHeight="1">
      <c r="A42" s="59" t="s">
        <v>90</v>
      </c>
      <c r="B42" s="60">
        <v>4</v>
      </c>
      <c r="C42" s="59" t="s">
        <v>106</v>
      </c>
      <c r="D42" s="61" t="s">
        <v>107</v>
      </c>
      <c r="E42" s="62"/>
      <c r="F42" s="63"/>
      <c r="G42" s="59" t="s">
        <v>93</v>
      </c>
      <c r="H42" s="59" t="s">
        <v>108</v>
      </c>
      <c r="I42" s="67" t="s">
        <v>94</v>
      </c>
      <c r="J42" s="64">
        <v>0.01</v>
      </c>
      <c r="K42" s="35">
        <f t="shared" si="0"/>
        <v>0.04</v>
      </c>
      <c r="L42" s="64">
        <v>0.01</v>
      </c>
      <c r="M42" s="34">
        <f t="shared" si="2"/>
        <v>0.04</v>
      </c>
      <c r="N42" s="86" t="s">
        <v>190</v>
      </c>
    </row>
    <row r="43" spans="1:14" ht="25" customHeight="1">
      <c r="A43" s="59" t="s">
        <v>90</v>
      </c>
      <c r="B43" s="60">
        <v>1</v>
      </c>
      <c r="C43" s="59" t="s">
        <v>156</v>
      </c>
      <c r="D43" s="68">
        <v>301010434</v>
      </c>
      <c r="E43" s="62"/>
      <c r="F43" s="63"/>
      <c r="G43" s="59" t="s">
        <v>93</v>
      </c>
      <c r="H43" s="59" t="s">
        <v>157</v>
      </c>
      <c r="I43" s="67" t="s">
        <v>94</v>
      </c>
      <c r="J43" s="64">
        <v>0.01</v>
      </c>
      <c r="K43" s="35">
        <f t="shared" si="0"/>
        <v>0.01</v>
      </c>
      <c r="L43" s="64">
        <v>0.01</v>
      </c>
      <c r="M43" s="34">
        <f t="shared" si="2"/>
        <v>0.01</v>
      </c>
      <c r="N43" s="65" t="s">
        <v>183</v>
      </c>
    </row>
    <row r="44" spans="1:14" ht="25" customHeight="1">
      <c r="A44" s="18"/>
      <c r="B44" s="18"/>
      <c r="C44" s="19"/>
      <c r="D44" s="20" t="s">
        <v>123</v>
      </c>
      <c r="E44" s="21"/>
      <c r="F44" s="21"/>
      <c r="G44" s="22"/>
      <c r="H44" s="19"/>
      <c r="I44" s="9"/>
      <c r="J44" s="34"/>
      <c r="K44" s="34"/>
      <c r="L44" s="36"/>
      <c r="M44" s="36"/>
      <c r="N44" s="51" t="s">
        <v>132</v>
      </c>
    </row>
    <row r="45" spans="1:14" ht="25" customHeight="1">
      <c r="A45" s="18"/>
      <c r="B45" s="18"/>
      <c r="C45" s="19"/>
      <c r="D45" s="23" t="s">
        <v>133</v>
      </c>
      <c r="E45" s="21"/>
      <c r="F45" s="21"/>
      <c r="G45" s="22"/>
      <c r="H45" s="19"/>
      <c r="I45" s="9"/>
      <c r="J45" s="34"/>
      <c r="K45" s="34"/>
      <c r="L45" s="34">
        <v>10</v>
      </c>
      <c r="M45" s="34">
        <v>10</v>
      </c>
      <c r="N45" s="25"/>
    </row>
    <row r="46" spans="1:14">
      <c r="I46" s="73"/>
      <c r="J46" s="38"/>
      <c r="K46" s="39"/>
      <c r="L46" s="40"/>
      <c r="M46" s="40"/>
    </row>
    <row r="47" spans="1:14" ht="15">
      <c r="I47" s="74" t="s">
        <v>124</v>
      </c>
      <c r="J47" s="34">
        <f>20/5</f>
        <v>4</v>
      </c>
      <c r="K47" s="35">
        <f>J47</f>
        <v>4</v>
      </c>
      <c r="L47" s="36"/>
      <c r="M47" s="49"/>
    </row>
    <row r="48" spans="1:14" ht="15">
      <c r="I48" s="74" t="s">
        <v>125</v>
      </c>
      <c r="J48" s="34"/>
      <c r="K48" s="35">
        <f>SUM(K3:K47)</f>
        <v>110.71000000000001</v>
      </c>
      <c r="L48" s="36"/>
      <c r="M48" s="49">
        <f>SUM(M3:M47)</f>
        <v>91.820000000000007</v>
      </c>
    </row>
    <row r="49" spans="1:13">
      <c r="A49" s="24"/>
      <c r="B49" s="25" t="s">
        <v>126</v>
      </c>
      <c r="M49" s="46"/>
    </row>
    <row r="50" spans="1:13">
      <c r="A50" s="26"/>
      <c r="B50" s="25" t="s">
        <v>127</v>
      </c>
    </row>
    <row r="51" spans="1:13">
      <c r="A51" s="27"/>
      <c r="B51" s="51" t="s">
        <v>76</v>
      </c>
      <c r="E51" s="28"/>
    </row>
    <row r="52" spans="1:13">
      <c r="A52" s="29"/>
      <c r="B52" s="25" t="s">
        <v>128</v>
      </c>
    </row>
    <row r="53" spans="1:13">
      <c r="A53" s="30" t="s">
        <v>24</v>
      </c>
      <c r="B53" s="25" t="s">
        <v>129</v>
      </c>
    </row>
    <row r="54" spans="1:13">
      <c r="H54" s="54" t="s">
        <v>134</v>
      </c>
      <c r="I54" s="75" t="s">
        <v>135</v>
      </c>
      <c r="J54" s="54" t="s">
        <v>135</v>
      </c>
      <c r="K54" s="80" t="s">
        <v>137</v>
      </c>
      <c r="L54" s="80"/>
      <c r="M54" s="55" t="s">
        <v>138</v>
      </c>
    </row>
    <row r="55" spans="1:13">
      <c r="H55" s="54" t="s">
        <v>136</v>
      </c>
      <c r="I55" s="75">
        <v>5</v>
      </c>
      <c r="J55" s="56">
        <v>5</v>
      </c>
      <c r="K55" s="81">
        <f>M48</f>
        <v>91.820000000000007</v>
      </c>
      <c r="L55" s="82"/>
      <c r="M55" s="58">
        <f>J55*K55</f>
        <v>459.1</v>
      </c>
    </row>
  </sheetData>
  <autoFilter ref="A2:N45"/>
  <sortState ref="A3:N23">
    <sortCondition ref="A3"/>
  </sortState>
  <mergeCells count="4">
    <mergeCell ref="E1:F1"/>
    <mergeCell ref="L1:M1"/>
    <mergeCell ref="K54:L54"/>
    <mergeCell ref="K55:L55"/>
  </mergeCell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Tschui Raffael Fabian</dc:creator>
  <cp:lastModifiedBy>Raffael Tschui</cp:lastModifiedBy>
  <dcterms:created xsi:type="dcterms:W3CDTF">2015-06-01T14:16:00Z</dcterms:created>
  <dcterms:modified xsi:type="dcterms:W3CDTF">2015-06-09T09:02:22Z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