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an4786/Documents/research/working projects/dimensionless life history numbers/working code, data and writing/off size/relative offspring size:survival/"/>
    </mc:Choice>
  </mc:AlternateContent>
  <xr:revisionPtr revIDLastSave="0" documentId="13_ncr:1_{9837D0D8-B24A-9D4C-80B4-C980276B5E54}" xr6:coauthVersionLast="45" xr6:coauthVersionMax="45" xr10:uidLastSave="{00000000-0000-0000-0000-000000000000}"/>
  <bookViews>
    <workbookView xWindow="380" yWindow="600" windowWidth="25060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M5" i="1" l="1"/>
  <c r="N5" i="1" s="1"/>
  <c r="O5" i="1"/>
  <c r="P5" i="1" s="1"/>
  <c r="M14" i="1"/>
  <c r="N14" i="1" s="1"/>
  <c r="O14" i="1"/>
  <c r="P14" i="1" s="1"/>
  <c r="M23" i="1"/>
  <c r="N23" i="1" s="1"/>
  <c r="O23" i="1"/>
  <c r="P23" i="1" s="1"/>
  <c r="M35" i="1"/>
  <c r="N35" i="1" s="1"/>
  <c r="O35" i="1"/>
  <c r="P35" i="1" s="1"/>
  <c r="M46" i="1"/>
  <c r="N46" i="1" s="1"/>
  <c r="O46" i="1"/>
  <c r="P46" i="1" s="1"/>
  <c r="M49" i="1"/>
  <c r="N49" i="1" s="1"/>
  <c r="O49" i="1"/>
  <c r="P49" i="1" s="1"/>
  <c r="M54" i="1"/>
  <c r="N54" i="1"/>
  <c r="O54" i="1"/>
  <c r="P54" i="1" s="1"/>
  <c r="M57" i="1"/>
  <c r="N57" i="1" s="1"/>
  <c r="O57" i="1"/>
  <c r="P57" i="1" s="1"/>
  <c r="M64" i="1"/>
  <c r="N64" i="1" s="1"/>
  <c r="O64" i="1"/>
  <c r="P64" i="1" s="1"/>
  <c r="M74" i="1"/>
  <c r="N74" i="1"/>
  <c r="O74" i="1"/>
  <c r="P74" i="1" s="1"/>
  <c r="M81" i="1"/>
  <c r="N81" i="1" s="1"/>
  <c r="O81" i="1"/>
  <c r="P81" i="1" s="1"/>
  <c r="M89" i="1"/>
  <c r="N89" i="1" s="1"/>
  <c r="O89" i="1"/>
  <c r="P89" i="1" s="1"/>
  <c r="M96" i="1"/>
  <c r="N96" i="1" s="1"/>
  <c r="O96" i="1"/>
  <c r="P96" i="1" s="1"/>
  <c r="M110" i="1"/>
  <c r="N110" i="1" s="1"/>
  <c r="O110" i="1"/>
  <c r="P110" i="1" s="1"/>
  <c r="M118" i="1"/>
  <c r="N118" i="1" s="1"/>
  <c r="O118" i="1"/>
  <c r="P118" i="1" s="1"/>
  <c r="M123" i="1"/>
  <c r="N123" i="1" s="1"/>
  <c r="O123" i="1"/>
  <c r="P123" i="1" s="1"/>
  <c r="M126" i="1"/>
  <c r="N126" i="1" s="1"/>
  <c r="O126" i="1"/>
  <c r="P126" i="1"/>
  <c r="M136" i="1"/>
  <c r="N136" i="1" s="1"/>
  <c r="O136" i="1"/>
  <c r="P136" i="1" s="1"/>
  <c r="M145" i="1"/>
  <c r="N145" i="1" s="1"/>
  <c r="O145" i="1"/>
  <c r="P145" i="1" s="1"/>
  <c r="M149" i="1"/>
  <c r="N149" i="1" s="1"/>
  <c r="O149" i="1"/>
  <c r="P149" i="1" s="1"/>
  <c r="M159" i="1"/>
  <c r="N159" i="1" s="1"/>
  <c r="O159" i="1"/>
  <c r="P159" i="1" s="1"/>
  <c r="M165" i="1"/>
  <c r="N165" i="1" s="1"/>
  <c r="O165" i="1"/>
  <c r="P165" i="1" s="1"/>
  <c r="M175" i="1"/>
  <c r="N175" i="1" s="1"/>
  <c r="O175" i="1"/>
  <c r="P175" i="1" s="1"/>
  <c r="M186" i="1"/>
  <c r="N186" i="1" s="1"/>
  <c r="O186" i="1"/>
  <c r="P186" i="1" s="1"/>
  <c r="M197" i="1"/>
  <c r="N197" i="1" s="1"/>
  <c r="O197" i="1"/>
  <c r="P197" i="1" s="1"/>
  <c r="M201" i="1"/>
  <c r="N201" i="1" s="1"/>
  <c r="O201" i="1"/>
  <c r="P201" i="1" s="1"/>
  <c r="M210" i="1"/>
  <c r="N210" i="1" s="1"/>
  <c r="O210" i="1"/>
  <c r="P210" i="1" s="1"/>
  <c r="M220" i="1"/>
  <c r="N220" i="1" s="1"/>
  <c r="O220" i="1"/>
  <c r="P220" i="1" s="1"/>
</calcChain>
</file>

<file path=xl/sharedStrings.xml><?xml version="1.0" encoding="utf-8"?>
<sst xmlns="http://schemas.openxmlformats.org/spreadsheetml/2006/main" count="739" uniqueCount="655">
  <si>
    <t>Common</t>
  </si>
  <si>
    <t>Maturation</t>
  </si>
  <si>
    <t>Natural</t>
  </si>
  <si>
    <t>Fishing</t>
  </si>
  <si>
    <t>Length</t>
  </si>
  <si>
    <t>Weight</t>
  </si>
  <si>
    <t>Potential</t>
  </si>
  <si>
    <t>Spawning</t>
  </si>
  <si>
    <t>Fecundity</t>
  </si>
  <si>
    <t>Spawning</t>
  </si>
  <si>
    <t>Spawning</t>
  </si>
  <si>
    <t>Species</t>
  </si>
  <si>
    <t>name</t>
  </si>
  <si>
    <t>Area</t>
  </si>
  <si>
    <t>Age</t>
  </si>
  <si>
    <t>fraction</t>
  </si>
  <si>
    <t>mortality</t>
  </si>
  <si>
    <t>mortality</t>
  </si>
  <si>
    <t>(cm)</t>
  </si>
  <si>
    <t>(g)</t>
  </si>
  <si>
    <t>fecundity</t>
  </si>
  <si>
    <t>habitat</t>
  </si>
  <si>
    <t>type</t>
  </si>
  <si>
    <t>temperature</t>
  </si>
  <si>
    <t>season</t>
  </si>
  <si>
    <t>Clupea harengus</t>
  </si>
  <si>
    <t>Herring</t>
  </si>
  <si>
    <t>Baltic Sea</t>
  </si>
  <si>
    <t>Demersal</t>
  </si>
  <si>
    <t>Determinate</t>
  </si>
  <si>
    <t>Clupea harengus</t>
  </si>
  <si>
    <t>Herring</t>
  </si>
  <si>
    <t>Baltic Sea</t>
  </si>
  <si>
    <t>Clupea harengus</t>
  </si>
  <si>
    <t>Herring</t>
  </si>
  <si>
    <t>Baltic Sea</t>
  </si>
  <si>
    <t>Clupea harengus</t>
  </si>
  <si>
    <t>Herring</t>
  </si>
  <si>
    <t>Baltic Sea</t>
  </si>
  <si>
    <t>Clupea harengus</t>
  </si>
  <si>
    <t>Herring</t>
  </si>
  <si>
    <t>Baltic Sea</t>
  </si>
  <si>
    <t>Clupea harengus</t>
  </si>
  <si>
    <t>Herring</t>
  </si>
  <si>
    <t>Baltic Sea</t>
  </si>
  <si>
    <t>Clupea harengus</t>
  </si>
  <si>
    <t>Herring</t>
  </si>
  <si>
    <t>Baltic Sea</t>
  </si>
  <si>
    <t>Clupea harengus</t>
  </si>
  <si>
    <t>Herring</t>
  </si>
  <si>
    <t>Baltic Sea</t>
  </si>
  <si>
    <t>Clupea harengus</t>
  </si>
  <si>
    <t>Herring</t>
  </si>
  <si>
    <t>Baltic Sea</t>
  </si>
  <si>
    <t>Clupea harengus</t>
  </si>
  <si>
    <t>Herring</t>
  </si>
  <si>
    <t>North Sea</t>
  </si>
  <si>
    <t>Demersal</t>
  </si>
  <si>
    <t>Determinate</t>
  </si>
  <si>
    <t>Clupea harengus</t>
  </si>
  <si>
    <t>Herring</t>
  </si>
  <si>
    <t>North Sea</t>
  </si>
  <si>
    <t>Clupea harengus</t>
  </si>
  <si>
    <t>Herring</t>
  </si>
  <si>
    <t>North Sea</t>
  </si>
  <si>
    <t>Clupea harengus</t>
  </si>
  <si>
    <t>Herring</t>
  </si>
  <si>
    <t>North Sea</t>
  </si>
  <si>
    <t>Clupea harengus</t>
  </si>
  <si>
    <t>Herring</t>
  </si>
  <si>
    <t>North Sea</t>
  </si>
  <si>
    <t>Clupea harengus</t>
  </si>
  <si>
    <t>Herring</t>
  </si>
  <si>
    <t>North Sea</t>
  </si>
  <si>
    <t>Clupea harengus</t>
  </si>
  <si>
    <t>Herring</t>
  </si>
  <si>
    <t>North Sea</t>
  </si>
  <si>
    <t>Clupea harengus</t>
  </si>
  <si>
    <t>Herring</t>
  </si>
  <si>
    <t>North Sea</t>
  </si>
  <si>
    <t>Clupea harengus</t>
  </si>
  <si>
    <t>Herring</t>
  </si>
  <si>
    <t>North Sea</t>
  </si>
  <si>
    <t>Clupea harengus</t>
  </si>
  <si>
    <t>Herring</t>
  </si>
  <si>
    <t>Demersal</t>
  </si>
  <si>
    <t>Determinate</t>
  </si>
  <si>
    <t>Iceland</t>
  </si>
  <si>
    <t>Demersal</t>
  </si>
  <si>
    <t>Determinate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</si>
  <si>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</si>
  <si>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</si>
  <si>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</si>
  <si>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</si>
  <si>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</si>
  <si>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</si>
  <si>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</si>
  <si>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</si>
  <si>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</si>
  <si>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</si>
  <si>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</si>
  <si>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</si>
  <si>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</si>
  <si>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</si>
  <si>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</si>
  <si>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</si>
  <si>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</si>
  <si>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</si>
  <si>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</si>
  <si>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</si>
  <si>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</si>
  <si>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</si>
  <si>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</si>
  <si>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</si>
  <si>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</si>
  <si>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</si>
  <si>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</si>
  <si>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Clupea harengus</t>
  </si>
  <si>
    <t>Herring</t>
  </si>
  <si>
    <t>Iceland</t>
  </si>
  <si>
    <t>Engraulis encrasicolus</t>
  </si>
  <si>
    <t>Anchovy</t>
  </si>
  <si>
    <t>Bay of Biscay</t>
  </si>
  <si>
    <t>Pelagic</t>
  </si>
  <si>
    <t>Indeterminate</t>
  </si>
  <si>
    <t>Engraulis encrasicolus</t>
  </si>
  <si>
    <t>Anchovy</t>
  </si>
  <si>
    <t>Bay of Biscay</t>
  </si>
  <si>
    <t>Engraulis encrasicolus</t>
  </si>
  <si>
    <t>Anchovy</t>
  </si>
  <si>
    <t>Bay of Biscay</t>
  </si>
  <si>
    <t>Engraulis encrasicolus</t>
  </si>
  <si>
    <t>Anchovy</t>
  </si>
  <si>
    <t>Adriatic Sea</t>
  </si>
  <si>
    <t>Pelagic</t>
  </si>
  <si>
    <t>Indeterminate</t>
  </si>
  <si>
    <t>Engraulis encrasicolus</t>
  </si>
  <si>
    <t>Anchovy</t>
  </si>
  <si>
    <t>Adriatic Sea</t>
  </si>
  <si>
    <t>Engraulis encrasicolus</t>
  </si>
  <si>
    <t>Anchovy</t>
  </si>
  <si>
    <t>Adriatic Sea</t>
  </si>
  <si>
    <t>Engraulis encrasicolus</t>
  </si>
  <si>
    <t>Anchovy</t>
  </si>
  <si>
    <t>Adriatic Sea</t>
  </si>
  <si>
    <t>Engraulis encrasicolus</t>
  </si>
  <si>
    <t>Anchovy</t>
  </si>
  <si>
    <t>Adriatic Sea</t>
  </si>
  <si>
    <t>Pelagic</t>
  </si>
  <si>
    <t>Indeterminate</t>
  </si>
  <si>
    <t>Gadus morhua</t>
  </si>
  <si>
    <t>Cod</t>
  </si>
  <si>
    <t>Baltic Sea</t>
  </si>
  <si>
    <t>Pelagic</t>
  </si>
  <si>
    <t>Determinate</t>
  </si>
  <si>
    <t>Gadus morhua</t>
  </si>
  <si>
    <t>Cod</t>
  </si>
  <si>
    <t>Baltic Sea</t>
  </si>
  <si>
    <t>Gadus morhua</t>
  </si>
  <si>
    <t>Cod</t>
  </si>
  <si>
    <t>Baltic Sea</t>
  </si>
  <si>
    <t>Gadus morhua</t>
  </si>
  <si>
    <t>Cod</t>
  </si>
  <si>
    <t>Baltic Sea</t>
  </si>
  <si>
    <t>Gadus morhua</t>
  </si>
  <si>
    <t>Cod</t>
  </si>
  <si>
    <t>Baltic Sea</t>
  </si>
  <si>
    <t>Gadus morhua</t>
  </si>
  <si>
    <t>Cod</t>
  </si>
  <si>
    <t>Baltic Sea</t>
  </si>
  <si>
    <t>Gadus morhua</t>
  </si>
  <si>
    <t>Cod</t>
  </si>
  <si>
    <t>Baltic Sea</t>
  </si>
  <si>
    <t>Gadus morhua</t>
  </si>
  <si>
    <t>Cod</t>
  </si>
  <si>
    <t>Iceland</t>
  </si>
  <si>
    <t>Pelagic</t>
  </si>
  <si>
    <t>Determinate</t>
  </si>
  <si>
    <t>Gadus morhua</t>
  </si>
  <si>
    <t>Cod</t>
  </si>
  <si>
    <t>Iceland</t>
  </si>
  <si>
    <t>Gadus morhua</t>
  </si>
  <si>
    <t>Cod</t>
  </si>
  <si>
    <t>Iceland</t>
  </si>
  <si>
    <t>Gadus morhua</t>
  </si>
  <si>
    <t>Cod</t>
  </si>
  <si>
    <t>Iceland</t>
  </si>
  <si>
    <t>Gadus morhua</t>
  </si>
  <si>
    <t>Cod</t>
  </si>
  <si>
    <t>Iceland</t>
  </si>
  <si>
    <t>Gadus morhua</t>
  </si>
  <si>
    <t>Cod</t>
  </si>
  <si>
    <t>Iceland</t>
  </si>
  <si>
    <t>Gadus morhua</t>
  </si>
  <si>
    <t>Cod</t>
  </si>
  <si>
    <t>Iceland</t>
  </si>
  <si>
    <t>Gadus morhua</t>
  </si>
  <si>
    <t>Cod</t>
  </si>
  <si>
    <t>Iceland</t>
  </si>
  <si>
    <t>Gadus morhua</t>
  </si>
  <si>
    <t>Cod</t>
  </si>
  <si>
    <t>Iceland</t>
  </si>
  <si>
    <t>Gadus morhua</t>
  </si>
  <si>
    <t>Cod</t>
  </si>
  <si>
    <t>Barents Sea</t>
  </si>
  <si>
    <t>Pelagic</t>
  </si>
  <si>
    <t>Determinate</t>
  </si>
  <si>
    <t>Gadus morhua</t>
  </si>
  <si>
    <t>Cod</t>
  </si>
  <si>
    <t>Barents Sea</t>
  </si>
  <si>
    <t>Gadus morhua</t>
  </si>
  <si>
    <t>Cod</t>
  </si>
  <si>
    <t>Barents Sea</t>
  </si>
  <si>
    <t>Gadus morhua</t>
  </si>
  <si>
    <t>Cod</t>
  </si>
  <si>
    <t>Barents Sea</t>
  </si>
  <si>
    <t>Gadus morhua</t>
  </si>
  <si>
    <t>Cod</t>
  </si>
  <si>
    <t>Barents Sea</t>
  </si>
  <si>
    <t>Gadus morhua</t>
  </si>
  <si>
    <t>Cod</t>
  </si>
  <si>
    <t>Barents Sea</t>
  </si>
  <si>
    <t>Gadus morhua</t>
  </si>
  <si>
    <t>Cod</t>
  </si>
  <si>
    <t>Barents Sea</t>
  </si>
  <si>
    <t>Gadus morhua</t>
  </si>
  <si>
    <t>Cod</t>
  </si>
  <si>
    <t>NE Arctic</t>
  </si>
  <si>
    <t>Pelagic</t>
  </si>
  <si>
    <t>Determinate</t>
  </si>
  <si>
    <t>Gadus morhua</t>
  </si>
  <si>
    <t>Cod</t>
  </si>
  <si>
    <t>NE Arctic</t>
  </si>
  <si>
    <t>Gadus morhua</t>
  </si>
  <si>
    <t>Cod</t>
  </si>
  <si>
    <t>NE Arctic</t>
  </si>
  <si>
    <t>Gadus morhua</t>
  </si>
  <si>
    <t>Cod</t>
  </si>
  <si>
    <t>NE Arctic</t>
  </si>
  <si>
    <t>Gadus morhua</t>
  </si>
  <si>
    <t>Cod</t>
  </si>
  <si>
    <t>NE Arctic</t>
  </si>
  <si>
    <t>Gadus morhua</t>
  </si>
  <si>
    <t>Cod</t>
  </si>
  <si>
    <t>NE Arctic</t>
  </si>
  <si>
    <t>Gadus morhua</t>
  </si>
  <si>
    <t>Cod</t>
  </si>
  <si>
    <t>NE Arctic</t>
  </si>
  <si>
    <t>Gadus morhua</t>
  </si>
  <si>
    <t>Cod</t>
  </si>
  <si>
    <t>NE Arctic</t>
  </si>
  <si>
    <t>Melanogrammus aeglefinus</t>
  </si>
  <si>
    <t>Haddock</t>
  </si>
  <si>
    <t>NE Arctic</t>
  </si>
  <si>
    <t>Pelagic</t>
  </si>
  <si>
    <t>Determinate</t>
  </si>
  <si>
    <t>Melanogrammus aeglefinus</t>
  </si>
  <si>
    <t>Haddock</t>
  </si>
  <si>
    <t>NE Arctic</t>
  </si>
  <si>
    <t>Melanogrammus aeglefinus</t>
  </si>
  <si>
    <t>Haddock</t>
  </si>
  <si>
    <t>NE Arctic</t>
  </si>
  <si>
    <t>Melanogrammus aeglefinus</t>
  </si>
  <si>
    <t>Haddock</t>
  </si>
  <si>
    <t>NE Arctic</t>
  </si>
  <si>
    <t>Melanogrammus aeglefinus</t>
  </si>
  <si>
    <t>Haddock</t>
  </si>
  <si>
    <t>NE Arctic</t>
  </si>
  <si>
    <t>Melanogrammus aeglefinus</t>
  </si>
  <si>
    <t>Haddock</t>
  </si>
  <si>
    <t>NE Arctic</t>
  </si>
  <si>
    <t>Melanogrammus aeglefinus</t>
  </si>
  <si>
    <t>Haddock</t>
  </si>
  <si>
    <t>NE Arctic</t>
  </si>
  <si>
    <t>Melanogrammus aeglefinus</t>
  </si>
  <si>
    <t>Haddock</t>
  </si>
  <si>
    <t>North Sea</t>
  </si>
  <si>
    <t>Pelagic</t>
  </si>
  <si>
    <t>Determinate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</si>
  <si>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</si>
  <si>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</si>
  <si>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</si>
  <si>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</si>
  <si>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</si>
  <si>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</si>
  <si>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</si>
  <si>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</si>
  <si>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</si>
  <si>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</si>
  <si>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</si>
  <si>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</si>
  <si>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</si>
  <si>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</si>
  <si>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</si>
  <si>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</si>
  <si>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</si>
  <si>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</si>
  <si>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</si>
  <si>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</si>
  <si>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</si>
  <si>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</si>
  <si>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</si>
  <si>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</si>
  <si>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</si>
  <si>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</si>
  <si>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</si>
  <si>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</si>
  <si>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</si>
  <si>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</si>
  <si>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</si>
  <si>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</si>
  <si>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</si>
  <si>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Melanogrammus aeglefinus</t>
  </si>
  <si>
    <t>Haddock</t>
  </si>
  <si>
    <t>North Sea</t>
  </si>
  <si>
    <t>Merlangius merlangus</t>
  </si>
  <si>
    <t>Whiting</t>
  </si>
  <si>
    <t>North Sea</t>
  </si>
  <si>
    <t>Pelagic</t>
  </si>
  <si>
    <t>Determinate</t>
  </si>
  <si>
    <t>Merlangius merlangus</t>
  </si>
  <si>
    <t>Whiting</t>
  </si>
  <si>
    <t>North Sea</t>
  </si>
  <si>
    <t>Merlangius merlangus</t>
  </si>
  <si>
    <t>Whiting</t>
  </si>
  <si>
    <t>North Sea</t>
  </si>
  <si>
    <t>Merlangius merlangus</t>
  </si>
  <si>
    <t>Whiting</t>
  </si>
  <si>
    <t>North Sea</t>
  </si>
  <si>
    <t>Merlangius merlangus</t>
  </si>
  <si>
    <t>Whiting</t>
  </si>
  <si>
    <t>North Sea</t>
  </si>
  <si>
    <t>Merlangius merlangus</t>
  </si>
  <si>
    <t>Whiting</t>
  </si>
  <si>
    <t>North Sea</t>
  </si>
  <si>
    <t>Merlangius merlangus</t>
  </si>
  <si>
    <t>Whiting</t>
  </si>
  <si>
    <t>North Sea</t>
  </si>
  <si>
    <t>Merlangius merlangus</t>
  </si>
  <si>
    <t>Whiting</t>
  </si>
  <si>
    <t>North Sea</t>
  </si>
  <si>
    <t>Merluccius merluccius</t>
  </si>
  <si>
    <t>Hake</t>
  </si>
  <si>
    <t>N Bay of Biscay</t>
  </si>
  <si>
    <t>Pelagic</t>
  </si>
  <si>
    <t>Indeterminate</t>
  </si>
  <si>
    <t>Merluccius merluccius</t>
  </si>
  <si>
    <t>Hake</t>
  </si>
  <si>
    <t>N Bay of Biscay</t>
  </si>
  <si>
    <t>Merluccius merluccius</t>
  </si>
  <si>
    <t>Hake</t>
  </si>
  <si>
    <t>N Bay of Biscay</t>
  </si>
  <si>
    <t>Merluccius merluccius</t>
  </si>
  <si>
    <t>Hake</t>
  </si>
  <si>
    <t>N Bay of Biscay</t>
  </si>
  <si>
    <t>Merluccius merluccius</t>
  </si>
  <si>
    <t>Hake</t>
  </si>
  <si>
    <t>N Bay of Biscay</t>
  </si>
  <si>
    <t>Merluccius merluccius</t>
  </si>
  <si>
    <t>Hake</t>
  </si>
  <si>
    <t>S Bay of Biscay</t>
  </si>
  <si>
    <t>Pelagic</t>
  </si>
  <si>
    <t>Indeterminate</t>
  </si>
  <si>
    <t>Merluccius merluccius</t>
  </si>
  <si>
    <t>Hake</t>
  </si>
  <si>
    <t>S Bay of Biscay</t>
  </si>
  <si>
    <t>Merluccius merluccius</t>
  </si>
  <si>
    <t>Hake</t>
  </si>
  <si>
    <t>S Bay of Biscay</t>
  </si>
  <si>
    <t>Micromesistius poutassou</t>
  </si>
  <si>
    <t>NE Atlantic</t>
  </si>
  <si>
    <t>Blue whiting</t>
  </si>
  <si>
    <t>NE Atlantic</t>
  </si>
  <si>
    <t>Pelagic</t>
  </si>
  <si>
    <t>Determinate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</si>
  <si>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</si>
  <si>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</si>
  <si>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</si>
  <si>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</si>
  <si>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</si>
  <si>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</si>
  <si>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</si>
  <si>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</si>
  <si>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</si>
  <si>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</si>
  <si>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</si>
  <si>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</si>
  <si>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</si>
  <si>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</si>
  <si>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</si>
  <si>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</si>
  <si>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</si>
  <si>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</si>
  <si>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</si>
  <si>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</si>
  <si>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</si>
  <si>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</si>
  <si>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</si>
  <si>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</si>
  <si>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Micromesistius poutassou</t>
  </si>
  <si>
    <t>Blue whiting</t>
  </si>
  <si>
    <t>NE Atlantic</t>
  </si>
  <si>
    <t>Pleuronectes platessa</t>
  </si>
  <si>
    <t>Plaice</t>
  </si>
  <si>
    <t>North Sea</t>
  </si>
  <si>
    <t>Pelagic</t>
  </si>
  <si>
    <t>Determinate</t>
  </si>
  <si>
    <t>Pleuronectes platessa</t>
  </si>
  <si>
    <t>Plaice</t>
  </si>
  <si>
    <t>North Sea</t>
  </si>
  <si>
    <t>Pleuronectes platessa</t>
  </si>
  <si>
    <t>Plaice</t>
  </si>
  <si>
    <t>North Sea</t>
  </si>
  <si>
    <t>Pleuronectes platessa</t>
  </si>
  <si>
    <t>Plaice</t>
  </si>
  <si>
    <t>North Sea</t>
  </si>
  <si>
    <t>Pleuronectes platessa</t>
  </si>
  <si>
    <t>Plaice</t>
  </si>
  <si>
    <t>North Sea</t>
  </si>
  <si>
    <t>Pleuronectes platessa</t>
  </si>
  <si>
    <t>Plaice</t>
  </si>
  <si>
    <t>North Sea</t>
  </si>
  <si>
    <t>Pleuronectes platessa</t>
  </si>
  <si>
    <t>Plaice</t>
  </si>
  <si>
    <t>North Sea</t>
  </si>
  <si>
    <t>Pleuronectes platessa</t>
  </si>
  <si>
    <t>Plaice</t>
  </si>
  <si>
    <t>North Sea</t>
  </si>
  <si>
    <t>Sardina pilchardus</t>
  </si>
  <si>
    <t>Sardine</t>
  </si>
  <si>
    <t>Aegean Sea</t>
  </si>
  <si>
    <t>Pelagic</t>
  </si>
  <si>
    <t>Indeterminate</t>
  </si>
  <si>
    <t>Sardina pilchardus</t>
  </si>
  <si>
    <t>Sardine</t>
  </si>
  <si>
    <t>Aegean Sea</t>
  </si>
  <si>
    <t>Sardina pilchardus</t>
  </si>
  <si>
    <t>Sardine</t>
  </si>
  <si>
    <t>Aegean Sea</t>
  </si>
  <si>
    <t>Sardina pilchardus</t>
  </si>
  <si>
    <t>Sardine</t>
  </si>
  <si>
    <t>Aegean Sea</t>
  </si>
  <si>
    <t>Sardina pilchardus</t>
  </si>
  <si>
    <t>Sardine</t>
  </si>
  <si>
    <t>Bay of Biscay</t>
  </si>
  <si>
    <t>Pelagic</t>
  </si>
  <si>
    <t>Indeterminate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</si>
  <si>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</si>
  <si>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</si>
  <si>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</si>
  <si>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</si>
  <si>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</si>
  <si>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</si>
  <si>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</si>
  <si>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</si>
  <si>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</si>
  <si>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</si>
  <si>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</si>
  <si>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</si>
  <si>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</si>
  <si>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</si>
  <si>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</si>
  <si>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</si>
  <si>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</si>
  <si>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</si>
  <si>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</si>
  <si>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</si>
  <si>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</si>
  <si>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</si>
  <si>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</si>
  <si>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</si>
  <si>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</si>
  <si>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</si>
  <si>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Bay of Biscay</t>
  </si>
  <si>
    <t>Sardina pilchardus</t>
  </si>
  <si>
    <t>Sardine</t>
  </si>
  <si>
    <t>Adriatic Sea</t>
  </si>
  <si>
    <t>Pelagic</t>
  </si>
  <si>
    <t>Indeterminate</t>
  </si>
  <si>
    <t>Sardina pilchardus</t>
  </si>
  <si>
    <t>Sardine</t>
  </si>
  <si>
    <t>Adriatic Sea</t>
  </si>
  <si>
    <t>Sardina pilchardus</t>
  </si>
  <si>
    <t>Sardine</t>
  </si>
  <si>
    <t>Adriatic Sea</t>
  </si>
  <si>
    <t>Sardina pilchardus</t>
  </si>
  <si>
    <t>Sardine</t>
  </si>
  <si>
    <t>Adriatic Sea</t>
  </si>
  <si>
    <t>Sardina pilchardus</t>
  </si>
  <si>
    <t>Sardine</t>
  </si>
  <si>
    <t>Adriatic Sea</t>
  </si>
  <si>
    <t>Sardina pilchardus</t>
  </si>
  <si>
    <t>Sardine</t>
  </si>
  <si>
    <t>Adriatic Sea</t>
  </si>
  <si>
    <t>Sardina pilchardus</t>
  </si>
  <si>
    <t>Sardine</t>
  </si>
  <si>
    <t>Portuguese coasts</t>
  </si>
  <si>
    <t>Pelagic</t>
  </si>
  <si>
    <t>Indeterminate</t>
  </si>
  <si>
    <t>Sardina pilchardus</t>
  </si>
  <si>
    <t>Sardine</t>
  </si>
  <si>
    <t>Portuguese coasts</t>
  </si>
  <si>
    <t>Sardina pilchardus</t>
  </si>
  <si>
    <t>Sardine</t>
  </si>
  <si>
    <t>Portuguese coasts</t>
  </si>
  <si>
    <t>Sardina pilchardus</t>
  </si>
  <si>
    <t>Sardine</t>
  </si>
  <si>
    <t>Portuguese coasts</t>
  </si>
  <si>
    <t>Sardina pilchardus</t>
  </si>
  <si>
    <t>Sardine</t>
  </si>
  <si>
    <t>Portuguese coasts</t>
  </si>
  <si>
    <t>Sardina pilchardus</t>
  </si>
  <si>
    <t>Sardine</t>
  </si>
  <si>
    <t>Portuguese coasts</t>
  </si>
  <si>
    <t>Sardina pilchardus</t>
  </si>
  <si>
    <t>Sardine</t>
  </si>
  <si>
    <t>Portuguese coasts</t>
  </si>
  <si>
    <t>Sardina pilchardus</t>
  </si>
  <si>
    <t>Sardine</t>
  </si>
  <si>
    <t>Portuguese coasts</t>
  </si>
  <si>
    <t>Sardina pilchardus</t>
  </si>
  <si>
    <t>Sardine</t>
  </si>
  <si>
    <t>Portuguese coasts</t>
  </si>
  <si>
    <t>Sardina pilchardus</t>
  </si>
  <si>
    <t>Sardine</t>
  </si>
  <si>
    <t>Portuguese coasts</t>
  </si>
  <si>
    <t>Scomber scombrus</t>
  </si>
  <si>
    <t>Mackerel</t>
  </si>
  <si>
    <t>NE Atlantic</t>
  </si>
  <si>
    <t>Pelagic</t>
  </si>
  <si>
    <t>Indeterminate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</si>
  <si>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</si>
  <si>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</si>
  <si>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</si>
  <si>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</si>
  <si>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</si>
  <si>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</si>
  <si>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</si>
  <si>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</si>
  <si>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</si>
  <si>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</si>
  <si>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</si>
  <si>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</si>
  <si>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</si>
  <si>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</si>
  <si>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</si>
  <si>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</si>
  <si>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</si>
  <si>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</si>
  <si>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</si>
  <si>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</si>
  <si>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</si>
  <si>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</si>
  <si>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</si>
  <si>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</si>
  <si>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</si>
  <si>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</si>
  <si>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NE Atlantic</t>
  </si>
  <si>
    <t>Scomber scombrus</t>
  </si>
  <si>
    <t>Mackerel</t>
  </si>
  <si>
    <t>NW Atlantic</t>
  </si>
  <si>
    <t>Pelagic</t>
  </si>
  <si>
    <t>Indeterminate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</si>
  <si>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</si>
  <si>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</si>
  <si>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</si>
  <si>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</si>
  <si>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</si>
  <si>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</si>
  <si>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</si>
  <si>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</si>
  <si>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</si>
  <si>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</si>
  <si>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</si>
  <si>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</si>
  <si>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</si>
  <si>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</si>
  <si>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</si>
  <si>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</si>
  <si>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</si>
  <si>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</si>
  <si>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</si>
  <si>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</si>
  <si>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</si>
  <si>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</si>
  <si>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</si>
  <si>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</si>
  <si>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</si>
  <si>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</si>
  <si>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</si>
  <si>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Scomber scombrus</t>
  </si>
  <si>
    <t>Mackerel</t>
  </si>
  <si>
    <t>NW Atlantic</t>
  </si>
  <si>
    <t>Solea solea</t>
  </si>
  <si>
    <t>Sole</t>
  </si>
  <si>
    <t>North Sea</t>
  </si>
  <si>
    <t>Pelagic</t>
  </si>
  <si>
    <t>Determinate</t>
  </si>
  <si>
    <t>Solea solea</t>
  </si>
  <si>
    <t>Sole</t>
  </si>
  <si>
    <t>North Sea</t>
  </si>
  <si>
    <t>Solea solea</t>
  </si>
  <si>
    <t>Sole</t>
  </si>
  <si>
    <t>North Sea</t>
  </si>
  <si>
    <t>Solea solea</t>
  </si>
  <si>
    <t>Sole</t>
  </si>
  <si>
    <t>North Sea</t>
  </si>
  <si>
    <t>Sprattus sprattus</t>
  </si>
  <si>
    <t>Sprat</t>
  </si>
  <si>
    <t>Baltic Sea</t>
  </si>
  <si>
    <t>Pelagic</t>
  </si>
  <si>
    <t>Indeterminate</t>
  </si>
  <si>
    <t>Sprattus sprattus</t>
  </si>
  <si>
    <t>Sprat</t>
  </si>
  <si>
    <t>Baltic Sea</t>
  </si>
  <si>
    <t>Sprattus sprattus</t>
  </si>
  <si>
    <t>Sprat</t>
  </si>
  <si>
    <t>Baltic Sea</t>
  </si>
  <si>
    <t>Sprattus sprattus</t>
  </si>
  <si>
    <t>Sprat</t>
  </si>
  <si>
    <t>Baltic Sea</t>
  </si>
  <si>
    <t>Sprattus sprattus</t>
  </si>
  <si>
    <t>Sprat</t>
  </si>
  <si>
    <t>Baltic Sea</t>
  </si>
  <si>
    <t>Sprattus sprattus</t>
  </si>
  <si>
    <t>Sprat</t>
  </si>
  <si>
    <t>Baltic Sea</t>
  </si>
  <si>
    <t>Sprattus sprattus</t>
  </si>
  <si>
    <t>Sprat</t>
  </si>
  <si>
    <t>Baltic Sea</t>
  </si>
  <si>
    <t>Sprattus sprattus</t>
  </si>
  <si>
    <t>Sprat</t>
  </si>
  <si>
    <t>Baltic Sea</t>
  </si>
  <si>
    <t>Trachurus trachurus</t>
  </si>
  <si>
    <t>Pelagic</t>
  </si>
  <si>
    <t>Indeterminate</t>
  </si>
  <si>
    <t>Trisopterus esmarkii</t>
  </si>
  <si>
    <t>Norway pout</t>
  </si>
  <si>
    <t>North Sea</t>
  </si>
  <si>
    <t>Pelagic</t>
  </si>
  <si>
    <t>Determinate</t>
  </si>
  <si>
    <t>Trisopterus esmarkii</t>
  </si>
  <si>
    <t>Norway pout</t>
  </si>
  <si>
    <t>North Sea</t>
  </si>
  <si>
    <t>Trisopterus esmarkii</t>
  </si>
  <si>
    <t>Norway pout</t>
  </si>
  <si>
    <t>North Sea</t>
  </si>
  <si>
    <t>Norway spring spawner</t>
  </si>
  <si>
    <t>NW Mediterranean sea</t>
  </si>
  <si>
    <t>NE Atlantic. Western stock</t>
  </si>
  <si>
    <t>Horse mackerel</t>
  </si>
  <si>
    <t>lifetime fecundity</t>
  </si>
  <si>
    <t>offspring mass</t>
  </si>
  <si>
    <t>expecte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</si>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</sst>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E+00"/>
    <numFmt numFmtId="167" formatCode="0.0E+00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22"/>
  <sheetViews>
    <sheetView tabSelected="1" topLeftCell="G1" workbookViewId="0">
      <selection activeCell="O5" sqref="O5"/>
    </sheetView>
  </sheetViews>
  <sheetFormatPr baseColWidth="10" defaultColWidth="8.83203125" defaultRowHeight="13" x14ac:dyDescent="0.15"/>
  <cols>
    <col min="1" max="1" width="20"/>
    <col min="2" max="2" width="10"/>
    <col min="3" max="3" width="17"/>
    <col min="4" max="10" width="8"/>
    <col min="11" max="11" width="9" style="5" bestFit="1" customWidth="1"/>
    <col min="12" max="12" width="9" style="7" bestFit="1" customWidth="1"/>
    <col min="13" max="13" width="11.83203125" style="5" bestFit="1" customWidth="1"/>
    <col min="14" max="14" width="9" style="5" bestFit="1" customWidth="1"/>
    <col min="16" max="16" width="11.1640625" style="9" bestFit="1" customWidth="1"/>
    <col min="17" max="17" width="8"/>
    <col min="18" max="18" width="11"/>
    <col min="19" max="19" width="9"/>
    <col min="20" max="20" width="8"/>
  </cols>
  <sheetData>
    <row r="3" spans="1:20" x14ac:dyDescent="0.15">
      <c r="B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6"/>
      <c r="L3" s="8"/>
      <c r="M3" s="6"/>
      <c r="N3" s="6"/>
      <c r="O3" s="1"/>
      <c r="P3" s="10"/>
      <c r="Q3" s="1" t="s">
        <v>7</v>
      </c>
      <c r="R3" s="1" t="s">
        <v>8</v>
      </c>
      <c r="S3" s="1" t="s">
        <v>9</v>
      </c>
      <c r="T3" s="1" t="s">
        <v>10</v>
      </c>
    </row>
    <row r="4" spans="1:20" x14ac:dyDescent="0.1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6" t="s">
        <v>652</v>
      </c>
      <c r="L4" s="8"/>
      <c r="M4" s="6" t="s">
        <v>651</v>
      </c>
      <c r="N4" s="6" t="s">
        <v>654</v>
      </c>
      <c r="O4" s="1" t="s">
        <v>653</v>
      </c>
      <c r="P4" s="10"/>
      <c r="Q4" s="1" t="s">
        <v>21</v>
      </c>
      <c r="R4" s="1" t="s">
        <v>22</v>
      </c>
      <c r="S4" s="1" t="s">
        <v>23</v>
      </c>
      <c r="T4" s="1" t="s">
        <v>24</v>
      </c>
    </row>
    <row r="5" spans="1:20" x14ac:dyDescent="0.15">
      <c r="A5" s="1" t="s">
        <v>25</v>
      </c>
      <c r="B5" s="1" t="s">
        <v>26</v>
      </c>
      <c r="C5" s="1" t="s">
        <v>27</v>
      </c>
      <c r="D5" s="2">
        <v>2</v>
      </c>
      <c r="E5" s="3">
        <v>0.7</v>
      </c>
      <c r="F5" s="3">
        <v>0.28000000000000003</v>
      </c>
      <c r="G5" s="3">
        <v>0.09</v>
      </c>
      <c r="H5" s="4">
        <v>16.600000000000001</v>
      </c>
      <c r="I5" s="4">
        <v>29.5</v>
      </c>
      <c r="J5" s="2">
        <v>10755</v>
      </c>
      <c r="K5" s="6">
        <v>1.0629999999999999E-3</v>
      </c>
      <c r="L5" s="8">
        <f>K5/I5</f>
        <v>3.6033898305084742E-5</v>
      </c>
      <c r="M5" s="6">
        <f>SUM(J5:J13)</f>
        <v>200029</v>
      </c>
      <c r="N5" s="6">
        <f>2/M5</f>
        <v>9.9985502102195178E-6</v>
      </c>
      <c r="O5" s="2">
        <f>E5*J5*EXP(-F5)+E6*J6*EXP(-F6)+J7*EXP(-F7)+J8*EXP(-F8)+J9*EXP(-F9)+J10*EXP(-F10)+J11*EXP(-F11)+J12*EXP(-F12)+J13*EXP(-F13)</f>
        <v>150816.44542539178</v>
      </c>
      <c r="P5" s="10">
        <f>2/O5</f>
        <v>1.3261153280458337E-5</v>
      </c>
      <c r="Q5" s="1" t="s">
        <v>28</v>
      </c>
      <c r="R5" s="1" t="s">
        <v>29</v>
      </c>
      <c r="S5" s="4">
        <v>11.5</v>
      </c>
      <c r="T5" s="2">
        <v>3</v>
      </c>
    </row>
    <row r="6" spans="1:20" x14ac:dyDescent="0.15">
      <c r="A6" s="1" t="s">
        <v>30</v>
      </c>
      <c r="B6" s="1" t="s">
        <v>31</v>
      </c>
      <c r="C6" s="1" t="s">
        <v>32</v>
      </c>
      <c r="D6" s="2">
        <v>3</v>
      </c>
      <c r="E6" s="3">
        <v>0.9</v>
      </c>
      <c r="F6" s="3">
        <v>0.27</v>
      </c>
      <c r="G6" s="3">
        <v>0.13</v>
      </c>
      <c r="H6" s="4">
        <v>17.7</v>
      </c>
      <c r="I6" s="4">
        <v>36.799999999999997</v>
      </c>
      <c r="J6" s="2">
        <v>14275</v>
      </c>
      <c r="K6" s="6">
        <v>1.0629999999999999E-3</v>
      </c>
      <c r="L6" s="8">
        <f t="shared" ref="L6:L69" si="0">K6/I6</f>
        <v>2.888586956521739E-5</v>
      </c>
      <c r="M6" s="6"/>
      <c r="N6" s="6"/>
      <c r="O6" s="2"/>
      <c r="P6" s="10"/>
    </row>
    <row r="7" spans="1:20" x14ac:dyDescent="0.15">
      <c r="A7" s="1" t="s">
        <v>33</v>
      </c>
      <c r="B7" s="1" t="s">
        <v>34</v>
      </c>
      <c r="C7" s="1" t="s">
        <v>35</v>
      </c>
      <c r="D7" s="2">
        <v>4</v>
      </c>
      <c r="E7" s="3">
        <v>1</v>
      </c>
      <c r="F7" s="3">
        <v>0.27</v>
      </c>
      <c r="G7" s="3">
        <v>0.18</v>
      </c>
      <c r="H7" s="4">
        <v>18.7</v>
      </c>
      <c r="I7" s="4">
        <v>43.8</v>
      </c>
      <c r="J7" s="2">
        <v>17863</v>
      </c>
      <c r="K7" s="6">
        <v>1.0629999999999999E-3</v>
      </c>
      <c r="L7" s="8">
        <f t="shared" si="0"/>
        <v>2.4269406392694064E-5</v>
      </c>
      <c r="M7" s="6"/>
      <c r="N7" s="6"/>
      <c r="O7" s="2"/>
      <c r="P7" s="10"/>
    </row>
    <row r="8" spans="1:20" x14ac:dyDescent="0.15">
      <c r="A8" s="1" t="s">
        <v>36</v>
      </c>
      <c r="B8" s="1" t="s">
        <v>37</v>
      </c>
      <c r="C8" s="1" t="s">
        <v>38</v>
      </c>
      <c r="D8" s="2">
        <v>5</v>
      </c>
      <c r="E8" s="3">
        <v>1</v>
      </c>
      <c r="F8" s="3">
        <v>0.27</v>
      </c>
      <c r="G8" s="3">
        <v>0.2</v>
      </c>
      <c r="H8" s="4">
        <v>19.7</v>
      </c>
      <c r="I8" s="4">
        <v>49.9</v>
      </c>
      <c r="J8" s="2">
        <v>21105</v>
      </c>
      <c r="K8" s="6">
        <v>1.0629999999999999E-3</v>
      </c>
      <c r="L8" s="8">
        <f t="shared" si="0"/>
        <v>2.1302605210420842E-5</v>
      </c>
      <c r="M8" s="6"/>
      <c r="N8" s="6"/>
      <c r="O8" s="2"/>
      <c r="P8" s="10"/>
    </row>
    <row r="9" spans="1:20" x14ac:dyDescent="0.15">
      <c r="A9" s="1" t="s">
        <v>39</v>
      </c>
      <c r="B9" s="1" t="s">
        <v>40</v>
      </c>
      <c r="C9" s="1" t="s">
        <v>41</v>
      </c>
      <c r="D9" s="2">
        <v>6</v>
      </c>
      <c r="E9" s="3">
        <v>1</v>
      </c>
      <c r="F9" s="3">
        <v>0.26</v>
      </c>
      <c r="G9" s="3">
        <v>0.23</v>
      </c>
      <c r="H9" s="4">
        <v>20.100000000000001</v>
      </c>
      <c r="I9" s="4">
        <v>52.3</v>
      </c>
      <c r="J9" s="2">
        <v>22413</v>
      </c>
      <c r="K9" s="6">
        <v>1.0629999999999999E-3</v>
      </c>
      <c r="L9" s="8">
        <f t="shared" si="0"/>
        <v>2.0325047801147226E-5</v>
      </c>
      <c r="M9" s="6"/>
      <c r="N9" s="6"/>
      <c r="O9" s="2"/>
      <c r="P9" s="10"/>
    </row>
    <row r="10" spans="1:20" x14ac:dyDescent="0.15">
      <c r="A10" s="1" t="s">
        <v>42</v>
      </c>
      <c r="B10" s="1" t="s">
        <v>43</v>
      </c>
      <c r="C10" s="1" t="s">
        <v>44</v>
      </c>
      <c r="D10" s="2">
        <v>7</v>
      </c>
      <c r="E10" s="3">
        <v>1</v>
      </c>
      <c r="F10" s="3">
        <v>0.26</v>
      </c>
      <c r="G10" s="3">
        <v>0.23</v>
      </c>
      <c r="H10" s="4">
        <v>21</v>
      </c>
      <c r="I10" s="4">
        <v>57.4</v>
      </c>
      <c r="J10" s="2">
        <v>25258</v>
      </c>
      <c r="K10" s="6">
        <v>1.0629999999999999E-3</v>
      </c>
      <c r="L10" s="8">
        <f t="shared" si="0"/>
        <v>1.8519163763066201E-5</v>
      </c>
      <c r="M10" s="6"/>
      <c r="N10" s="6"/>
      <c r="O10" s="2"/>
      <c r="P10" s="10"/>
    </row>
    <row r="11" spans="1:20" x14ac:dyDescent="0.15">
      <c r="A11" s="1" t="s">
        <v>45</v>
      </c>
      <c r="B11" s="1" t="s">
        <v>46</v>
      </c>
      <c r="C11" s="1" t="s">
        <v>47</v>
      </c>
      <c r="D11" s="2">
        <v>8</v>
      </c>
      <c r="E11" s="3">
        <v>1</v>
      </c>
      <c r="F11" s="3">
        <v>0.25</v>
      </c>
      <c r="G11" s="3">
        <v>0.23</v>
      </c>
      <c r="H11" s="4">
        <v>21.5</v>
      </c>
      <c r="I11" s="4">
        <v>60.2</v>
      </c>
      <c r="J11" s="2">
        <v>26833</v>
      </c>
      <c r="K11" s="6">
        <v>1.0629999999999999E-3</v>
      </c>
      <c r="L11" s="8">
        <f t="shared" si="0"/>
        <v>1.7657807308970099E-5</v>
      </c>
      <c r="M11" s="6"/>
      <c r="N11" s="6"/>
      <c r="O11" s="2"/>
      <c r="P11" s="10"/>
    </row>
    <row r="12" spans="1:20" x14ac:dyDescent="0.15">
      <c r="A12" s="1" t="s">
        <v>48</v>
      </c>
      <c r="B12" s="1" t="s">
        <v>49</v>
      </c>
      <c r="C12" s="1" t="s">
        <v>50</v>
      </c>
      <c r="D12" s="2">
        <v>9</v>
      </c>
      <c r="E12" s="3">
        <v>1</v>
      </c>
      <c r="F12" s="3">
        <v>0.25</v>
      </c>
      <c r="G12" s="3">
        <v>0.23</v>
      </c>
      <c r="H12" s="4">
        <v>21.5</v>
      </c>
      <c r="I12" s="4">
        <v>60.1</v>
      </c>
      <c r="J12" s="2">
        <v>26776</v>
      </c>
      <c r="K12" s="6">
        <v>1.0629999999999999E-3</v>
      </c>
      <c r="L12" s="8">
        <f t="shared" si="0"/>
        <v>1.7687188019966721E-5</v>
      </c>
      <c r="M12" s="6"/>
      <c r="N12" s="6"/>
      <c r="O12" s="2"/>
      <c r="P12" s="10"/>
    </row>
    <row r="13" spans="1:20" x14ac:dyDescent="0.15">
      <c r="A13" s="1" t="s">
        <v>51</v>
      </c>
      <c r="B13" s="1" t="s">
        <v>52</v>
      </c>
      <c r="C13" s="1" t="s">
        <v>53</v>
      </c>
      <c r="D13" s="2">
        <v>10</v>
      </c>
      <c r="E13" s="3">
        <v>1</v>
      </c>
      <c r="F13" s="3">
        <v>0.25</v>
      </c>
      <c r="G13" s="3">
        <v>0.23</v>
      </c>
      <c r="H13" s="4">
        <v>24.1</v>
      </c>
      <c r="I13" s="4">
        <v>73.7</v>
      </c>
      <c r="J13" s="2">
        <v>34751</v>
      </c>
      <c r="K13" s="6">
        <v>1.0629999999999999E-3</v>
      </c>
      <c r="L13" s="8">
        <f t="shared" si="0"/>
        <v>1.4423337856173675E-5</v>
      </c>
      <c r="M13" s="6"/>
      <c r="N13" s="6"/>
      <c r="O13" s="2"/>
      <c r="P13" s="10"/>
    </row>
    <row r="14" spans="1:20" x14ac:dyDescent="0.15">
      <c r="A14" s="1" t="s">
        <v>54</v>
      </c>
      <c r="B14" s="1" t="s">
        <v>55</v>
      </c>
      <c r="C14" s="1" t="s">
        <v>56</v>
      </c>
      <c r="D14" s="2">
        <v>2</v>
      </c>
      <c r="E14" s="3">
        <v>0.73</v>
      </c>
      <c r="F14" s="3">
        <v>0.4</v>
      </c>
      <c r="G14" s="3">
        <v>0.08</v>
      </c>
      <c r="I14" s="4">
        <v>128</v>
      </c>
      <c r="J14" s="2">
        <v>43986</v>
      </c>
      <c r="K14" s="6">
        <v>1.0629999999999999E-3</v>
      </c>
      <c r="L14" s="8">
        <f t="shared" si="0"/>
        <v>8.3046874999999994E-6</v>
      </c>
      <c r="M14" s="6">
        <f>SUM(J14:J22)</f>
        <v>752224</v>
      </c>
      <c r="N14" s="6">
        <f>2/M14</f>
        <v>2.6587824903220318E-6</v>
      </c>
      <c r="O14" s="2">
        <f>E14*J14*EXP(-F14)+E15*J15*EXP(-F15)+E16*J16*EXP(-F16)+J17*EXP(-F17)+J18*EXP(-F18)+J19*EXP(-F19)+J20*EXP(-F20)+J21*EXP(-F21)+J22*EXP(-F22)</f>
        <v>522984.56051933224</v>
      </c>
      <c r="P14" s="10">
        <f>2/O14</f>
        <v>3.8242046725317611E-6</v>
      </c>
      <c r="Q14" s="1" t="s">
        <v>57</v>
      </c>
      <c r="R14" s="1" t="s">
        <v>58</v>
      </c>
      <c r="S14" s="2">
        <v>11</v>
      </c>
      <c r="T14" s="2">
        <v>3</v>
      </c>
    </row>
    <row r="15" spans="1:20" x14ac:dyDescent="0.15">
      <c r="A15" s="1" t="s">
        <v>59</v>
      </c>
      <c r="B15" s="1" t="s">
        <v>60</v>
      </c>
      <c r="C15" s="1" t="s">
        <v>61</v>
      </c>
      <c r="D15" s="2">
        <v>3</v>
      </c>
      <c r="E15" s="3">
        <v>0.91</v>
      </c>
      <c r="F15" s="3">
        <v>0.37</v>
      </c>
      <c r="G15" s="3">
        <v>0.12</v>
      </c>
      <c r="I15" s="4">
        <v>179.9</v>
      </c>
      <c r="J15" s="2">
        <v>61817</v>
      </c>
      <c r="K15" s="6">
        <v>1.0629999999999999E-3</v>
      </c>
      <c r="L15" s="8">
        <f t="shared" si="0"/>
        <v>5.908838243468593E-6</v>
      </c>
      <c r="M15" s="6"/>
      <c r="N15" s="6"/>
      <c r="O15" s="2"/>
      <c r="P15" s="10"/>
    </row>
    <row r="16" spans="1:20" x14ac:dyDescent="0.15">
      <c r="A16" s="1" t="s">
        <v>62</v>
      </c>
      <c r="B16" s="1" t="s">
        <v>63</v>
      </c>
      <c r="C16" s="1" t="s">
        <v>64</v>
      </c>
      <c r="D16" s="2">
        <v>4</v>
      </c>
      <c r="E16" s="3">
        <v>0.99</v>
      </c>
      <c r="F16" s="3">
        <v>0.35</v>
      </c>
      <c r="G16" s="3">
        <v>0.17</v>
      </c>
      <c r="I16" s="4">
        <v>212.4</v>
      </c>
      <c r="J16" s="2">
        <v>72965</v>
      </c>
      <c r="K16" s="6">
        <v>1.0629999999999999E-3</v>
      </c>
      <c r="L16" s="8">
        <f t="shared" si="0"/>
        <v>5.0047080979284368E-6</v>
      </c>
      <c r="M16" s="6"/>
      <c r="N16" s="6"/>
      <c r="O16" s="2"/>
      <c r="P16" s="10"/>
    </row>
    <row r="17" spans="1:20" x14ac:dyDescent="0.15">
      <c r="A17" s="1" t="s">
        <v>65</v>
      </c>
      <c r="B17" s="1" t="s">
        <v>66</v>
      </c>
      <c r="C17" s="1" t="s">
        <v>67</v>
      </c>
      <c r="D17" s="2">
        <v>5</v>
      </c>
      <c r="E17" s="3">
        <v>1</v>
      </c>
      <c r="F17" s="3">
        <v>0.34</v>
      </c>
      <c r="G17" s="3">
        <v>0.23</v>
      </c>
      <c r="I17" s="4">
        <v>231.9</v>
      </c>
      <c r="J17" s="2">
        <v>79681</v>
      </c>
      <c r="K17" s="6">
        <v>1.0629999999999999E-3</v>
      </c>
      <c r="L17" s="8">
        <f t="shared" si="0"/>
        <v>4.5838723587753335E-6</v>
      </c>
      <c r="M17" s="6"/>
      <c r="N17" s="6"/>
      <c r="O17" s="2"/>
      <c r="P17" s="10"/>
    </row>
    <row r="18" spans="1:20" x14ac:dyDescent="0.15">
      <c r="A18" s="1" t="s">
        <v>68</v>
      </c>
      <c r="B18" s="1" t="s">
        <v>69</v>
      </c>
      <c r="C18" s="1" t="s">
        <v>70</v>
      </c>
      <c r="D18" s="2">
        <v>6</v>
      </c>
      <c r="E18" s="3">
        <v>1</v>
      </c>
      <c r="F18" s="3">
        <v>0.33</v>
      </c>
      <c r="G18" s="3">
        <v>0.24</v>
      </c>
      <c r="I18" s="4">
        <v>255.4</v>
      </c>
      <c r="J18" s="2">
        <v>87752</v>
      </c>
      <c r="K18" s="6">
        <v>1.0629999999999999E-3</v>
      </c>
      <c r="L18" s="8">
        <f t="shared" si="0"/>
        <v>4.1620986687548937E-6</v>
      </c>
      <c r="M18" s="6"/>
      <c r="N18" s="6"/>
      <c r="O18" s="2"/>
      <c r="P18" s="10"/>
    </row>
    <row r="19" spans="1:20" x14ac:dyDescent="0.15">
      <c r="A19" s="1" t="s">
        <v>71</v>
      </c>
      <c r="B19" s="1" t="s">
        <v>72</v>
      </c>
      <c r="C19" s="1" t="s">
        <v>73</v>
      </c>
      <c r="D19" s="2">
        <v>7</v>
      </c>
      <c r="E19" s="3">
        <v>1</v>
      </c>
      <c r="F19" s="3">
        <v>0.33</v>
      </c>
      <c r="G19" s="3">
        <v>0.28999999999999998</v>
      </c>
      <c r="I19" s="4">
        <v>271.8</v>
      </c>
      <c r="J19" s="2">
        <v>93370</v>
      </c>
      <c r="K19" s="6">
        <v>1.0629999999999999E-3</v>
      </c>
      <c r="L19" s="8">
        <f t="shared" si="0"/>
        <v>3.910963944076526E-6</v>
      </c>
      <c r="M19" s="6"/>
      <c r="N19" s="6"/>
      <c r="O19" s="2"/>
      <c r="P19" s="10"/>
    </row>
    <row r="20" spans="1:20" x14ac:dyDescent="0.15">
      <c r="A20" s="1" t="s">
        <v>74</v>
      </c>
      <c r="B20" s="1" t="s">
        <v>75</v>
      </c>
      <c r="C20" s="1" t="s">
        <v>76</v>
      </c>
      <c r="D20" s="2">
        <v>8</v>
      </c>
      <c r="E20" s="3">
        <v>1</v>
      </c>
      <c r="F20" s="3">
        <v>0.33</v>
      </c>
      <c r="G20" s="3">
        <v>0.28999999999999998</v>
      </c>
      <c r="I20" s="4">
        <v>294.89999999999998</v>
      </c>
      <c r="J20" s="2">
        <v>101315</v>
      </c>
      <c r="K20" s="6">
        <v>1.0629999999999999E-3</v>
      </c>
      <c r="L20" s="8">
        <f t="shared" si="0"/>
        <v>3.6046117327907764E-6</v>
      </c>
      <c r="M20" s="6"/>
      <c r="N20" s="6"/>
      <c r="O20" s="2"/>
      <c r="P20" s="10"/>
    </row>
    <row r="21" spans="1:20" x14ac:dyDescent="0.15">
      <c r="A21" s="1" t="s">
        <v>77</v>
      </c>
      <c r="B21" s="1" t="s">
        <v>78</v>
      </c>
      <c r="C21" s="1" t="s">
        <v>79</v>
      </c>
      <c r="D21" s="2">
        <v>9</v>
      </c>
      <c r="E21" s="3">
        <v>1</v>
      </c>
      <c r="F21" s="3">
        <v>0.33</v>
      </c>
      <c r="G21" s="3">
        <v>0.28999999999999998</v>
      </c>
      <c r="I21" s="4">
        <v>302.89999999999998</v>
      </c>
      <c r="J21" s="2">
        <v>104064</v>
      </c>
      <c r="K21" s="6">
        <v>1.0629999999999999E-3</v>
      </c>
      <c r="L21" s="8">
        <f t="shared" si="0"/>
        <v>3.5094090458897326E-6</v>
      </c>
      <c r="M21" s="6"/>
      <c r="N21" s="6"/>
      <c r="O21" s="2"/>
      <c r="P21" s="10"/>
    </row>
    <row r="22" spans="1:20" x14ac:dyDescent="0.15">
      <c r="A22" s="1" t="s">
        <v>80</v>
      </c>
      <c r="B22" s="1" t="s">
        <v>81</v>
      </c>
      <c r="C22" s="1" t="s">
        <v>82</v>
      </c>
      <c r="D22" s="2">
        <v>10</v>
      </c>
      <c r="E22" s="3">
        <v>1</v>
      </c>
      <c r="F22" s="3">
        <v>0.33</v>
      </c>
      <c r="G22" s="3">
        <v>0.28999999999999998</v>
      </c>
      <c r="I22" s="4">
        <v>312.2</v>
      </c>
      <c r="J22" s="2">
        <v>107274</v>
      </c>
      <c r="K22" s="6">
        <v>1.0629999999999999E-3</v>
      </c>
      <c r="L22" s="8">
        <f t="shared" si="0"/>
        <v>3.40486867392697E-6</v>
      </c>
      <c r="M22" s="6"/>
      <c r="N22" s="6"/>
      <c r="O22" s="2"/>
      <c r="P22" s="10"/>
    </row>
    <row r="23" spans="1:20" x14ac:dyDescent="0.15">
      <c r="A23" s="1" t="s">
        <v>83</v>
      </c>
      <c r="B23" s="1" t="s">
        <v>84</v>
      </c>
      <c r="C23" s="1" t="s">
        <v>647</v>
      </c>
      <c r="D23" s="2">
        <v>4</v>
      </c>
      <c r="E23" s="3">
        <v>0.45</v>
      </c>
      <c r="F23" s="3">
        <v>0.15</v>
      </c>
      <c r="G23" s="3">
        <v>0.05</v>
      </c>
      <c r="H23" s="4">
        <v>30.1</v>
      </c>
      <c r="I23" s="4">
        <v>192.3</v>
      </c>
      <c r="J23" s="2">
        <v>35995</v>
      </c>
      <c r="K23" s="6">
        <v>1.0629999999999999E-3</v>
      </c>
      <c r="L23" s="8">
        <f t="shared" si="0"/>
        <v>5.5278211128445132E-6</v>
      </c>
      <c r="M23" s="6">
        <f>SUM(J23:J34)</f>
        <v>980649</v>
      </c>
      <c r="N23" s="6">
        <f>2/M23</f>
        <v>2.0394657007757109E-6</v>
      </c>
      <c r="O23" s="2">
        <f>E23*J23*EXP(-F23)+E24*J24*EXP(-F24)+E25*J25*EXP(-F25)+J26*EXP(-F26)+J27*EXP(-F27)+J28*EXP(-F28)+J29*EXP(-F29)+J30*EXP(-F30)+J31*EXP(-F31)+J32*EXP(-F32)+J33*EXP(-F33)+J34*EXP(-F34)</f>
        <v>816232.37216101238</v>
      </c>
      <c r="P23" s="10">
        <f>2/O23</f>
        <v>2.4502826256509639E-6</v>
      </c>
      <c r="Q23" s="1" t="s">
        <v>85</v>
      </c>
      <c r="R23" s="1" t="s">
        <v>86</v>
      </c>
      <c r="S23" s="2">
        <v>6</v>
      </c>
      <c r="T23" s="2">
        <v>2</v>
      </c>
    </row>
    <row r="24" spans="1:20" x14ac:dyDescent="0.15">
      <c r="A24" s="1" t="s">
        <v>25</v>
      </c>
      <c r="B24" s="1" t="s">
        <v>26</v>
      </c>
      <c r="C24" s="1" t="s">
        <v>647</v>
      </c>
      <c r="D24" s="2">
        <v>5</v>
      </c>
      <c r="E24" s="3">
        <v>0.81</v>
      </c>
      <c r="F24" s="3">
        <v>0.15</v>
      </c>
      <c r="G24" s="3">
        <v>0.09</v>
      </c>
      <c r="H24" s="4">
        <v>31.8</v>
      </c>
      <c r="I24" s="4">
        <v>256.8</v>
      </c>
      <c r="J24" s="2">
        <v>52473</v>
      </c>
      <c r="K24" s="6">
        <v>1.0629999999999999E-3</v>
      </c>
      <c r="L24" s="8">
        <f t="shared" si="0"/>
        <v>4.139408099688473E-6</v>
      </c>
      <c r="M24" s="6"/>
      <c r="N24" s="6"/>
      <c r="O24" s="2"/>
      <c r="P24" s="10"/>
    </row>
    <row r="25" spans="1:20" x14ac:dyDescent="0.15">
      <c r="A25" s="1" t="s">
        <v>25</v>
      </c>
      <c r="B25" s="1" t="s">
        <v>26</v>
      </c>
      <c r="C25" s="1" t="s">
        <v>647</v>
      </c>
      <c r="D25" s="2">
        <v>6</v>
      </c>
      <c r="E25" s="3">
        <v>0.96</v>
      </c>
      <c r="F25" s="3">
        <v>0.15</v>
      </c>
      <c r="G25" s="3">
        <v>0.14000000000000001</v>
      </c>
      <c r="H25" s="4">
        <v>32.9</v>
      </c>
      <c r="I25" s="4">
        <v>298.60000000000002</v>
      </c>
      <c r="J25" s="2">
        <v>63879</v>
      </c>
      <c r="K25" s="6">
        <v>1.0629999999999999E-3</v>
      </c>
      <c r="L25" s="8">
        <f t="shared" si="0"/>
        <v>3.5599464166108499E-6</v>
      </c>
      <c r="M25" s="6"/>
      <c r="N25" s="6"/>
      <c r="O25" s="2"/>
      <c r="P25" s="10"/>
    </row>
    <row r="26" spans="1:20" x14ac:dyDescent="0.15">
      <c r="A26" s="1" t="s">
        <v>25</v>
      </c>
      <c r="B26" s="1" t="s">
        <v>26</v>
      </c>
      <c r="C26" s="1" t="s">
        <v>647</v>
      </c>
      <c r="D26" s="2">
        <v>7</v>
      </c>
      <c r="E26" s="3">
        <v>1</v>
      </c>
      <c r="F26" s="3">
        <v>0.15</v>
      </c>
      <c r="G26" s="3">
        <v>0.17</v>
      </c>
      <c r="H26" s="4">
        <v>33.6</v>
      </c>
      <c r="I26" s="4">
        <v>330.8</v>
      </c>
      <c r="J26" s="2">
        <v>72991</v>
      </c>
      <c r="K26" s="6">
        <v>1.0629999999999999E-3</v>
      </c>
      <c r="L26" s="8">
        <f t="shared" si="0"/>
        <v>3.2134220072551385E-6</v>
      </c>
      <c r="M26" s="6"/>
      <c r="N26" s="6"/>
      <c r="O26" s="2"/>
      <c r="P26" s="10"/>
    </row>
    <row r="27" spans="1:20" x14ac:dyDescent="0.15">
      <c r="A27" s="1" t="s">
        <v>25</v>
      </c>
      <c r="B27" s="1" t="s">
        <v>26</v>
      </c>
      <c r="C27" s="1" t="s">
        <v>647</v>
      </c>
      <c r="D27" s="2">
        <v>8</v>
      </c>
      <c r="E27" s="3">
        <v>1</v>
      </c>
      <c r="F27" s="3">
        <v>0.15</v>
      </c>
      <c r="G27" s="3">
        <v>0.2</v>
      </c>
      <c r="H27" s="4">
        <v>34.1</v>
      </c>
      <c r="I27" s="4">
        <v>354.9</v>
      </c>
      <c r="J27" s="2">
        <v>80004</v>
      </c>
      <c r="K27" s="6">
        <v>1.0629999999999999E-3</v>
      </c>
      <c r="L27" s="8">
        <f t="shared" si="0"/>
        <v>2.9952099182868413E-6</v>
      </c>
      <c r="M27" s="6"/>
      <c r="N27" s="6"/>
      <c r="O27" s="2"/>
      <c r="P27" s="10"/>
    </row>
    <row r="28" spans="1:20" x14ac:dyDescent="0.15">
      <c r="A28" s="1" t="s">
        <v>25</v>
      </c>
      <c r="B28" s="1" t="s">
        <v>26</v>
      </c>
      <c r="C28" s="1" t="s">
        <v>647</v>
      </c>
      <c r="D28" s="2">
        <v>9</v>
      </c>
      <c r="E28" s="3">
        <v>1</v>
      </c>
      <c r="F28" s="3">
        <v>0.15</v>
      </c>
      <c r="G28" s="3">
        <v>0.24</v>
      </c>
      <c r="H28" s="4">
        <v>34.4</v>
      </c>
      <c r="I28" s="4">
        <v>375</v>
      </c>
      <c r="J28" s="2">
        <v>85965</v>
      </c>
      <c r="K28" s="6">
        <v>1.0629999999999999E-3</v>
      </c>
      <c r="L28" s="8">
        <f t="shared" si="0"/>
        <v>2.8346666666666663E-6</v>
      </c>
      <c r="M28" s="6"/>
      <c r="N28" s="6"/>
      <c r="O28" s="2"/>
      <c r="P28" s="10"/>
    </row>
    <row r="29" spans="1:20" x14ac:dyDescent="0.15">
      <c r="A29" s="1" t="s">
        <v>25</v>
      </c>
      <c r="B29" s="1" t="s">
        <v>26</v>
      </c>
      <c r="C29" s="1" t="s">
        <v>647</v>
      </c>
      <c r="D29" s="2">
        <v>10</v>
      </c>
      <c r="E29" s="3">
        <v>1</v>
      </c>
      <c r="F29" s="3">
        <v>0.15</v>
      </c>
      <c r="G29" s="3">
        <v>0.33</v>
      </c>
      <c r="H29" s="4">
        <v>34.6</v>
      </c>
      <c r="I29" s="4">
        <v>395.7</v>
      </c>
      <c r="J29" s="2">
        <v>92204</v>
      </c>
      <c r="K29" s="6">
        <v>1.0629999999999999E-3</v>
      </c>
      <c r="L29" s="8">
        <f t="shared" si="0"/>
        <v>2.6863785696234521E-6</v>
      </c>
      <c r="M29" s="6"/>
      <c r="N29" s="6"/>
      <c r="O29" s="2"/>
      <c r="P29" s="10"/>
    </row>
    <row r="30" spans="1:20" x14ac:dyDescent="0.15">
      <c r="A30" s="1" t="s">
        <v>25</v>
      </c>
      <c r="B30" s="1" t="s">
        <v>26</v>
      </c>
      <c r="C30" s="1" t="s">
        <v>647</v>
      </c>
      <c r="D30" s="2">
        <v>11</v>
      </c>
      <c r="E30" s="3">
        <v>1</v>
      </c>
      <c r="F30" s="3">
        <v>0.15</v>
      </c>
      <c r="G30" s="3">
        <v>0.34</v>
      </c>
      <c r="H30" s="4">
        <v>34.700000000000003</v>
      </c>
      <c r="I30" s="4">
        <v>412.4</v>
      </c>
      <c r="J30" s="2">
        <v>97318</v>
      </c>
      <c r="K30" s="6">
        <v>1.0629999999999999E-3</v>
      </c>
      <c r="L30" s="8">
        <f t="shared" si="0"/>
        <v>2.5775945683802135E-6</v>
      </c>
      <c r="M30" s="6"/>
      <c r="N30" s="6"/>
      <c r="O30" s="2"/>
      <c r="P30" s="10"/>
    </row>
    <row r="31" spans="1:20" x14ac:dyDescent="0.15">
      <c r="A31" s="1" t="s">
        <v>25</v>
      </c>
      <c r="B31" s="1" t="s">
        <v>26</v>
      </c>
      <c r="C31" s="1" t="s">
        <v>647</v>
      </c>
      <c r="D31" s="2">
        <v>12</v>
      </c>
      <c r="E31" s="3">
        <v>1</v>
      </c>
      <c r="F31" s="3">
        <v>0.15</v>
      </c>
      <c r="G31" s="3">
        <v>0.41</v>
      </c>
      <c r="H31" s="4">
        <v>34.799999999999997</v>
      </c>
      <c r="I31" s="4">
        <v>415.8</v>
      </c>
      <c r="J31" s="2">
        <v>98368</v>
      </c>
      <c r="K31" s="6">
        <v>1.0629999999999999E-3</v>
      </c>
      <c r="L31" s="8">
        <f t="shared" si="0"/>
        <v>2.5565175565175563E-6</v>
      </c>
      <c r="M31" s="6"/>
      <c r="N31" s="6"/>
      <c r="O31" s="2"/>
      <c r="P31" s="10"/>
    </row>
    <row r="32" spans="1:20" x14ac:dyDescent="0.15">
      <c r="A32" s="1" t="s">
        <v>25</v>
      </c>
      <c r="B32" s="1" t="s">
        <v>26</v>
      </c>
      <c r="C32" s="1" t="s">
        <v>647</v>
      </c>
      <c r="D32" s="2">
        <v>13</v>
      </c>
      <c r="E32" s="3">
        <v>1</v>
      </c>
      <c r="F32" s="3">
        <v>0.15</v>
      </c>
      <c r="G32" s="3">
        <v>0.36</v>
      </c>
      <c r="H32" s="4">
        <v>34.9</v>
      </c>
      <c r="I32" s="4">
        <v>412.2</v>
      </c>
      <c r="J32" s="2">
        <v>97234</v>
      </c>
      <c r="K32" s="6">
        <v>1.0629999999999999E-3</v>
      </c>
      <c r="L32" s="8">
        <f t="shared" si="0"/>
        <v>2.5788452207666181E-6</v>
      </c>
      <c r="M32" s="6"/>
      <c r="N32" s="6"/>
      <c r="O32" s="2"/>
      <c r="P32" s="10"/>
    </row>
    <row r="33" spans="1:20" x14ac:dyDescent="0.15">
      <c r="A33" s="1" t="s">
        <v>25</v>
      </c>
      <c r="B33" s="1" t="s">
        <v>26</v>
      </c>
      <c r="C33" s="1" t="s">
        <v>647</v>
      </c>
      <c r="D33" s="2">
        <v>14</v>
      </c>
      <c r="E33" s="3">
        <v>1</v>
      </c>
      <c r="F33" s="3">
        <v>0.15</v>
      </c>
      <c r="G33" s="3">
        <v>0.38</v>
      </c>
      <c r="H33" s="4">
        <v>34.9</v>
      </c>
      <c r="I33" s="4">
        <v>425.4</v>
      </c>
      <c r="J33" s="2">
        <v>101336</v>
      </c>
      <c r="K33" s="6">
        <v>1.0629999999999999E-3</v>
      </c>
      <c r="L33" s="8">
        <f t="shared" si="0"/>
        <v>2.4988246356370473E-6</v>
      </c>
      <c r="M33" s="6"/>
      <c r="N33" s="6"/>
      <c r="O33" s="2"/>
      <c r="P33" s="10"/>
    </row>
    <row r="34" spans="1:20" x14ac:dyDescent="0.15">
      <c r="A34" s="1" t="s">
        <v>25</v>
      </c>
      <c r="B34" s="1" t="s">
        <v>26</v>
      </c>
      <c r="C34" s="1" t="s">
        <v>647</v>
      </c>
      <c r="D34" s="2">
        <v>15</v>
      </c>
      <c r="E34" s="3">
        <v>1</v>
      </c>
      <c r="F34" s="3">
        <v>0.15</v>
      </c>
      <c r="G34" s="3">
        <v>0.38</v>
      </c>
      <c r="H34" s="4">
        <v>34.9</v>
      </c>
      <c r="I34" s="4">
        <v>430.4</v>
      </c>
      <c r="J34" s="2">
        <v>102882</v>
      </c>
      <c r="K34" s="6">
        <v>1.0629999999999999E-3</v>
      </c>
      <c r="L34" s="8">
        <f t="shared" si="0"/>
        <v>2.469795539033457E-6</v>
      </c>
      <c r="M34" s="6"/>
      <c r="N34" s="6"/>
      <c r="O34" s="2"/>
      <c r="P34" s="10"/>
    </row>
    <row r="35" spans="1:20" x14ac:dyDescent="0.15">
      <c r="A35" s="1" t="s">
        <v>25</v>
      </c>
      <c r="B35" s="1" t="s">
        <v>26</v>
      </c>
      <c r="C35" s="1" t="s">
        <v>87</v>
      </c>
      <c r="D35" s="2">
        <v>3</v>
      </c>
      <c r="E35" s="3">
        <v>0.2</v>
      </c>
      <c r="F35" s="3">
        <v>0.1</v>
      </c>
      <c r="G35" s="3">
        <v>0.08</v>
      </c>
      <c r="I35" s="4">
        <v>174.3</v>
      </c>
      <c r="J35" s="2">
        <v>50871</v>
      </c>
      <c r="K35" s="6">
        <v>1.0629999999999999E-3</v>
      </c>
      <c r="L35" s="8">
        <f t="shared" si="0"/>
        <v>6.0986804360298328E-6</v>
      </c>
      <c r="M35" s="6">
        <f>SUM(J35:J45)</f>
        <v>1377194</v>
      </c>
      <c r="N35" s="6">
        <f>2/M35</f>
        <v>1.4522282263791448E-6</v>
      </c>
      <c r="O35" s="2">
        <f>J35*EXP(-F35)*E35+E36*J36*EXP(-F36)+J37*EXP(-F37)+J38*EXP(-F38)+J39*EXP(-F39)+J40*EXP(-F40)+J41*EXP(-F41)+J42*EXP(-F42)+J43*EXP(-F43)+J44*EXP(-F44)+J45*EXP(-F45)</f>
        <v>1199141.941146598</v>
      </c>
      <c r="P35" s="10">
        <f>2/O35</f>
        <v>1.6678592678425008E-6</v>
      </c>
      <c r="Q35" s="1" t="s">
        <v>88</v>
      </c>
      <c r="R35" s="1" t="s">
        <v>89</v>
      </c>
      <c r="S35" s="2">
        <v>7</v>
      </c>
      <c r="T35" s="2">
        <v>2</v>
      </c>
    </row>
    <row r="36" spans="1:20" x14ac:dyDescent="0.15">
      <c r="A36" s="1" t="s">
        <v>90</v>
      </c>
      <c r="B36" s="1" t="s">
        <v>91</v>
      </c>
      <c r="C36" s="1" t="s">
        <v>92</v>
      </c>
      <c r="D36" s="2">
        <v>4</v>
      </c>
      <c r="E36" s="3">
        <v>0.85</v>
      </c>
      <c r="F36" s="3">
        <v>0.1</v>
      </c>
      <c r="G36" s="3">
        <v>0.14000000000000001</v>
      </c>
      <c r="I36" s="4">
        <v>217.2</v>
      </c>
      <c r="J36" s="2">
        <v>74936</v>
      </c>
      <c r="K36" s="6">
        <v>1.0629999999999999E-3</v>
      </c>
      <c r="L36" s="8">
        <f t="shared" si="0"/>
        <v>4.8941068139963169E-6</v>
      </c>
      <c r="M36" s="6"/>
      <c r="N36" s="6"/>
      <c r="O36" s="2"/>
      <c r="P36" s="10"/>
    </row>
    <row r="37" spans="1:20" x14ac:dyDescent="0.15">
      <c r="A37" s="1" t="s">
        <v>93</v>
      </c>
      <c r="B37" s="1" t="s">
        <v>94</v>
      </c>
      <c r="C37" s="1" t="s">
        <v>95</v>
      </c>
      <c r="D37" s="2">
        <v>5</v>
      </c>
      <c r="E37" s="3">
        <v>1</v>
      </c>
      <c r="F37" s="3">
        <v>0.1</v>
      </c>
      <c r="G37" s="3">
        <v>0.18</v>
      </c>
      <c r="I37" s="4">
        <v>250.6</v>
      </c>
      <c r="J37" s="2">
        <v>93601</v>
      </c>
      <c r="K37" s="6">
        <v>1.0629999999999999E-3</v>
      </c>
      <c r="L37" s="8">
        <f t="shared" si="0"/>
        <v>4.2418196328810852E-6</v>
      </c>
      <c r="M37" s="6"/>
      <c r="N37" s="6"/>
      <c r="O37" s="2"/>
      <c r="P37" s="10"/>
    </row>
    <row r="38" spans="1:20" x14ac:dyDescent="0.15">
      <c r="A38" s="1" t="s">
        <v>96</v>
      </c>
      <c r="B38" s="1" t="s">
        <v>97</v>
      </c>
      <c r="C38" s="1" t="s">
        <v>98</v>
      </c>
      <c r="D38" s="2">
        <v>6</v>
      </c>
      <c r="E38" s="3">
        <v>1</v>
      </c>
      <c r="F38" s="3">
        <v>0.1</v>
      </c>
      <c r="G38" s="3">
        <v>0.18</v>
      </c>
      <c r="I38" s="4">
        <v>277.8</v>
      </c>
      <c r="J38" s="2">
        <v>108852</v>
      </c>
      <c r="K38" s="6">
        <v>1.0629999999999999E-3</v>
      </c>
      <c r="L38" s="8">
        <f t="shared" si="0"/>
        <v>3.82649388048956E-6</v>
      </c>
      <c r="M38" s="6"/>
      <c r="N38" s="6"/>
      <c r="O38" s="2"/>
      <c r="P38" s="10"/>
    </row>
    <row r="39" spans="1:20" x14ac:dyDescent="0.15">
      <c r="A39" s="1" t="s">
        <v>99</v>
      </c>
      <c r="B39" s="1" t="s">
        <v>100</v>
      </c>
      <c r="C39" s="1" t="s">
        <v>101</v>
      </c>
      <c r="D39" s="2">
        <v>7</v>
      </c>
      <c r="E39" s="3">
        <v>1</v>
      </c>
      <c r="F39" s="3">
        <v>0.1</v>
      </c>
      <c r="G39" s="3">
        <v>0.21</v>
      </c>
      <c r="I39" s="4">
        <v>300.89999999999998</v>
      </c>
      <c r="J39" s="2">
        <v>121747</v>
      </c>
      <c r="K39" s="6">
        <v>1.0629999999999999E-3</v>
      </c>
      <c r="L39" s="8">
        <f t="shared" si="0"/>
        <v>3.5327351279494851E-6</v>
      </c>
      <c r="M39" s="6"/>
      <c r="N39" s="6"/>
      <c r="O39" s="2"/>
      <c r="P39" s="10"/>
    </row>
    <row r="40" spans="1:20" x14ac:dyDescent="0.15">
      <c r="A40" s="1" t="s">
        <v>102</v>
      </c>
      <c r="B40" s="1" t="s">
        <v>103</v>
      </c>
      <c r="C40" s="1" t="s">
        <v>104</v>
      </c>
      <c r="D40" s="2">
        <v>8</v>
      </c>
      <c r="E40" s="3">
        <v>1</v>
      </c>
      <c r="F40" s="3">
        <v>0.1</v>
      </c>
      <c r="G40" s="3">
        <v>0.21</v>
      </c>
      <c r="I40" s="4">
        <v>320.8</v>
      </c>
      <c r="J40" s="2">
        <v>132917</v>
      </c>
      <c r="K40" s="6">
        <v>1.0629999999999999E-3</v>
      </c>
      <c r="L40" s="8">
        <f t="shared" si="0"/>
        <v>3.3135910224438899E-6</v>
      </c>
      <c r="M40" s="6"/>
      <c r="N40" s="6"/>
      <c r="O40" s="2"/>
      <c r="P40" s="10"/>
    </row>
    <row r="41" spans="1:20" x14ac:dyDescent="0.15">
      <c r="A41" s="1" t="s">
        <v>105</v>
      </c>
      <c r="B41" s="1" t="s">
        <v>106</v>
      </c>
      <c r="C41" s="1" t="s">
        <v>107</v>
      </c>
      <c r="D41" s="2">
        <v>9</v>
      </c>
      <c r="E41" s="3">
        <v>1</v>
      </c>
      <c r="F41" s="3">
        <v>0.1</v>
      </c>
      <c r="G41" s="3">
        <v>0.22</v>
      </c>
      <c r="I41" s="4">
        <v>338.4</v>
      </c>
      <c r="J41" s="2">
        <v>142769</v>
      </c>
      <c r="K41" s="6">
        <v>1.0629999999999999E-3</v>
      </c>
      <c r="L41" s="8">
        <f t="shared" si="0"/>
        <v>3.1412529550827424E-6</v>
      </c>
      <c r="M41" s="6"/>
      <c r="N41" s="6"/>
      <c r="O41" s="2"/>
      <c r="P41" s="10"/>
    </row>
    <row r="42" spans="1:20" x14ac:dyDescent="0.15">
      <c r="A42" s="1" t="s">
        <v>108</v>
      </c>
      <c r="B42" s="1" t="s">
        <v>109</v>
      </c>
      <c r="C42" s="1" t="s">
        <v>110</v>
      </c>
      <c r="D42" s="2">
        <v>10</v>
      </c>
      <c r="E42" s="3">
        <v>1</v>
      </c>
      <c r="F42" s="3">
        <v>0.1</v>
      </c>
      <c r="G42" s="3">
        <v>0.23</v>
      </c>
      <c r="I42" s="4">
        <v>354.1</v>
      </c>
      <c r="J42" s="2">
        <v>151583</v>
      </c>
      <c r="K42" s="6">
        <v>1.0629999999999999E-3</v>
      </c>
      <c r="L42" s="8">
        <f t="shared" si="0"/>
        <v>3.001976842699802E-6</v>
      </c>
      <c r="M42" s="6"/>
      <c r="N42" s="6"/>
      <c r="O42" s="2"/>
      <c r="P42" s="10"/>
    </row>
    <row r="43" spans="1:20" x14ac:dyDescent="0.15">
      <c r="A43" s="1" t="s">
        <v>111</v>
      </c>
      <c r="B43" s="1" t="s">
        <v>112</v>
      </c>
      <c r="C43" s="1" t="s">
        <v>113</v>
      </c>
      <c r="D43" s="2">
        <v>11</v>
      </c>
      <c r="E43" s="3">
        <v>1</v>
      </c>
      <c r="F43" s="3">
        <v>0.1</v>
      </c>
      <c r="G43" s="3">
        <v>0.27</v>
      </c>
      <c r="I43" s="4">
        <v>368.4</v>
      </c>
      <c r="J43" s="2">
        <v>159555</v>
      </c>
      <c r="K43" s="6">
        <v>1.0629999999999999E-3</v>
      </c>
      <c r="L43" s="8">
        <f t="shared" si="0"/>
        <v>2.8854505971769816E-6</v>
      </c>
      <c r="M43" s="6"/>
      <c r="N43" s="6"/>
      <c r="O43" s="2"/>
      <c r="P43" s="10"/>
    </row>
    <row r="44" spans="1:20" x14ac:dyDescent="0.15">
      <c r="A44" s="1" t="s">
        <v>114</v>
      </c>
      <c r="B44" s="1" t="s">
        <v>115</v>
      </c>
      <c r="C44" s="1" t="s">
        <v>116</v>
      </c>
      <c r="D44" s="2">
        <v>12</v>
      </c>
      <c r="E44" s="3">
        <v>1</v>
      </c>
      <c r="F44" s="3">
        <v>0.1</v>
      </c>
      <c r="G44" s="3">
        <v>0.24</v>
      </c>
      <c r="I44" s="4">
        <v>381.4</v>
      </c>
      <c r="J44" s="2">
        <v>166834</v>
      </c>
      <c r="K44" s="6">
        <v>1.0629999999999999E-3</v>
      </c>
      <c r="L44" s="8">
        <f t="shared" si="0"/>
        <v>2.7871001573151547E-6</v>
      </c>
      <c r="M44" s="6"/>
      <c r="N44" s="6"/>
      <c r="O44" s="2"/>
      <c r="P44" s="10"/>
    </row>
    <row r="45" spans="1:20" x14ac:dyDescent="0.15">
      <c r="A45" s="1" t="s">
        <v>117</v>
      </c>
      <c r="B45" s="1" t="s">
        <v>118</v>
      </c>
      <c r="C45" s="1" t="s">
        <v>119</v>
      </c>
      <c r="D45" s="2">
        <v>13</v>
      </c>
      <c r="E45" s="3">
        <v>1</v>
      </c>
      <c r="F45" s="3">
        <v>0.1</v>
      </c>
      <c r="G45" s="3">
        <v>0.21</v>
      </c>
      <c r="I45" s="4">
        <v>393.3</v>
      </c>
      <c r="J45" s="2">
        <v>173529</v>
      </c>
      <c r="K45" s="6">
        <v>1.0629999999999999E-3</v>
      </c>
      <c r="L45" s="8">
        <f t="shared" si="0"/>
        <v>2.70277142130689E-6</v>
      </c>
      <c r="M45" s="6"/>
      <c r="N45" s="6"/>
      <c r="O45" s="2"/>
      <c r="P45" s="10"/>
    </row>
    <row r="46" spans="1:20" x14ac:dyDescent="0.15">
      <c r="A46" s="1" t="s">
        <v>120</v>
      </c>
      <c r="B46" s="1" t="s">
        <v>121</v>
      </c>
      <c r="C46" s="1" t="s">
        <v>122</v>
      </c>
      <c r="D46" s="2">
        <v>1</v>
      </c>
      <c r="E46" s="3">
        <v>0.97</v>
      </c>
      <c r="F46" s="3">
        <v>1.2</v>
      </c>
      <c r="H46" s="4">
        <v>14.3</v>
      </c>
      <c r="I46" s="4">
        <v>11.2</v>
      </c>
      <c r="J46" s="2">
        <v>86444</v>
      </c>
      <c r="K46" s="6">
        <v>1.08E-4</v>
      </c>
      <c r="L46" s="8">
        <f t="shared" si="0"/>
        <v>9.6428571428571425E-6</v>
      </c>
      <c r="M46" s="6">
        <f>SUM(J46:J48)</f>
        <v>648036</v>
      </c>
      <c r="N46" s="6">
        <f>2/M46</f>
        <v>3.0862482948478171E-6</v>
      </c>
      <c r="O46" s="2">
        <f>J46*EXP(-F46)*E46+J47*EXP(-F47)+J48*EXP(-F48)</f>
        <v>194403.59933709967</v>
      </c>
      <c r="P46" s="10">
        <f>2/O46</f>
        <v>1.0287875362492442E-5</v>
      </c>
      <c r="Q46" s="1" t="s">
        <v>123</v>
      </c>
      <c r="R46" s="1" t="s">
        <v>124</v>
      </c>
      <c r="S46" s="4">
        <v>16.8</v>
      </c>
      <c r="T46" s="2">
        <v>6</v>
      </c>
    </row>
    <row r="47" spans="1:20" x14ac:dyDescent="0.15">
      <c r="A47" s="1" t="s">
        <v>125</v>
      </c>
      <c r="B47" s="1" t="s">
        <v>126</v>
      </c>
      <c r="C47" s="1" t="s">
        <v>127</v>
      </c>
      <c r="D47" s="2">
        <v>2</v>
      </c>
      <c r="E47" s="3">
        <v>1</v>
      </c>
      <c r="F47" s="3">
        <v>1.2</v>
      </c>
      <c r="I47" s="4">
        <v>23.9</v>
      </c>
      <c r="J47" s="2">
        <v>216012</v>
      </c>
      <c r="K47" s="6">
        <v>1.08E-4</v>
      </c>
      <c r="L47" s="8">
        <f t="shared" si="0"/>
        <v>4.5188284518828453E-6</v>
      </c>
      <c r="M47" s="6"/>
      <c r="N47" s="6"/>
      <c r="O47" s="2"/>
      <c r="P47" s="10"/>
    </row>
    <row r="48" spans="1:20" x14ac:dyDescent="0.15">
      <c r="A48" s="1" t="s">
        <v>128</v>
      </c>
      <c r="B48" s="1" t="s">
        <v>129</v>
      </c>
      <c r="C48" s="1" t="s">
        <v>130</v>
      </c>
      <c r="D48" s="2">
        <v>3</v>
      </c>
      <c r="E48" s="3">
        <v>1</v>
      </c>
      <c r="F48" s="3">
        <v>1.2</v>
      </c>
      <c r="I48" s="4">
        <v>36.6</v>
      </c>
      <c r="J48" s="2">
        <v>345580</v>
      </c>
      <c r="K48" s="6">
        <v>1.08E-4</v>
      </c>
      <c r="L48" s="8">
        <f t="shared" si="0"/>
        <v>2.9508196721311474E-6</v>
      </c>
      <c r="M48" s="6"/>
      <c r="N48" s="6"/>
      <c r="O48" s="2"/>
      <c r="P48" s="10"/>
    </row>
    <row r="49" spans="1:20" x14ac:dyDescent="0.15">
      <c r="A49" s="1" t="s">
        <v>131</v>
      </c>
      <c r="B49" s="1" t="s">
        <v>132</v>
      </c>
      <c r="C49" s="1" t="s">
        <v>133</v>
      </c>
      <c r="D49" s="2">
        <v>1</v>
      </c>
      <c r="E49" s="3">
        <v>1</v>
      </c>
      <c r="F49" s="3">
        <v>1.1000000000000001</v>
      </c>
      <c r="G49" s="3">
        <v>0.41</v>
      </c>
      <c r="H49" s="4">
        <v>11.1</v>
      </c>
      <c r="I49" s="4">
        <v>14.8</v>
      </c>
      <c r="J49" s="2">
        <v>116957</v>
      </c>
      <c r="K49" s="6">
        <v>1.08E-4</v>
      </c>
      <c r="L49" s="8">
        <f t="shared" si="0"/>
        <v>7.297297297297297E-6</v>
      </c>
      <c r="M49" s="6">
        <f>SUM(J49:J53)</f>
        <v>571512</v>
      </c>
      <c r="N49" s="6">
        <f>2/M49</f>
        <v>3.4994890745951089E-6</v>
      </c>
      <c r="O49" s="2">
        <f>J49*EXP(-F49)+J50*EXP(-F50)+J51*EXP(-F51)+J52*EXP(-F52)+J53*EXP(-F53)</f>
        <v>267167.6477956195</v>
      </c>
      <c r="P49" s="10">
        <f>2/O49</f>
        <v>7.485936326878842E-6</v>
      </c>
      <c r="Q49" s="1" t="s">
        <v>134</v>
      </c>
      <c r="R49" s="1" t="s">
        <v>135</v>
      </c>
      <c r="S49" s="2">
        <v>23</v>
      </c>
      <c r="T49" s="2">
        <v>5</v>
      </c>
    </row>
    <row r="50" spans="1:20" x14ac:dyDescent="0.15">
      <c r="A50" s="1" t="s">
        <v>136</v>
      </c>
      <c r="B50" s="1" t="s">
        <v>137</v>
      </c>
      <c r="C50" s="1" t="s">
        <v>138</v>
      </c>
      <c r="D50" s="2">
        <v>2</v>
      </c>
      <c r="E50" s="3">
        <v>1</v>
      </c>
      <c r="F50" s="3">
        <v>0.81</v>
      </c>
      <c r="G50" s="3">
        <v>1.31</v>
      </c>
      <c r="H50" s="4">
        <v>14.7</v>
      </c>
      <c r="I50" s="4">
        <v>15.5</v>
      </c>
      <c r="J50" s="2">
        <v>122267</v>
      </c>
      <c r="K50" s="6">
        <v>1.08E-4</v>
      </c>
      <c r="L50" s="8">
        <f t="shared" si="0"/>
        <v>6.9677419354838705E-6</v>
      </c>
      <c r="M50" s="6"/>
      <c r="N50" s="6"/>
      <c r="O50" s="2"/>
      <c r="P50" s="10"/>
    </row>
    <row r="51" spans="1:20" x14ac:dyDescent="0.15">
      <c r="A51" s="1" t="s">
        <v>139</v>
      </c>
      <c r="B51" s="1" t="s">
        <v>140</v>
      </c>
      <c r="C51" s="1" t="s">
        <v>141</v>
      </c>
      <c r="D51" s="2">
        <v>3</v>
      </c>
      <c r="E51" s="3">
        <v>1</v>
      </c>
      <c r="F51" s="3">
        <v>0.69</v>
      </c>
      <c r="G51" s="3">
        <v>2.0699999999999998</v>
      </c>
      <c r="H51" s="4">
        <v>16.8</v>
      </c>
      <c r="I51" s="4">
        <v>15.2</v>
      </c>
      <c r="J51" s="2">
        <v>119612</v>
      </c>
      <c r="K51" s="6">
        <v>1.08E-4</v>
      </c>
      <c r="L51" s="8">
        <f t="shared" si="0"/>
        <v>7.1052631578947366E-6</v>
      </c>
      <c r="M51" s="6"/>
      <c r="N51" s="6"/>
      <c r="O51" s="2"/>
      <c r="P51" s="10"/>
    </row>
    <row r="52" spans="1:20" x14ac:dyDescent="0.15">
      <c r="A52" s="1" t="s">
        <v>142</v>
      </c>
      <c r="B52" s="1" t="s">
        <v>143</v>
      </c>
      <c r="C52" s="1" t="s">
        <v>144</v>
      </c>
      <c r="D52" s="2">
        <v>4</v>
      </c>
      <c r="E52" s="3">
        <v>1</v>
      </c>
      <c r="F52" s="3">
        <v>0.64</v>
      </c>
      <c r="G52" s="3">
        <v>6.82</v>
      </c>
      <c r="H52" s="4">
        <v>17.899999999999999</v>
      </c>
      <c r="I52" s="4">
        <v>13.5</v>
      </c>
      <c r="J52" s="2">
        <v>106338</v>
      </c>
      <c r="K52" s="6">
        <v>1.08E-4</v>
      </c>
      <c r="L52" s="8">
        <f t="shared" si="0"/>
        <v>7.9999999999999996E-6</v>
      </c>
      <c r="M52" s="6"/>
      <c r="N52" s="6"/>
      <c r="O52" s="2"/>
      <c r="P52" s="10"/>
    </row>
    <row r="53" spans="1:20" x14ac:dyDescent="0.15">
      <c r="A53" s="1" t="s">
        <v>145</v>
      </c>
      <c r="B53" s="1" t="s">
        <v>146</v>
      </c>
      <c r="C53" s="1" t="s">
        <v>147</v>
      </c>
      <c r="D53" s="2">
        <v>5</v>
      </c>
      <c r="E53" s="3">
        <v>1</v>
      </c>
      <c r="F53" s="3">
        <v>0.61</v>
      </c>
      <c r="G53" s="3">
        <v>6.82</v>
      </c>
      <c r="H53" s="4">
        <v>18.600000000000001</v>
      </c>
      <c r="I53" s="4">
        <v>13.5</v>
      </c>
      <c r="J53" s="2">
        <v>106338</v>
      </c>
      <c r="K53" s="6">
        <v>1.08E-4</v>
      </c>
      <c r="L53" s="8">
        <f t="shared" si="0"/>
        <v>7.9999999999999996E-6</v>
      </c>
      <c r="M53" s="6"/>
      <c r="N53" s="6"/>
      <c r="O53" s="2"/>
      <c r="P53" s="10"/>
    </row>
    <row r="54" spans="1:20" x14ac:dyDescent="0.15">
      <c r="A54" s="1" t="s">
        <v>120</v>
      </c>
      <c r="B54" s="1" t="s">
        <v>121</v>
      </c>
      <c r="C54" s="1" t="s">
        <v>648</v>
      </c>
      <c r="D54" s="2">
        <v>1</v>
      </c>
      <c r="E54" s="3">
        <v>0.89</v>
      </c>
      <c r="F54" s="3">
        <v>0.43</v>
      </c>
      <c r="G54" s="3">
        <v>0.61</v>
      </c>
      <c r="H54" s="4">
        <v>14.6</v>
      </c>
      <c r="I54" s="4">
        <v>19</v>
      </c>
      <c r="J54" s="2">
        <v>155868</v>
      </c>
      <c r="K54" s="6">
        <v>1.08E-4</v>
      </c>
      <c r="L54" s="8">
        <f t="shared" si="0"/>
        <v>5.6842105263157891E-6</v>
      </c>
      <c r="M54" s="6">
        <f>SUM(J54:J56)</f>
        <v>563927</v>
      </c>
      <c r="N54" s="6">
        <f>2/M54</f>
        <v>3.5465583311315118E-6</v>
      </c>
      <c r="O54" s="2">
        <f>J54*EXP(-F54)*E54+J55*EXP(-F55)+J56*EXP(-F56)</f>
        <v>394660.33210953453</v>
      </c>
      <c r="P54" s="10">
        <f>2/O54</f>
        <v>5.0676489053501264E-6</v>
      </c>
      <c r="Q54" s="1" t="s">
        <v>148</v>
      </c>
      <c r="R54" s="1" t="s">
        <v>149</v>
      </c>
      <c r="S54" s="4">
        <v>19.5</v>
      </c>
      <c r="T54" s="2">
        <v>7</v>
      </c>
    </row>
    <row r="55" spans="1:20" x14ac:dyDescent="0.15">
      <c r="A55" s="1" t="s">
        <v>120</v>
      </c>
      <c r="B55" s="1" t="s">
        <v>121</v>
      </c>
      <c r="C55" s="1" t="s">
        <v>648</v>
      </c>
      <c r="D55" s="2">
        <v>2</v>
      </c>
      <c r="E55" s="3">
        <v>1</v>
      </c>
      <c r="F55" s="3">
        <v>0.32</v>
      </c>
      <c r="G55" s="3">
        <v>1.88</v>
      </c>
      <c r="H55" s="4">
        <v>16.399999999999999</v>
      </c>
      <c r="I55" s="4">
        <v>24</v>
      </c>
      <c r="J55" s="2">
        <v>190269</v>
      </c>
      <c r="K55" s="6">
        <v>1.08E-4</v>
      </c>
      <c r="L55" s="8">
        <f t="shared" si="0"/>
        <v>4.5000000000000001E-6</v>
      </c>
      <c r="M55" s="6"/>
      <c r="N55" s="6"/>
      <c r="O55" s="2"/>
      <c r="P55" s="10"/>
    </row>
    <row r="56" spans="1:20" x14ac:dyDescent="0.15">
      <c r="A56" s="1" t="s">
        <v>120</v>
      </c>
      <c r="B56" s="1" t="s">
        <v>121</v>
      </c>
      <c r="C56" s="1" t="s">
        <v>648</v>
      </c>
      <c r="D56" s="2">
        <v>3</v>
      </c>
      <c r="E56" s="3">
        <v>1</v>
      </c>
      <c r="F56" s="3">
        <v>0.27</v>
      </c>
      <c r="G56" s="3">
        <v>0.9</v>
      </c>
      <c r="H56" s="4">
        <v>17.5</v>
      </c>
      <c r="I56" s="4">
        <v>28</v>
      </c>
      <c r="J56" s="2">
        <v>217790</v>
      </c>
      <c r="K56" s="6">
        <v>1.08E-4</v>
      </c>
      <c r="L56" s="8">
        <f t="shared" si="0"/>
        <v>3.857142857142857E-6</v>
      </c>
      <c r="M56" s="6"/>
      <c r="N56" s="6"/>
      <c r="O56" s="2"/>
      <c r="P56" s="10"/>
    </row>
    <row r="57" spans="1:20" x14ac:dyDescent="0.15">
      <c r="A57" s="1" t="s">
        <v>150</v>
      </c>
      <c r="B57" s="1" t="s">
        <v>151</v>
      </c>
      <c r="C57" s="1" t="s">
        <v>152</v>
      </c>
      <c r="D57" s="2">
        <v>2</v>
      </c>
      <c r="E57" s="3">
        <v>0.13</v>
      </c>
      <c r="F57" s="3">
        <v>0.2</v>
      </c>
      <c r="G57" s="3">
        <v>0.05</v>
      </c>
      <c r="I57" s="4">
        <v>168</v>
      </c>
      <c r="J57" s="2">
        <v>214558</v>
      </c>
      <c r="K57" s="6">
        <v>5.7361000000000001E-4</v>
      </c>
      <c r="L57" s="8">
        <f t="shared" si="0"/>
        <v>3.4143452380952383E-6</v>
      </c>
      <c r="M57" s="6">
        <f>SUM(J57:J63)</f>
        <v>6236534</v>
      </c>
      <c r="N57" s="6">
        <f>2/M57</f>
        <v>3.2069094788868303E-7</v>
      </c>
      <c r="O57" s="2">
        <f>J57*EXP(-F57)*E57+E58*J58*EXP(-F58)+E59*J59*EXP(-F59)+E60*J60*EXP(-F60)+E61*J61*EXP(-F61)+E62*J62*EXP(-F62)+E63*J63*EXP(-F63)</f>
        <v>4540051.7011709744</v>
      </c>
      <c r="P57" s="10">
        <f>2/O57</f>
        <v>4.4052361771214149E-7</v>
      </c>
      <c r="Q57" s="1" t="s">
        <v>153</v>
      </c>
      <c r="R57" s="1" t="s">
        <v>154</v>
      </c>
      <c r="S57" s="2">
        <v>5</v>
      </c>
      <c r="T57" s="2">
        <v>5</v>
      </c>
    </row>
    <row r="58" spans="1:20" x14ac:dyDescent="0.15">
      <c r="A58" s="1" t="s">
        <v>155</v>
      </c>
      <c r="B58" s="1" t="s">
        <v>156</v>
      </c>
      <c r="C58" s="1" t="s">
        <v>157</v>
      </c>
      <c r="D58" s="2">
        <v>3</v>
      </c>
      <c r="E58" s="3">
        <v>0.36</v>
      </c>
      <c r="F58" s="3">
        <v>0.2</v>
      </c>
      <c r="G58" s="3">
        <v>0.27</v>
      </c>
      <c r="I58" s="4">
        <v>333.6</v>
      </c>
      <c r="J58" s="2">
        <v>336986</v>
      </c>
      <c r="K58" s="6">
        <v>5.7361000000000001E-4</v>
      </c>
      <c r="L58" s="8">
        <f t="shared" si="0"/>
        <v>1.7194544364508393E-6</v>
      </c>
      <c r="M58" s="6"/>
      <c r="N58" s="6"/>
      <c r="O58" s="2"/>
      <c r="P58" s="10"/>
    </row>
    <row r="59" spans="1:20" x14ac:dyDescent="0.15">
      <c r="A59" s="1" t="s">
        <v>158</v>
      </c>
      <c r="B59" s="1" t="s">
        <v>159</v>
      </c>
      <c r="C59" s="1" t="s">
        <v>160</v>
      </c>
      <c r="D59" s="2">
        <v>4</v>
      </c>
      <c r="E59" s="3">
        <v>0.83</v>
      </c>
      <c r="F59" s="3">
        <v>0.2</v>
      </c>
      <c r="G59" s="3">
        <v>0.51</v>
      </c>
      <c r="I59" s="4">
        <v>790</v>
      </c>
      <c r="J59" s="2">
        <v>674403</v>
      </c>
      <c r="K59" s="6">
        <v>5.7361000000000001E-4</v>
      </c>
      <c r="L59" s="8">
        <f t="shared" si="0"/>
        <v>7.2608860759493677E-7</v>
      </c>
      <c r="M59" s="6"/>
      <c r="N59" s="6"/>
      <c r="O59" s="2"/>
      <c r="P59" s="10"/>
    </row>
    <row r="60" spans="1:20" x14ac:dyDescent="0.15">
      <c r="A60" s="1" t="s">
        <v>161</v>
      </c>
      <c r="B60" s="1" t="s">
        <v>162</v>
      </c>
      <c r="C60" s="1" t="s">
        <v>163</v>
      </c>
      <c r="D60" s="2">
        <v>5</v>
      </c>
      <c r="E60" s="3">
        <v>0.94</v>
      </c>
      <c r="F60" s="3">
        <v>0.2</v>
      </c>
      <c r="G60" s="3">
        <v>0.66</v>
      </c>
      <c r="I60" s="4">
        <v>904.6</v>
      </c>
      <c r="J60" s="2">
        <v>759127</v>
      </c>
      <c r="K60" s="6">
        <v>5.7361000000000001E-4</v>
      </c>
      <c r="L60" s="8">
        <f t="shared" si="0"/>
        <v>6.3410347114746853E-7</v>
      </c>
      <c r="M60" s="6"/>
      <c r="N60" s="6"/>
      <c r="O60" s="2"/>
      <c r="P60" s="10"/>
    </row>
    <row r="61" spans="1:20" x14ac:dyDescent="0.15">
      <c r="A61" s="1" t="s">
        <v>164</v>
      </c>
      <c r="B61" s="1" t="s">
        <v>165</v>
      </c>
      <c r="C61" s="1" t="s">
        <v>166</v>
      </c>
      <c r="D61" s="2">
        <v>6</v>
      </c>
      <c r="E61" s="3">
        <v>0.96</v>
      </c>
      <c r="F61" s="3">
        <v>0.2</v>
      </c>
      <c r="G61" s="3">
        <v>0.61</v>
      </c>
      <c r="I61" s="4">
        <v>1089.2</v>
      </c>
      <c r="J61" s="2">
        <v>895602</v>
      </c>
      <c r="K61" s="6">
        <v>5.7361000000000001E-4</v>
      </c>
      <c r="L61" s="8">
        <f t="shared" si="0"/>
        <v>5.2663422695556373E-7</v>
      </c>
      <c r="M61" s="6"/>
      <c r="N61" s="6"/>
      <c r="O61" s="2"/>
      <c r="P61" s="10"/>
    </row>
    <row r="62" spans="1:20" x14ac:dyDescent="0.15">
      <c r="A62" s="1" t="s">
        <v>167</v>
      </c>
      <c r="B62" s="1" t="s">
        <v>168</v>
      </c>
      <c r="C62" s="1" t="s">
        <v>169</v>
      </c>
      <c r="D62" s="2">
        <v>7</v>
      </c>
      <c r="E62" s="3">
        <v>0.96</v>
      </c>
      <c r="F62" s="3">
        <v>0.2</v>
      </c>
      <c r="G62" s="3">
        <v>0.61</v>
      </c>
      <c r="I62" s="4">
        <v>1624.6</v>
      </c>
      <c r="J62" s="2">
        <v>1291423</v>
      </c>
      <c r="K62" s="6">
        <v>5.7361000000000001E-4</v>
      </c>
      <c r="L62" s="8">
        <f t="shared" si="0"/>
        <v>3.5307768065985474E-7</v>
      </c>
      <c r="M62" s="6"/>
      <c r="N62" s="6"/>
      <c r="O62" s="2"/>
      <c r="P62" s="10"/>
    </row>
    <row r="63" spans="1:20" x14ac:dyDescent="0.15">
      <c r="A63" s="1" t="s">
        <v>170</v>
      </c>
      <c r="B63" s="1" t="s">
        <v>171</v>
      </c>
      <c r="C63" s="1" t="s">
        <v>172</v>
      </c>
      <c r="D63" s="2">
        <v>8</v>
      </c>
      <c r="E63" s="3">
        <v>0.98</v>
      </c>
      <c r="F63" s="3">
        <v>0.2</v>
      </c>
      <c r="G63" s="3">
        <v>0.61</v>
      </c>
      <c r="I63" s="4">
        <v>2670.2</v>
      </c>
      <c r="J63" s="2">
        <v>2064435</v>
      </c>
      <c r="K63" s="6">
        <v>5.7361000000000001E-4</v>
      </c>
      <c r="L63" s="8">
        <f t="shared" si="0"/>
        <v>2.1481911467305821E-7</v>
      </c>
      <c r="M63" s="6"/>
      <c r="N63" s="6"/>
      <c r="O63" s="2"/>
      <c r="P63" s="10"/>
    </row>
    <row r="64" spans="1:20" x14ac:dyDescent="0.15">
      <c r="A64" s="1" t="s">
        <v>173</v>
      </c>
      <c r="B64" s="1" t="s">
        <v>174</v>
      </c>
      <c r="C64" s="1" t="s">
        <v>175</v>
      </c>
      <c r="D64" s="2">
        <v>5</v>
      </c>
      <c r="E64" s="3">
        <v>0.19</v>
      </c>
      <c r="F64" s="3">
        <v>0.2</v>
      </c>
      <c r="G64" s="3">
        <v>0.25</v>
      </c>
      <c r="H64" s="4">
        <v>56</v>
      </c>
      <c r="I64" s="4">
        <v>2276.3000000000002</v>
      </c>
      <c r="J64" s="2">
        <v>530622</v>
      </c>
      <c r="K64" s="6">
        <v>5.7361000000000001E-4</v>
      </c>
      <c r="L64" s="8">
        <f t="shared" si="0"/>
        <v>2.5199226815446116E-7</v>
      </c>
      <c r="M64" s="6">
        <f>SUM(J64:J73)</f>
        <v>55333116</v>
      </c>
      <c r="N64" s="6">
        <f>2/M64</f>
        <v>3.6144720279262786E-8</v>
      </c>
      <c r="O64" s="2">
        <f>J64*EXP(-F64)*E64+E65*J65*EXP(-F65)+E66*J66*EXP(-F66)+E67*J67*EXP(-F67)+E68*J68*EXP(-F68)+E69*J69*EXP(-F69)+J70*EXP(-F70)+J71*EXP(-F71)+J72*EXP(-F72)+J73*EXP(-F73)</f>
        <v>43002079.771881737</v>
      </c>
      <c r="P64" s="10">
        <f>2/O64</f>
        <v>4.6509378397734218E-8</v>
      </c>
      <c r="Q64" s="1" t="s">
        <v>176</v>
      </c>
      <c r="R64" s="1" t="s">
        <v>177</v>
      </c>
      <c r="S64" s="2">
        <v>6</v>
      </c>
      <c r="T64" s="2">
        <v>2</v>
      </c>
    </row>
    <row r="65" spans="1:20" x14ac:dyDescent="0.15">
      <c r="A65" s="1" t="s">
        <v>178</v>
      </c>
      <c r="B65" s="1" t="s">
        <v>179</v>
      </c>
      <c r="C65" s="1" t="s">
        <v>180</v>
      </c>
      <c r="D65" s="2">
        <v>6</v>
      </c>
      <c r="E65" s="3">
        <v>0.47</v>
      </c>
      <c r="F65" s="3">
        <v>0.2</v>
      </c>
      <c r="G65" s="3">
        <v>0.4</v>
      </c>
      <c r="H65" s="4">
        <v>65</v>
      </c>
      <c r="I65" s="4">
        <v>3116</v>
      </c>
      <c r="J65" s="2">
        <v>1020773</v>
      </c>
      <c r="K65" s="6">
        <v>5.7361000000000001E-4</v>
      </c>
      <c r="L65" s="8">
        <f t="shared" si="0"/>
        <v>1.8408536585365854E-7</v>
      </c>
      <c r="M65" s="6"/>
      <c r="N65" s="6"/>
      <c r="O65" s="2"/>
      <c r="P65" s="10"/>
    </row>
    <row r="66" spans="1:20" x14ac:dyDescent="0.15">
      <c r="A66" s="1" t="s">
        <v>181</v>
      </c>
      <c r="B66" s="1" t="s">
        <v>182</v>
      </c>
      <c r="C66" s="1" t="s">
        <v>183</v>
      </c>
      <c r="D66" s="2">
        <v>7</v>
      </c>
      <c r="E66" s="3">
        <v>0.73</v>
      </c>
      <c r="F66" s="3">
        <v>0.2</v>
      </c>
      <c r="G66" s="3">
        <v>0.49</v>
      </c>
      <c r="H66" s="4">
        <v>73</v>
      </c>
      <c r="I66" s="4">
        <v>4281.6000000000004</v>
      </c>
      <c r="J66" s="2">
        <v>1699131</v>
      </c>
      <c r="K66" s="6">
        <v>5.7361000000000001E-4</v>
      </c>
      <c r="L66" s="8">
        <f t="shared" si="0"/>
        <v>1.3397094544095663E-7</v>
      </c>
      <c r="M66" s="6"/>
      <c r="N66" s="6"/>
      <c r="O66" s="2"/>
      <c r="P66" s="10"/>
    </row>
    <row r="67" spans="1:20" x14ac:dyDescent="0.15">
      <c r="A67" s="1" t="s">
        <v>184</v>
      </c>
      <c r="B67" s="1" t="s">
        <v>185</v>
      </c>
      <c r="C67" s="1" t="s">
        <v>186</v>
      </c>
      <c r="D67" s="2">
        <v>8</v>
      </c>
      <c r="E67" s="3">
        <v>0.86</v>
      </c>
      <c r="F67" s="3">
        <v>0.2</v>
      </c>
      <c r="G67" s="3">
        <v>0.56999999999999995</v>
      </c>
      <c r="H67" s="4">
        <v>80.5</v>
      </c>
      <c r="I67" s="4">
        <v>5643.8</v>
      </c>
      <c r="J67" s="2">
        <v>2610258</v>
      </c>
      <c r="K67" s="6">
        <v>5.7361000000000001E-4</v>
      </c>
      <c r="L67" s="8">
        <f t="shared" si="0"/>
        <v>1.0163542294198944E-7</v>
      </c>
      <c r="M67" s="6"/>
      <c r="N67" s="6"/>
      <c r="O67" s="2"/>
      <c r="P67" s="10"/>
    </row>
    <row r="68" spans="1:20" x14ac:dyDescent="0.15">
      <c r="A68" s="1" t="s">
        <v>187</v>
      </c>
      <c r="B68" s="1" t="s">
        <v>188</v>
      </c>
      <c r="C68" s="1" t="s">
        <v>189</v>
      </c>
      <c r="D68" s="2">
        <v>9</v>
      </c>
      <c r="E68" s="3">
        <v>0.86</v>
      </c>
      <c r="F68" s="3">
        <v>0.2</v>
      </c>
      <c r="G68" s="3">
        <v>0.6</v>
      </c>
      <c r="H68" s="4">
        <v>88</v>
      </c>
      <c r="I68" s="4">
        <v>6820.7</v>
      </c>
      <c r="J68" s="2">
        <v>3859388</v>
      </c>
      <c r="K68" s="6">
        <v>5.7361000000000001E-4</v>
      </c>
      <c r="L68" s="8">
        <f t="shared" si="0"/>
        <v>8.4098406321931766E-8</v>
      </c>
      <c r="M68" s="6"/>
      <c r="N68" s="6"/>
      <c r="O68" s="2"/>
      <c r="P68" s="10"/>
    </row>
    <row r="69" spans="1:20" x14ac:dyDescent="0.15">
      <c r="A69" s="1" t="s">
        <v>150</v>
      </c>
      <c r="B69" s="1" t="s">
        <v>151</v>
      </c>
      <c r="C69" s="1" t="s">
        <v>87</v>
      </c>
      <c r="D69" s="2">
        <v>10</v>
      </c>
      <c r="E69" s="3">
        <v>0.91</v>
      </c>
      <c r="F69" s="3">
        <v>0.2</v>
      </c>
      <c r="G69" s="3">
        <v>0.61</v>
      </c>
      <c r="H69" s="4">
        <v>94.5</v>
      </c>
      <c r="I69" s="4">
        <v>7823.7</v>
      </c>
      <c r="J69" s="2">
        <v>5276976</v>
      </c>
      <c r="K69" s="6">
        <v>5.7361000000000001E-4</v>
      </c>
      <c r="L69" s="8">
        <f t="shared" si="0"/>
        <v>7.3316972787811393E-8</v>
      </c>
      <c r="M69" s="6"/>
      <c r="N69" s="6"/>
      <c r="O69" s="2"/>
      <c r="P69" s="10"/>
    </row>
    <row r="70" spans="1:20" x14ac:dyDescent="0.15">
      <c r="A70" s="1" t="s">
        <v>190</v>
      </c>
      <c r="B70" s="1" t="s">
        <v>191</v>
      </c>
      <c r="C70" s="1" t="s">
        <v>192</v>
      </c>
      <c r="D70" s="2">
        <v>11</v>
      </c>
      <c r="E70" s="3">
        <v>1</v>
      </c>
      <c r="F70" s="3">
        <v>0.2</v>
      </c>
      <c r="G70" s="3">
        <v>0.57999999999999996</v>
      </c>
      <c r="H70" s="4">
        <v>101</v>
      </c>
      <c r="I70" s="4">
        <v>8933.1</v>
      </c>
      <c r="J70" s="2">
        <v>7066597</v>
      </c>
      <c r="K70" s="6">
        <v>5.7361000000000001E-4</v>
      </c>
      <c r="L70" s="8">
        <f t="shared" ref="L70:L133" si="1">K70/I70</f>
        <v>6.4211751799487297E-8</v>
      </c>
      <c r="M70" s="6"/>
      <c r="N70" s="6"/>
      <c r="O70" s="2"/>
      <c r="P70" s="10"/>
    </row>
    <row r="71" spans="1:20" x14ac:dyDescent="0.15">
      <c r="A71" s="1" t="s">
        <v>193</v>
      </c>
      <c r="B71" s="1" t="s">
        <v>194</v>
      </c>
      <c r="C71" s="1" t="s">
        <v>195</v>
      </c>
      <c r="D71" s="2">
        <v>12</v>
      </c>
      <c r="E71" s="3">
        <v>1</v>
      </c>
      <c r="F71" s="3">
        <v>0.2</v>
      </c>
      <c r="G71" s="3">
        <v>0.56999999999999995</v>
      </c>
      <c r="H71" s="4">
        <v>106.5</v>
      </c>
      <c r="I71" s="4">
        <v>10163.4</v>
      </c>
      <c r="J71" s="2">
        <v>8918756</v>
      </c>
      <c r="K71" s="6">
        <v>5.7361000000000001E-4</v>
      </c>
      <c r="L71" s="8">
        <f t="shared" si="1"/>
        <v>5.6438790168644352E-8</v>
      </c>
      <c r="M71" s="6"/>
      <c r="N71" s="6"/>
      <c r="O71" s="2"/>
      <c r="P71" s="10"/>
    </row>
    <row r="72" spans="1:20" x14ac:dyDescent="0.15">
      <c r="A72" s="1" t="s">
        <v>196</v>
      </c>
      <c r="B72" s="1" t="s">
        <v>197</v>
      </c>
      <c r="C72" s="1" t="s">
        <v>198</v>
      </c>
      <c r="D72" s="2">
        <v>13</v>
      </c>
      <c r="E72" s="3">
        <v>1</v>
      </c>
      <c r="F72" s="3">
        <v>0.2</v>
      </c>
      <c r="G72" s="3">
        <v>0.5</v>
      </c>
      <c r="H72" s="4">
        <v>112</v>
      </c>
      <c r="I72" s="4">
        <v>11549.2</v>
      </c>
      <c r="J72" s="2">
        <v>11125169</v>
      </c>
      <c r="K72" s="6">
        <v>5.7361000000000001E-4</v>
      </c>
      <c r="L72" s="8">
        <f t="shared" si="1"/>
        <v>4.9666643577044292E-8</v>
      </c>
      <c r="M72" s="6"/>
      <c r="N72" s="6"/>
      <c r="O72" s="2"/>
      <c r="P72" s="10"/>
    </row>
    <row r="73" spans="1:20" x14ac:dyDescent="0.15">
      <c r="A73" s="1" t="s">
        <v>199</v>
      </c>
      <c r="B73" s="1" t="s">
        <v>200</v>
      </c>
      <c r="C73" s="1" t="s">
        <v>201</v>
      </c>
      <c r="D73" s="2">
        <v>14</v>
      </c>
      <c r="E73" s="3">
        <v>1</v>
      </c>
      <c r="F73" s="3">
        <v>0.2</v>
      </c>
      <c r="G73" s="3">
        <v>0.5</v>
      </c>
      <c r="H73" s="4">
        <v>116.5</v>
      </c>
      <c r="I73" s="4">
        <v>14327.4</v>
      </c>
      <c r="J73" s="2">
        <v>13225446</v>
      </c>
      <c r="K73" s="6">
        <v>5.7361000000000001E-4</v>
      </c>
      <c r="L73" s="8">
        <f t="shared" si="1"/>
        <v>4.0035875315828416E-8</v>
      </c>
      <c r="M73" s="6"/>
      <c r="N73" s="6"/>
      <c r="O73" s="2"/>
      <c r="P73" s="10"/>
    </row>
    <row r="74" spans="1:20" x14ac:dyDescent="0.15">
      <c r="A74" s="1" t="s">
        <v>202</v>
      </c>
      <c r="B74" s="1" t="s">
        <v>203</v>
      </c>
      <c r="C74" s="1" t="s">
        <v>204</v>
      </c>
      <c r="D74" s="2">
        <v>4</v>
      </c>
      <c r="E74" s="3">
        <v>0.14000000000000001</v>
      </c>
      <c r="F74" s="3">
        <v>0.2</v>
      </c>
      <c r="G74" s="3">
        <v>0.42</v>
      </c>
      <c r="H74" s="4">
        <v>55.3</v>
      </c>
      <c r="I74" s="4">
        <v>1732.5</v>
      </c>
      <c r="J74" s="2">
        <v>506879</v>
      </c>
      <c r="K74" s="6">
        <v>5.7361000000000001E-4</v>
      </c>
      <c r="L74" s="8">
        <f t="shared" si="1"/>
        <v>3.3108802308802309E-7</v>
      </c>
      <c r="M74" s="6">
        <f>SUM(J74:J80)</f>
        <v>13315314</v>
      </c>
      <c r="N74" s="6">
        <f>2/M74</f>
        <v>1.5020299183331314E-7</v>
      </c>
      <c r="O74" s="2">
        <f>J74*EXP(-F74)*E74+E75*J75*EXP(-F75)+E76*J76*EXP(-F76)+E77*J77*EXP(-F77)+E78*J78*EXP(-F78)+E79*J79*EXP(-F79)+E80*J80*EXP(-F80)</f>
        <v>9452052.8244018145</v>
      </c>
      <c r="P74" s="10">
        <f>2/O74</f>
        <v>2.1159424700174299E-7</v>
      </c>
      <c r="Q74" s="1" t="s">
        <v>205</v>
      </c>
      <c r="R74" s="1" t="s">
        <v>206</v>
      </c>
      <c r="S74" s="4">
        <v>3.8</v>
      </c>
      <c r="T74" s="2">
        <v>2</v>
      </c>
    </row>
    <row r="75" spans="1:20" x14ac:dyDescent="0.15">
      <c r="A75" s="1" t="s">
        <v>207</v>
      </c>
      <c r="B75" s="1" t="s">
        <v>208</v>
      </c>
      <c r="C75" s="1" t="s">
        <v>209</v>
      </c>
      <c r="D75" s="2">
        <v>5</v>
      </c>
      <c r="E75" s="3">
        <v>0.45</v>
      </c>
      <c r="F75" s="3">
        <v>0.2</v>
      </c>
      <c r="G75" s="3">
        <v>0.42</v>
      </c>
      <c r="H75" s="4">
        <v>61.9</v>
      </c>
      <c r="I75" s="4">
        <v>2408.8000000000002</v>
      </c>
      <c r="J75" s="2">
        <v>767795</v>
      </c>
      <c r="K75" s="6">
        <v>5.7361000000000001E-4</v>
      </c>
      <c r="L75" s="8">
        <f t="shared" si="1"/>
        <v>2.3813101959481898E-7</v>
      </c>
      <c r="M75" s="6"/>
      <c r="N75" s="6"/>
      <c r="O75" s="2"/>
      <c r="P75" s="10"/>
    </row>
    <row r="76" spans="1:20" x14ac:dyDescent="0.15">
      <c r="A76" s="1" t="s">
        <v>210</v>
      </c>
      <c r="B76" s="1" t="s">
        <v>211</v>
      </c>
      <c r="C76" s="1" t="s">
        <v>212</v>
      </c>
      <c r="D76" s="2">
        <v>6</v>
      </c>
      <c r="E76" s="3">
        <v>0.69</v>
      </c>
      <c r="F76" s="3">
        <v>0.2</v>
      </c>
      <c r="G76" s="3">
        <v>0.42</v>
      </c>
      <c r="H76" s="4">
        <v>67.599999999999994</v>
      </c>
      <c r="I76" s="4">
        <v>3185.3</v>
      </c>
      <c r="J76" s="2">
        <v>1063549</v>
      </c>
      <c r="K76" s="6">
        <v>5.7361000000000001E-4</v>
      </c>
      <c r="L76" s="8">
        <f t="shared" si="1"/>
        <v>1.8008036919599408E-7</v>
      </c>
      <c r="M76" s="6"/>
      <c r="N76" s="6"/>
      <c r="O76" s="2"/>
      <c r="P76" s="10"/>
    </row>
    <row r="77" spans="1:20" x14ac:dyDescent="0.15">
      <c r="A77" s="1" t="s">
        <v>213</v>
      </c>
      <c r="B77" s="1" t="s">
        <v>214</v>
      </c>
      <c r="C77" s="1" t="s">
        <v>215</v>
      </c>
      <c r="D77" s="2">
        <v>7</v>
      </c>
      <c r="E77" s="3">
        <v>0.87</v>
      </c>
      <c r="F77" s="3">
        <v>0.2</v>
      </c>
      <c r="G77" s="3">
        <v>0.42</v>
      </c>
      <c r="H77" s="4">
        <v>75.400000000000006</v>
      </c>
      <c r="I77" s="4">
        <v>4379.2</v>
      </c>
      <c r="J77" s="2">
        <v>1600466</v>
      </c>
      <c r="K77" s="6">
        <v>5.7361000000000001E-4</v>
      </c>
      <c r="L77" s="8">
        <f t="shared" si="1"/>
        <v>1.3098511143587872E-7</v>
      </c>
      <c r="M77" s="6"/>
      <c r="N77" s="6"/>
      <c r="O77" s="2"/>
      <c r="P77" s="10"/>
    </row>
    <row r="78" spans="1:20" x14ac:dyDescent="0.15">
      <c r="A78" s="1" t="s">
        <v>216</v>
      </c>
      <c r="B78" s="1" t="s">
        <v>217</v>
      </c>
      <c r="C78" s="1" t="s">
        <v>218</v>
      </c>
      <c r="D78" s="2">
        <v>8</v>
      </c>
      <c r="E78" s="3">
        <v>0.89</v>
      </c>
      <c r="F78" s="3">
        <v>0.2</v>
      </c>
      <c r="G78" s="3">
        <v>0.42</v>
      </c>
      <c r="H78" s="4">
        <v>80</v>
      </c>
      <c r="I78" s="4">
        <v>5579.7</v>
      </c>
      <c r="J78" s="2">
        <v>1987713</v>
      </c>
      <c r="K78" s="6">
        <v>5.7361000000000001E-4</v>
      </c>
      <c r="L78" s="8">
        <f t="shared" si="1"/>
        <v>1.028030180834095E-7</v>
      </c>
      <c r="M78" s="6"/>
      <c r="N78" s="6"/>
      <c r="O78" s="2"/>
      <c r="P78" s="10"/>
    </row>
    <row r="79" spans="1:20" x14ac:dyDescent="0.15">
      <c r="A79" s="1" t="s">
        <v>219</v>
      </c>
      <c r="B79" s="1" t="s">
        <v>220</v>
      </c>
      <c r="C79" s="1" t="s">
        <v>221</v>
      </c>
      <c r="D79" s="2">
        <v>9</v>
      </c>
      <c r="E79" s="3">
        <v>0.96</v>
      </c>
      <c r="F79" s="3">
        <v>0.2</v>
      </c>
      <c r="G79" s="3">
        <v>0.42</v>
      </c>
      <c r="H79" s="4">
        <v>87.2</v>
      </c>
      <c r="I79" s="4">
        <v>7161.6</v>
      </c>
      <c r="J79" s="2">
        <v>2734970</v>
      </c>
      <c r="K79" s="6">
        <v>5.7361000000000001E-4</v>
      </c>
      <c r="L79" s="8">
        <f t="shared" si="1"/>
        <v>8.0095230116175152E-8</v>
      </c>
      <c r="M79" s="6"/>
      <c r="N79" s="6"/>
      <c r="O79" s="2"/>
      <c r="P79" s="10"/>
    </row>
    <row r="80" spans="1:20" x14ac:dyDescent="0.15">
      <c r="A80" s="1" t="s">
        <v>222</v>
      </c>
      <c r="B80" s="1" t="s">
        <v>223</v>
      </c>
      <c r="C80" s="1" t="s">
        <v>224</v>
      </c>
      <c r="D80" s="2">
        <v>10</v>
      </c>
      <c r="E80" s="3">
        <v>0.99</v>
      </c>
      <c r="F80" s="3">
        <v>0.2</v>
      </c>
      <c r="G80" s="3">
        <v>0.42</v>
      </c>
      <c r="H80" s="4">
        <v>100.7</v>
      </c>
      <c r="I80" s="4">
        <v>10522.4</v>
      </c>
      <c r="J80" s="2">
        <v>4653942</v>
      </c>
      <c r="K80" s="6">
        <v>5.7361000000000001E-4</v>
      </c>
      <c r="L80" s="8">
        <f t="shared" si="1"/>
        <v>5.4513228921158673E-8</v>
      </c>
      <c r="M80" s="6"/>
      <c r="N80" s="6"/>
      <c r="O80" s="2"/>
      <c r="P80" s="10"/>
    </row>
    <row r="81" spans="1:20" x14ac:dyDescent="0.15">
      <c r="A81" s="1" t="s">
        <v>225</v>
      </c>
      <c r="B81" s="1" t="s">
        <v>226</v>
      </c>
      <c r="C81" s="1" t="s">
        <v>227</v>
      </c>
      <c r="D81" s="2">
        <v>5</v>
      </c>
      <c r="E81" s="3">
        <v>7.0000000000000007E-2</v>
      </c>
      <c r="F81" s="3">
        <v>0.22</v>
      </c>
      <c r="G81" s="3">
        <v>0.23</v>
      </c>
      <c r="H81" s="4">
        <v>56</v>
      </c>
      <c r="I81" s="4">
        <v>1181.5</v>
      </c>
      <c r="J81" s="2">
        <v>630355</v>
      </c>
      <c r="K81" s="6">
        <v>5.7361000000000001E-4</v>
      </c>
      <c r="L81" s="8">
        <f t="shared" si="1"/>
        <v>4.8549301735082519E-7</v>
      </c>
      <c r="M81" s="6">
        <f>SUM(J81:J88)</f>
        <v>24690310</v>
      </c>
      <c r="N81" s="6">
        <f>2/M81</f>
        <v>8.1003438190934013E-8</v>
      </c>
      <c r="O81" s="2">
        <f>E81*J81*EXP(-F81)+E82*J82*EXP(-F82)+E83*J83*EXP(-F83)+E84*J84*EXP(-F84)+E85*J85*EXP(-F85)+E86*J86*EXP(-F86)+J87*EXP(-F87)+J88*EXP(-F88)</f>
        <v>18325550.241220806</v>
      </c>
      <c r="P81" s="10">
        <f>2/O81</f>
        <v>1.0913724137468326E-7</v>
      </c>
      <c r="Q81" s="1" t="s">
        <v>228</v>
      </c>
      <c r="R81" s="1" t="s">
        <v>229</v>
      </c>
      <c r="S81" s="4">
        <v>3.8</v>
      </c>
      <c r="T81" s="2">
        <v>2</v>
      </c>
    </row>
    <row r="82" spans="1:20" x14ac:dyDescent="0.15">
      <c r="A82" s="1" t="s">
        <v>230</v>
      </c>
      <c r="B82" s="1" t="s">
        <v>231</v>
      </c>
      <c r="C82" s="1" t="s">
        <v>232</v>
      </c>
      <c r="D82" s="2">
        <v>6</v>
      </c>
      <c r="E82" s="3">
        <v>0.34</v>
      </c>
      <c r="F82" s="3">
        <v>0.2</v>
      </c>
      <c r="G82" s="3">
        <v>0.39</v>
      </c>
      <c r="H82" s="4">
        <v>63.9</v>
      </c>
      <c r="I82" s="4">
        <v>2051.6</v>
      </c>
      <c r="J82" s="2">
        <v>1007063</v>
      </c>
      <c r="K82" s="6">
        <v>5.7361000000000001E-4</v>
      </c>
      <c r="L82" s="8">
        <f t="shared" si="1"/>
        <v>2.7959153831156174E-7</v>
      </c>
      <c r="M82" s="6"/>
      <c r="N82" s="6"/>
      <c r="O82" s="2"/>
      <c r="P82" s="10"/>
    </row>
    <row r="83" spans="1:20" x14ac:dyDescent="0.15">
      <c r="A83" s="1" t="s">
        <v>233</v>
      </c>
      <c r="B83" s="1" t="s">
        <v>234</v>
      </c>
      <c r="C83" s="1" t="s">
        <v>235</v>
      </c>
      <c r="D83" s="2">
        <v>7</v>
      </c>
      <c r="E83" s="3">
        <v>0.65</v>
      </c>
      <c r="F83" s="3">
        <v>0.2</v>
      </c>
      <c r="G83" s="3">
        <v>0.53</v>
      </c>
      <c r="H83" s="4">
        <v>71.7</v>
      </c>
      <c r="I83" s="4">
        <v>3184.1</v>
      </c>
      <c r="J83" s="2">
        <v>1515218</v>
      </c>
      <c r="K83" s="6">
        <v>5.7361000000000001E-4</v>
      </c>
      <c r="L83" s="8">
        <f t="shared" si="1"/>
        <v>1.8014823655035959E-7</v>
      </c>
      <c r="M83" s="6"/>
      <c r="N83" s="6"/>
      <c r="O83" s="2"/>
      <c r="P83" s="10"/>
    </row>
    <row r="84" spans="1:20" x14ac:dyDescent="0.15">
      <c r="A84" s="1" t="s">
        <v>236</v>
      </c>
      <c r="B84" s="1" t="s">
        <v>237</v>
      </c>
      <c r="C84" s="1" t="s">
        <v>238</v>
      </c>
      <c r="D84" s="2">
        <v>8</v>
      </c>
      <c r="E84" s="3">
        <v>0.85</v>
      </c>
      <c r="F84" s="3">
        <v>0.2</v>
      </c>
      <c r="G84" s="3">
        <v>0.6</v>
      </c>
      <c r="H84" s="4">
        <v>79.5</v>
      </c>
      <c r="I84" s="4">
        <v>4678.1000000000004</v>
      </c>
      <c r="J84" s="2">
        <v>2197157</v>
      </c>
      <c r="K84" s="6">
        <v>5.7361000000000001E-4</v>
      </c>
      <c r="L84" s="8">
        <f t="shared" si="1"/>
        <v>1.2261601932408455E-7</v>
      </c>
      <c r="M84" s="6"/>
      <c r="N84" s="6"/>
      <c r="O84" s="2"/>
      <c r="P84" s="10"/>
    </row>
    <row r="85" spans="1:20" x14ac:dyDescent="0.15">
      <c r="A85" s="1" t="s">
        <v>239</v>
      </c>
      <c r="B85" s="1" t="s">
        <v>240</v>
      </c>
      <c r="C85" s="1" t="s">
        <v>241</v>
      </c>
      <c r="D85" s="2">
        <v>9</v>
      </c>
      <c r="E85" s="3">
        <v>0.95</v>
      </c>
      <c r="F85" s="3">
        <v>0.2</v>
      </c>
      <c r="G85" s="3">
        <v>0.6</v>
      </c>
      <c r="H85" s="4">
        <v>87.4</v>
      </c>
      <c r="I85" s="4">
        <v>6695.6</v>
      </c>
      <c r="J85" s="2">
        <v>3076992</v>
      </c>
      <c r="K85" s="6">
        <v>5.7361000000000001E-4</v>
      </c>
      <c r="L85" s="8">
        <f t="shared" si="1"/>
        <v>8.5669693530079449E-8</v>
      </c>
      <c r="M85" s="6"/>
      <c r="N85" s="6"/>
      <c r="O85" s="2"/>
      <c r="P85" s="10"/>
    </row>
    <row r="86" spans="1:20" x14ac:dyDescent="0.15">
      <c r="A86" s="1" t="s">
        <v>242</v>
      </c>
      <c r="B86" s="1" t="s">
        <v>243</v>
      </c>
      <c r="C86" s="1" t="s">
        <v>244</v>
      </c>
      <c r="D86" s="2">
        <v>10</v>
      </c>
      <c r="E86" s="3">
        <v>0.99</v>
      </c>
      <c r="F86" s="3">
        <v>0.2</v>
      </c>
      <c r="G86" s="3">
        <v>0.59</v>
      </c>
      <c r="H86" s="4">
        <v>95.4</v>
      </c>
      <c r="I86" s="4">
        <v>9080.2000000000007</v>
      </c>
      <c r="J86" s="2">
        <v>4191748</v>
      </c>
      <c r="K86" s="6">
        <v>5.7361000000000001E-4</v>
      </c>
      <c r="L86" s="8">
        <f t="shared" si="1"/>
        <v>6.3171516045902075E-8</v>
      </c>
      <c r="M86" s="6"/>
      <c r="N86" s="6"/>
      <c r="O86" s="2"/>
      <c r="P86" s="10"/>
    </row>
    <row r="87" spans="1:20" x14ac:dyDescent="0.15">
      <c r="A87" s="1" t="s">
        <v>245</v>
      </c>
      <c r="B87" s="1" t="s">
        <v>246</v>
      </c>
      <c r="C87" s="1" t="s">
        <v>247</v>
      </c>
      <c r="D87" s="2">
        <v>11</v>
      </c>
      <c r="E87" s="3">
        <v>1</v>
      </c>
      <c r="F87" s="3">
        <v>0.2</v>
      </c>
      <c r="G87" s="3">
        <v>0.56999999999999995</v>
      </c>
      <c r="H87" s="4">
        <v>100.2</v>
      </c>
      <c r="I87" s="4">
        <v>10868.2</v>
      </c>
      <c r="J87" s="2">
        <v>4997586</v>
      </c>
      <c r="K87" s="6">
        <v>5.7361000000000001E-4</v>
      </c>
      <c r="L87" s="8">
        <f t="shared" si="1"/>
        <v>5.2778749010875766E-8</v>
      </c>
      <c r="M87" s="6"/>
      <c r="N87" s="6"/>
      <c r="O87" s="2"/>
      <c r="P87" s="10"/>
    </row>
    <row r="88" spans="1:20" x14ac:dyDescent="0.15">
      <c r="A88" s="1" t="s">
        <v>248</v>
      </c>
      <c r="B88" s="1" t="s">
        <v>249</v>
      </c>
      <c r="C88" s="1" t="s">
        <v>250</v>
      </c>
      <c r="D88" s="2">
        <v>12</v>
      </c>
      <c r="E88" s="3">
        <v>1</v>
      </c>
      <c r="F88" s="3">
        <v>0.2</v>
      </c>
      <c r="G88" s="3">
        <v>0.69</v>
      </c>
      <c r="H88" s="4">
        <v>110.4</v>
      </c>
      <c r="I88" s="4">
        <v>12731</v>
      </c>
      <c r="J88" s="2">
        <v>7074191</v>
      </c>
      <c r="K88" s="6">
        <v>5.7361000000000001E-4</v>
      </c>
      <c r="L88" s="8">
        <f t="shared" si="1"/>
        <v>4.5056162123949417E-8</v>
      </c>
      <c r="M88" s="6"/>
      <c r="N88" s="6"/>
      <c r="O88" s="2"/>
      <c r="P88" s="10"/>
    </row>
    <row r="89" spans="1:20" x14ac:dyDescent="0.15">
      <c r="A89" s="1" t="s">
        <v>251</v>
      </c>
      <c r="B89" s="1" t="s">
        <v>252</v>
      </c>
      <c r="C89" s="1" t="s">
        <v>253</v>
      </c>
      <c r="D89" s="2">
        <v>3</v>
      </c>
      <c r="E89" s="3">
        <v>0.02</v>
      </c>
      <c r="F89" s="3">
        <v>0.39</v>
      </c>
      <c r="G89" s="3">
        <v>0.03</v>
      </c>
      <c r="H89" s="4">
        <v>33.700000000000003</v>
      </c>
      <c r="I89" s="4">
        <v>285.60000000000002</v>
      </c>
      <c r="J89" s="2">
        <v>157054</v>
      </c>
      <c r="K89" s="6">
        <v>2.9621299999999998E-4</v>
      </c>
      <c r="L89" s="8">
        <f t="shared" si="1"/>
        <v>1.0371603641456581E-6</v>
      </c>
      <c r="M89" s="6">
        <f>SUM(J89:J95)</f>
        <v>4836699</v>
      </c>
      <c r="N89" s="6">
        <f>2/M89</f>
        <v>4.1350516126804667E-7</v>
      </c>
      <c r="O89" s="2">
        <f>J89*EXP(-F89)*E89+E90*J90*EXP(-F90)+E91*J91*EXP(-F91)+E92*J92*EXP(-F92)+E93*J93*EXP(-F93)+E94*J94*EXP(-F94)+E95*J95*EXP(-F95)</f>
        <v>2854529.5382650616</v>
      </c>
      <c r="P89" s="10">
        <f>2/O89</f>
        <v>7.0064084928529718E-7</v>
      </c>
      <c r="Q89" s="1" t="s">
        <v>254</v>
      </c>
      <c r="R89" s="1" t="s">
        <v>255</v>
      </c>
      <c r="S89" s="2">
        <v>5</v>
      </c>
      <c r="T89" s="2">
        <v>4</v>
      </c>
    </row>
    <row r="90" spans="1:20" x14ac:dyDescent="0.15">
      <c r="A90" s="1" t="s">
        <v>256</v>
      </c>
      <c r="B90" s="1" t="s">
        <v>257</v>
      </c>
      <c r="C90" s="1" t="s">
        <v>258</v>
      </c>
      <c r="D90" s="2">
        <v>4</v>
      </c>
      <c r="E90" s="3">
        <v>0.09</v>
      </c>
      <c r="F90" s="3">
        <v>0.3</v>
      </c>
      <c r="G90" s="3">
        <v>0.13</v>
      </c>
      <c r="H90" s="4">
        <v>41.2</v>
      </c>
      <c r="I90" s="4">
        <v>532.5</v>
      </c>
      <c r="J90" s="2">
        <v>306353</v>
      </c>
      <c r="K90" s="6">
        <v>2.9621299999999998E-4</v>
      </c>
      <c r="L90" s="8">
        <f t="shared" si="1"/>
        <v>5.5626854460093896E-7</v>
      </c>
      <c r="M90" s="6"/>
      <c r="N90" s="6"/>
      <c r="O90" s="2"/>
      <c r="P90" s="10"/>
    </row>
    <row r="91" spans="1:20" x14ac:dyDescent="0.15">
      <c r="A91" s="1" t="s">
        <v>259</v>
      </c>
      <c r="B91" s="1" t="s">
        <v>260</v>
      </c>
      <c r="C91" s="1" t="s">
        <v>261</v>
      </c>
      <c r="D91" s="2">
        <v>5</v>
      </c>
      <c r="E91" s="3">
        <v>0.27</v>
      </c>
      <c r="F91" s="3">
        <v>0.27</v>
      </c>
      <c r="G91" s="3">
        <v>0.28000000000000003</v>
      </c>
      <c r="H91" s="4">
        <v>47</v>
      </c>
      <c r="I91" s="4">
        <v>854.8</v>
      </c>
      <c r="J91" s="2">
        <v>471734</v>
      </c>
      <c r="K91" s="6">
        <v>2.9621299999999998E-4</v>
      </c>
      <c r="L91" s="8">
        <f t="shared" si="1"/>
        <v>3.4652901263453439E-7</v>
      </c>
      <c r="M91" s="6"/>
      <c r="N91" s="6"/>
      <c r="O91" s="2"/>
      <c r="P91" s="10"/>
    </row>
    <row r="92" spans="1:20" x14ac:dyDescent="0.15">
      <c r="A92" s="1" t="s">
        <v>262</v>
      </c>
      <c r="B92" s="1" t="s">
        <v>263</v>
      </c>
      <c r="C92" s="1" t="s">
        <v>264</v>
      </c>
      <c r="D92" s="2">
        <v>6</v>
      </c>
      <c r="E92" s="3">
        <v>0.56999999999999995</v>
      </c>
      <c r="F92" s="3">
        <v>0.24</v>
      </c>
      <c r="G92" s="3">
        <v>0.45</v>
      </c>
      <c r="H92" s="4">
        <v>51.6</v>
      </c>
      <c r="I92" s="4">
        <v>1224.5</v>
      </c>
      <c r="J92" s="2">
        <v>641257</v>
      </c>
      <c r="K92" s="6">
        <v>2.9621299999999998E-4</v>
      </c>
      <c r="L92" s="8">
        <f t="shared" si="1"/>
        <v>2.4190526745610449E-7</v>
      </c>
      <c r="M92" s="6"/>
      <c r="N92" s="6"/>
      <c r="O92" s="2"/>
      <c r="P92" s="10"/>
    </row>
    <row r="93" spans="1:20" x14ac:dyDescent="0.15">
      <c r="A93" s="1" t="s">
        <v>265</v>
      </c>
      <c r="B93" s="1" t="s">
        <v>266</v>
      </c>
      <c r="C93" s="1" t="s">
        <v>267</v>
      </c>
      <c r="D93" s="2">
        <v>7</v>
      </c>
      <c r="E93" s="3">
        <v>0.81</v>
      </c>
      <c r="F93" s="3">
        <v>0.2</v>
      </c>
      <c r="G93" s="3">
        <v>0.54</v>
      </c>
      <c r="H93" s="4">
        <v>55.7</v>
      </c>
      <c r="I93" s="4">
        <v>1621</v>
      </c>
      <c r="J93" s="2">
        <v>825973</v>
      </c>
      <c r="K93" s="6">
        <v>2.9621299999999998E-4</v>
      </c>
      <c r="L93" s="8">
        <f t="shared" si="1"/>
        <v>1.8273473164713138E-7</v>
      </c>
      <c r="M93" s="6"/>
      <c r="N93" s="6"/>
      <c r="O93" s="2"/>
      <c r="P93" s="10"/>
    </row>
    <row r="94" spans="1:20" x14ac:dyDescent="0.15">
      <c r="A94" s="1" t="s">
        <v>268</v>
      </c>
      <c r="B94" s="1" t="s">
        <v>269</v>
      </c>
      <c r="C94" s="1" t="s">
        <v>270</v>
      </c>
      <c r="D94" s="2">
        <v>8</v>
      </c>
      <c r="E94" s="3">
        <v>0.93</v>
      </c>
      <c r="F94" s="3">
        <v>0.2</v>
      </c>
      <c r="G94" s="3">
        <v>0.42</v>
      </c>
      <c r="H94" s="4">
        <v>59.6</v>
      </c>
      <c r="I94" s="4">
        <v>2027.5</v>
      </c>
      <c r="J94" s="2">
        <v>1032331</v>
      </c>
      <c r="K94" s="6">
        <v>2.9621299999999998E-4</v>
      </c>
      <c r="L94" s="8">
        <f t="shared" si="1"/>
        <v>1.4609765721331687E-7</v>
      </c>
      <c r="M94" s="6"/>
      <c r="N94" s="6"/>
      <c r="O94" s="2"/>
      <c r="P94" s="10"/>
    </row>
    <row r="95" spans="1:20" x14ac:dyDescent="0.15">
      <c r="A95" s="1" t="s">
        <v>271</v>
      </c>
      <c r="B95" s="1" t="s">
        <v>272</v>
      </c>
      <c r="C95" s="1" t="s">
        <v>273</v>
      </c>
      <c r="D95" s="2">
        <v>9</v>
      </c>
      <c r="E95" s="3">
        <v>0.97</v>
      </c>
      <c r="F95" s="3">
        <v>0.2</v>
      </c>
      <c r="G95" s="3">
        <v>0.34</v>
      </c>
      <c r="H95" s="4">
        <v>65.400000000000006</v>
      </c>
      <c r="I95" s="4">
        <v>2414.8000000000002</v>
      </c>
      <c r="J95" s="2">
        <v>1401997</v>
      </c>
      <c r="K95" s="6">
        <v>2.9621299999999998E-4</v>
      </c>
      <c r="L95" s="8">
        <f t="shared" si="1"/>
        <v>1.2266564518800728E-7</v>
      </c>
      <c r="M95" s="6"/>
      <c r="N95" s="6"/>
      <c r="O95" s="2"/>
      <c r="P95" s="10"/>
    </row>
    <row r="96" spans="1:20" x14ac:dyDescent="0.15">
      <c r="A96" s="1" t="s">
        <v>274</v>
      </c>
      <c r="B96" s="1" t="s">
        <v>275</v>
      </c>
      <c r="C96" s="1" t="s">
        <v>276</v>
      </c>
      <c r="D96" s="2">
        <v>2</v>
      </c>
      <c r="E96" s="3">
        <v>0.32</v>
      </c>
      <c r="F96" s="3">
        <v>0.4</v>
      </c>
      <c r="G96" s="3">
        <v>0.34</v>
      </c>
      <c r="H96" s="4">
        <v>23.4</v>
      </c>
      <c r="I96" s="4">
        <v>276.2</v>
      </c>
      <c r="J96" s="2">
        <v>30655</v>
      </c>
      <c r="K96" s="6">
        <v>2.9621299999999998E-4</v>
      </c>
      <c r="L96" s="8">
        <f t="shared" si="1"/>
        <v>1.0724583635047066E-6</v>
      </c>
      <c r="M96" s="6">
        <f>SUM(J96:J109)</f>
        <v>23149324</v>
      </c>
      <c r="N96" s="6">
        <f>2/M96</f>
        <v>8.6395611379407888E-8</v>
      </c>
      <c r="O96" s="2">
        <f>J96*EXP(-F96)*E96+E97*J97*EXP(-F97)+E98*J98*EXP(-F98)+E99*J99*EXP(-F99)+J100*EXP(-F100)+J101*EXP(-F101)+J102*EXP(-F102)+J103*EXP(-F103)+J104*EXP(-F104)+J105*EXP(-F105)+J106*EXP(-F106)+J107*EXP(-F107)+J108*EXP(-F108)+J109*EXP(-F109)</f>
        <v>18821484.66541547</v>
      </c>
      <c r="P96" s="10">
        <f>2/O96</f>
        <v>1.0626154288853768E-7</v>
      </c>
      <c r="Q96" s="1" t="s">
        <v>277</v>
      </c>
      <c r="R96" s="1" t="s">
        <v>278</v>
      </c>
      <c r="S96" s="4">
        <v>7.2</v>
      </c>
      <c r="T96" s="2">
        <v>4</v>
      </c>
    </row>
    <row r="97" spans="1:20" x14ac:dyDescent="0.15">
      <c r="A97" s="1" t="s">
        <v>279</v>
      </c>
      <c r="B97" s="1" t="s">
        <v>280</v>
      </c>
      <c r="C97" s="1" t="s">
        <v>281</v>
      </c>
      <c r="D97" s="2">
        <v>3</v>
      </c>
      <c r="E97" s="3">
        <v>0.71</v>
      </c>
      <c r="F97" s="3">
        <v>0.25</v>
      </c>
      <c r="G97" s="3">
        <v>0.48</v>
      </c>
      <c r="H97" s="4">
        <v>31.2</v>
      </c>
      <c r="I97" s="4">
        <v>371.5</v>
      </c>
      <c r="J97" s="2">
        <v>139312</v>
      </c>
      <c r="K97" s="6">
        <v>2.9621299999999998E-4</v>
      </c>
      <c r="L97" s="8">
        <f t="shared" si="1"/>
        <v>7.9734320323014795E-7</v>
      </c>
      <c r="M97" s="6"/>
      <c r="N97" s="6"/>
      <c r="O97" s="2"/>
      <c r="P97" s="10"/>
    </row>
    <row r="98" spans="1:20" x14ac:dyDescent="0.15">
      <c r="A98" s="1" t="s">
        <v>282</v>
      </c>
      <c r="B98" s="1" t="s">
        <v>283</v>
      </c>
      <c r="C98" s="1" t="s">
        <v>284</v>
      </c>
      <c r="D98" s="2">
        <v>4</v>
      </c>
      <c r="E98" s="3">
        <v>0.87</v>
      </c>
      <c r="F98" s="3">
        <v>0.25</v>
      </c>
      <c r="G98" s="3">
        <v>0.45</v>
      </c>
      <c r="H98" s="4">
        <v>37.1</v>
      </c>
      <c r="I98" s="4">
        <v>482.2</v>
      </c>
      <c r="J98" s="2">
        <v>350809</v>
      </c>
      <c r="K98" s="6">
        <v>2.9621299999999998E-4</v>
      </c>
      <c r="L98" s="8">
        <f t="shared" si="1"/>
        <v>6.1429489838241389E-7</v>
      </c>
      <c r="M98" s="6"/>
      <c r="N98" s="6"/>
      <c r="O98" s="2"/>
      <c r="P98" s="10"/>
    </row>
    <row r="99" spans="1:20" x14ac:dyDescent="0.15">
      <c r="A99" s="1" t="s">
        <v>285</v>
      </c>
      <c r="B99" s="1" t="s">
        <v>286</v>
      </c>
      <c r="C99" s="1" t="s">
        <v>287</v>
      </c>
      <c r="D99" s="2">
        <v>5</v>
      </c>
      <c r="E99" s="3">
        <v>0.95</v>
      </c>
      <c r="F99" s="3">
        <v>0.2</v>
      </c>
      <c r="G99" s="3">
        <v>0.33</v>
      </c>
      <c r="H99" s="4">
        <v>41.7</v>
      </c>
      <c r="I99" s="4">
        <v>613.6</v>
      </c>
      <c r="J99" s="2">
        <v>647451</v>
      </c>
      <c r="K99" s="6">
        <v>2.9621299999999998E-4</v>
      </c>
      <c r="L99" s="8">
        <f t="shared" si="1"/>
        <v>4.8274608865710556E-7</v>
      </c>
      <c r="M99" s="6"/>
      <c r="N99" s="6"/>
      <c r="O99" s="2"/>
      <c r="P99" s="10"/>
    </row>
    <row r="100" spans="1:20" x14ac:dyDescent="0.15">
      <c r="A100" s="1" t="s">
        <v>288</v>
      </c>
      <c r="B100" s="1" t="s">
        <v>289</v>
      </c>
      <c r="C100" s="1" t="s">
        <v>290</v>
      </c>
      <c r="D100" s="2">
        <v>6</v>
      </c>
      <c r="E100" s="3">
        <v>1</v>
      </c>
      <c r="F100" s="3">
        <v>0.2</v>
      </c>
      <c r="G100" s="3">
        <v>0.22</v>
      </c>
      <c r="H100" s="4">
        <v>45.2</v>
      </c>
      <c r="I100" s="4">
        <v>719.4</v>
      </c>
      <c r="J100" s="2">
        <v>991432</v>
      </c>
      <c r="K100" s="6">
        <v>2.9621299999999998E-4</v>
      </c>
      <c r="L100" s="8">
        <f t="shared" si="1"/>
        <v>4.1175006950236307E-7</v>
      </c>
      <c r="M100" s="6"/>
      <c r="N100" s="6"/>
      <c r="O100" s="2"/>
      <c r="P100" s="10"/>
    </row>
    <row r="101" spans="1:20" x14ac:dyDescent="0.15">
      <c r="A101" s="1" t="s">
        <v>291</v>
      </c>
      <c r="B101" s="1" t="s">
        <v>292</v>
      </c>
      <c r="C101" s="1" t="s">
        <v>293</v>
      </c>
      <c r="D101" s="2">
        <v>7</v>
      </c>
      <c r="E101" s="3">
        <v>1</v>
      </c>
      <c r="F101" s="3">
        <v>0.2</v>
      </c>
      <c r="G101" s="3">
        <v>0.25</v>
      </c>
      <c r="H101" s="4">
        <v>47.9</v>
      </c>
      <c r="I101" s="4">
        <v>899.6</v>
      </c>
      <c r="J101" s="2">
        <v>1345039</v>
      </c>
      <c r="K101" s="6">
        <v>2.9621299999999998E-4</v>
      </c>
      <c r="L101" s="8">
        <f t="shared" si="1"/>
        <v>3.2927189862160957E-7</v>
      </c>
      <c r="M101" s="6"/>
      <c r="N101" s="6"/>
      <c r="O101" s="2"/>
      <c r="P101" s="10"/>
    </row>
    <row r="102" spans="1:20" x14ac:dyDescent="0.15">
      <c r="A102" s="1" t="s">
        <v>294</v>
      </c>
      <c r="B102" s="1" t="s">
        <v>295</v>
      </c>
      <c r="C102" s="1" t="s">
        <v>296</v>
      </c>
      <c r="D102" s="2">
        <v>8</v>
      </c>
      <c r="E102" s="3">
        <v>1</v>
      </c>
      <c r="F102" s="3">
        <v>0.2</v>
      </c>
      <c r="G102" s="3">
        <v>0.25</v>
      </c>
      <c r="H102" s="4">
        <v>50</v>
      </c>
      <c r="I102" s="4">
        <v>1274.0999999999999</v>
      </c>
      <c r="J102" s="2">
        <v>1680385</v>
      </c>
      <c r="K102" s="6">
        <v>2.9621299999999998E-4</v>
      </c>
      <c r="L102" s="8">
        <f t="shared" si="1"/>
        <v>2.3248803076681579E-7</v>
      </c>
      <c r="M102" s="6"/>
      <c r="N102" s="6"/>
      <c r="O102" s="2"/>
      <c r="P102" s="10"/>
    </row>
    <row r="103" spans="1:20" x14ac:dyDescent="0.15">
      <c r="A103" s="1" t="s">
        <v>297</v>
      </c>
      <c r="B103" s="1" t="s">
        <v>298</v>
      </c>
      <c r="C103" s="1" t="s">
        <v>299</v>
      </c>
      <c r="D103" s="2">
        <v>9</v>
      </c>
      <c r="E103" s="3">
        <v>1</v>
      </c>
      <c r="F103" s="3">
        <v>0.2</v>
      </c>
      <c r="G103" s="3">
        <v>0.25</v>
      </c>
      <c r="H103" s="4">
        <v>51.6</v>
      </c>
      <c r="I103" s="4">
        <v>1381.9</v>
      </c>
      <c r="J103" s="2">
        <v>1981082</v>
      </c>
      <c r="K103" s="6">
        <v>2.9621299999999998E-4</v>
      </c>
      <c r="L103" s="8">
        <f t="shared" si="1"/>
        <v>2.1435197915912871E-7</v>
      </c>
      <c r="M103" s="6"/>
      <c r="N103" s="6"/>
      <c r="O103" s="2"/>
      <c r="P103" s="10"/>
    </row>
    <row r="104" spans="1:20" x14ac:dyDescent="0.15">
      <c r="A104" s="1" t="s">
        <v>300</v>
      </c>
      <c r="B104" s="1" t="s">
        <v>301</v>
      </c>
      <c r="C104" s="1" t="s">
        <v>302</v>
      </c>
      <c r="D104" s="2">
        <v>10</v>
      </c>
      <c r="E104" s="3">
        <v>1</v>
      </c>
      <c r="F104" s="3">
        <v>0.2</v>
      </c>
      <c r="G104" s="3">
        <v>0.25</v>
      </c>
      <c r="H104" s="4">
        <v>52.8</v>
      </c>
      <c r="I104" s="4">
        <v>1889.3</v>
      </c>
      <c r="J104" s="2">
        <v>2240148</v>
      </c>
      <c r="K104" s="6">
        <v>2.9621299999999998E-4</v>
      </c>
      <c r="L104" s="8">
        <f t="shared" si="1"/>
        <v>1.5678452336844332E-7</v>
      </c>
      <c r="M104" s="6"/>
      <c r="N104" s="6"/>
      <c r="O104" s="2"/>
      <c r="P104" s="10"/>
    </row>
    <row r="105" spans="1:20" x14ac:dyDescent="0.15">
      <c r="A105" s="1" t="s">
        <v>303</v>
      </c>
      <c r="B105" s="1" t="s">
        <v>304</v>
      </c>
      <c r="C105" s="1" t="s">
        <v>305</v>
      </c>
      <c r="D105" s="2">
        <v>11</v>
      </c>
      <c r="E105" s="3">
        <v>1</v>
      </c>
      <c r="F105" s="3">
        <v>0.2</v>
      </c>
      <c r="G105" s="3">
        <v>0.25</v>
      </c>
      <c r="H105" s="4">
        <v>53.7</v>
      </c>
      <c r="I105" s="4">
        <v>2020.1</v>
      </c>
      <c r="J105" s="2">
        <v>2456958</v>
      </c>
      <c r="K105" s="6">
        <v>2.9621299999999998E-4</v>
      </c>
      <c r="L105" s="8">
        <f t="shared" si="1"/>
        <v>1.466328399584179E-7</v>
      </c>
      <c r="M105" s="6"/>
      <c r="N105" s="6"/>
      <c r="O105" s="2"/>
      <c r="P105" s="10"/>
    </row>
    <row r="106" spans="1:20" x14ac:dyDescent="0.15">
      <c r="A106" s="1" t="s">
        <v>251</v>
      </c>
      <c r="B106" s="1" t="s">
        <v>252</v>
      </c>
      <c r="C106" s="1" t="s">
        <v>56</v>
      </c>
      <c r="D106" s="2">
        <v>12</v>
      </c>
      <c r="E106" s="3">
        <v>1</v>
      </c>
      <c r="F106" s="3">
        <v>0.2</v>
      </c>
      <c r="G106" s="3">
        <v>0.25</v>
      </c>
      <c r="H106" s="4">
        <v>54.5</v>
      </c>
      <c r="I106" s="4">
        <v>2099.3000000000002</v>
      </c>
      <c r="J106" s="2">
        <v>2634563</v>
      </c>
      <c r="K106" s="6">
        <v>2.9621299999999998E-4</v>
      </c>
      <c r="L106" s="8">
        <f t="shared" si="1"/>
        <v>1.411008431381889E-7</v>
      </c>
      <c r="M106" s="6"/>
      <c r="N106" s="6"/>
      <c r="O106" s="2"/>
      <c r="P106" s="10"/>
    </row>
    <row r="107" spans="1:20" x14ac:dyDescent="0.15">
      <c r="A107" s="1" t="s">
        <v>306</v>
      </c>
      <c r="B107" s="1" t="s">
        <v>307</v>
      </c>
      <c r="C107" s="1" t="s">
        <v>308</v>
      </c>
      <c r="D107" s="2">
        <v>13</v>
      </c>
      <c r="E107" s="3">
        <v>1</v>
      </c>
      <c r="F107" s="3">
        <v>0.2</v>
      </c>
      <c r="G107" s="3">
        <v>0.25</v>
      </c>
      <c r="H107" s="4">
        <v>55</v>
      </c>
      <c r="I107" s="4">
        <v>2525.6</v>
      </c>
      <c r="J107" s="2">
        <v>2777755</v>
      </c>
      <c r="K107" s="6">
        <v>2.9621299999999998E-4</v>
      </c>
      <c r="L107" s="8">
        <f t="shared" si="1"/>
        <v>1.1728420969274628E-7</v>
      </c>
      <c r="M107" s="6"/>
      <c r="N107" s="6"/>
      <c r="O107" s="2"/>
      <c r="P107" s="10"/>
    </row>
    <row r="108" spans="1:20" x14ac:dyDescent="0.15">
      <c r="A108" s="1" t="s">
        <v>309</v>
      </c>
      <c r="B108" s="1" t="s">
        <v>310</v>
      </c>
      <c r="C108" s="1" t="s">
        <v>311</v>
      </c>
      <c r="D108" s="2">
        <v>14</v>
      </c>
      <c r="E108" s="3">
        <v>1</v>
      </c>
      <c r="F108" s="3">
        <v>0.2</v>
      </c>
      <c r="G108" s="3">
        <v>0.25</v>
      </c>
      <c r="H108" s="4">
        <v>55.4</v>
      </c>
      <c r="I108" s="4">
        <v>2820.6</v>
      </c>
      <c r="J108" s="2">
        <v>2891833</v>
      </c>
      <c r="K108" s="6">
        <v>2.9621299999999998E-4</v>
      </c>
      <c r="L108" s="8">
        <f t="shared" si="1"/>
        <v>1.0501772672481032E-7</v>
      </c>
      <c r="M108" s="6"/>
      <c r="N108" s="6"/>
      <c r="O108" s="2"/>
      <c r="P108" s="10"/>
    </row>
    <row r="109" spans="1:20" x14ac:dyDescent="0.15">
      <c r="A109" s="1" t="s">
        <v>312</v>
      </c>
      <c r="B109" s="1" t="s">
        <v>313</v>
      </c>
      <c r="C109" s="1" t="s">
        <v>314</v>
      </c>
      <c r="D109" s="2">
        <v>15</v>
      </c>
      <c r="E109" s="3">
        <v>1</v>
      </c>
      <c r="F109" s="3">
        <v>0.2</v>
      </c>
      <c r="G109" s="3">
        <v>0.25</v>
      </c>
      <c r="H109" s="4">
        <v>55.7</v>
      </c>
      <c r="I109" s="4">
        <v>2758.7</v>
      </c>
      <c r="J109" s="2">
        <v>2981902</v>
      </c>
      <c r="K109" s="6">
        <v>2.9621299999999998E-4</v>
      </c>
      <c r="L109" s="8">
        <f t="shared" si="1"/>
        <v>1.0737412549389204E-7</v>
      </c>
      <c r="M109" s="6"/>
      <c r="N109" s="6"/>
      <c r="O109" s="2"/>
      <c r="P109" s="10"/>
    </row>
    <row r="110" spans="1:20" x14ac:dyDescent="0.15">
      <c r="A110" s="1" t="s">
        <v>315</v>
      </c>
      <c r="B110" s="1" t="s">
        <v>316</v>
      </c>
      <c r="C110" s="1" t="s">
        <v>317</v>
      </c>
      <c r="D110" s="2">
        <v>1</v>
      </c>
      <c r="E110" s="3">
        <v>0.11</v>
      </c>
      <c r="F110" s="3">
        <v>1.66</v>
      </c>
      <c r="G110" s="3">
        <v>1.71</v>
      </c>
      <c r="H110" s="4">
        <v>22.9</v>
      </c>
      <c r="I110" s="4">
        <v>94</v>
      </c>
      <c r="J110" s="2">
        <v>19709</v>
      </c>
      <c r="K110" s="6">
        <v>9.2899999999999995E-5</v>
      </c>
      <c r="L110" s="8">
        <f t="shared" si="1"/>
        <v>9.8829787234042554E-7</v>
      </c>
      <c r="M110" s="6">
        <f>SUM(J110:J117)</f>
        <v>4413132</v>
      </c>
      <c r="N110" s="6">
        <f>2/M110</f>
        <v>4.5319287979602696E-7</v>
      </c>
      <c r="O110" s="2">
        <f>J110*EXP(-F110)*E110+E111*J111*EXP(-F111)+J112*EXP(-F112)+J113*EXP(-F113)+J114*EXP(-F114)+J115*EXP(-F115)+J116*EXP(-F116)+J117*EXP(-F117)</f>
        <v>2496704.0736067179</v>
      </c>
      <c r="P110" s="10">
        <f>2/O110</f>
        <v>8.0105608876218026E-7</v>
      </c>
      <c r="Q110" s="1" t="s">
        <v>318</v>
      </c>
      <c r="R110" s="1" t="s">
        <v>319</v>
      </c>
      <c r="S110" s="4">
        <v>6.5</v>
      </c>
      <c r="T110" s="2">
        <v>6</v>
      </c>
    </row>
    <row r="111" spans="1:20" x14ac:dyDescent="0.15">
      <c r="A111" s="1" t="s">
        <v>320</v>
      </c>
      <c r="B111" s="1" t="s">
        <v>321</v>
      </c>
      <c r="C111" s="1" t="s">
        <v>322</v>
      </c>
      <c r="D111" s="2">
        <v>2</v>
      </c>
      <c r="E111" s="3">
        <v>0.92</v>
      </c>
      <c r="F111" s="3">
        <v>0.82</v>
      </c>
      <c r="G111" s="3">
        <v>0.99</v>
      </c>
      <c r="H111" s="4">
        <v>28.3</v>
      </c>
      <c r="I111" s="4">
        <v>179.7</v>
      </c>
      <c r="J111" s="2">
        <v>326373</v>
      </c>
      <c r="K111" s="6">
        <v>9.2899999999999995E-5</v>
      </c>
      <c r="L111" s="8">
        <f t="shared" si="1"/>
        <v>5.1697273233166386E-7</v>
      </c>
      <c r="M111" s="6"/>
      <c r="N111" s="6"/>
      <c r="O111" s="2"/>
      <c r="P111" s="10"/>
    </row>
    <row r="112" spans="1:20" x14ac:dyDescent="0.15">
      <c r="A112" s="1" t="s">
        <v>323</v>
      </c>
      <c r="B112" s="1" t="s">
        <v>324</v>
      </c>
      <c r="C112" s="1" t="s">
        <v>325</v>
      </c>
      <c r="D112" s="2">
        <v>3</v>
      </c>
      <c r="E112" s="3">
        <v>1</v>
      </c>
      <c r="F112" s="3">
        <v>0.57999999999999996</v>
      </c>
      <c r="G112" s="3">
        <v>0.86</v>
      </c>
      <c r="H112" s="4">
        <v>31.4</v>
      </c>
      <c r="I112" s="4">
        <v>247.6</v>
      </c>
      <c r="J112" s="2">
        <v>497233</v>
      </c>
      <c r="K112" s="6">
        <v>9.2899999999999995E-5</v>
      </c>
      <c r="L112" s="8">
        <f t="shared" si="1"/>
        <v>3.7520193861066233E-7</v>
      </c>
      <c r="M112" s="6"/>
      <c r="N112" s="6"/>
      <c r="O112" s="2"/>
      <c r="P112" s="10"/>
    </row>
    <row r="113" spans="1:20" x14ac:dyDescent="0.15">
      <c r="A113" s="1" t="s">
        <v>326</v>
      </c>
      <c r="B113" s="1" t="s">
        <v>327</v>
      </c>
      <c r="C113" s="1" t="s">
        <v>328</v>
      </c>
      <c r="D113" s="2">
        <v>4</v>
      </c>
      <c r="E113" s="3">
        <v>1</v>
      </c>
      <c r="F113" s="3">
        <v>0.55000000000000004</v>
      </c>
      <c r="G113" s="3">
        <v>0.91</v>
      </c>
      <c r="H113" s="4">
        <v>33.5</v>
      </c>
      <c r="I113" s="4">
        <v>303.3</v>
      </c>
      <c r="J113" s="2">
        <v>613808</v>
      </c>
      <c r="K113" s="6">
        <v>9.2899999999999995E-5</v>
      </c>
      <c r="L113" s="8">
        <f t="shared" si="1"/>
        <v>3.0629739531816681E-7</v>
      </c>
      <c r="M113" s="6"/>
      <c r="N113" s="6"/>
      <c r="O113" s="2"/>
      <c r="P113" s="10"/>
    </row>
    <row r="114" spans="1:20" x14ac:dyDescent="0.15">
      <c r="A114" s="1" t="s">
        <v>329</v>
      </c>
      <c r="B114" s="1" t="s">
        <v>330</v>
      </c>
      <c r="C114" s="1" t="s">
        <v>331</v>
      </c>
      <c r="D114" s="2">
        <v>5</v>
      </c>
      <c r="E114" s="3">
        <v>1</v>
      </c>
      <c r="F114" s="3">
        <v>0.54</v>
      </c>
      <c r="G114" s="3">
        <v>0.98</v>
      </c>
      <c r="H114" s="4">
        <v>34.700000000000003</v>
      </c>
      <c r="I114" s="4">
        <v>338.4</v>
      </c>
      <c r="J114" s="2">
        <v>687097</v>
      </c>
      <c r="K114" s="6">
        <v>9.2899999999999995E-5</v>
      </c>
      <c r="L114" s="8">
        <f t="shared" si="1"/>
        <v>2.7452718676122932E-7</v>
      </c>
      <c r="M114" s="6"/>
      <c r="N114" s="6"/>
      <c r="O114" s="2"/>
      <c r="P114" s="10"/>
    </row>
    <row r="115" spans="1:20" x14ac:dyDescent="0.15">
      <c r="A115" s="1" t="s">
        <v>332</v>
      </c>
      <c r="B115" s="1" t="s">
        <v>333</v>
      </c>
      <c r="C115" s="1" t="s">
        <v>334</v>
      </c>
      <c r="D115" s="2">
        <v>6</v>
      </c>
      <c r="E115" s="3">
        <v>1</v>
      </c>
      <c r="F115" s="3">
        <v>0.53</v>
      </c>
      <c r="G115" s="3">
        <v>1</v>
      </c>
      <c r="H115" s="4">
        <v>35.6</v>
      </c>
      <c r="I115" s="4">
        <v>366.3</v>
      </c>
      <c r="J115" s="2">
        <v>746889</v>
      </c>
      <c r="K115" s="6">
        <v>9.2899999999999995E-5</v>
      </c>
      <c r="L115" s="8">
        <f t="shared" si="1"/>
        <v>2.5361725361725361E-7</v>
      </c>
      <c r="M115" s="6"/>
      <c r="N115" s="6"/>
      <c r="O115" s="2"/>
      <c r="P115" s="10"/>
    </row>
    <row r="116" spans="1:20" x14ac:dyDescent="0.15">
      <c r="A116" s="1" t="s">
        <v>335</v>
      </c>
      <c r="B116" s="1" t="s">
        <v>336</v>
      </c>
      <c r="C116" s="1" t="s">
        <v>337</v>
      </c>
      <c r="D116" s="2">
        <v>7</v>
      </c>
      <c r="E116" s="3">
        <v>1</v>
      </c>
      <c r="F116" s="3">
        <v>0.54</v>
      </c>
      <c r="G116" s="3">
        <v>1.04</v>
      </c>
      <c r="H116" s="4">
        <v>35.6</v>
      </c>
      <c r="I116" s="4">
        <v>368</v>
      </c>
      <c r="J116" s="2">
        <v>749115</v>
      </c>
      <c r="K116" s="6">
        <v>9.2899999999999995E-5</v>
      </c>
      <c r="L116" s="8">
        <f t="shared" si="1"/>
        <v>2.5244565217391303E-7</v>
      </c>
      <c r="M116" s="6"/>
      <c r="N116" s="6"/>
      <c r="O116" s="2"/>
      <c r="P116" s="10"/>
    </row>
    <row r="117" spans="1:20" x14ac:dyDescent="0.15">
      <c r="A117" s="1" t="s">
        <v>338</v>
      </c>
      <c r="B117" s="1" t="s">
        <v>339</v>
      </c>
      <c r="C117" s="1" t="s">
        <v>340</v>
      </c>
      <c r="D117" s="2">
        <v>8</v>
      </c>
      <c r="E117" s="3">
        <v>1</v>
      </c>
      <c r="F117" s="3">
        <v>0.53</v>
      </c>
      <c r="G117" s="3">
        <v>1.04</v>
      </c>
      <c r="H117" s="4">
        <v>36</v>
      </c>
      <c r="I117" s="4">
        <v>381.9</v>
      </c>
      <c r="J117" s="2">
        <v>772908</v>
      </c>
      <c r="K117" s="6">
        <v>9.2899999999999995E-5</v>
      </c>
      <c r="L117" s="8">
        <f t="shared" si="1"/>
        <v>2.4325739722440428E-7</v>
      </c>
      <c r="M117" s="6"/>
      <c r="N117" s="6"/>
      <c r="O117" s="2"/>
      <c r="P117" s="10"/>
    </row>
    <row r="118" spans="1:20" x14ac:dyDescent="0.15">
      <c r="A118" s="1" t="s">
        <v>341</v>
      </c>
      <c r="B118" s="1" t="s">
        <v>342</v>
      </c>
      <c r="C118" s="1" t="s">
        <v>343</v>
      </c>
      <c r="D118" s="2">
        <v>3</v>
      </c>
      <c r="E118" s="3">
        <v>1</v>
      </c>
      <c r="F118" s="3">
        <v>0.4</v>
      </c>
      <c r="G118" s="3">
        <v>0.76</v>
      </c>
      <c r="H118" s="4">
        <v>50.6</v>
      </c>
      <c r="I118" s="4">
        <v>897.1</v>
      </c>
      <c r="J118" s="2">
        <v>2634468</v>
      </c>
      <c r="K118" s="6">
        <v>8.1899999999999999E-5</v>
      </c>
      <c r="L118" s="8">
        <f t="shared" si="1"/>
        <v>9.1294170103667374E-8</v>
      </c>
      <c r="M118" s="6">
        <f>SUM(J118:J122)</f>
        <v>41812963</v>
      </c>
      <c r="N118" s="6">
        <f>2/M118</f>
        <v>4.7832056293164395E-8</v>
      </c>
      <c r="O118" s="2">
        <f>J118*EXP(-F118)+J119*EXP(-F119)+J120*EXP(-F120)+J121*EXP(-F121)+J122*EXP(-F122)</f>
        <v>28028067.283046484</v>
      </c>
      <c r="P118" s="10">
        <f>2/O118</f>
        <v>7.1357042917110195E-8</v>
      </c>
      <c r="Q118" s="1" t="s">
        <v>344</v>
      </c>
      <c r="R118" s="1" t="s">
        <v>345</v>
      </c>
      <c r="S118" s="4">
        <v>13.5</v>
      </c>
      <c r="T118" s="2">
        <v>4</v>
      </c>
    </row>
    <row r="119" spans="1:20" x14ac:dyDescent="0.15">
      <c r="A119" s="1" t="s">
        <v>346</v>
      </c>
      <c r="B119" s="1" t="s">
        <v>347</v>
      </c>
      <c r="C119" s="1" t="s">
        <v>348</v>
      </c>
      <c r="D119" s="2">
        <v>4</v>
      </c>
      <c r="E119" s="3">
        <v>1</v>
      </c>
      <c r="F119" s="3">
        <v>0.4</v>
      </c>
      <c r="G119" s="3">
        <v>0.76</v>
      </c>
      <c r="H119" s="4">
        <v>62.6</v>
      </c>
      <c r="I119" s="4">
        <v>1724</v>
      </c>
      <c r="J119" s="2">
        <v>5062613</v>
      </c>
      <c r="K119" s="6">
        <v>8.1899999999999999E-5</v>
      </c>
      <c r="L119" s="8">
        <f t="shared" si="1"/>
        <v>4.7505800464037125E-8</v>
      </c>
      <c r="M119" s="6"/>
      <c r="N119" s="6"/>
      <c r="O119" s="2"/>
      <c r="P119" s="10"/>
    </row>
    <row r="120" spans="1:20" x14ac:dyDescent="0.15">
      <c r="A120" s="1" t="s">
        <v>349</v>
      </c>
      <c r="B120" s="1" t="s">
        <v>350</v>
      </c>
      <c r="C120" s="1" t="s">
        <v>351</v>
      </c>
      <c r="D120" s="2">
        <v>5</v>
      </c>
      <c r="E120" s="3">
        <v>1</v>
      </c>
      <c r="F120" s="3">
        <v>0.4</v>
      </c>
      <c r="G120" s="3">
        <v>0.76</v>
      </c>
      <c r="H120" s="4">
        <v>72.8</v>
      </c>
      <c r="I120" s="4">
        <v>2736.3</v>
      </c>
      <c r="J120" s="2">
        <v>8035502</v>
      </c>
      <c r="K120" s="6">
        <v>8.1899999999999999E-5</v>
      </c>
      <c r="L120" s="8">
        <f t="shared" si="1"/>
        <v>2.9930928626247121E-8</v>
      </c>
      <c r="M120" s="6"/>
      <c r="N120" s="6"/>
      <c r="O120" s="2"/>
      <c r="P120" s="10"/>
    </row>
    <row r="121" spans="1:20" x14ac:dyDescent="0.15">
      <c r="A121" s="1" t="s">
        <v>352</v>
      </c>
      <c r="B121" s="1" t="s">
        <v>353</v>
      </c>
      <c r="C121" s="1" t="s">
        <v>354</v>
      </c>
      <c r="D121" s="2">
        <v>6</v>
      </c>
      <c r="E121" s="3">
        <v>1</v>
      </c>
      <c r="F121" s="3">
        <v>0.4</v>
      </c>
      <c r="G121" s="3">
        <v>0.76</v>
      </c>
      <c r="H121" s="4">
        <v>81.400000000000006</v>
      </c>
      <c r="I121" s="4">
        <v>3858.1</v>
      </c>
      <c r="J121" s="2">
        <v>11329640</v>
      </c>
      <c r="K121" s="6">
        <v>8.1899999999999999E-5</v>
      </c>
      <c r="L121" s="8">
        <f t="shared" si="1"/>
        <v>2.122806562815894E-8</v>
      </c>
      <c r="M121" s="6"/>
      <c r="N121" s="6"/>
      <c r="O121" s="2"/>
      <c r="P121" s="10"/>
    </row>
    <row r="122" spans="1:20" x14ac:dyDescent="0.15">
      <c r="A122" s="1" t="s">
        <v>355</v>
      </c>
      <c r="B122" s="1" t="s">
        <v>356</v>
      </c>
      <c r="C122" s="1" t="s">
        <v>357</v>
      </c>
      <c r="D122" s="2">
        <v>7</v>
      </c>
      <c r="E122" s="3">
        <v>1</v>
      </c>
      <c r="F122" s="3">
        <v>0.4</v>
      </c>
      <c r="G122" s="3">
        <v>0.76</v>
      </c>
      <c r="H122" s="4">
        <v>88.7</v>
      </c>
      <c r="I122" s="4">
        <v>5023</v>
      </c>
      <c r="J122" s="2">
        <v>14750740</v>
      </c>
      <c r="K122" s="6">
        <v>8.1899999999999999E-5</v>
      </c>
      <c r="L122" s="8">
        <f t="shared" si="1"/>
        <v>1.6304997013736812E-8</v>
      </c>
      <c r="M122" s="6"/>
      <c r="N122" s="6"/>
      <c r="O122" s="2"/>
      <c r="P122" s="10"/>
    </row>
    <row r="123" spans="1:20" x14ac:dyDescent="0.15">
      <c r="A123" s="1" t="s">
        <v>358</v>
      </c>
      <c r="B123" s="1" t="s">
        <v>359</v>
      </c>
      <c r="C123" s="1" t="s">
        <v>360</v>
      </c>
      <c r="D123" s="2">
        <v>2</v>
      </c>
      <c r="E123" s="3">
        <v>1</v>
      </c>
      <c r="F123" s="3">
        <v>0.4</v>
      </c>
      <c r="G123" s="3">
        <v>0.76</v>
      </c>
      <c r="H123" s="4">
        <v>36.4</v>
      </c>
      <c r="I123" s="4">
        <v>337.9</v>
      </c>
      <c r="J123" s="2">
        <v>1021749</v>
      </c>
      <c r="K123" s="6">
        <v>8.1899999999999999E-5</v>
      </c>
      <c r="L123" s="8">
        <f t="shared" si="1"/>
        <v>2.4237940218999704E-7</v>
      </c>
      <c r="M123" s="6">
        <f>SUM(J123:J125)</f>
        <v>8755169</v>
      </c>
      <c r="N123" s="6">
        <f>2/M123</f>
        <v>2.2843648135175917E-7</v>
      </c>
      <c r="O123" s="2">
        <f>J123*EXP(-F123)+J124*EXP(-F124)+J125*EXP(-F125)</f>
        <v>5868765.2871298026</v>
      </c>
      <c r="P123" s="10">
        <f>2/O123</f>
        <v>3.407871847228238E-7</v>
      </c>
      <c r="Q123" s="1" t="s">
        <v>361</v>
      </c>
      <c r="R123" s="1" t="s">
        <v>362</v>
      </c>
      <c r="S123" s="2">
        <v>12</v>
      </c>
      <c r="T123" s="2">
        <v>3</v>
      </c>
    </row>
    <row r="124" spans="1:20" x14ac:dyDescent="0.15">
      <c r="A124" s="1" t="s">
        <v>363</v>
      </c>
      <c r="B124" s="1" t="s">
        <v>364</v>
      </c>
      <c r="C124" s="1" t="s">
        <v>365</v>
      </c>
      <c r="D124" s="2">
        <v>3</v>
      </c>
      <c r="E124" s="3">
        <v>1</v>
      </c>
      <c r="F124" s="3">
        <v>0.4</v>
      </c>
      <c r="G124" s="3">
        <v>0.76</v>
      </c>
      <c r="H124" s="4">
        <v>50.5</v>
      </c>
      <c r="I124" s="4">
        <v>889.9</v>
      </c>
      <c r="J124" s="2">
        <v>2690624</v>
      </c>
      <c r="K124" s="6">
        <v>8.1899999999999999E-5</v>
      </c>
      <c r="L124" s="8">
        <f t="shared" si="1"/>
        <v>9.2032812675581522E-8</v>
      </c>
      <c r="M124" s="6"/>
      <c r="N124" s="6"/>
      <c r="O124" s="2"/>
      <c r="P124" s="10"/>
    </row>
    <row r="125" spans="1:20" x14ac:dyDescent="0.15">
      <c r="A125" s="1" t="s">
        <v>366</v>
      </c>
      <c r="B125" s="1" t="s">
        <v>367</v>
      </c>
      <c r="C125" s="1" t="s">
        <v>368</v>
      </c>
      <c r="D125" s="2">
        <v>4</v>
      </c>
      <c r="E125" s="3">
        <v>1</v>
      </c>
      <c r="F125" s="3">
        <v>0.4</v>
      </c>
      <c r="G125" s="3">
        <v>0.76</v>
      </c>
      <c r="H125" s="4">
        <v>62.5</v>
      </c>
      <c r="I125" s="4">
        <v>1667.9</v>
      </c>
      <c r="J125" s="2">
        <v>5042796</v>
      </c>
      <c r="K125" s="6">
        <v>8.1899999999999999E-5</v>
      </c>
      <c r="L125" s="8">
        <f t="shared" si="1"/>
        <v>4.9103663289166013E-8</v>
      </c>
      <c r="M125" s="6"/>
      <c r="N125" s="6"/>
      <c r="O125" s="2"/>
      <c r="P125" s="10"/>
    </row>
    <row r="126" spans="1:20" x14ac:dyDescent="0.15">
      <c r="A126" s="1" t="s">
        <v>369</v>
      </c>
      <c r="B126" s="1" t="s">
        <v>371</v>
      </c>
      <c r="C126" s="1" t="s">
        <v>372</v>
      </c>
      <c r="D126" s="2">
        <v>1</v>
      </c>
      <c r="E126" s="3">
        <v>0.11</v>
      </c>
      <c r="F126" s="3">
        <v>0.2</v>
      </c>
      <c r="G126" s="3">
        <v>0.06</v>
      </c>
      <c r="H126" s="4">
        <v>24.6</v>
      </c>
      <c r="I126" s="4">
        <v>50.4</v>
      </c>
      <c r="J126" s="2">
        <v>22634</v>
      </c>
      <c r="K126" s="6">
        <v>8.8300000000000005E-5</v>
      </c>
      <c r="L126" s="8">
        <f t="shared" si="1"/>
        <v>1.7519841269841271E-6</v>
      </c>
      <c r="M126" s="6">
        <f>SUM(J126:J135)</f>
        <v>701755</v>
      </c>
      <c r="N126" s="6">
        <f>2/M126</f>
        <v>2.8499975062521819E-6</v>
      </c>
      <c r="O126" s="2">
        <f>J126*EXP(-F126)*E126+E127*J127*EXP(-F127)+E128*J128*EXP(-F128)+E129*J129*EXP(-F129)+E130*J130*EXP(-F130)+E131*J131*EXP(-F131)+J132*EXP(-F132)+J133*EXP(-F133)+J134*EXP(-F134)+J135*EXP(-F135)</f>
        <v>518360.35719593021</v>
      </c>
      <c r="P126" s="10">
        <f>2/O126</f>
        <v>3.8583197426959848E-6</v>
      </c>
      <c r="Q126" s="1" t="s">
        <v>373</v>
      </c>
      <c r="R126" s="1" t="s">
        <v>374</v>
      </c>
      <c r="S126" s="4">
        <v>9.5</v>
      </c>
      <c r="T126" s="2">
        <v>3</v>
      </c>
    </row>
    <row r="127" spans="1:20" x14ac:dyDescent="0.15">
      <c r="A127" s="1" t="s">
        <v>375</v>
      </c>
      <c r="B127" s="1" t="s">
        <v>376</v>
      </c>
      <c r="C127" s="1" t="s">
        <v>377</v>
      </c>
      <c r="D127" s="2">
        <v>2</v>
      </c>
      <c r="E127" s="3">
        <v>0.4</v>
      </c>
      <c r="F127" s="3">
        <v>0.2</v>
      </c>
      <c r="G127" s="3">
        <v>0.1</v>
      </c>
      <c r="H127" s="4">
        <v>27.5</v>
      </c>
      <c r="I127" s="4">
        <v>75.900000000000006</v>
      </c>
      <c r="J127" s="2">
        <v>34580</v>
      </c>
      <c r="K127" s="6">
        <v>8.8300000000000005E-5</v>
      </c>
      <c r="L127" s="8">
        <f t="shared" si="1"/>
        <v>1.1633728590250329E-6</v>
      </c>
      <c r="M127" s="6"/>
      <c r="N127" s="6"/>
      <c r="O127" s="2"/>
      <c r="P127" s="10"/>
    </row>
    <row r="128" spans="1:20" x14ac:dyDescent="0.15">
      <c r="A128" s="1" t="s">
        <v>378</v>
      </c>
      <c r="B128" s="1" t="s">
        <v>379</v>
      </c>
      <c r="C128" s="1" t="s">
        <v>380</v>
      </c>
      <c r="D128" s="2">
        <v>3</v>
      </c>
      <c r="E128" s="3">
        <v>0.82</v>
      </c>
      <c r="F128" s="3">
        <v>0.2</v>
      </c>
      <c r="G128" s="3">
        <v>0.19</v>
      </c>
      <c r="H128" s="4">
        <v>29.8</v>
      </c>
      <c r="I128" s="4">
        <v>100.9</v>
      </c>
      <c r="J128" s="2">
        <v>46937</v>
      </c>
      <c r="K128" s="6">
        <v>8.8300000000000005E-5</v>
      </c>
      <c r="L128" s="8">
        <f t="shared" si="1"/>
        <v>8.7512388503468783E-7</v>
      </c>
      <c r="M128" s="6"/>
      <c r="N128" s="6"/>
      <c r="O128" s="2"/>
      <c r="P128" s="10"/>
    </row>
    <row r="129" spans="1:20" x14ac:dyDescent="0.15">
      <c r="A129" s="1" t="s">
        <v>381</v>
      </c>
      <c r="B129" s="1" t="s">
        <v>382</v>
      </c>
      <c r="C129" s="1" t="s">
        <v>383</v>
      </c>
      <c r="D129" s="2">
        <v>4</v>
      </c>
      <c r="E129" s="3">
        <v>0.86</v>
      </c>
      <c r="F129" s="3">
        <v>0.2</v>
      </c>
      <c r="G129" s="3">
        <v>0.28999999999999998</v>
      </c>
      <c r="H129" s="4">
        <v>31.7</v>
      </c>
      <c r="I129" s="4">
        <v>123.4</v>
      </c>
      <c r="J129" s="2">
        <v>58847</v>
      </c>
      <c r="K129" s="6">
        <v>8.8300000000000005E-5</v>
      </c>
      <c r="L129" s="8">
        <f t="shared" si="1"/>
        <v>7.1555915721231764E-7</v>
      </c>
      <c r="M129" s="6"/>
      <c r="N129" s="6"/>
      <c r="O129" s="2"/>
      <c r="P129" s="10"/>
    </row>
    <row r="130" spans="1:20" x14ac:dyDescent="0.15">
      <c r="A130" s="1" t="s">
        <v>384</v>
      </c>
      <c r="B130" s="1" t="s">
        <v>385</v>
      </c>
      <c r="C130" s="1" t="s">
        <v>386</v>
      </c>
      <c r="D130" s="2">
        <v>5</v>
      </c>
      <c r="E130" s="3">
        <v>0.91</v>
      </c>
      <c r="F130" s="3">
        <v>0.2</v>
      </c>
      <c r="G130" s="3">
        <v>0.35</v>
      </c>
      <c r="H130" s="4">
        <v>33.200000000000003</v>
      </c>
      <c r="I130" s="4">
        <v>144.80000000000001</v>
      </c>
      <c r="J130" s="2">
        <v>69781</v>
      </c>
      <c r="K130" s="6">
        <v>8.8300000000000005E-5</v>
      </c>
      <c r="L130" s="8">
        <f t="shared" si="1"/>
        <v>6.0980662983425416E-7</v>
      </c>
      <c r="M130" s="6"/>
      <c r="N130" s="6"/>
      <c r="O130" s="2"/>
      <c r="P130" s="10"/>
    </row>
    <row r="131" spans="1:20" x14ac:dyDescent="0.15">
      <c r="A131" s="1" t="s">
        <v>387</v>
      </c>
      <c r="B131" s="1" t="s">
        <v>388</v>
      </c>
      <c r="C131" s="1" t="s">
        <v>389</v>
      </c>
      <c r="D131" s="2">
        <v>6</v>
      </c>
      <c r="E131" s="3">
        <v>0.94</v>
      </c>
      <c r="F131" s="3">
        <v>0.2</v>
      </c>
      <c r="G131" s="3">
        <v>0.44</v>
      </c>
      <c r="H131" s="4">
        <v>34.4</v>
      </c>
      <c r="I131" s="4">
        <v>164.2</v>
      </c>
      <c r="J131" s="2">
        <v>79474</v>
      </c>
      <c r="K131" s="6">
        <v>8.8300000000000005E-5</v>
      </c>
      <c r="L131" s="8">
        <f t="shared" si="1"/>
        <v>5.3775883069427533E-7</v>
      </c>
      <c r="M131" s="6"/>
      <c r="N131" s="6"/>
      <c r="O131" s="2"/>
      <c r="P131" s="10"/>
    </row>
    <row r="132" spans="1:20" x14ac:dyDescent="0.15">
      <c r="A132" s="1" t="s">
        <v>390</v>
      </c>
      <c r="B132" s="1" t="s">
        <v>391</v>
      </c>
      <c r="C132" s="1" t="s">
        <v>392</v>
      </c>
      <c r="D132" s="2">
        <v>7</v>
      </c>
      <c r="E132" s="3">
        <v>1</v>
      </c>
      <c r="F132" s="3">
        <v>0.2</v>
      </c>
      <c r="G132" s="3">
        <v>0.45</v>
      </c>
      <c r="H132" s="4">
        <v>35.299999999999997</v>
      </c>
      <c r="I132" s="4">
        <v>182.8</v>
      </c>
      <c r="J132" s="2">
        <v>87852</v>
      </c>
      <c r="K132" s="6">
        <v>8.8300000000000005E-5</v>
      </c>
      <c r="L132" s="8">
        <f t="shared" si="1"/>
        <v>4.8304157549234141E-7</v>
      </c>
      <c r="M132" s="6"/>
      <c r="N132" s="6"/>
      <c r="O132" s="2"/>
      <c r="P132" s="10"/>
    </row>
    <row r="133" spans="1:20" x14ac:dyDescent="0.15">
      <c r="A133" s="1" t="s">
        <v>393</v>
      </c>
      <c r="B133" s="1" t="s">
        <v>394</v>
      </c>
      <c r="C133" s="1" t="s">
        <v>395</v>
      </c>
      <c r="D133" s="2">
        <v>8</v>
      </c>
      <c r="E133" s="3">
        <v>1</v>
      </c>
      <c r="F133" s="3">
        <v>0.2</v>
      </c>
      <c r="G133" s="3">
        <v>0.53</v>
      </c>
      <c r="H133" s="4">
        <v>36</v>
      </c>
      <c r="I133" s="4">
        <v>198.7</v>
      </c>
      <c r="J133" s="2">
        <v>94956</v>
      </c>
      <c r="K133" s="6">
        <v>8.8300000000000005E-5</v>
      </c>
      <c r="L133" s="8">
        <f t="shared" si="1"/>
        <v>4.4438852541519884E-7</v>
      </c>
      <c r="M133" s="6"/>
      <c r="N133" s="6"/>
      <c r="O133" s="2"/>
      <c r="P133" s="10"/>
    </row>
    <row r="134" spans="1:20" x14ac:dyDescent="0.15">
      <c r="A134" s="1" t="s">
        <v>396</v>
      </c>
      <c r="B134" s="1" t="s">
        <v>397</v>
      </c>
      <c r="C134" s="1" t="s">
        <v>398</v>
      </c>
      <c r="D134" s="2">
        <v>9</v>
      </c>
      <c r="E134" s="3">
        <v>1</v>
      </c>
      <c r="F134" s="3">
        <v>0.2</v>
      </c>
      <c r="G134" s="3">
        <v>0.5</v>
      </c>
      <c r="H134" s="4">
        <v>36.6</v>
      </c>
      <c r="I134" s="4">
        <v>216.7</v>
      </c>
      <c r="J134" s="2">
        <v>100893</v>
      </c>
      <c r="K134" s="6">
        <v>8.8300000000000005E-5</v>
      </c>
      <c r="L134" s="8">
        <f t="shared" ref="L134:L197" si="2">K134/I134</f>
        <v>4.074757729580065E-7</v>
      </c>
      <c r="M134" s="6"/>
      <c r="N134" s="6"/>
      <c r="O134" s="2"/>
      <c r="P134" s="10"/>
    </row>
    <row r="135" spans="1:20" x14ac:dyDescent="0.15">
      <c r="A135" s="1" t="s">
        <v>399</v>
      </c>
      <c r="B135" s="1" t="s">
        <v>400</v>
      </c>
      <c r="C135" s="1" t="s">
        <v>401</v>
      </c>
      <c r="D135" s="2">
        <v>10</v>
      </c>
      <c r="E135" s="3">
        <v>1</v>
      </c>
      <c r="F135" s="3">
        <v>0.2</v>
      </c>
      <c r="G135" s="3">
        <v>0.5</v>
      </c>
      <c r="H135" s="4">
        <v>37.1</v>
      </c>
      <c r="I135" s="4">
        <v>253.1</v>
      </c>
      <c r="J135" s="2">
        <v>105801</v>
      </c>
      <c r="K135" s="6">
        <v>8.8300000000000005E-5</v>
      </c>
      <c r="L135" s="8">
        <f t="shared" si="2"/>
        <v>3.4887396286052946E-7</v>
      </c>
      <c r="M135" s="6"/>
      <c r="N135" s="6"/>
      <c r="O135" s="2"/>
      <c r="P135" s="10"/>
    </row>
    <row r="136" spans="1:20" x14ac:dyDescent="0.15">
      <c r="A136" s="1" t="s">
        <v>402</v>
      </c>
      <c r="B136" s="1" t="s">
        <v>403</v>
      </c>
      <c r="C136" s="1" t="s">
        <v>404</v>
      </c>
      <c r="D136" s="2">
        <v>2</v>
      </c>
      <c r="E136" s="3">
        <v>0.5</v>
      </c>
      <c r="F136" s="3">
        <v>0.1</v>
      </c>
      <c r="G136" s="3">
        <v>0.48</v>
      </c>
      <c r="H136" s="4">
        <v>19.8</v>
      </c>
      <c r="I136" s="4">
        <v>110.3</v>
      </c>
      <c r="J136" s="2">
        <v>21673</v>
      </c>
      <c r="K136" s="6">
        <v>2.6828059999999998E-3</v>
      </c>
      <c r="L136" s="8">
        <f t="shared" si="2"/>
        <v>2.4322810516772437E-5</v>
      </c>
      <c r="M136" s="6">
        <f>SUM(J136:J144)</f>
        <v>1109784</v>
      </c>
      <c r="N136" s="6">
        <f>2/M136</f>
        <v>1.802152490935173E-6</v>
      </c>
      <c r="O136" s="2">
        <f>J136*EXP(-F136)*E136+E137*J137*EXP(-F137)+J138*EXP(-F138)+J139*EXP(-F139)+J140*EXP(-F140)+J141*EXP(-F141)+J142*EXP(-F142)+J143*EXP(-F143)+J144*EXP(-F144)</f>
        <v>971582.75017738214</v>
      </c>
      <c r="P136" s="10">
        <f>2/O136</f>
        <v>2.0584968183460023E-6</v>
      </c>
      <c r="Q136" s="1" t="s">
        <v>405</v>
      </c>
      <c r="R136" s="1" t="s">
        <v>406</v>
      </c>
      <c r="S136" s="2">
        <v>7</v>
      </c>
      <c r="T136" s="2">
        <v>5</v>
      </c>
    </row>
    <row r="137" spans="1:20" x14ac:dyDescent="0.15">
      <c r="A137" s="1" t="s">
        <v>407</v>
      </c>
      <c r="B137" s="1" t="s">
        <v>408</v>
      </c>
      <c r="C137" s="1" t="s">
        <v>409</v>
      </c>
      <c r="D137" s="2">
        <v>3</v>
      </c>
      <c r="E137" s="3">
        <v>0.5</v>
      </c>
      <c r="F137" s="3">
        <v>0.1</v>
      </c>
      <c r="G137" s="3">
        <v>0.51</v>
      </c>
      <c r="H137" s="4">
        <v>27</v>
      </c>
      <c r="I137" s="4">
        <v>201.1</v>
      </c>
      <c r="J137" s="2">
        <v>50365</v>
      </c>
      <c r="K137" s="6">
        <v>2.6828059999999998E-3</v>
      </c>
      <c r="L137" s="8">
        <f t="shared" si="2"/>
        <v>1.3340656389855793E-5</v>
      </c>
      <c r="M137" s="6"/>
      <c r="N137" s="6"/>
      <c r="O137" s="2"/>
      <c r="P137" s="10"/>
    </row>
    <row r="138" spans="1:20" x14ac:dyDescent="0.15">
      <c r="A138" s="1" t="s">
        <v>410</v>
      </c>
      <c r="B138" s="1" t="s">
        <v>411</v>
      </c>
      <c r="C138" s="1" t="s">
        <v>412</v>
      </c>
      <c r="D138" s="2">
        <v>4</v>
      </c>
      <c r="E138" s="3">
        <v>1</v>
      </c>
      <c r="F138" s="3">
        <v>0.1</v>
      </c>
      <c r="G138" s="3">
        <v>0.54</v>
      </c>
      <c r="H138" s="4">
        <v>31.2</v>
      </c>
      <c r="I138" s="4">
        <v>288.3</v>
      </c>
      <c r="J138" s="2">
        <v>74616</v>
      </c>
      <c r="K138" s="6">
        <v>2.6828059999999998E-3</v>
      </c>
      <c r="L138" s="8">
        <f t="shared" si="2"/>
        <v>9.3056052722858117E-6</v>
      </c>
      <c r="M138" s="6"/>
      <c r="N138" s="6"/>
      <c r="O138" s="2"/>
      <c r="P138" s="10"/>
    </row>
    <row r="139" spans="1:20" x14ac:dyDescent="0.15">
      <c r="A139" s="1" t="s">
        <v>413</v>
      </c>
      <c r="B139" s="1" t="s">
        <v>414</v>
      </c>
      <c r="C139" s="1" t="s">
        <v>415</v>
      </c>
      <c r="D139" s="2">
        <v>5</v>
      </c>
      <c r="E139" s="3">
        <v>1</v>
      </c>
      <c r="F139" s="3">
        <v>0.1</v>
      </c>
      <c r="G139" s="3">
        <v>0.47</v>
      </c>
      <c r="H139" s="4">
        <v>36</v>
      </c>
      <c r="I139" s="4">
        <v>376.1</v>
      </c>
      <c r="J139" s="2">
        <v>110102</v>
      </c>
      <c r="K139" s="6">
        <v>2.6828059999999998E-3</v>
      </c>
      <c r="L139" s="8">
        <f t="shared" si="2"/>
        <v>7.1332252060622162E-6</v>
      </c>
      <c r="M139" s="6"/>
      <c r="N139" s="6"/>
      <c r="O139" s="2"/>
      <c r="P139" s="10"/>
    </row>
    <row r="140" spans="1:20" x14ac:dyDescent="0.15">
      <c r="A140" s="1" t="s">
        <v>416</v>
      </c>
      <c r="B140" s="1" t="s">
        <v>417</v>
      </c>
      <c r="C140" s="1" t="s">
        <v>418</v>
      </c>
      <c r="D140" s="2">
        <v>6</v>
      </c>
      <c r="E140" s="3">
        <v>1</v>
      </c>
      <c r="F140" s="3">
        <v>0.1</v>
      </c>
      <c r="G140" s="3">
        <v>0.37</v>
      </c>
      <c r="H140" s="4">
        <v>39.6</v>
      </c>
      <c r="I140" s="4">
        <v>444.7</v>
      </c>
      <c r="J140" s="2">
        <v>142669</v>
      </c>
      <c r="K140" s="6">
        <v>2.6828059999999998E-3</v>
      </c>
      <c r="L140" s="8">
        <f t="shared" si="2"/>
        <v>6.0328446143467502E-6</v>
      </c>
      <c r="M140" s="6"/>
      <c r="N140" s="6"/>
      <c r="O140" s="2"/>
      <c r="P140" s="10"/>
    </row>
    <row r="141" spans="1:20" x14ac:dyDescent="0.15">
      <c r="A141" s="1" t="s">
        <v>402</v>
      </c>
      <c r="B141" s="1" t="s">
        <v>403</v>
      </c>
      <c r="C141" s="1" t="s">
        <v>56</v>
      </c>
      <c r="D141" s="2">
        <v>7</v>
      </c>
      <c r="E141" s="3">
        <v>1</v>
      </c>
      <c r="F141" s="3">
        <v>0.1</v>
      </c>
      <c r="G141" s="3">
        <v>0.33</v>
      </c>
      <c r="H141" s="4">
        <v>41</v>
      </c>
      <c r="I141" s="4">
        <v>497.2</v>
      </c>
      <c r="J141" s="2">
        <v>156802</v>
      </c>
      <c r="K141" s="6">
        <v>2.6828059999999998E-3</v>
      </c>
      <c r="L141" s="8">
        <f t="shared" si="2"/>
        <v>5.3958286403861621E-6</v>
      </c>
      <c r="M141" s="6"/>
      <c r="N141" s="6"/>
      <c r="O141" s="2"/>
      <c r="P141" s="10"/>
    </row>
    <row r="142" spans="1:20" x14ac:dyDescent="0.15">
      <c r="A142" s="1" t="s">
        <v>419</v>
      </c>
      <c r="B142" s="1" t="s">
        <v>420</v>
      </c>
      <c r="C142" s="1" t="s">
        <v>421</v>
      </c>
      <c r="D142" s="2">
        <v>8</v>
      </c>
      <c r="E142" s="3">
        <v>1</v>
      </c>
      <c r="F142" s="3">
        <v>0.1</v>
      </c>
      <c r="G142" s="3">
        <v>0.26</v>
      </c>
      <c r="H142" s="4">
        <v>42</v>
      </c>
      <c r="I142" s="4">
        <v>561.20000000000005</v>
      </c>
      <c r="J142" s="2">
        <v>167419</v>
      </c>
      <c r="K142" s="6">
        <v>2.6828059999999998E-3</v>
      </c>
      <c r="L142" s="8">
        <f t="shared" si="2"/>
        <v>4.7804811119030642E-6</v>
      </c>
      <c r="M142" s="6"/>
      <c r="N142" s="6"/>
      <c r="O142" s="2"/>
      <c r="P142" s="10"/>
    </row>
    <row r="143" spans="1:20" x14ac:dyDescent="0.15">
      <c r="A143" s="1" t="s">
        <v>422</v>
      </c>
      <c r="B143" s="1" t="s">
        <v>423</v>
      </c>
      <c r="C143" s="1" t="s">
        <v>424</v>
      </c>
      <c r="D143" s="2">
        <v>9</v>
      </c>
      <c r="E143" s="3">
        <v>1</v>
      </c>
      <c r="F143" s="3">
        <v>0.1</v>
      </c>
      <c r="G143" s="3">
        <v>0.21</v>
      </c>
      <c r="H143" s="4">
        <v>43.5</v>
      </c>
      <c r="I143" s="4">
        <v>632.70000000000005</v>
      </c>
      <c r="J143" s="2">
        <v>184178</v>
      </c>
      <c r="K143" s="6">
        <v>2.6828059999999998E-3</v>
      </c>
      <c r="L143" s="8">
        <f t="shared" si="2"/>
        <v>4.2402497234076174E-6</v>
      </c>
      <c r="M143" s="6"/>
      <c r="N143" s="6"/>
      <c r="O143" s="2"/>
      <c r="P143" s="10"/>
    </row>
    <row r="144" spans="1:20" x14ac:dyDescent="0.15">
      <c r="A144" s="1" t="s">
        <v>425</v>
      </c>
      <c r="B144" s="1" t="s">
        <v>426</v>
      </c>
      <c r="C144" s="1" t="s">
        <v>427</v>
      </c>
      <c r="D144" s="2">
        <v>10</v>
      </c>
      <c r="E144" s="3">
        <v>1</v>
      </c>
      <c r="F144" s="3">
        <v>0.1</v>
      </c>
      <c r="G144" s="3">
        <v>0.21</v>
      </c>
      <c r="H144" s="4">
        <v>45</v>
      </c>
      <c r="I144" s="4">
        <v>761.3</v>
      </c>
      <c r="J144" s="2">
        <v>201960</v>
      </c>
      <c r="K144" s="6">
        <v>2.6828059999999998E-3</v>
      </c>
      <c r="L144" s="8">
        <f t="shared" si="2"/>
        <v>3.5239800341521083E-6</v>
      </c>
      <c r="M144" s="6"/>
      <c r="N144" s="6"/>
      <c r="O144" s="2"/>
      <c r="P144" s="10"/>
    </row>
    <row r="145" spans="1:20" x14ac:dyDescent="0.15">
      <c r="A145" s="1" t="s">
        <v>428</v>
      </c>
      <c r="B145" s="1" t="s">
        <v>429</v>
      </c>
      <c r="C145" s="1" t="s">
        <v>430</v>
      </c>
      <c r="D145" s="2">
        <v>1</v>
      </c>
      <c r="E145" s="3">
        <v>1</v>
      </c>
      <c r="F145" s="3">
        <v>1.1499999999999999</v>
      </c>
      <c r="G145" s="3">
        <v>1.21</v>
      </c>
      <c r="H145" s="4">
        <v>8.6</v>
      </c>
      <c r="I145" s="4">
        <v>15.7</v>
      </c>
      <c r="J145" s="2">
        <v>69247</v>
      </c>
      <c r="K145" s="6">
        <v>1.19157E-4</v>
      </c>
      <c r="L145" s="8">
        <f t="shared" si="2"/>
        <v>7.5896178343949048E-6</v>
      </c>
      <c r="M145" s="6">
        <f>SUM(J145:J148)</f>
        <v>433553</v>
      </c>
      <c r="N145" s="6">
        <f>2/M145</f>
        <v>4.6130461558333122E-6</v>
      </c>
      <c r="O145" s="2">
        <f>J145*EXP(-F145)+J146*EXP(-F146)+J147*EXP(-F147)+J148*EXP(-F148)</f>
        <v>222269.63880462217</v>
      </c>
      <c r="P145" s="10">
        <f>2/O145</f>
        <v>8.9980800380839478E-6</v>
      </c>
      <c r="Q145" s="1" t="s">
        <v>431</v>
      </c>
      <c r="R145" s="1" t="s">
        <v>432</v>
      </c>
      <c r="S145" s="4">
        <v>16.5</v>
      </c>
      <c r="T145" s="2">
        <v>9</v>
      </c>
    </row>
    <row r="146" spans="1:20" x14ac:dyDescent="0.15">
      <c r="A146" s="1" t="s">
        <v>433</v>
      </c>
      <c r="B146" s="1" t="s">
        <v>434</v>
      </c>
      <c r="C146" s="1" t="s">
        <v>435</v>
      </c>
      <c r="D146" s="2">
        <v>2</v>
      </c>
      <c r="E146" s="3">
        <v>1</v>
      </c>
      <c r="F146" s="3">
        <v>0.76</v>
      </c>
      <c r="G146" s="3">
        <v>1.21</v>
      </c>
      <c r="H146" s="4">
        <v>12.1</v>
      </c>
      <c r="I146" s="4">
        <v>20.2</v>
      </c>
      <c r="J146" s="2">
        <v>89333</v>
      </c>
      <c r="K146" s="6">
        <v>1.19157E-4</v>
      </c>
      <c r="L146" s="8">
        <f t="shared" si="2"/>
        <v>5.8988613861386143E-6</v>
      </c>
      <c r="M146" s="6"/>
      <c r="N146" s="6"/>
      <c r="O146" s="2"/>
      <c r="P146" s="10"/>
    </row>
    <row r="147" spans="1:20" x14ac:dyDescent="0.15">
      <c r="A147" s="1" t="s">
        <v>436</v>
      </c>
      <c r="B147" s="1" t="s">
        <v>437</v>
      </c>
      <c r="C147" s="1" t="s">
        <v>438</v>
      </c>
      <c r="D147" s="2">
        <v>3</v>
      </c>
      <c r="E147" s="3">
        <v>1</v>
      </c>
      <c r="F147" s="3">
        <v>0.6</v>
      </c>
      <c r="G147" s="3">
        <v>1.21</v>
      </c>
      <c r="H147" s="4">
        <v>14.5</v>
      </c>
      <c r="I147" s="4">
        <v>24.3</v>
      </c>
      <c r="J147" s="2">
        <v>107455</v>
      </c>
      <c r="K147" s="6">
        <v>1.19157E-4</v>
      </c>
      <c r="L147" s="8">
        <f t="shared" si="2"/>
        <v>4.9035802469135797E-6</v>
      </c>
      <c r="M147" s="6"/>
      <c r="N147" s="6"/>
      <c r="O147" s="2"/>
      <c r="P147" s="10"/>
    </row>
    <row r="148" spans="1:20" x14ac:dyDescent="0.15">
      <c r="A148" s="1" t="s">
        <v>439</v>
      </c>
      <c r="B148" s="1" t="s">
        <v>440</v>
      </c>
      <c r="C148" s="1" t="s">
        <v>441</v>
      </c>
      <c r="D148" s="2">
        <v>4</v>
      </c>
      <c r="E148" s="3">
        <v>1</v>
      </c>
      <c r="F148" s="3">
        <v>0.52</v>
      </c>
      <c r="G148" s="3">
        <v>1.21</v>
      </c>
      <c r="H148" s="4">
        <v>16.100000000000001</v>
      </c>
      <c r="I148" s="4">
        <v>37.9</v>
      </c>
      <c r="J148" s="2">
        <v>167518</v>
      </c>
      <c r="K148" s="6">
        <v>1.19157E-4</v>
      </c>
      <c r="L148" s="8">
        <f t="shared" si="2"/>
        <v>3.1439841688654352E-6</v>
      </c>
      <c r="M148" s="6"/>
      <c r="N148" s="6"/>
      <c r="O148" s="2"/>
      <c r="P148" s="10"/>
    </row>
    <row r="149" spans="1:20" x14ac:dyDescent="0.15">
      <c r="A149" s="1" t="s">
        <v>442</v>
      </c>
      <c r="B149" s="1" t="s">
        <v>443</v>
      </c>
      <c r="C149" s="1" t="s">
        <v>444</v>
      </c>
      <c r="D149" s="2">
        <v>1</v>
      </c>
      <c r="E149" s="3">
        <v>0.99</v>
      </c>
      <c r="F149" s="3">
        <v>0.5</v>
      </c>
      <c r="G149" s="3">
        <v>7.0000000000000007E-2</v>
      </c>
      <c r="H149" s="4">
        <v>18</v>
      </c>
      <c r="I149" s="4">
        <v>48.7</v>
      </c>
      <c r="J149" s="2">
        <v>136122</v>
      </c>
      <c r="K149" s="6">
        <v>1.19157E-4</v>
      </c>
      <c r="L149" s="8">
        <f t="shared" si="2"/>
        <v>2.4467556468172482E-6</v>
      </c>
      <c r="M149" s="6">
        <f>SUM(J149:J158)</f>
        <v>2517507</v>
      </c>
      <c r="N149" s="6">
        <f>2/M149</f>
        <v>7.9443671854735657E-7</v>
      </c>
      <c r="O149" s="2">
        <f>J149*EXP(-F149)*E149+J150*EXP(-F150)+J151*EXP(-F151)+J152*EXP(-F152)+J153*EXP(-F153)+J154*EXP(-F154)+J155*EXP(-F155)+J156*EXP(-F156)+J157*EXP(-F157)+J158*EXP(-F158)</f>
        <v>1833705.5107547163</v>
      </c>
      <c r="P149" s="10">
        <f>2/O149</f>
        <v>1.0906876749128819E-6</v>
      </c>
      <c r="Q149" s="1" t="s">
        <v>445</v>
      </c>
      <c r="R149" s="1" t="s">
        <v>446</v>
      </c>
      <c r="S149" s="2">
        <v>15</v>
      </c>
      <c r="T149" s="2">
        <v>9</v>
      </c>
    </row>
    <row r="150" spans="1:20" x14ac:dyDescent="0.15">
      <c r="A150" s="1" t="s">
        <v>447</v>
      </c>
      <c r="B150" s="1" t="s">
        <v>448</v>
      </c>
      <c r="C150" s="1" t="s">
        <v>449</v>
      </c>
      <c r="D150" s="2">
        <v>2</v>
      </c>
      <c r="E150" s="3">
        <v>1</v>
      </c>
      <c r="F150" s="3">
        <v>0.4</v>
      </c>
      <c r="G150" s="3">
        <v>7.0000000000000007E-2</v>
      </c>
      <c r="H150" s="4">
        <v>19.399999999999999</v>
      </c>
      <c r="I150" s="4">
        <v>61.9</v>
      </c>
      <c r="J150" s="2">
        <v>173117</v>
      </c>
      <c r="K150" s="6">
        <v>1.19157E-4</v>
      </c>
      <c r="L150" s="8">
        <f t="shared" si="2"/>
        <v>1.9249919224555736E-6</v>
      </c>
      <c r="M150" s="6"/>
      <c r="N150" s="6"/>
      <c r="O150" s="2"/>
      <c r="P150" s="10"/>
    </row>
    <row r="151" spans="1:20" x14ac:dyDescent="0.15">
      <c r="A151" s="1" t="s">
        <v>450</v>
      </c>
      <c r="B151" s="1" t="s">
        <v>451</v>
      </c>
      <c r="C151" s="1" t="s">
        <v>452</v>
      </c>
      <c r="D151" s="2">
        <v>3</v>
      </c>
      <c r="E151" s="3">
        <v>1</v>
      </c>
      <c r="F151" s="3">
        <v>0.3</v>
      </c>
      <c r="G151" s="3">
        <v>7.0000000000000007E-2</v>
      </c>
      <c r="H151" s="4">
        <v>20.5</v>
      </c>
      <c r="I151" s="4">
        <v>73.2</v>
      </c>
      <c r="J151" s="2">
        <v>204708</v>
      </c>
      <c r="K151" s="6">
        <v>1.19157E-4</v>
      </c>
      <c r="L151" s="8">
        <f t="shared" si="2"/>
        <v>1.627827868852459E-6</v>
      </c>
      <c r="M151" s="6"/>
      <c r="N151" s="6"/>
      <c r="O151" s="2"/>
      <c r="P151" s="10"/>
    </row>
    <row r="152" spans="1:20" x14ac:dyDescent="0.15">
      <c r="A152" s="1" t="s">
        <v>453</v>
      </c>
      <c r="B152" s="1" t="s">
        <v>454</v>
      </c>
      <c r="C152" s="1" t="s">
        <v>455</v>
      </c>
      <c r="D152" s="2">
        <v>4</v>
      </c>
      <c r="E152" s="3">
        <v>1</v>
      </c>
      <c r="F152" s="3">
        <v>0.3</v>
      </c>
      <c r="G152" s="3">
        <v>7.0000000000000007E-2</v>
      </c>
      <c r="H152" s="4">
        <v>21.3</v>
      </c>
      <c r="I152" s="4">
        <v>82.9</v>
      </c>
      <c r="J152" s="2">
        <v>231685</v>
      </c>
      <c r="K152" s="6">
        <v>1.19157E-4</v>
      </c>
      <c r="L152" s="8">
        <f t="shared" si="2"/>
        <v>1.4373582629674304E-6</v>
      </c>
      <c r="M152" s="6"/>
      <c r="N152" s="6"/>
      <c r="O152" s="2"/>
      <c r="P152" s="10"/>
    </row>
    <row r="153" spans="1:20" x14ac:dyDescent="0.15">
      <c r="A153" s="1" t="s">
        <v>456</v>
      </c>
      <c r="B153" s="1" t="s">
        <v>457</v>
      </c>
      <c r="C153" s="1" t="s">
        <v>458</v>
      </c>
      <c r="D153" s="2">
        <v>5</v>
      </c>
      <c r="E153" s="3">
        <v>1</v>
      </c>
      <c r="F153" s="3">
        <v>0.3</v>
      </c>
      <c r="G153" s="3">
        <v>7.0000000000000007E-2</v>
      </c>
      <c r="H153" s="4">
        <v>21.9</v>
      </c>
      <c r="I153" s="4">
        <v>91.1</v>
      </c>
      <c r="J153" s="2">
        <v>254722</v>
      </c>
      <c r="K153" s="6">
        <v>1.19157E-4</v>
      </c>
      <c r="L153" s="8">
        <f t="shared" si="2"/>
        <v>1.307980241492865E-6</v>
      </c>
      <c r="M153" s="6"/>
      <c r="N153" s="6"/>
      <c r="O153" s="2"/>
      <c r="P153" s="10"/>
    </row>
    <row r="154" spans="1:20" x14ac:dyDescent="0.15">
      <c r="A154" s="1" t="s">
        <v>459</v>
      </c>
      <c r="B154" s="1" t="s">
        <v>460</v>
      </c>
      <c r="C154" s="1" t="s">
        <v>461</v>
      </c>
      <c r="D154" s="2">
        <v>6</v>
      </c>
      <c r="E154" s="3">
        <v>1</v>
      </c>
      <c r="F154" s="3">
        <v>0.3</v>
      </c>
      <c r="G154" s="3">
        <v>7.0000000000000007E-2</v>
      </c>
      <c r="H154" s="4">
        <v>22.4</v>
      </c>
      <c r="I154" s="4">
        <v>98.2</v>
      </c>
      <c r="J154" s="2">
        <v>274393</v>
      </c>
      <c r="K154" s="6">
        <v>1.19157E-4</v>
      </c>
      <c r="L154" s="8">
        <f t="shared" si="2"/>
        <v>1.2134114052953156E-6</v>
      </c>
      <c r="M154" s="6"/>
      <c r="N154" s="6"/>
      <c r="O154" s="2"/>
      <c r="P154" s="10"/>
    </row>
    <row r="155" spans="1:20" x14ac:dyDescent="0.15">
      <c r="A155" s="1" t="s">
        <v>462</v>
      </c>
      <c r="B155" s="1" t="s">
        <v>463</v>
      </c>
      <c r="C155" s="1" t="s">
        <v>464</v>
      </c>
      <c r="D155" s="2">
        <v>7</v>
      </c>
      <c r="E155" s="3">
        <v>1</v>
      </c>
      <c r="F155" s="3">
        <v>0.3</v>
      </c>
      <c r="G155" s="3">
        <v>7.0000000000000007E-2</v>
      </c>
      <c r="H155" s="4">
        <v>22.8</v>
      </c>
      <c r="I155" s="4">
        <v>104.2</v>
      </c>
      <c r="J155" s="2">
        <v>291192</v>
      </c>
      <c r="K155" s="6">
        <v>1.19157E-4</v>
      </c>
      <c r="L155" s="8">
        <f t="shared" si="2"/>
        <v>1.1435412667946257E-6</v>
      </c>
      <c r="M155" s="6"/>
      <c r="N155" s="6"/>
      <c r="O155" s="2"/>
      <c r="P155" s="10"/>
    </row>
    <row r="156" spans="1:20" x14ac:dyDescent="0.15">
      <c r="A156" s="1" t="s">
        <v>465</v>
      </c>
      <c r="B156" s="1" t="s">
        <v>466</v>
      </c>
      <c r="C156" s="1" t="s">
        <v>467</v>
      </c>
      <c r="D156" s="2">
        <v>8</v>
      </c>
      <c r="E156" s="3">
        <v>1</v>
      </c>
      <c r="F156" s="3">
        <v>0.3</v>
      </c>
      <c r="G156" s="3">
        <v>7.0000000000000007E-2</v>
      </c>
      <c r="H156" s="4">
        <v>23</v>
      </c>
      <c r="I156" s="4">
        <v>109.3</v>
      </c>
      <c r="J156" s="2">
        <v>305536</v>
      </c>
      <c r="K156" s="6">
        <v>1.19157E-4</v>
      </c>
      <c r="L156" s="8">
        <f t="shared" si="2"/>
        <v>1.0901829826166515E-6</v>
      </c>
      <c r="M156" s="6"/>
      <c r="N156" s="6"/>
      <c r="O156" s="2"/>
      <c r="P156" s="10"/>
    </row>
    <row r="157" spans="1:20" x14ac:dyDescent="0.15">
      <c r="A157" s="1" t="s">
        <v>468</v>
      </c>
      <c r="B157" s="1" t="s">
        <v>469</v>
      </c>
      <c r="C157" s="1" t="s">
        <v>470</v>
      </c>
      <c r="D157" s="2">
        <v>9</v>
      </c>
      <c r="E157" s="3">
        <v>1</v>
      </c>
      <c r="F157" s="3">
        <v>0.3</v>
      </c>
      <c r="G157" s="3">
        <v>7.0000000000000007E-2</v>
      </c>
      <c r="H157" s="4">
        <v>23.3</v>
      </c>
      <c r="I157" s="4">
        <v>113.7</v>
      </c>
      <c r="J157" s="2">
        <v>317786</v>
      </c>
      <c r="K157" s="6">
        <v>1.19157E-4</v>
      </c>
      <c r="L157" s="8">
        <f t="shared" si="2"/>
        <v>1.0479947229551451E-6</v>
      </c>
      <c r="M157" s="6"/>
      <c r="N157" s="6"/>
      <c r="O157" s="2"/>
      <c r="P157" s="10"/>
    </row>
    <row r="158" spans="1:20" x14ac:dyDescent="0.15">
      <c r="A158" s="1" t="s">
        <v>471</v>
      </c>
      <c r="B158" s="1" t="s">
        <v>472</v>
      </c>
      <c r="C158" s="1" t="s">
        <v>473</v>
      </c>
      <c r="D158" s="2">
        <v>10</v>
      </c>
      <c r="E158" s="3">
        <v>1</v>
      </c>
      <c r="F158" s="3">
        <v>0.3</v>
      </c>
      <c r="G158" s="3">
        <v>7.0000000000000007E-2</v>
      </c>
      <c r="H158" s="4">
        <v>23.4</v>
      </c>
      <c r="I158" s="4">
        <v>117.4</v>
      </c>
      <c r="J158" s="2">
        <v>328246</v>
      </c>
      <c r="K158" s="6">
        <v>1.19157E-4</v>
      </c>
      <c r="L158" s="8">
        <f t="shared" si="2"/>
        <v>1.0149659284497443E-6</v>
      </c>
      <c r="M158" s="6"/>
      <c r="N158" s="6"/>
      <c r="O158" s="2"/>
      <c r="P158" s="10"/>
    </row>
    <row r="159" spans="1:20" x14ac:dyDescent="0.15">
      <c r="A159" s="1" t="s">
        <v>474</v>
      </c>
      <c r="B159" s="1" t="s">
        <v>475</v>
      </c>
      <c r="C159" s="1" t="s">
        <v>476</v>
      </c>
      <c r="D159" s="2">
        <v>1</v>
      </c>
      <c r="E159" s="3">
        <v>1</v>
      </c>
      <c r="F159" s="3">
        <v>1.1000000000000001</v>
      </c>
      <c r="G159" s="3">
        <v>0.04</v>
      </c>
      <c r="H159" s="4">
        <v>10.199999999999999</v>
      </c>
      <c r="I159" s="4">
        <v>23.5</v>
      </c>
      <c r="J159" s="2">
        <v>129217</v>
      </c>
      <c r="K159" s="6">
        <v>1.19157E-4</v>
      </c>
      <c r="L159" s="8">
        <f t="shared" si="2"/>
        <v>5.0705106382978725E-6</v>
      </c>
      <c r="M159" s="6">
        <f>SUM(J159:J164)</f>
        <v>1156354</v>
      </c>
      <c r="N159" s="6">
        <f>2/M159</f>
        <v>1.7295741615456858E-6</v>
      </c>
      <c r="O159" s="2">
        <f>J159*EXP(-F159)+J160*EXP(-F160)+J161*EXP(-F161)+J162*EXP(-F162)+J163*EXP(-F163)+J164*EXP(-F164)</f>
        <v>621253.14928616479</v>
      </c>
      <c r="P159" s="10">
        <f>2/O159</f>
        <v>3.2192995758621898E-6</v>
      </c>
      <c r="Q159" s="1" t="s">
        <v>477</v>
      </c>
      <c r="R159" s="1" t="s">
        <v>478</v>
      </c>
      <c r="S159" s="2">
        <v>14</v>
      </c>
      <c r="T159" s="2">
        <v>8</v>
      </c>
    </row>
    <row r="160" spans="1:20" x14ac:dyDescent="0.15">
      <c r="A160" s="1" t="s">
        <v>479</v>
      </c>
      <c r="B160" s="1" t="s">
        <v>480</v>
      </c>
      <c r="C160" s="1" t="s">
        <v>481</v>
      </c>
      <c r="D160" s="2">
        <v>2</v>
      </c>
      <c r="E160" s="3">
        <v>1</v>
      </c>
      <c r="F160" s="3">
        <v>0.76</v>
      </c>
      <c r="G160" s="3">
        <v>0.22</v>
      </c>
      <c r="H160" s="4">
        <v>14</v>
      </c>
      <c r="I160" s="4">
        <v>29.2</v>
      </c>
      <c r="J160" s="2">
        <v>160137</v>
      </c>
      <c r="K160" s="6">
        <v>1.19157E-4</v>
      </c>
      <c r="L160" s="8">
        <f t="shared" si="2"/>
        <v>4.0807191780821915E-6</v>
      </c>
      <c r="M160" s="6"/>
      <c r="N160" s="6"/>
      <c r="O160" s="2"/>
      <c r="P160" s="10"/>
    </row>
    <row r="161" spans="1:20" x14ac:dyDescent="0.15">
      <c r="A161" s="1" t="s">
        <v>482</v>
      </c>
      <c r="B161" s="1" t="s">
        <v>483</v>
      </c>
      <c r="C161" s="1" t="s">
        <v>484</v>
      </c>
      <c r="D161" s="2">
        <v>3</v>
      </c>
      <c r="E161" s="3">
        <v>1</v>
      </c>
      <c r="F161" s="3">
        <v>0.62</v>
      </c>
      <c r="G161" s="3">
        <v>0.49</v>
      </c>
      <c r="H161" s="4">
        <v>16.399999999999999</v>
      </c>
      <c r="I161" s="4">
        <v>33.5</v>
      </c>
      <c r="J161" s="2">
        <v>183783</v>
      </c>
      <c r="K161" s="6">
        <v>1.19157E-4</v>
      </c>
      <c r="L161" s="8">
        <f t="shared" si="2"/>
        <v>3.5569253731343282E-6</v>
      </c>
      <c r="M161" s="6"/>
      <c r="N161" s="6"/>
      <c r="O161" s="2"/>
      <c r="P161" s="10"/>
    </row>
    <row r="162" spans="1:20" x14ac:dyDescent="0.15">
      <c r="A162" s="1" t="s">
        <v>485</v>
      </c>
      <c r="B162" s="1" t="s">
        <v>486</v>
      </c>
      <c r="C162" s="1" t="s">
        <v>487</v>
      </c>
      <c r="D162" s="2">
        <v>4</v>
      </c>
      <c r="E162" s="3">
        <v>1</v>
      </c>
      <c r="F162" s="3">
        <v>0.56000000000000005</v>
      </c>
      <c r="G162" s="3">
        <v>0.65</v>
      </c>
      <c r="H162" s="4">
        <v>17.899999999999999</v>
      </c>
      <c r="I162" s="4">
        <v>37.299999999999997</v>
      </c>
      <c r="J162" s="2">
        <v>204700</v>
      </c>
      <c r="K162" s="6">
        <v>1.19157E-4</v>
      </c>
      <c r="L162" s="8">
        <f t="shared" si="2"/>
        <v>3.1945576407506706E-6</v>
      </c>
      <c r="M162" s="6"/>
      <c r="N162" s="6"/>
      <c r="O162" s="2"/>
      <c r="P162" s="10"/>
    </row>
    <row r="163" spans="1:20" x14ac:dyDescent="0.15">
      <c r="A163" s="1" t="s">
        <v>488</v>
      </c>
      <c r="B163" s="1" t="s">
        <v>489</v>
      </c>
      <c r="C163" s="1" t="s">
        <v>490</v>
      </c>
      <c r="D163" s="2">
        <v>5</v>
      </c>
      <c r="E163" s="3">
        <v>1</v>
      </c>
      <c r="F163" s="3">
        <v>0.52</v>
      </c>
      <c r="G163" s="3">
        <v>0.88</v>
      </c>
      <c r="H163" s="4">
        <v>18.899999999999999</v>
      </c>
      <c r="I163" s="4">
        <v>40.700000000000003</v>
      </c>
      <c r="J163" s="2">
        <v>222889</v>
      </c>
      <c r="K163" s="6">
        <v>1.19157E-4</v>
      </c>
      <c r="L163" s="8">
        <f t="shared" si="2"/>
        <v>2.9276904176904176E-6</v>
      </c>
      <c r="M163" s="6"/>
      <c r="N163" s="6"/>
      <c r="O163" s="2"/>
      <c r="P163" s="10"/>
    </row>
    <row r="164" spans="1:20" x14ac:dyDescent="0.15">
      <c r="A164" s="1" t="s">
        <v>491</v>
      </c>
      <c r="B164" s="1" t="s">
        <v>492</v>
      </c>
      <c r="C164" s="1" t="s">
        <v>493</v>
      </c>
      <c r="D164" s="2">
        <v>6</v>
      </c>
      <c r="E164" s="3">
        <v>1</v>
      </c>
      <c r="F164" s="3">
        <v>0.5</v>
      </c>
      <c r="G164" s="3">
        <v>6.07</v>
      </c>
      <c r="H164" s="4">
        <v>19.5</v>
      </c>
      <c r="I164" s="4">
        <v>46.7</v>
      </c>
      <c r="J164" s="2">
        <v>255628</v>
      </c>
      <c r="K164" s="6">
        <v>1.19157E-4</v>
      </c>
      <c r="L164" s="8">
        <f t="shared" si="2"/>
        <v>2.5515417558886506E-6</v>
      </c>
      <c r="M164" s="6"/>
      <c r="N164" s="6"/>
      <c r="O164" s="2"/>
      <c r="P164" s="10"/>
    </row>
    <row r="165" spans="1:20" x14ac:dyDescent="0.15">
      <c r="A165" s="1" t="s">
        <v>494</v>
      </c>
      <c r="B165" s="1" t="s">
        <v>495</v>
      </c>
      <c r="C165" s="1" t="s">
        <v>496</v>
      </c>
      <c r="D165" s="2">
        <v>1</v>
      </c>
      <c r="E165" s="3">
        <v>0.99</v>
      </c>
      <c r="F165" s="3">
        <v>0.5</v>
      </c>
      <c r="G165" s="3">
        <v>0.11</v>
      </c>
      <c r="H165" s="4">
        <v>18</v>
      </c>
      <c r="I165" s="4">
        <v>53.7</v>
      </c>
      <c r="J165" s="2">
        <v>149998</v>
      </c>
      <c r="K165" s="6">
        <v>1.19157E-4</v>
      </c>
      <c r="L165" s="8">
        <f t="shared" si="2"/>
        <v>2.2189385474860332E-6</v>
      </c>
      <c r="M165" s="6">
        <f>SUM(J165:J174)</f>
        <v>2303267</v>
      </c>
      <c r="N165" s="6">
        <f>2/M165</f>
        <v>8.683318086873992E-7</v>
      </c>
      <c r="O165" s="2">
        <f>J165*EXP(-F165)*E165+J166*EXP(-F166)+J167*EXP(-F167)+J168*EXP(-F168)+J169*EXP(-F169)+J170*EXP(-F170)+J171*EXP(-F171)+J172*EXP(-F172)+J173*EXP(-F173)+J174*EXP(-F174)</f>
        <v>1671981.9662918539</v>
      </c>
      <c r="P165" s="10">
        <f>2/O165</f>
        <v>1.1961851505107016E-6</v>
      </c>
      <c r="Q165" s="1" t="s">
        <v>497</v>
      </c>
      <c r="R165" s="1" t="s">
        <v>498</v>
      </c>
      <c r="S165" s="4">
        <v>14.5</v>
      </c>
      <c r="T165" s="2">
        <v>8</v>
      </c>
    </row>
    <row r="166" spans="1:20" x14ac:dyDescent="0.15">
      <c r="A166" s="1" t="s">
        <v>499</v>
      </c>
      <c r="B166" s="1" t="s">
        <v>500</v>
      </c>
      <c r="C166" s="1" t="s">
        <v>501</v>
      </c>
      <c r="D166" s="2">
        <v>2</v>
      </c>
      <c r="E166" s="3">
        <v>1</v>
      </c>
      <c r="F166" s="3">
        <v>0.4</v>
      </c>
      <c r="G166" s="3">
        <v>0.2</v>
      </c>
      <c r="H166" s="4">
        <v>19.899999999999999</v>
      </c>
      <c r="I166" s="4">
        <v>67.3</v>
      </c>
      <c r="J166" s="2">
        <v>188197</v>
      </c>
      <c r="K166" s="6">
        <v>1.19157E-4</v>
      </c>
      <c r="L166" s="8">
        <f t="shared" si="2"/>
        <v>1.7705349182763744E-6</v>
      </c>
      <c r="M166" s="6"/>
      <c r="N166" s="6"/>
      <c r="O166" s="2"/>
      <c r="P166" s="10"/>
    </row>
    <row r="167" spans="1:20" x14ac:dyDescent="0.15">
      <c r="A167" s="1" t="s">
        <v>502</v>
      </c>
      <c r="B167" s="1" t="s">
        <v>503</v>
      </c>
      <c r="C167" s="1" t="s">
        <v>504</v>
      </c>
      <c r="D167" s="2">
        <v>3</v>
      </c>
      <c r="E167" s="3">
        <v>1</v>
      </c>
      <c r="F167" s="3">
        <v>0.3</v>
      </c>
      <c r="G167" s="3">
        <v>0.31</v>
      </c>
      <c r="H167" s="4">
        <v>21</v>
      </c>
      <c r="I167" s="4">
        <v>77.3</v>
      </c>
      <c r="J167" s="2">
        <v>216147</v>
      </c>
      <c r="K167" s="6">
        <v>1.19157E-4</v>
      </c>
      <c r="L167" s="8">
        <f t="shared" si="2"/>
        <v>1.5414877102199224E-6</v>
      </c>
      <c r="M167" s="6"/>
      <c r="N167" s="6"/>
      <c r="O167" s="2"/>
      <c r="P167" s="10"/>
    </row>
    <row r="168" spans="1:20" x14ac:dyDescent="0.15">
      <c r="A168" s="1" t="s">
        <v>505</v>
      </c>
      <c r="B168" s="1" t="s">
        <v>506</v>
      </c>
      <c r="C168" s="1" t="s">
        <v>507</v>
      </c>
      <c r="D168" s="2">
        <v>4</v>
      </c>
      <c r="E168" s="3">
        <v>1</v>
      </c>
      <c r="F168" s="3">
        <v>0.3</v>
      </c>
      <c r="G168" s="3">
        <v>0.31</v>
      </c>
      <c r="H168" s="4">
        <v>21.5</v>
      </c>
      <c r="I168" s="4">
        <v>80.8</v>
      </c>
      <c r="J168" s="2">
        <v>225929</v>
      </c>
      <c r="K168" s="6">
        <v>1.19157E-4</v>
      </c>
      <c r="L168" s="8">
        <f t="shared" si="2"/>
        <v>1.4747153465346536E-6</v>
      </c>
      <c r="M168" s="6"/>
      <c r="N168" s="6"/>
      <c r="O168" s="2"/>
      <c r="P168" s="10"/>
    </row>
    <row r="169" spans="1:20" x14ac:dyDescent="0.15">
      <c r="A169" s="1" t="s">
        <v>508</v>
      </c>
      <c r="B169" s="1" t="s">
        <v>509</v>
      </c>
      <c r="C169" s="1" t="s">
        <v>510</v>
      </c>
      <c r="D169" s="2">
        <v>5</v>
      </c>
      <c r="E169" s="3">
        <v>1</v>
      </c>
      <c r="F169" s="3">
        <v>0.3</v>
      </c>
      <c r="G169" s="3">
        <v>0.18</v>
      </c>
      <c r="H169" s="4">
        <v>21.6</v>
      </c>
      <c r="I169" s="4">
        <v>82.2</v>
      </c>
      <c r="J169" s="2">
        <v>229656</v>
      </c>
      <c r="K169" s="6">
        <v>1.19157E-4</v>
      </c>
      <c r="L169" s="8">
        <f t="shared" si="2"/>
        <v>1.4495985401459853E-6</v>
      </c>
      <c r="M169" s="6"/>
      <c r="N169" s="6"/>
      <c r="O169" s="2"/>
      <c r="P169" s="10"/>
    </row>
    <row r="170" spans="1:20" x14ac:dyDescent="0.15">
      <c r="A170" s="1" t="s">
        <v>511</v>
      </c>
      <c r="B170" s="1" t="s">
        <v>512</v>
      </c>
      <c r="C170" s="1" t="s">
        <v>513</v>
      </c>
      <c r="D170" s="2">
        <v>6</v>
      </c>
      <c r="E170" s="3">
        <v>1</v>
      </c>
      <c r="F170" s="3">
        <v>0.3</v>
      </c>
      <c r="G170" s="3">
        <v>0.11</v>
      </c>
      <c r="H170" s="4">
        <v>22</v>
      </c>
      <c r="I170" s="4">
        <v>85.8</v>
      </c>
      <c r="J170" s="2">
        <v>239904</v>
      </c>
      <c r="K170" s="6">
        <v>1.19157E-4</v>
      </c>
      <c r="L170" s="8">
        <f t="shared" si="2"/>
        <v>1.3887762237762237E-6</v>
      </c>
      <c r="M170" s="6"/>
      <c r="N170" s="6"/>
      <c r="O170" s="2"/>
      <c r="P170" s="10"/>
    </row>
    <row r="171" spans="1:20" x14ac:dyDescent="0.15">
      <c r="A171" s="1" t="s">
        <v>514</v>
      </c>
      <c r="B171" s="1" t="s">
        <v>515</v>
      </c>
      <c r="C171" s="1" t="s">
        <v>516</v>
      </c>
      <c r="D171" s="2">
        <v>7</v>
      </c>
      <c r="E171" s="3">
        <v>1</v>
      </c>
      <c r="F171" s="3">
        <v>0.3</v>
      </c>
      <c r="G171" s="3">
        <v>0.11</v>
      </c>
      <c r="H171" s="4">
        <v>22.2</v>
      </c>
      <c r="I171" s="4">
        <v>86.5</v>
      </c>
      <c r="J171" s="2">
        <v>241768</v>
      </c>
      <c r="K171" s="6">
        <v>1.19157E-4</v>
      </c>
      <c r="L171" s="8">
        <f t="shared" si="2"/>
        <v>1.3775375722543353E-6</v>
      </c>
      <c r="M171" s="6"/>
      <c r="N171" s="6"/>
      <c r="O171" s="2"/>
      <c r="P171" s="10"/>
    </row>
    <row r="172" spans="1:20" x14ac:dyDescent="0.15">
      <c r="A172" s="1" t="s">
        <v>517</v>
      </c>
      <c r="B172" s="1" t="s">
        <v>518</v>
      </c>
      <c r="C172" s="1" t="s">
        <v>519</v>
      </c>
      <c r="D172" s="2">
        <v>8</v>
      </c>
      <c r="E172" s="3">
        <v>1</v>
      </c>
      <c r="F172" s="3">
        <v>0.3</v>
      </c>
      <c r="G172" s="3">
        <v>0.11</v>
      </c>
      <c r="H172" s="4">
        <v>22.6</v>
      </c>
      <c r="I172" s="4">
        <v>90</v>
      </c>
      <c r="J172" s="2">
        <v>251550</v>
      </c>
      <c r="K172" s="6">
        <v>1.19157E-4</v>
      </c>
      <c r="L172" s="8">
        <f t="shared" si="2"/>
        <v>1.3239666666666665E-6</v>
      </c>
      <c r="M172" s="6"/>
      <c r="N172" s="6"/>
      <c r="O172" s="2"/>
      <c r="P172" s="10"/>
    </row>
    <row r="173" spans="1:20" x14ac:dyDescent="0.15">
      <c r="A173" s="1" t="s">
        <v>520</v>
      </c>
      <c r="B173" s="1" t="s">
        <v>521</v>
      </c>
      <c r="C173" s="1" t="s">
        <v>522</v>
      </c>
      <c r="D173" s="2">
        <v>9</v>
      </c>
      <c r="E173" s="3">
        <v>1</v>
      </c>
      <c r="F173" s="3">
        <v>0.3</v>
      </c>
      <c r="G173" s="3">
        <v>0.11</v>
      </c>
      <c r="H173" s="4">
        <v>22.9</v>
      </c>
      <c r="I173" s="4">
        <v>101</v>
      </c>
      <c r="J173" s="2">
        <v>282295</v>
      </c>
      <c r="K173" s="6">
        <v>1.19157E-4</v>
      </c>
      <c r="L173" s="8">
        <f t="shared" si="2"/>
        <v>1.1797722772277227E-6</v>
      </c>
      <c r="M173" s="6"/>
      <c r="N173" s="6"/>
      <c r="O173" s="2"/>
      <c r="P173" s="10"/>
    </row>
    <row r="174" spans="1:20" x14ac:dyDescent="0.15">
      <c r="A174" s="1" t="s">
        <v>523</v>
      </c>
      <c r="B174" s="1" t="s">
        <v>524</v>
      </c>
      <c r="C174" s="1" t="s">
        <v>525</v>
      </c>
      <c r="D174" s="2">
        <v>10</v>
      </c>
      <c r="E174" s="3">
        <v>1</v>
      </c>
      <c r="F174" s="3">
        <v>0.3</v>
      </c>
      <c r="G174" s="3">
        <v>0.11</v>
      </c>
      <c r="H174" s="4">
        <v>23</v>
      </c>
      <c r="I174" s="4">
        <v>99.4</v>
      </c>
      <c r="J174" s="2">
        <v>277823</v>
      </c>
      <c r="K174" s="6">
        <v>1.19157E-4</v>
      </c>
      <c r="L174" s="8">
        <f t="shared" si="2"/>
        <v>1.1987625754527162E-6</v>
      </c>
      <c r="M174" s="6"/>
      <c r="N174" s="6"/>
      <c r="O174" s="2"/>
      <c r="P174" s="10"/>
    </row>
    <row r="175" spans="1:20" x14ac:dyDescent="0.15">
      <c r="A175" s="1" t="s">
        <v>526</v>
      </c>
      <c r="B175" s="1" t="s">
        <v>527</v>
      </c>
      <c r="C175" s="1" t="s">
        <v>528</v>
      </c>
      <c r="D175" s="2">
        <v>2</v>
      </c>
      <c r="E175" s="3">
        <v>0.57999999999999996</v>
      </c>
      <c r="F175" s="3">
        <v>0.15</v>
      </c>
      <c r="G175" s="3">
        <v>0.05</v>
      </c>
      <c r="H175" s="4">
        <v>30.3</v>
      </c>
      <c r="I175" s="4">
        <v>240.1</v>
      </c>
      <c r="J175" s="2">
        <v>336414</v>
      </c>
      <c r="K175" s="6">
        <v>9.6299999999999996E-5</v>
      </c>
      <c r="L175" s="8">
        <f t="shared" si="2"/>
        <v>4.0108288213244479E-7</v>
      </c>
      <c r="M175" s="6">
        <f>SUM(J175:J185)</f>
        <v>7599026</v>
      </c>
      <c r="N175" s="6">
        <f>2/M175</f>
        <v>2.631916248213916E-7</v>
      </c>
      <c r="O175" s="2">
        <f>J175*EXP(-F175)*E175+E176*J176*EXP(-F176)+E177*J177*EXP(-F177)+E178*J178*EXP(-F178)+E179*J179*EXP(-F179)+J180*EXP(-F180)+J181*EXP(-F181)+J182*EXP(-F182)+J183*EXP(-F183)+J184*EXP(-F184)+J185*EXP(-F185)</f>
        <v>6342348.8902309118</v>
      </c>
      <c r="P175" s="10">
        <f>2/O175</f>
        <v>3.1534058353058913E-7</v>
      </c>
      <c r="Q175" s="1" t="s">
        <v>529</v>
      </c>
      <c r="R175" s="1" t="s">
        <v>530</v>
      </c>
      <c r="S175" s="2">
        <v>10</v>
      </c>
      <c r="T175" s="2">
        <v>5</v>
      </c>
    </row>
    <row r="176" spans="1:20" x14ac:dyDescent="0.15">
      <c r="A176" s="1" t="s">
        <v>531</v>
      </c>
      <c r="B176" s="1" t="s">
        <v>532</v>
      </c>
      <c r="C176" s="1" t="s">
        <v>533</v>
      </c>
      <c r="D176" s="2">
        <v>3</v>
      </c>
      <c r="E176" s="3">
        <v>0.86</v>
      </c>
      <c r="F176" s="3">
        <v>0.15</v>
      </c>
      <c r="G176" s="3">
        <v>0.13</v>
      </c>
      <c r="H176" s="4">
        <v>32.6</v>
      </c>
      <c r="I176" s="4">
        <v>306.10000000000002</v>
      </c>
      <c r="J176" s="2">
        <v>428812</v>
      </c>
      <c r="K176" s="6">
        <v>9.6299999999999996E-5</v>
      </c>
      <c r="L176" s="8">
        <f t="shared" si="2"/>
        <v>3.1460307089186539E-7</v>
      </c>
      <c r="M176" s="6"/>
      <c r="N176" s="6"/>
      <c r="O176" s="2"/>
      <c r="P176" s="10"/>
    </row>
    <row r="177" spans="1:20" x14ac:dyDescent="0.15">
      <c r="A177" s="1" t="s">
        <v>526</v>
      </c>
      <c r="B177" s="1" t="s">
        <v>527</v>
      </c>
      <c r="C177" s="1" t="s">
        <v>370</v>
      </c>
      <c r="D177" s="2">
        <v>4</v>
      </c>
      <c r="E177" s="3">
        <v>0.98</v>
      </c>
      <c r="F177" s="3">
        <v>0.15</v>
      </c>
      <c r="G177" s="3">
        <v>0.22</v>
      </c>
      <c r="H177" s="4">
        <v>34.5</v>
      </c>
      <c r="I177" s="4">
        <v>368.6</v>
      </c>
      <c r="J177" s="2">
        <v>516368</v>
      </c>
      <c r="K177" s="6">
        <v>9.6299999999999996E-5</v>
      </c>
      <c r="L177" s="8">
        <f t="shared" si="2"/>
        <v>2.6125881714595764E-7</v>
      </c>
      <c r="M177" s="6"/>
      <c r="N177" s="6"/>
      <c r="O177" s="2"/>
      <c r="P177" s="10"/>
    </row>
    <row r="178" spans="1:20" x14ac:dyDescent="0.15">
      <c r="A178" s="1" t="s">
        <v>534</v>
      </c>
      <c r="B178" s="1" t="s">
        <v>535</v>
      </c>
      <c r="C178" s="1" t="s">
        <v>536</v>
      </c>
      <c r="D178" s="2">
        <v>5</v>
      </c>
      <c r="E178" s="3">
        <v>0.98</v>
      </c>
      <c r="F178" s="3">
        <v>0.15</v>
      </c>
      <c r="G178" s="3">
        <v>0.3</v>
      </c>
      <c r="H178" s="4">
        <v>36</v>
      </c>
      <c r="I178" s="4">
        <v>425.8</v>
      </c>
      <c r="J178" s="2">
        <v>596558</v>
      </c>
      <c r="K178" s="6">
        <v>9.6299999999999996E-5</v>
      </c>
      <c r="L178" s="8">
        <f t="shared" si="2"/>
        <v>2.2616251761390323E-7</v>
      </c>
      <c r="M178" s="6"/>
      <c r="N178" s="6"/>
      <c r="O178" s="2"/>
      <c r="P178" s="10"/>
    </row>
    <row r="179" spans="1:20" x14ac:dyDescent="0.15">
      <c r="A179" s="1" t="s">
        <v>537</v>
      </c>
      <c r="B179" s="1" t="s">
        <v>538</v>
      </c>
      <c r="C179" s="1" t="s">
        <v>539</v>
      </c>
      <c r="D179" s="2">
        <v>6</v>
      </c>
      <c r="E179" s="3">
        <v>0.99</v>
      </c>
      <c r="F179" s="3">
        <v>0.15</v>
      </c>
      <c r="G179" s="3">
        <v>0.37</v>
      </c>
      <c r="H179" s="4">
        <v>37.200000000000003</v>
      </c>
      <c r="I179" s="4">
        <v>476.9</v>
      </c>
      <c r="J179" s="2">
        <v>668180</v>
      </c>
      <c r="K179" s="6">
        <v>9.6299999999999996E-5</v>
      </c>
      <c r="L179" s="8">
        <f t="shared" si="2"/>
        <v>2.0192912560285176E-7</v>
      </c>
      <c r="M179" s="6"/>
      <c r="N179" s="6"/>
      <c r="O179" s="2"/>
      <c r="P179" s="10"/>
    </row>
    <row r="180" spans="1:20" x14ac:dyDescent="0.15">
      <c r="A180" s="1" t="s">
        <v>540</v>
      </c>
      <c r="B180" s="1" t="s">
        <v>541</v>
      </c>
      <c r="C180" s="1" t="s">
        <v>542</v>
      </c>
      <c r="D180" s="2">
        <v>7</v>
      </c>
      <c r="E180" s="3">
        <v>1</v>
      </c>
      <c r="F180" s="3">
        <v>0.15</v>
      </c>
      <c r="G180" s="3">
        <v>0.4</v>
      </c>
      <c r="H180" s="4">
        <v>38.299999999999997</v>
      </c>
      <c r="I180" s="4">
        <v>521.70000000000005</v>
      </c>
      <c r="J180" s="2">
        <v>730943</v>
      </c>
      <c r="K180" s="6">
        <v>9.6299999999999996E-5</v>
      </c>
      <c r="L180" s="8">
        <f t="shared" si="2"/>
        <v>1.8458884416331222E-7</v>
      </c>
      <c r="M180" s="6"/>
      <c r="N180" s="6"/>
      <c r="O180" s="2"/>
      <c r="P180" s="10"/>
    </row>
    <row r="181" spans="1:20" x14ac:dyDescent="0.15">
      <c r="A181" s="1" t="s">
        <v>543</v>
      </c>
      <c r="B181" s="1" t="s">
        <v>544</v>
      </c>
      <c r="C181" s="1" t="s">
        <v>545</v>
      </c>
      <c r="D181" s="2">
        <v>8</v>
      </c>
      <c r="E181" s="3">
        <v>1</v>
      </c>
      <c r="F181" s="3">
        <v>0.15</v>
      </c>
      <c r="G181" s="3">
        <v>0.43</v>
      </c>
      <c r="H181" s="4">
        <v>39.1</v>
      </c>
      <c r="I181" s="4">
        <v>560.4</v>
      </c>
      <c r="J181" s="2">
        <v>785148</v>
      </c>
      <c r="K181" s="6">
        <v>9.6299999999999996E-5</v>
      </c>
      <c r="L181" s="8">
        <f t="shared" si="2"/>
        <v>1.7184154175588864E-7</v>
      </c>
      <c r="M181" s="6"/>
      <c r="N181" s="6"/>
      <c r="O181" s="2"/>
      <c r="P181" s="10"/>
    </row>
    <row r="182" spans="1:20" x14ac:dyDescent="0.15">
      <c r="A182" s="1" t="s">
        <v>546</v>
      </c>
      <c r="B182" s="1" t="s">
        <v>547</v>
      </c>
      <c r="C182" s="1" t="s">
        <v>548</v>
      </c>
      <c r="D182" s="2">
        <v>9</v>
      </c>
      <c r="E182" s="3">
        <v>1</v>
      </c>
      <c r="F182" s="3">
        <v>0.15</v>
      </c>
      <c r="G182" s="3">
        <v>0.44</v>
      </c>
      <c r="H182" s="4">
        <v>39.799999999999997</v>
      </c>
      <c r="I182" s="4">
        <v>593.5</v>
      </c>
      <c r="J182" s="2">
        <v>831434</v>
      </c>
      <c r="K182" s="6">
        <v>9.6299999999999996E-5</v>
      </c>
      <c r="L182" s="8">
        <f t="shared" si="2"/>
        <v>1.6225779275484414E-7</v>
      </c>
      <c r="M182" s="6"/>
      <c r="N182" s="6"/>
      <c r="O182" s="2"/>
      <c r="P182" s="10"/>
    </row>
    <row r="183" spans="1:20" x14ac:dyDescent="0.15">
      <c r="A183" s="1" t="s">
        <v>549</v>
      </c>
      <c r="B183" s="1" t="s">
        <v>550</v>
      </c>
      <c r="C183" s="1" t="s">
        <v>551</v>
      </c>
      <c r="D183" s="2">
        <v>10</v>
      </c>
      <c r="E183" s="3">
        <v>1</v>
      </c>
      <c r="F183" s="3">
        <v>0.15</v>
      </c>
      <c r="G183" s="3">
        <v>0.47</v>
      </c>
      <c r="H183" s="4">
        <v>40.299999999999997</v>
      </c>
      <c r="I183" s="4">
        <v>621.4</v>
      </c>
      <c r="J183" s="2">
        <v>870606</v>
      </c>
      <c r="K183" s="6">
        <v>9.6299999999999996E-5</v>
      </c>
      <c r="L183" s="8">
        <f t="shared" si="2"/>
        <v>1.5497264242034118E-7</v>
      </c>
      <c r="M183" s="6"/>
      <c r="N183" s="6"/>
      <c r="O183" s="2"/>
      <c r="P183" s="10"/>
    </row>
    <row r="184" spans="1:20" x14ac:dyDescent="0.15">
      <c r="A184" s="1" t="s">
        <v>552</v>
      </c>
      <c r="B184" s="1" t="s">
        <v>553</v>
      </c>
      <c r="C184" s="1" t="s">
        <v>554</v>
      </c>
      <c r="D184" s="2">
        <v>11</v>
      </c>
      <c r="E184" s="3">
        <v>1</v>
      </c>
      <c r="F184" s="3">
        <v>0.15</v>
      </c>
      <c r="G184" s="3">
        <v>0.44</v>
      </c>
      <c r="H184" s="4">
        <v>40.799999999999997</v>
      </c>
      <c r="I184" s="4">
        <v>644.9</v>
      </c>
      <c r="J184" s="2">
        <v>903526</v>
      </c>
      <c r="K184" s="6">
        <v>9.6299999999999996E-5</v>
      </c>
      <c r="L184" s="8">
        <f t="shared" si="2"/>
        <v>1.4932547681811133E-7</v>
      </c>
      <c r="M184" s="6"/>
      <c r="N184" s="6"/>
      <c r="O184" s="2"/>
      <c r="P184" s="10"/>
    </row>
    <row r="185" spans="1:20" x14ac:dyDescent="0.15">
      <c r="A185" s="1" t="s">
        <v>555</v>
      </c>
      <c r="B185" s="1" t="s">
        <v>556</v>
      </c>
      <c r="C185" s="1" t="s">
        <v>557</v>
      </c>
      <c r="D185" s="2">
        <v>12</v>
      </c>
      <c r="E185" s="3">
        <v>1</v>
      </c>
      <c r="F185" s="3">
        <v>0.15</v>
      </c>
      <c r="G185" s="3">
        <v>0.44</v>
      </c>
      <c r="H185" s="4">
        <v>41.1</v>
      </c>
      <c r="I185" s="4">
        <v>664.6</v>
      </c>
      <c r="J185" s="2">
        <v>931037</v>
      </c>
      <c r="K185" s="6">
        <v>9.6299999999999996E-5</v>
      </c>
      <c r="L185" s="8">
        <f t="shared" si="2"/>
        <v>1.4489918748119168E-7</v>
      </c>
      <c r="M185" s="6"/>
      <c r="N185" s="6"/>
      <c r="O185" s="2"/>
      <c r="P185" s="10"/>
    </row>
    <row r="186" spans="1:20" x14ac:dyDescent="0.15">
      <c r="A186" s="1" t="s">
        <v>558</v>
      </c>
      <c r="B186" s="1" t="s">
        <v>559</v>
      </c>
      <c r="C186" s="1" t="s">
        <v>560</v>
      </c>
      <c r="D186" s="2">
        <v>1</v>
      </c>
      <c r="E186" s="3">
        <v>0.21</v>
      </c>
      <c r="F186" s="3">
        <v>0.3</v>
      </c>
      <c r="G186" s="3">
        <v>0.05</v>
      </c>
      <c r="H186" s="4">
        <v>29.9</v>
      </c>
      <c r="I186" s="4">
        <v>300</v>
      </c>
      <c r="J186" s="2">
        <v>94558</v>
      </c>
      <c r="K186" s="6">
        <v>9.6299999999999996E-5</v>
      </c>
      <c r="L186" s="8">
        <f t="shared" si="2"/>
        <v>3.2099999999999998E-7</v>
      </c>
      <c r="M186" s="6">
        <f>SUM(J186:J196)</f>
        <v>6420794</v>
      </c>
      <c r="N186" s="6">
        <f>2/M186</f>
        <v>3.11487956162431E-7</v>
      </c>
      <c r="O186" s="2">
        <f>J186*EXP(-F186)*E186+E187*J187*EXP(-F187)+E188*J188*EXP(-F188)+J189*EXP(-F189)+J190*EXP(-F190)+J191*EXP(-F191)+J192*EXP(-F192)+J193*EXP(-F193)+J194*EXP(-F194)+J195*EXP(-F195)+J196*EXP(-F196)</f>
        <v>4676703.1370757315</v>
      </c>
      <c r="P186" s="10">
        <f>2/O186</f>
        <v>4.2765168995750461E-7</v>
      </c>
      <c r="Q186" s="1" t="s">
        <v>561</v>
      </c>
      <c r="R186" s="1" t="s">
        <v>562</v>
      </c>
      <c r="S186" s="3">
        <v>14.75</v>
      </c>
      <c r="T186" s="2">
        <v>2</v>
      </c>
    </row>
    <row r="187" spans="1:20" x14ac:dyDescent="0.15">
      <c r="A187" s="1" t="s">
        <v>563</v>
      </c>
      <c r="B187" s="1" t="s">
        <v>564</v>
      </c>
      <c r="C187" s="1" t="s">
        <v>565</v>
      </c>
      <c r="D187" s="2">
        <v>2</v>
      </c>
      <c r="E187" s="3">
        <v>0.84</v>
      </c>
      <c r="F187" s="3">
        <v>0.3</v>
      </c>
      <c r="G187" s="3">
        <v>0.14000000000000001</v>
      </c>
      <c r="J187" s="2">
        <v>189642</v>
      </c>
      <c r="K187" s="6">
        <v>9.6299999999999996E-5</v>
      </c>
      <c r="L187" s="8"/>
      <c r="M187" s="6"/>
      <c r="N187" s="6"/>
      <c r="O187" s="2"/>
      <c r="P187" s="10"/>
    </row>
    <row r="188" spans="1:20" x14ac:dyDescent="0.15">
      <c r="A188" s="1" t="s">
        <v>566</v>
      </c>
      <c r="B188" s="1" t="s">
        <v>567</v>
      </c>
      <c r="C188" s="1" t="s">
        <v>568</v>
      </c>
      <c r="D188" s="2">
        <v>3</v>
      </c>
      <c r="E188" s="3">
        <v>0.99</v>
      </c>
      <c r="F188" s="3">
        <v>0.3</v>
      </c>
      <c r="G188" s="3">
        <v>0.22</v>
      </c>
      <c r="J188" s="2">
        <v>286154</v>
      </c>
      <c r="K188" s="6">
        <v>9.6299999999999996E-5</v>
      </c>
      <c r="L188" s="8"/>
      <c r="M188" s="6"/>
      <c r="N188" s="6"/>
      <c r="O188" s="2"/>
      <c r="P188" s="10"/>
    </row>
    <row r="189" spans="1:20" x14ac:dyDescent="0.15">
      <c r="A189" s="1" t="s">
        <v>569</v>
      </c>
      <c r="B189" s="1" t="s">
        <v>570</v>
      </c>
      <c r="C189" s="1" t="s">
        <v>571</v>
      </c>
      <c r="D189" s="2">
        <v>4</v>
      </c>
      <c r="E189" s="3">
        <v>1</v>
      </c>
      <c r="F189" s="3">
        <v>0.3</v>
      </c>
      <c r="G189" s="3">
        <v>0.23</v>
      </c>
      <c r="J189" s="2">
        <v>384049</v>
      </c>
      <c r="K189" s="6">
        <v>9.6299999999999996E-5</v>
      </c>
      <c r="L189" s="8"/>
      <c r="M189" s="6"/>
      <c r="N189" s="6"/>
      <c r="O189" s="2"/>
      <c r="P189" s="10"/>
    </row>
    <row r="190" spans="1:20" x14ac:dyDescent="0.15">
      <c r="A190" s="1" t="s">
        <v>572</v>
      </c>
      <c r="B190" s="1" t="s">
        <v>573</v>
      </c>
      <c r="C190" s="1" t="s">
        <v>574</v>
      </c>
      <c r="D190" s="2">
        <v>5</v>
      </c>
      <c r="E190" s="3">
        <v>1</v>
      </c>
      <c r="F190" s="3">
        <v>0.3</v>
      </c>
      <c r="G190" s="3">
        <v>0.24</v>
      </c>
      <c r="J190" s="2">
        <v>482510</v>
      </c>
      <c r="K190" s="6">
        <v>9.6299999999999996E-5</v>
      </c>
      <c r="L190" s="8"/>
      <c r="M190" s="6"/>
      <c r="N190" s="6"/>
      <c r="O190" s="2"/>
      <c r="P190" s="10"/>
    </row>
    <row r="191" spans="1:20" x14ac:dyDescent="0.15">
      <c r="A191" s="1" t="s">
        <v>575</v>
      </c>
      <c r="B191" s="1" t="s">
        <v>576</v>
      </c>
      <c r="C191" s="1" t="s">
        <v>577</v>
      </c>
      <c r="D191" s="2">
        <v>6</v>
      </c>
      <c r="E191" s="3">
        <v>1</v>
      </c>
      <c r="F191" s="3">
        <v>0.3</v>
      </c>
      <c r="G191" s="3">
        <v>0.26</v>
      </c>
      <c r="J191" s="2">
        <v>581424</v>
      </c>
      <c r="K191" s="6">
        <v>9.6299999999999996E-5</v>
      </c>
      <c r="L191" s="8"/>
      <c r="M191" s="6"/>
      <c r="N191" s="6"/>
      <c r="O191" s="2"/>
      <c r="P191" s="10"/>
    </row>
    <row r="192" spans="1:20" x14ac:dyDescent="0.15">
      <c r="A192" s="1" t="s">
        <v>578</v>
      </c>
      <c r="B192" s="1" t="s">
        <v>579</v>
      </c>
      <c r="C192" s="1" t="s">
        <v>580</v>
      </c>
      <c r="D192" s="2">
        <v>7</v>
      </c>
      <c r="E192" s="3">
        <v>1</v>
      </c>
      <c r="F192" s="3">
        <v>0.3</v>
      </c>
      <c r="G192" s="3">
        <v>0.31</v>
      </c>
      <c r="J192" s="2">
        <v>680716</v>
      </c>
      <c r="K192" s="6">
        <v>9.6299999999999996E-5</v>
      </c>
      <c r="L192" s="8"/>
      <c r="M192" s="6"/>
      <c r="N192" s="6"/>
      <c r="O192" s="2"/>
      <c r="P192" s="10"/>
    </row>
    <row r="193" spans="1:20" x14ac:dyDescent="0.15">
      <c r="A193" s="1" t="s">
        <v>581</v>
      </c>
      <c r="B193" s="1" t="s">
        <v>582</v>
      </c>
      <c r="C193" s="1" t="s">
        <v>583</v>
      </c>
      <c r="D193" s="2">
        <v>8</v>
      </c>
      <c r="E193" s="3">
        <v>1</v>
      </c>
      <c r="F193" s="3">
        <v>0.3</v>
      </c>
      <c r="G193" s="3">
        <v>0.28000000000000003</v>
      </c>
      <c r="J193" s="2">
        <v>780334</v>
      </c>
      <c r="K193" s="6">
        <v>9.6299999999999996E-5</v>
      </c>
      <c r="L193" s="8"/>
      <c r="M193" s="6"/>
      <c r="N193" s="6"/>
      <c r="O193" s="2"/>
      <c r="P193" s="10"/>
    </row>
    <row r="194" spans="1:20" x14ac:dyDescent="0.15">
      <c r="A194" s="1" t="s">
        <v>584</v>
      </c>
      <c r="B194" s="1" t="s">
        <v>585</v>
      </c>
      <c r="C194" s="1" t="s">
        <v>586</v>
      </c>
      <c r="D194" s="2">
        <v>9</v>
      </c>
      <c r="E194" s="3">
        <v>1</v>
      </c>
      <c r="F194" s="3">
        <v>0.3</v>
      </c>
      <c r="G194" s="3">
        <v>0.24</v>
      </c>
      <c r="J194" s="2">
        <v>880236</v>
      </c>
      <c r="K194" s="6">
        <v>9.6299999999999996E-5</v>
      </c>
      <c r="L194" s="8"/>
      <c r="M194" s="6"/>
      <c r="N194" s="6"/>
      <c r="O194" s="2"/>
      <c r="P194" s="10"/>
    </row>
    <row r="195" spans="1:20" x14ac:dyDescent="0.15">
      <c r="A195" s="1" t="s">
        <v>587</v>
      </c>
      <c r="B195" s="1" t="s">
        <v>588</v>
      </c>
      <c r="C195" s="1" t="s">
        <v>589</v>
      </c>
      <c r="D195" s="2">
        <v>10</v>
      </c>
      <c r="E195" s="3">
        <v>1</v>
      </c>
      <c r="F195" s="3">
        <v>0.3</v>
      </c>
      <c r="G195" s="3">
        <v>0.37</v>
      </c>
      <c r="J195" s="2">
        <v>980393</v>
      </c>
      <c r="K195" s="6">
        <v>9.6299999999999996E-5</v>
      </c>
      <c r="L195" s="8"/>
      <c r="M195" s="6"/>
      <c r="N195" s="6"/>
      <c r="O195" s="2"/>
      <c r="P195" s="10"/>
    </row>
    <row r="196" spans="1:20" x14ac:dyDescent="0.15">
      <c r="A196" s="1" t="s">
        <v>590</v>
      </c>
      <c r="B196" s="1" t="s">
        <v>591</v>
      </c>
      <c r="C196" s="1" t="s">
        <v>592</v>
      </c>
      <c r="D196" s="2">
        <v>11</v>
      </c>
      <c r="E196" s="3">
        <v>1</v>
      </c>
      <c r="F196" s="3">
        <v>0.3</v>
      </c>
      <c r="G196" s="3">
        <v>0.3</v>
      </c>
      <c r="J196" s="2">
        <v>1080778</v>
      </c>
      <c r="K196" s="6">
        <v>9.6299999999999996E-5</v>
      </c>
      <c r="L196" s="8"/>
      <c r="M196" s="6"/>
      <c r="N196" s="6"/>
      <c r="O196" s="2"/>
      <c r="P196" s="10"/>
    </row>
    <row r="197" spans="1:20" x14ac:dyDescent="0.15">
      <c r="A197" s="1" t="s">
        <v>593</v>
      </c>
      <c r="B197" s="1" t="s">
        <v>594</v>
      </c>
      <c r="C197" s="1" t="s">
        <v>595</v>
      </c>
      <c r="D197" s="2">
        <v>3</v>
      </c>
      <c r="E197" s="3">
        <v>1</v>
      </c>
      <c r="F197" s="3">
        <v>0.1</v>
      </c>
      <c r="G197" s="3">
        <v>0.51</v>
      </c>
      <c r="H197" s="4">
        <v>28.6</v>
      </c>
      <c r="I197" s="4">
        <v>186.7</v>
      </c>
      <c r="J197" s="2">
        <v>139877</v>
      </c>
      <c r="K197" s="6">
        <v>7.4300000000000004E-5</v>
      </c>
      <c r="L197" s="8">
        <f t="shared" si="2"/>
        <v>3.9796464916979117E-7</v>
      </c>
      <c r="M197" s="6">
        <f>SUM(J197:J200)</f>
        <v>1299376</v>
      </c>
      <c r="N197" s="6">
        <f>2/M197</f>
        <v>1.5392003546317617E-6</v>
      </c>
      <c r="O197" s="2">
        <f>J197*EXP(-F197)+J198*EXP(-F198)+J199*EXP(-F199)+J200*EXP(-F200)</f>
        <v>1175724.024897893</v>
      </c>
      <c r="P197" s="10">
        <f>2/O197</f>
        <v>1.7010794690307465E-6</v>
      </c>
      <c r="Q197" s="1" t="s">
        <v>596</v>
      </c>
      <c r="R197" s="1" t="s">
        <v>597</v>
      </c>
      <c r="S197" s="4">
        <v>10.4</v>
      </c>
      <c r="T197" s="2">
        <v>4</v>
      </c>
    </row>
    <row r="198" spans="1:20" x14ac:dyDescent="0.15">
      <c r="A198" s="1" t="s">
        <v>598</v>
      </c>
      <c r="B198" s="1" t="s">
        <v>599</v>
      </c>
      <c r="C198" s="1" t="s">
        <v>600</v>
      </c>
      <c r="D198" s="2">
        <v>4</v>
      </c>
      <c r="E198" s="3">
        <v>1</v>
      </c>
      <c r="F198" s="3">
        <v>0.1</v>
      </c>
      <c r="G198" s="3">
        <v>0.63</v>
      </c>
      <c r="H198" s="4">
        <v>31.9</v>
      </c>
      <c r="I198" s="4">
        <v>229.1</v>
      </c>
      <c r="J198" s="2">
        <v>224196</v>
      </c>
      <c r="K198" s="6">
        <v>7.4300000000000004E-5</v>
      </c>
      <c r="L198" s="8">
        <f t="shared" ref="L198:L222" si="3">K198/I198</f>
        <v>3.243125272806635E-7</v>
      </c>
      <c r="M198" s="6"/>
      <c r="N198" s="6"/>
      <c r="O198" s="2"/>
      <c r="P198" s="10"/>
    </row>
    <row r="199" spans="1:20" x14ac:dyDescent="0.15">
      <c r="A199" s="1" t="s">
        <v>601</v>
      </c>
      <c r="B199" s="1" t="s">
        <v>602</v>
      </c>
      <c r="C199" s="1" t="s">
        <v>603</v>
      </c>
      <c r="D199" s="2">
        <v>5</v>
      </c>
      <c r="E199" s="3">
        <v>1</v>
      </c>
      <c r="F199" s="3">
        <v>0.1</v>
      </c>
      <c r="G199" s="3">
        <v>0.61</v>
      </c>
      <c r="H199" s="4">
        <v>35.700000000000003</v>
      </c>
      <c r="I199" s="4">
        <v>257.5</v>
      </c>
      <c r="J199" s="2">
        <v>359344</v>
      </c>
      <c r="K199" s="6">
        <v>7.4300000000000004E-5</v>
      </c>
      <c r="L199" s="8">
        <f t="shared" si="3"/>
        <v>2.8854368932038836E-7</v>
      </c>
      <c r="M199" s="6"/>
      <c r="N199" s="6"/>
      <c r="O199" s="2"/>
      <c r="P199" s="10"/>
    </row>
    <row r="200" spans="1:20" x14ac:dyDescent="0.15">
      <c r="A200" s="1" t="s">
        <v>604</v>
      </c>
      <c r="B200" s="1" t="s">
        <v>605</v>
      </c>
      <c r="C200" s="1" t="s">
        <v>606</v>
      </c>
      <c r="D200" s="2">
        <v>6</v>
      </c>
      <c r="E200" s="3">
        <v>1</v>
      </c>
      <c r="F200" s="3">
        <v>0.1</v>
      </c>
      <c r="G200" s="3">
        <v>0.57999999999999996</v>
      </c>
      <c r="H200" s="4">
        <v>39.799999999999997</v>
      </c>
      <c r="I200" s="4">
        <v>288.89999999999998</v>
      </c>
      <c r="J200" s="2">
        <v>575959</v>
      </c>
      <c r="K200" s="6">
        <v>7.4300000000000004E-5</v>
      </c>
      <c r="L200" s="8">
        <f t="shared" si="3"/>
        <v>2.5718241606092079E-7</v>
      </c>
      <c r="M200" s="6"/>
      <c r="N200" s="6"/>
      <c r="O200" s="2"/>
      <c r="P200" s="10"/>
    </row>
    <row r="201" spans="1:20" x14ac:dyDescent="0.15">
      <c r="A201" s="1" t="s">
        <v>607</v>
      </c>
      <c r="B201" s="1" t="s">
        <v>608</v>
      </c>
      <c r="C201" s="1" t="s">
        <v>609</v>
      </c>
      <c r="D201" s="2">
        <v>1</v>
      </c>
      <c r="E201" s="3">
        <v>0.17</v>
      </c>
      <c r="F201" s="3">
        <v>0.36</v>
      </c>
      <c r="G201" s="3">
        <v>0.12</v>
      </c>
      <c r="H201" s="4">
        <v>8.4</v>
      </c>
      <c r="I201" s="4">
        <v>5.2</v>
      </c>
      <c r="J201" s="2">
        <v>5460</v>
      </c>
      <c r="K201" s="6">
        <v>3.2199999999999997E-5</v>
      </c>
      <c r="L201" s="8">
        <f t="shared" si="3"/>
        <v>6.1923076923076919E-6</v>
      </c>
      <c r="M201" s="6">
        <f>SUM(J201:J209)</f>
        <v>80031</v>
      </c>
      <c r="N201" s="6">
        <f>2/M201</f>
        <v>2.4990316252452174E-5</v>
      </c>
      <c r="O201" s="2">
        <f>J201*EXP(-F201)*E201+E202*J202*EXP(-F202)+J203*EXP(-F203)+J204*EXP(-F204)+J205*EXP(-F205)+J206*EXP(-F206)+J207*EXP(-F207)+J208*EXP(-F208)+J209*EXP(-F209)</f>
        <v>52977.515799648056</v>
      </c>
      <c r="P201" s="10">
        <f>2/O201</f>
        <v>3.7751864537470189E-5</v>
      </c>
      <c r="Q201" s="1" t="s">
        <v>610</v>
      </c>
      <c r="R201" s="1" t="s">
        <v>611</v>
      </c>
      <c r="S201" s="4">
        <v>5.5</v>
      </c>
      <c r="T201" s="2">
        <v>4</v>
      </c>
    </row>
    <row r="202" spans="1:20" x14ac:dyDescent="0.15">
      <c r="A202" s="1" t="s">
        <v>612</v>
      </c>
      <c r="B202" s="1" t="s">
        <v>613</v>
      </c>
      <c r="C202" s="1" t="s">
        <v>614</v>
      </c>
      <c r="D202" s="2">
        <v>2</v>
      </c>
      <c r="E202" s="3">
        <v>0.93</v>
      </c>
      <c r="F202" s="3">
        <v>0.36</v>
      </c>
      <c r="G202" s="3">
        <v>0.23</v>
      </c>
      <c r="H202" s="4">
        <v>10.4</v>
      </c>
      <c r="I202" s="4">
        <v>8.5</v>
      </c>
      <c r="J202" s="2">
        <v>8492</v>
      </c>
      <c r="K202" s="6">
        <v>3.2199999999999997E-5</v>
      </c>
      <c r="L202" s="8">
        <f t="shared" si="3"/>
        <v>3.7882352941176469E-6</v>
      </c>
      <c r="M202" s="6"/>
      <c r="N202" s="6"/>
      <c r="O202" s="2"/>
      <c r="P202" s="10"/>
    </row>
    <row r="203" spans="1:20" x14ac:dyDescent="0.15">
      <c r="A203" s="1" t="s">
        <v>615</v>
      </c>
      <c r="B203" s="1" t="s">
        <v>616</v>
      </c>
      <c r="C203" s="1" t="s">
        <v>617</v>
      </c>
      <c r="D203" s="2">
        <v>3</v>
      </c>
      <c r="E203" s="3">
        <v>1</v>
      </c>
      <c r="F203" s="3">
        <v>0.36</v>
      </c>
      <c r="G203" s="3">
        <v>0.32</v>
      </c>
      <c r="H203" s="4">
        <v>11</v>
      </c>
      <c r="I203" s="4">
        <v>9.8000000000000007</v>
      </c>
      <c r="J203" s="2">
        <v>9805</v>
      </c>
      <c r="K203" s="6">
        <v>3.2199999999999997E-5</v>
      </c>
      <c r="L203" s="8">
        <f t="shared" si="3"/>
        <v>3.2857142857142853E-6</v>
      </c>
      <c r="M203" s="6"/>
      <c r="N203" s="6"/>
      <c r="O203" s="2"/>
      <c r="P203" s="10"/>
    </row>
    <row r="204" spans="1:20" x14ac:dyDescent="0.15">
      <c r="A204" s="1" t="s">
        <v>618</v>
      </c>
      <c r="B204" s="1" t="s">
        <v>619</v>
      </c>
      <c r="C204" s="1" t="s">
        <v>620</v>
      </c>
      <c r="D204" s="2">
        <v>4</v>
      </c>
      <c r="E204" s="3">
        <v>1</v>
      </c>
      <c r="F204" s="3">
        <v>0.35</v>
      </c>
      <c r="G204" s="3">
        <v>0.37</v>
      </c>
      <c r="H204" s="4">
        <v>11.3</v>
      </c>
      <c r="I204" s="4">
        <v>10.5</v>
      </c>
      <c r="J204" s="2">
        <v>10574</v>
      </c>
      <c r="K204" s="6">
        <v>3.2199999999999997E-5</v>
      </c>
      <c r="L204" s="8">
        <f t="shared" si="3"/>
        <v>3.0666666666666664E-6</v>
      </c>
      <c r="M204" s="6"/>
      <c r="N204" s="6"/>
      <c r="O204" s="2"/>
      <c r="P204" s="10"/>
    </row>
    <row r="205" spans="1:20" x14ac:dyDescent="0.15">
      <c r="A205" s="1" t="s">
        <v>621</v>
      </c>
      <c r="B205" s="1" t="s">
        <v>622</v>
      </c>
      <c r="C205" s="1" t="s">
        <v>623</v>
      </c>
      <c r="D205" s="2">
        <v>5</v>
      </c>
      <c r="E205" s="3">
        <v>1</v>
      </c>
      <c r="F205" s="3">
        <v>0.34</v>
      </c>
      <c r="G205" s="3">
        <v>0.4</v>
      </c>
      <c r="H205" s="4">
        <v>11.6</v>
      </c>
      <c r="I205" s="4">
        <v>11</v>
      </c>
      <c r="J205" s="2">
        <v>11146</v>
      </c>
      <c r="K205" s="6">
        <v>3.2199999999999997E-5</v>
      </c>
      <c r="L205" s="8">
        <f t="shared" si="3"/>
        <v>2.927272727272727E-6</v>
      </c>
      <c r="M205" s="6"/>
      <c r="N205" s="6"/>
      <c r="O205" s="2"/>
      <c r="P205" s="10"/>
    </row>
    <row r="206" spans="1:20" x14ac:dyDescent="0.15">
      <c r="A206" s="1" t="s">
        <v>624</v>
      </c>
      <c r="B206" s="1" t="s">
        <v>625</v>
      </c>
      <c r="C206" s="1" t="s">
        <v>626</v>
      </c>
      <c r="D206" s="2">
        <v>6</v>
      </c>
      <c r="E206" s="3">
        <v>1</v>
      </c>
      <c r="F206" s="3">
        <v>0.34</v>
      </c>
      <c r="G206" s="3">
        <v>0.37</v>
      </c>
      <c r="H206" s="4">
        <v>11.7</v>
      </c>
      <c r="I206" s="4">
        <v>11.2</v>
      </c>
      <c r="J206" s="2">
        <v>11382</v>
      </c>
      <c r="K206" s="6">
        <v>3.2199999999999997E-5</v>
      </c>
      <c r="L206" s="8">
        <f t="shared" si="3"/>
        <v>2.875E-6</v>
      </c>
      <c r="M206" s="6"/>
      <c r="N206" s="6"/>
      <c r="O206" s="2"/>
      <c r="P206" s="10"/>
    </row>
    <row r="207" spans="1:20" x14ac:dyDescent="0.15">
      <c r="A207" s="1" t="s">
        <v>627</v>
      </c>
      <c r="B207" s="1" t="s">
        <v>628</v>
      </c>
      <c r="C207" s="1" t="s">
        <v>629</v>
      </c>
      <c r="D207" s="2">
        <v>7</v>
      </c>
      <c r="E207" s="3">
        <v>1</v>
      </c>
      <c r="F207" s="3">
        <v>0.34</v>
      </c>
      <c r="G207" s="3">
        <v>0.41</v>
      </c>
      <c r="H207" s="4">
        <v>11.6</v>
      </c>
      <c r="I207" s="4">
        <v>11.2</v>
      </c>
      <c r="J207" s="2">
        <v>11359</v>
      </c>
      <c r="K207" s="6">
        <v>3.2199999999999997E-5</v>
      </c>
      <c r="L207" s="8">
        <f t="shared" si="3"/>
        <v>2.875E-6</v>
      </c>
      <c r="M207" s="6"/>
      <c r="N207" s="6"/>
      <c r="O207" s="2"/>
      <c r="P207" s="10"/>
    </row>
    <row r="208" spans="1:20" x14ac:dyDescent="0.15">
      <c r="A208" s="1" t="s">
        <v>630</v>
      </c>
      <c r="B208" s="1" t="s">
        <v>631</v>
      </c>
      <c r="C208" s="1" t="s">
        <v>632</v>
      </c>
      <c r="D208" s="2">
        <v>8</v>
      </c>
      <c r="E208" s="3">
        <v>1</v>
      </c>
      <c r="F208" s="3">
        <v>0.34</v>
      </c>
      <c r="G208" s="3">
        <v>0.41</v>
      </c>
      <c r="H208" s="4">
        <v>11.8</v>
      </c>
      <c r="I208" s="4">
        <v>11.6</v>
      </c>
      <c r="J208" s="2">
        <v>11813</v>
      </c>
      <c r="K208" s="6">
        <v>3.2199999999999997E-5</v>
      </c>
      <c r="L208" s="8">
        <f t="shared" si="3"/>
        <v>2.7758620689655172E-6</v>
      </c>
      <c r="M208" s="6"/>
      <c r="N208" s="6"/>
      <c r="O208" s="2"/>
      <c r="P208" s="10"/>
    </row>
    <row r="209" spans="1:20" x14ac:dyDescent="0.15">
      <c r="A209" s="1" t="s">
        <v>633</v>
      </c>
      <c r="B209" s="1" t="s">
        <v>650</v>
      </c>
      <c r="C209" s="1" t="s">
        <v>649</v>
      </c>
      <c r="D209" s="2">
        <v>1</v>
      </c>
      <c r="E209" s="3">
        <v>0</v>
      </c>
      <c r="F209" s="3">
        <v>0.15</v>
      </c>
      <c r="G209" s="3">
        <v>0.02</v>
      </c>
      <c r="H209" s="4">
        <v>20.6</v>
      </c>
      <c r="K209" s="6">
        <v>2.3200000000000001E-5</v>
      </c>
      <c r="L209" s="8"/>
      <c r="N209" s="6"/>
      <c r="O209" s="2"/>
      <c r="P209" s="10"/>
    </row>
    <row r="210" spans="1:20" x14ac:dyDescent="0.15">
      <c r="A210" s="1" t="s">
        <v>633</v>
      </c>
      <c r="B210" s="1" t="s">
        <v>650</v>
      </c>
      <c r="C210" s="1" t="s">
        <v>649</v>
      </c>
      <c r="D210" s="2">
        <v>2</v>
      </c>
      <c r="E210" s="3">
        <v>0.05</v>
      </c>
      <c r="F210" s="3">
        <v>0.15</v>
      </c>
      <c r="G210" s="3">
        <v>0.08</v>
      </c>
      <c r="H210" s="4">
        <v>22.3</v>
      </c>
      <c r="I210" s="4">
        <v>58.1</v>
      </c>
      <c r="J210" s="2">
        <v>105045</v>
      </c>
      <c r="K210" s="6">
        <v>2.3200000000000001E-5</v>
      </c>
      <c r="L210" s="8">
        <f t="shared" si="3"/>
        <v>3.9931153184165232E-7</v>
      </c>
      <c r="M210" s="6">
        <f>SUM(J210:J219)</f>
        <v>3008693</v>
      </c>
      <c r="N210" s="6">
        <f>2/M210</f>
        <v>6.647404703637094E-7</v>
      </c>
      <c r="O210" s="2">
        <f>J210*EXP(-F210)*E210+E211*J211*EXP(-F211)+E212*J212*EXP(-F212)+E213*J213*EXP(-F213)+J214*EXP(-F214)+J215*EXP(-F215)+J216*EXP(-F216)+J217*EXP(-F217)+J218*EXP(-F218)+J219*EXP(-F219)</f>
        <v>2359691.0378214493</v>
      </c>
      <c r="P210" s="10">
        <f>2/O210</f>
        <v>8.475685875581708E-7</v>
      </c>
      <c r="Q210" s="1" t="s">
        <v>634</v>
      </c>
      <c r="R210" s="1" t="s">
        <v>635</v>
      </c>
      <c r="S210" s="3">
        <v>14.25</v>
      </c>
      <c r="T210" s="2">
        <v>6</v>
      </c>
    </row>
    <row r="211" spans="1:20" x14ac:dyDescent="0.15">
      <c r="A211" s="1" t="s">
        <v>633</v>
      </c>
      <c r="B211" s="1" t="s">
        <v>650</v>
      </c>
      <c r="C211" s="1" t="s">
        <v>649</v>
      </c>
      <c r="D211" s="2">
        <v>3</v>
      </c>
      <c r="E211" s="3">
        <v>0.25</v>
      </c>
      <c r="F211" s="3">
        <v>0.15</v>
      </c>
      <c r="G211" s="3">
        <v>0.13</v>
      </c>
      <c r="H211" s="4">
        <v>24.1</v>
      </c>
      <c r="I211" s="4">
        <v>77</v>
      </c>
      <c r="J211" s="2">
        <v>139216</v>
      </c>
      <c r="K211" s="6">
        <v>2.3200000000000001E-5</v>
      </c>
      <c r="L211" s="8">
        <f t="shared" si="3"/>
        <v>3.0129870129870133E-7</v>
      </c>
      <c r="M211" s="6"/>
      <c r="N211" s="6"/>
      <c r="O211" s="2"/>
      <c r="P211" s="10"/>
    </row>
    <row r="212" spans="1:20" x14ac:dyDescent="0.15">
      <c r="A212" s="1" t="s">
        <v>633</v>
      </c>
      <c r="B212" s="1" t="s">
        <v>650</v>
      </c>
      <c r="C212" s="1" t="s">
        <v>649</v>
      </c>
      <c r="D212" s="2">
        <v>4</v>
      </c>
      <c r="E212" s="3">
        <v>0.7</v>
      </c>
      <c r="F212" s="3">
        <v>0.15</v>
      </c>
      <c r="G212" s="3">
        <v>0.13</v>
      </c>
      <c r="H212" s="4">
        <v>26.5</v>
      </c>
      <c r="I212" s="4">
        <v>93</v>
      </c>
      <c r="J212" s="2">
        <v>168144</v>
      </c>
      <c r="K212" s="6">
        <v>2.3200000000000001E-5</v>
      </c>
      <c r="L212" s="8">
        <f t="shared" si="3"/>
        <v>2.4946236559139789E-7</v>
      </c>
      <c r="M212" s="6"/>
      <c r="N212" s="6"/>
      <c r="O212" s="2"/>
      <c r="P212" s="10"/>
    </row>
    <row r="213" spans="1:20" x14ac:dyDescent="0.15">
      <c r="A213" s="1" t="s">
        <v>633</v>
      </c>
      <c r="B213" s="1" t="s">
        <v>650</v>
      </c>
      <c r="C213" s="1" t="s">
        <v>649</v>
      </c>
      <c r="D213" s="2">
        <v>5</v>
      </c>
      <c r="E213" s="3">
        <v>0.95</v>
      </c>
      <c r="F213" s="3">
        <v>0.15</v>
      </c>
      <c r="G213" s="3">
        <v>0.14000000000000001</v>
      </c>
      <c r="H213" s="4">
        <v>27.8</v>
      </c>
      <c r="I213" s="4">
        <v>138</v>
      </c>
      <c r="J213" s="2">
        <v>249504</v>
      </c>
      <c r="K213" s="6">
        <v>2.3200000000000001E-5</v>
      </c>
      <c r="L213" s="8">
        <f t="shared" si="3"/>
        <v>1.6811594202898552E-7</v>
      </c>
      <c r="M213" s="6"/>
      <c r="N213" s="6"/>
      <c r="O213" s="2"/>
      <c r="P213" s="10"/>
    </row>
    <row r="214" spans="1:20" x14ac:dyDescent="0.15">
      <c r="A214" s="1" t="s">
        <v>633</v>
      </c>
      <c r="B214" s="1" t="s">
        <v>650</v>
      </c>
      <c r="C214" s="1" t="s">
        <v>649</v>
      </c>
      <c r="D214" s="2">
        <v>6</v>
      </c>
      <c r="E214" s="3">
        <v>1</v>
      </c>
      <c r="F214" s="3">
        <v>0.15</v>
      </c>
      <c r="G214" s="3">
        <v>0.14000000000000001</v>
      </c>
      <c r="H214" s="4">
        <v>29.1</v>
      </c>
      <c r="I214" s="4">
        <v>165</v>
      </c>
      <c r="J214" s="2">
        <v>298320</v>
      </c>
      <c r="K214" s="6">
        <v>2.3200000000000001E-5</v>
      </c>
      <c r="L214" s="8">
        <f t="shared" si="3"/>
        <v>1.4060606060606061E-7</v>
      </c>
      <c r="M214" s="6"/>
      <c r="N214" s="6"/>
      <c r="O214" s="2"/>
      <c r="P214" s="10"/>
    </row>
    <row r="215" spans="1:20" x14ac:dyDescent="0.15">
      <c r="A215" s="1" t="s">
        <v>633</v>
      </c>
      <c r="B215" s="1" t="s">
        <v>650</v>
      </c>
      <c r="C215" s="1" t="s">
        <v>649</v>
      </c>
      <c r="D215" s="2">
        <v>7</v>
      </c>
      <c r="E215" s="3">
        <v>1</v>
      </c>
      <c r="F215" s="3">
        <v>0.15</v>
      </c>
      <c r="G215" s="3">
        <v>0.23</v>
      </c>
      <c r="H215" s="4">
        <v>29.6</v>
      </c>
      <c r="I215" s="4">
        <v>185</v>
      </c>
      <c r="J215" s="2">
        <v>334480</v>
      </c>
      <c r="K215" s="6">
        <v>2.3200000000000001E-5</v>
      </c>
      <c r="L215" s="8">
        <f t="shared" si="3"/>
        <v>1.2540540540540542E-7</v>
      </c>
      <c r="M215" s="6"/>
      <c r="N215" s="6"/>
      <c r="O215" s="2"/>
      <c r="P215" s="10"/>
    </row>
    <row r="216" spans="1:20" x14ac:dyDescent="0.15">
      <c r="A216" s="1" t="s">
        <v>633</v>
      </c>
      <c r="B216" s="1" t="s">
        <v>650</v>
      </c>
      <c r="C216" s="1" t="s">
        <v>649</v>
      </c>
      <c r="D216" s="2">
        <v>8</v>
      </c>
      <c r="E216" s="3">
        <v>1</v>
      </c>
      <c r="F216" s="3">
        <v>0.15</v>
      </c>
      <c r="G216" s="3">
        <v>0.31</v>
      </c>
      <c r="H216" s="4">
        <v>30.6</v>
      </c>
      <c r="I216" s="4">
        <v>207</v>
      </c>
      <c r="J216" s="2">
        <v>374256</v>
      </c>
      <c r="K216" s="6">
        <v>2.3200000000000001E-5</v>
      </c>
      <c r="L216" s="8">
        <f t="shared" si="3"/>
        <v>1.1207729468599034E-7</v>
      </c>
      <c r="M216" s="6"/>
      <c r="N216" s="6"/>
      <c r="O216" s="2"/>
      <c r="P216" s="10"/>
    </row>
    <row r="217" spans="1:20" x14ac:dyDescent="0.15">
      <c r="A217" s="1" t="s">
        <v>633</v>
      </c>
      <c r="B217" s="1" t="s">
        <v>650</v>
      </c>
      <c r="C217" s="1" t="s">
        <v>649</v>
      </c>
      <c r="D217" s="2">
        <v>9</v>
      </c>
      <c r="E217" s="3">
        <v>1</v>
      </c>
      <c r="F217" s="3">
        <v>0.15</v>
      </c>
      <c r="G217" s="3">
        <v>0.32</v>
      </c>
      <c r="H217" s="4">
        <v>31.1</v>
      </c>
      <c r="I217" s="4">
        <v>236</v>
      </c>
      <c r="J217" s="2">
        <v>426688</v>
      </c>
      <c r="K217" s="6">
        <v>2.3200000000000001E-5</v>
      </c>
      <c r="L217" s="8">
        <f t="shared" si="3"/>
        <v>9.8305084745762713E-8</v>
      </c>
      <c r="M217" s="6"/>
      <c r="N217" s="6"/>
      <c r="O217" s="2"/>
      <c r="P217" s="10"/>
    </row>
    <row r="218" spans="1:20" x14ac:dyDescent="0.15">
      <c r="A218" s="1" t="s">
        <v>633</v>
      </c>
      <c r="B218" s="1" t="s">
        <v>650</v>
      </c>
      <c r="C218" s="1" t="s">
        <v>649</v>
      </c>
      <c r="D218" s="2">
        <v>10</v>
      </c>
      <c r="E218" s="3">
        <v>1</v>
      </c>
      <c r="F218" s="3">
        <v>0.15</v>
      </c>
      <c r="G218" s="3">
        <v>0.28999999999999998</v>
      </c>
      <c r="H218" s="4">
        <v>31.5</v>
      </c>
      <c r="I218" s="4">
        <v>231</v>
      </c>
      <c r="J218" s="2">
        <v>417648</v>
      </c>
      <c r="K218" s="6">
        <v>2.3200000000000001E-5</v>
      </c>
      <c r="L218" s="8">
        <f t="shared" si="3"/>
        <v>1.0043290043290044E-7</v>
      </c>
      <c r="M218" s="6"/>
      <c r="N218" s="6"/>
      <c r="O218" s="2"/>
      <c r="P218" s="10"/>
    </row>
    <row r="219" spans="1:20" x14ac:dyDescent="0.15">
      <c r="A219" s="1" t="s">
        <v>633</v>
      </c>
      <c r="B219" s="1" t="s">
        <v>650</v>
      </c>
      <c r="C219" s="1" t="s">
        <v>649</v>
      </c>
      <c r="D219" s="2">
        <v>11</v>
      </c>
      <c r="E219" s="3">
        <v>1</v>
      </c>
      <c r="F219" s="3">
        <v>0.15</v>
      </c>
      <c r="G219" s="3">
        <v>0.28999999999999998</v>
      </c>
      <c r="H219" s="4">
        <v>32.1</v>
      </c>
      <c r="I219" s="4">
        <v>274</v>
      </c>
      <c r="J219" s="2">
        <v>495392</v>
      </c>
      <c r="K219" s="6">
        <v>2.3200000000000001E-5</v>
      </c>
      <c r="L219" s="8">
        <f t="shared" si="3"/>
        <v>8.4671532846715338E-8</v>
      </c>
      <c r="M219" s="6"/>
      <c r="N219" s="6"/>
      <c r="O219" s="2"/>
      <c r="P219" s="10"/>
    </row>
    <row r="220" spans="1:20" x14ac:dyDescent="0.15">
      <c r="A220" s="1" t="s">
        <v>636</v>
      </c>
      <c r="B220" s="1" t="s">
        <v>637</v>
      </c>
      <c r="C220" s="1" t="s">
        <v>638</v>
      </c>
      <c r="D220" s="2">
        <v>1</v>
      </c>
      <c r="E220" s="3">
        <v>0.2</v>
      </c>
      <c r="F220" s="3">
        <v>0.28999999999999998</v>
      </c>
      <c r="G220" s="3">
        <v>0.35</v>
      </c>
      <c r="H220" s="4">
        <v>11.1</v>
      </c>
      <c r="I220" s="4">
        <v>9</v>
      </c>
      <c r="J220" s="2">
        <v>1236</v>
      </c>
      <c r="K220" s="6">
        <v>2.16269E-4</v>
      </c>
      <c r="L220" s="8">
        <f t="shared" si="3"/>
        <v>2.402988888888889E-5</v>
      </c>
      <c r="M220" s="6">
        <f>SUM(J220:J222)</f>
        <v>56287</v>
      </c>
      <c r="N220" s="6">
        <f>2/M220</f>
        <v>3.5532183275001334E-5</v>
      </c>
      <c r="O220" s="2">
        <f>J220*EXP(-F220)*E220+J221*EXP(-F221)+J222*EXP(-F222)</f>
        <v>36278.897626347796</v>
      </c>
      <c r="P220" s="10">
        <f>2/O220</f>
        <v>5.5128466708081183E-5</v>
      </c>
      <c r="Q220" s="1" t="s">
        <v>639</v>
      </c>
      <c r="R220" s="1" t="s">
        <v>640</v>
      </c>
      <c r="S220" s="2">
        <v>7</v>
      </c>
      <c r="T220" s="2">
        <v>6</v>
      </c>
    </row>
    <row r="221" spans="1:20" x14ac:dyDescent="0.15">
      <c r="A221" s="1" t="s">
        <v>641</v>
      </c>
      <c r="B221" s="1" t="s">
        <v>642</v>
      </c>
      <c r="C221" s="1" t="s">
        <v>643</v>
      </c>
      <c r="D221" s="2">
        <v>2</v>
      </c>
      <c r="E221" s="3">
        <v>1</v>
      </c>
      <c r="F221" s="3">
        <v>0.39</v>
      </c>
      <c r="G221" s="3">
        <v>0.35</v>
      </c>
      <c r="H221" s="4">
        <v>15.8</v>
      </c>
      <c r="I221" s="4">
        <v>26</v>
      </c>
      <c r="J221" s="2">
        <v>19354</v>
      </c>
      <c r="K221" s="6">
        <v>2.16269E-4</v>
      </c>
      <c r="L221" s="8">
        <f t="shared" si="3"/>
        <v>8.3180384615384608E-6</v>
      </c>
      <c r="M221" s="6"/>
      <c r="N221" s="6"/>
      <c r="O221" s="2"/>
      <c r="P221" s="10"/>
    </row>
    <row r="222" spans="1:20" x14ac:dyDescent="0.15">
      <c r="A222" s="1" t="s">
        <v>644</v>
      </c>
      <c r="B222" s="1" t="s">
        <v>645</v>
      </c>
      <c r="C222" s="1" t="s">
        <v>646</v>
      </c>
      <c r="D222" s="2">
        <v>3</v>
      </c>
      <c r="E222" s="3">
        <v>1</v>
      </c>
      <c r="F222" s="3">
        <v>0.44</v>
      </c>
      <c r="G222" s="3">
        <v>0.35</v>
      </c>
      <c r="H222" s="4">
        <v>18.7</v>
      </c>
      <c r="I222" s="4">
        <v>43</v>
      </c>
      <c r="J222" s="2">
        <v>35697</v>
      </c>
      <c r="K222" s="6">
        <v>2.16269E-4</v>
      </c>
      <c r="L222" s="8">
        <f t="shared" si="3"/>
        <v>5.0295116279069764E-6</v>
      </c>
      <c r="M222" s="6"/>
      <c r="N222" s="6"/>
      <c r="O222" s="2"/>
      <c r="P2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David Anderson</cp:lastModifiedBy>
  <dcterms:created xsi:type="dcterms:W3CDTF">2019-04-18T10:16:42Z</dcterms:created>
  <dcterms:modified xsi:type="dcterms:W3CDTF">2020-08-28T18:17:31Z</dcterms:modified>
</cp:coreProperties>
</file>