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anielAlvaradoPelaez\Desktop\ESPOL_8\Sistemas_flexifles_de_manufactura\Proyecto\"/>
    </mc:Choice>
  </mc:AlternateContent>
  <bookViews>
    <workbookView xWindow="0" yWindow="0" windowWidth="23040" windowHeight="9384" activeTab="2"/>
  </bookViews>
  <sheets>
    <sheet name="Hoja2" sheetId="2" r:id="rId1"/>
    <sheet name="Hoja3" sheetId="3" r:id="rId2"/>
    <sheet name="Hoja4" sheetId="4" r:id="rId3"/>
    <sheet name="Hoja5" sheetId="5"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4" l="1"/>
  <c r="B22" i="4"/>
  <c r="B21" i="4"/>
  <c r="I19" i="4"/>
  <c r="J19" i="4"/>
  <c r="K19" i="4"/>
  <c r="K20" i="4" s="1"/>
  <c r="L19" i="4"/>
  <c r="I20" i="4"/>
  <c r="J20" i="4"/>
  <c r="L20" i="4"/>
  <c r="H50" i="4" l="1"/>
  <c r="H49" i="4"/>
  <c r="H41" i="4"/>
  <c r="H40" i="4"/>
  <c r="C40" i="4"/>
  <c r="F36" i="4"/>
  <c r="E36" i="4"/>
  <c r="H19" i="4"/>
  <c r="H20" i="4" s="1"/>
  <c r="G19" i="4"/>
  <c r="B42" i="4" l="1"/>
  <c r="D40" i="4"/>
  <c r="B14" i="4"/>
  <c r="H31" i="4" s="1"/>
  <c r="D42" i="4" l="1"/>
  <c r="C42" i="4"/>
  <c r="H42" i="4"/>
  <c r="E20" i="3"/>
  <c r="B11" i="3"/>
  <c r="E19" i="3"/>
  <c r="B19" i="3"/>
  <c r="E18" i="2"/>
  <c r="E17" i="2"/>
  <c r="E15" i="2"/>
  <c r="B18" i="2"/>
  <c r="B17" i="2"/>
  <c r="B9" i="2"/>
  <c r="B30" i="3"/>
  <c r="E14" i="2"/>
  <c r="B24" i="5"/>
  <c r="B23" i="5"/>
  <c r="B22" i="5"/>
  <c r="B20" i="5"/>
  <c r="B21" i="5" s="1"/>
  <c r="D20" i="5"/>
  <c r="D21" i="5" s="1"/>
  <c r="E20" i="5"/>
  <c r="E21" i="5" s="1"/>
  <c r="C20" i="5"/>
  <c r="B14" i="5"/>
  <c r="B19" i="4"/>
  <c r="B51" i="4"/>
  <c r="H51" i="4" s="1"/>
  <c r="E40" i="4"/>
  <c r="F40" i="4"/>
  <c r="G40" i="4"/>
  <c r="B30" i="4"/>
  <c r="E31" i="4"/>
  <c r="D19" i="4"/>
  <c r="D20" i="4" s="1"/>
  <c r="D49" i="4" s="1"/>
  <c r="E19" i="4"/>
  <c r="E20" i="4" s="1"/>
  <c r="E49" i="4" s="1"/>
  <c r="F19" i="4"/>
  <c r="G20" i="4"/>
  <c r="G49" i="4" s="1"/>
  <c r="C19" i="4"/>
  <c r="B52" i="3"/>
  <c r="B38" i="3"/>
  <c r="E15" i="3"/>
  <c r="B15" i="3"/>
  <c r="B17" i="3" s="1"/>
  <c r="E5" i="3" s="1"/>
  <c r="E16" i="3"/>
  <c r="B15" i="2"/>
  <c r="E13" i="2"/>
  <c r="B13" i="2"/>
  <c r="C36" i="4" l="1"/>
  <c r="C20" i="4"/>
  <c r="C41" i="4"/>
  <c r="D41" i="4"/>
  <c r="B20" i="4"/>
  <c r="C49" i="4"/>
  <c r="C21" i="5"/>
  <c r="B36" i="4"/>
  <c r="E41" i="4"/>
  <c r="E42" i="4" s="1"/>
  <c r="F41" i="4"/>
  <c r="F42" i="4" s="1"/>
  <c r="G43" i="4" s="1"/>
  <c r="G41" i="4"/>
  <c r="G42" i="4" s="1"/>
  <c r="C31" i="4"/>
  <c r="F31" i="4"/>
  <c r="G31" i="4"/>
  <c r="D31" i="4"/>
  <c r="D36" i="4"/>
  <c r="F20" i="4"/>
  <c r="F49" i="4" s="1"/>
  <c r="E17" i="3"/>
  <c r="B46" i="3" s="1"/>
  <c r="B20" i="3"/>
  <c r="H32" i="4" l="1"/>
  <c r="H30" i="4" s="1"/>
  <c r="H35" i="4" s="1"/>
  <c r="H36" i="4" s="1"/>
  <c r="B44" i="4"/>
  <c r="B45" i="4" s="1"/>
  <c r="B46" i="4"/>
  <c r="C32" i="4"/>
  <c r="C30" i="4" s="1"/>
  <c r="G32" i="4"/>
  <c r="G30" i="4" s="1"/>
  <c r="G35" i="4" s="1"/>
  <c r="G36" i="4" s="1"/>
  <c r="D32" i="4"/>
  <c r="D30" i="4" s="1"/>
  <c r="F32" i="4"/>
  <c r="F30" i="4" s="1"/>
  <c r="E50" i="4"/>
  <c r="E51" i="4" s="1"/>
  <c r="G50" i="4"/>
  <c r="G51" i="4" s="1"/>
  <c r="H52" i="4" s="1"/>
  <c r="F50" i="4"/>
  <c r="F51" i="4" s="1"/>
  <c r="D50" i="4"/>
  <c r="D51" i="4" s="1"/>
  <c r="C50" i="4"/>
  <c r="C51" i="4" s="1"/>
  <c r="E32" i="4"/>
  <c r="E30" i="4" s="1"/>
  <c r="B53" i="4" l="1"/>
  <c r="B55" i="4"/>
  <c r="B54" i="4"/>
</calcChain>
</file>

<file path=xl/sharedStrings.xml><?xml version="1.0" encoding="utf-8"?>
<sst xmlns="http://schemas.openxmlformats.org/spreadsheetml/2006/main" count="122" uniqueCount="66">
  <si>
    <t>VPN</t>
  </si>
  <si>
    <t>VP</t>
  </si>
  <si>
    <t>TIR</t>
  </si>
  <si>
    <t>Depreciación</t>
  </si>
  <si>
    <t>Payback</t>
  </si>
  <si>
    <t>meses</t>
  </si>
  <si>
    <t>Flujo de caja</t>
  </si>
  <si>
    <t>Flujo de caja anual</t>
  </si>
  <si>
    <t>The cell phone company realized that the project they planned to undertake would last 6 years, since the lease for the facilities expires on this date. Given the above, they decided to buy another of the machines offered, this one has a cost of 20,000 USD, with a useful life of 6 years, and a salvage value of 5,000 USD. With this machine they expect to produce annual profits of 5,000 USD. The company's tax rate is still 40%.
The objective is that you answer the different questions according to how you build a cash flow with and without depreciation. You must show how you found the results.</t>
  </si>
  <si>
    <t>1- Since the company wants to know how much would be the value of the annual taxes of the project without depreciation, which of the following values corresponds to this cost?</t>
  </si>
  <si>
    <t>Tax anual sin depreciación</t>
  </si>
  <si>
    <t>To obtain the tax value of the annual profit of a project without depreciation, you must take the value of the annual profit and multiply it by the tax rate. For this, remember that the annual profits are 5,000 USD, and to obtain the value associated with taxes without depreciation you must take this same value, which in this case would be equal to the profit before taxes, and multiply it by 40%.</t>
  </si>
  <si>
    <t>2- Assuming that the profit before tax is still USD 5,000, the value of the taxes that the company must pay annually is USD 2,000. Based on this value, what would be the value of the annual cash flow for the company?</t>
  </si>
  <si>
    <t>Since taxes are an outflow of cash flow, that is, subtracted from annual profits, the company makes a profit of $ 3,000 per year.</t>
  </si>
  <si>
    <t>3- Now the company wants to determine the cash flow of the project with depreciation, but for this they need to know what the value of the depreciation is. What is this value?</t>
  </si>
  <si>
    <t>Depreciation</t>
  </si>
  <si>
    <t>Taking the 20,000 USD of the investment, the salvage value (5,000 USD) is subtracted and divided by the useful life of the fixed asset (6).</t>
  </si>
  <si>
    <t>4- Knowing the value of the equipment's annual depreciation, what would the project's annual profit before taxes be, assuming depreciation is $ 2,500 per year?</t>
  </si>
  <si>
    <t>Annual profit before taxes</t>
  </si>
  <si>
    <t>c- Annual profit before taxes</t>
  </si>
  <si>
    <t>d- Taxes</t>
  </si>
  <si>
    <t>Annual cash flow</t>
  </si>
  <si>
    <t>a- Annual profit</t>
  </si>
  <si>
    <t>b- Depreciation</t>
  </si>
  <si>
    <t>without depretiation</t>
  </si>
  <si>
    <t>with depretiaiton</t>
  </si>
  <si>
    <t>5- Assuming that the profit before tax is 2,500 USD, and that the taxes that the company must pay annually are 1,000 USD, which corresponds to 40% of the profit before tax, what would be the annual cash flow of this project?</t>
  </si>
  <si>
    <t>To determine the value of the annual cash flow, the value of the annual profit must be taken and the value of the taxes attributable to the project with depreciation, that is, 1,000 USD subtracted from it. Likewise, you can get this value by subtracting the income taxes before taxes and adding the depreciation value to them.</t>
  </si>
  <si>
    <t>For this reading I propose the following case: An agricultural company is thinking of modernizing its tractor to use it in the field. This tractor costs $ 5,000 and has a useful life of 5 years. After doing an analysis of the benefits that the company would obtain from making this purchase, it is estimated that they would obtain a profit of 1,500 USD per year, subtracting the cost of gasoline, taxes and maintenance. The opportunity interest rate (TIO) of the company is 10%.</t>
  </si>
  <si>
    <t>Investment value</t>
  </si>
  <si>
    <t>Rescue value</t>
  </si>
  <si>
    <t>Useful life</t>
  </si>
  <si>
    <t>Taxes</t>
  </si>
  <si>
    <t>Annual profit</t>
  </si>
  <si>
    <t>years</t>
  </si>
  <si>
    <t>TIO</t>
  </si>
  <si>
    <t>cash flows</t>
  </si>
  <si>
    <t>Profitable</t>
  </si>
  <si>
    <t>Competitive because TIR is greater than TIO</t>
  </si>
  <si>
    <t>VPN excel</t>
  </si>
  <si>
    <t>Value in books</t>
  </si>
  <si>
    <t>Accumulate depreciation</t>
  </si>
  <si>
    <t>Sale of the asset</t>
  </si>
  <si>
    <t>Total flows</t>
  </si>
  <si>
    <t>Annual payback</t>
  </si>
  <si>
    <t>Accumulate payback</t>
  </si>
  <si>
    <t>recoverable value</t>
  </si>
  <si>
    <t>years of recovery</t>
  </si>
  <si>
    <t xml:space="preserve">Payback </t>
  </si>
  <si>
    <t xml:space="preserve">Discounted payback </t>
  </si>
  <si>
    <t>months</t>
  </si>
  <si>
    <t>Maintenance</t>
  </si>
  <si>
    <t>A machine costs $ 10,000, has a useful life of 5 years, and produces a profit of $ 4,000 each year, with straight-line depreciation, no rescue value, and a 40% tax rate.</t>
  </si>
  <si>
    <t>Cash flow</t>
  </si>
  <si>
    <t>without depreciation</t>
  </si>
  <si>
    <t>with depreciation</t>
  </si>
  <si>
    <t>investor - board member (oportunnity interest rate)</t>
  </si>
  <si>
    <t>Presenta values</t>
  </si>
  <si>
    <t>Competitive because TIR (tasa interna de retorno) is greater than TIO (Internal rate of return)</t>
  </si>
  <si>
    <t>Profitable (Valor presente neto)</t>
  </si>
  <si>
    <t>Analisis de hipotesis</t>
  </si>
  <si>
    <t>PAYBACK - Periodo de recuperación</t>
  </si>
  <si>
    <t>Asset recuperation (recuperación del activo)</t>
  </si>
  <si>
    <t>(perdida fiscal - escudo fiscal)</t>
  </si>
  <si>
    <t>recoverable value (valor por recuperar)</t>
  </si>
  <si>
    <t xml:space="preserve"> The machine Bottle palletizing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</si>
</sst>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quot;$&quot;#,##0.00;[Red]&quot;$&quot;\-#,##0.00"/>
  </numFmts>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164" fontId="0" fillId="0" borderId="0" xfId="0" applyNumberFormat="1"/>
    <xf numFmtId="0" fontId="1" fillId="0" borderId="0" xfId="0" applyFont="1"/>
    <xf numFmtId="0" fontId="0" fillId="0" borderId="1" xfId="0" applyBorder="1"/>
    <xf numFmtId="0" fontId="0" fillId="0" borderId="0" xfId="0" applyAlignment="1">
      <alignment wrapText="1"/>
    </xf>
    <xf numFmtId="164" fontId="0" fillId="0" borderId="1" xfId="0" applyNumberFormat="1" applyBorder="1"/>
    <xf numFmtId="9" fontId="0" fillId="0" borderId="1" xfId="0" applyNumberFormat="1" applyBorder="1"/>
    <xf numFmtId="0" fontId="1" fillId="0" borderId="0" xfId="0" applyFont="1" applyAlignment="1">
      <alignment horizontal="center" wrapText="1"/>
    </xf>
    <xf numFmtId="0" fontId="0" fillId="0" borderId="0" xfId="0" applyAlignment="1">
      <alignment horizontal="left" wrapText="1"/>
    </xf>
    <xf numFmtId="0" fontId="1" fillId="0" borderId="1" xfId="0" applyFont="1" applyBorder="1"/>
    <xf numFmtId="10" fontId="0" fillId="0" borderId="1" xfId="0" applyNumberFormat="1" applyBorder="1"/>
    <xf numFmtId="165" fontId="0" fillId="0" borderId="1" xfId="0" applyNumberFormat="1" applyBorder="1"/>
    <xf numFmtId="2" fontId="0" fillId="0" borderId="1" xfId="0" applyNumberFormat="1" applyBorder="1"/>
    <xf numFmtId="1" fontId="0" fillId="0" borderId="1" xfId="0" applyNumberFormat="1" applyBorder="1"/>
    <xf numFmtId="165" fontId="0" fillId="2" borderId="1" xfId="0" applyNumberFormat="1" applyFill="1" applyBorder="1"/>
    <xf numFmtId="9" fontId="0" fillId="0" borderId="0" xfId="0" applyNumberFormat="1"/>
    <xf numFmtId="0" fontId="1" fillId="0" borderId="1" xfId="0" applyFont="1" applyBorder="1" applyAlignment="1">
      <alignment wrapText="1"/>
    </xf>
    <xf numFmtId="0" fontId="1" fillId="0" borderId="1" xfId="0" applyFont="1" applyBorder="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center"/>
    </xf>
    <xf numFmtId="0" fontId="0" fillId="0" borderId="2" xfId="0" applyBorder="1" applyAlignment="1">
      <alignment horizontal="left" wrapText="1"/>
    </xf>
    <xf numFmtId="0" fontId="0" fillId="0" borderId="3" xfId="0" applyBorder="1" applyAlignment="1">
      <alignment horizontal="left" wrapText="1"/>
    </xf>
    <xf numFmtId="0" fontId="0" fillId="0" borderId="4" xfId="0" applyBorder="1" applyAlignment="1">
      <alignment horizontal="left" wrapText="1"/>
    </xf>
    <xf numFmtId="0" fontId="0" fillId="0" borderId="0" xfId="0" applyAlignment="1">
      <alignment horizontal="center" wrapText="1"/>
    </xf>
    <xf numFmtId="0" fontId="1" fillId="0" borderId="0" xfId="0" applyFont="1" applyAlignment="1">
      <alignment horizont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784860</xdr:colOff>
      <xdr:row>31</xdr:row>
      <xdr:rowOff>60960</xdr:rowOff>
    </xdr:from>
    <xdr:to>
      <xdr:col>13</xdr:col>
      <xdr:colOff>411480</xdr:colOff>
      <xdr:row>34</xdr:row>
      <xdr:rowOff>68580</xdr:rowOff>
    </xdr:to>
    <xdr:pic>
      <xdr:nvPicPr>
        <xdr:cNvPr id="2" name="Imagen 1">
          <a:extLst>
            <a:ext uri="{FF2B5EF4-FFF2-40B4-BE49-F238E27FC236}">
              <a16:creationId xmlns:a16="http://schemas.microsoft.com/office/drawing/2014/main" xmlns="" id="{2AD99F24-D744-09A6-A6AF-584BFE3B3A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62900" y="5600700"/>
          <a:ext cx="358902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G14" sqref="G14"/>
    </sheetView>
  </sheetViews>
  <sheetFormatPr baseColWidth="10" defaultRowHeight="14.4" x14ac:dyDescent="0.3"/>
  <cols>
    <col min="1" max="1" width="25.88671875" customWidth="1"/>
  </cols>
  <sheetData>
    <row r="1" spans="1:6" x14ac:dyDescent="0.3">
      <c r="A1" s="20" t="s">
        <v>15</v>
      </c>
      <c r="B1" s="20"/>
    </row>
    <row r="2" spans="1:6" ht="46.2" customHeight="1" x14ac:dyDescent="0.3">
      <c r="A2" s="21" t="s">
        <v>52</v>
      </c>
      <c r="B2" s="22"/>
      <c r="C2" s="22"/>
      <c r="D2" s="23"/>
    </row>
    <row r="4" spans="1:6" x14ac:dyDescent="0.3">
      <c r="A4" s="3" t="s">
        <v>29</v>
      </c>
      <c r="B4" s="5">
        <v>10000</v>
      </c>
    </row>
    <row r="5" spans="1:6" x14ac:dyDescent="0.3">
      <c r="A5" s="3" t="s">
        <v>30</v>
      </c>
      <c r="B5" s="3">
        <v>0</v>
      </c>
    </row>
    <row r="6" spans="1:6" x14ac:dyDescent="0.3">
      <c r="A6" s="3" t="s">
        <v>31</v>
      </c>
      <c r="B6" s="3">
        <v>5</v>
      </c>
      <c r="C6" t="s">
        <v>34</v>
      </c>
    </row>
    <row r="7" spans="1:6" x14ac:dyDescent="0.3">
      <c r="A7" s="3" t="s">
        <v>32</v>
      </c>
      <c r="B7" s="6">
        <v>0.4</v>
      </c>
    </row>
    <row r="8" spans="1:6" x14ac:dyDescent="0.3">
      <c r="A8" s="3" t="s">
        <v>33</v>
      </c>
      <c r="B8" s="5">
        <v>4000</v>
      </c>
    </row>
    <row r="9" spans="1:6" x14ac:dyDescent="0.3">
      <c r="A9" s="3" t="s">
        <v>15</v>
      </c>
      <c r="B9" s="5">
        <f>(B4-B5)/B6</f>
        <v>2000</v>
      </c>
    </row>
    <row r="12" spans="1:6" ht="22.2" customHeight="1" x14ac:dyDescent="0.3">
      <c r="A12" s="7" t="s">
        <v>53</v>
      </c>
      <c r="B12" s="18" t="s">
        <v>54</v>
      </c>
      <c r="C12" s="18"/>
      <c r="D12" s="4"/>
      <c r="E12" s="24" t="s">
        <v>55</v>
      </c>
      <c r="F12" s="24"/>
    </row>
    <row r="13" spans="1:6" x14ac:dyDescent="0.3">
      <c r="A13" t="s">
        <v>22</v>
      </c>
      <c r="B13" s="19">
        <f>B8</f>
        <v>4000</v>
      </c>
      <c r="C13" s="19"/>
      <c r="E13" s="19">
        <f>B8</f>
        <v>4000</v>
      </c>
      <c r="F13" s="18"/>
    </row>
    <row r="14" spans="1:6" x14ac:dyDescent="0.3">
      <c r="A14" t="s">
        <v>23</v>
      </c>
      <c r="B14" s="18">
        <v>0</v>
      </c>
      <c r="C14" s="18"/>
      <c r="E14" s="19">
        <f>B9</f>
        <v>2000</v>
      </c>
      <c r="F14" s="18"/>
    </row>
    <row r="15" spans="1:6" x14ac:dyDescent="0.3">
      <c r="A15" t="s">
        <v>19</v>
      </c>
      <c r="B15" s="19">
        <f>B13-B14</f>
        <v>4000</v>
      </c>
      <c r="C15" s="18"/>
      <c r="E15" s="19">
        <f>E13-E14</f>
        <v>2000</v>
      </c>
      <c r="F15" s="18"/>
    </row>
    <row r="16" spans="1:6" x14ac:dyDescent="0.3">
      <c r="B16" s="18"/>
      <c r="C16" s="18"/>
      <c r="E16" s="18"/>
      <c r="F16" s="18"/>
    </row>
    <row r="17" spans="1:6" x14ac:dyDescent="0.3">
      <c r="A17" t="s">
        <v>20</v>
      </c>
      <c r="B17" s="19">
        <f>B15*B7</f>
        <v>1600</v>
      </c>
      <c r="C17" s="18"/>
      <c r="E17" s="19">
        <f>E15*B7</f>
        <v>800</v>
      </c>
      <c r="F17" s="18"/>
    </row>
    <row r="18" spans="1:6" x14ac:dyDescent="0.3">
      <c r="A18" t="s">
        <v>21</v>
      </c>
      <c r="B18" s="19">
        <f>B15-B17</f>
        <v>2400</v>
      </c>
      <c r="C18" s="18"/>
      <c r="E18" s="19">
        <f>E15-E17+E14</f>
        <v>3200</v>
      </c>
      <c r="F18" s="18"/>
    </row>
  </sheetData>
  <mergeCells count="16">
    <mergeCell ref="A1:B1"/>
    <mergeCell ref="A2:D2"/>
    <mergeCell ref="B12:C12"/>
    <mergeCell ref="E12:F12"/>
    <mergeCell ref="B13:C13"/>
    <mergeCell ref="E13:F13"/>
    <mergeCell ref="E14:F14"/>
    <mergeCell ref="E15:F15"/>
    <mergeCell ref="E16:F16"/>
    <mergeCell ref="E17:F17"/>
    <mergeCell ref="E18:F18"/>
    <mergeCell ref="B14:C14"/>
    <mergeCell ref="B15:C15"/>
    <mergeCell ref="B16:C16"/>
    <mergeCell ref="B17:C17"/>
    <mergeCell ref="B18:C1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40" workbookViewId="0">
      <selection activeCell="A52" sqref="A52:C52"/>
    </sheetView>
  </sheetViews>
  <sheetFormatPr baseColWidth="10" defaultRowHeight="14.4" x14ac:dyDescent="0.3"/>
  <cols>
    <col min="1" max="1" width="28.44140625" customWidth="1"/>
    <col min="4" max="4" width="62.5546875" customWidth="1"/>
  </cols>
  <sheetData>
    <row r="1" spans="1:6" x14ac:dyDescent="0.3">
      <c r="A1" s="20" t="s">
        <v>3</v>
      </c>
      <c r="B1" s="20"/>
    </row>
    <row r="2" spans="1:6" ht="92.4" customHeight="1" x14ac:dyDescent="0.3">
      <c r="A2" s="21" t="s">
        <v>8</v>
      </c>
      <c r="B2" s="22"/>
      <c r="C2" s="22"/>
      <c r="D2" s="23"/>
    </row>
    <row r="3" spans="1:6" ht="16.8" customHeight="1" x14ac:dyDescent="0.3">
      <c r="A3" s="8"/>
      <c r="B3" s="8"/>
      <c r="C3" s="8"/>
      <c r="D3" s="8"/>
    </row>
    <row r="4" spans="1:6" ht="31.2" customHeight="1" x14ac:dyDescent="0.3">
      <c r="A4" s="25" t="s">
        <v>9</v>
      </c>
      <c r="B4" s="25"/>
      <c r="C4" s="25"/>
      <c r="D4" s="25"/>
    </row>
    <row r="5" spans="1:6" x14ac:dyDescent="0.3">
      <c r="E5" s="1">
        <f>B19</f>
        <v>2000</v>
      </c>
    </row>
    <row r="6" spans="1:6" x14ac:dyDescent="0.3">
      <c r="A6" s="3" t="s">
        <v>29</v>
      </c>
      <c r="B6" s="5">
        <v>20000</v>
      </c>
      <c r="D6" t="s">
        <v>10</v>
      </c>
    </row>
    <row r="7" spans="1:6" x14ac:dyDescent="0.3">
      <c r="A7" s="3" t="s">
        <v>30</v>
      </c>
      <c r="B7" s="5">
        <v>5000</v>
      </c>
    </row>
    <row r="8" spans="1:6" x14ac:dyDescent="0.3">
      <c r="A8" s="3" t="s">
        <v>31</v>
      </c>
      <c r="B8" s="3">
        <v>6</v>
      </c>
      <c r="C8" t="s">
        <v>34</v>
      </c>
    </row>
    <row r="9" spans="1:6" x14ac:dyDescent="0.3">
      <c r="A9" s="3" t="s">
        <v>32</v>
      </c>
      <c r="B9" s="6">
        <v>0.4</v>
      </c>
    </row>
    <row r="10" spans="1:6" x14ac:dyDescent="0.3">
      <c r="A10" s="3" t="s">
        <v>33</v>
      </c>
      <c r="B10" s="5">
        <v>5000</v>
      </c>
    </row>
    <row r="11" spans="1:6" x14ac:dyDescent="0.3">
      <c r="A11" s="3" t="s">
        <v>15</v>
      </c>
      <c r="B11" s="5">
        <f>(B6-B7)/B8</f>
        <v>2500</v>
      </c>
    </row>
    <row r="14" spans="1:6" x14ac:dyDescent="0.3">
      <c r="A14" s="7" t="s">
        <v>6</v>
      </c>
      <c r="B14" s="18" t="s">
        <v>24</v>
      </c>
      <c r="C14" s="18"/>
      <c r="D14" s="4"/>
      <c r="E14" s="24" t="s">
        <v>25</v>
      </c>
      <c r="F14" s="24"/>
    </row>
    <row r="15" spans="1:6" x14ac:dyDescent="0.3">
      <c r="A15" t="s">
        <v>22</v>
      </c>
      <c r="B15" s="19">
        <f>B10</f>
        <v>5000</v>
      </c>
      <c r="C15" s="19"/>
      <c r="E15" s="19">
        <f>B10</f>
        <v>5000</v>
      </c>
      <c r="F15" s="18"/>
    </row>
    <row r="16" spans="1:6" x14ac:dyDescent="0.3">
      <c r="A16" t="s">
        <v>23</v>
      </c>
      <c r="B16" s="18">
        <v>0</v>
      </c>
      <c r="C16" s="18"/>
      <c r="E16" s="19">
        <f>B11</f>
        <v>2500</v>
      </c>
      <c r="F16" s="18"/>
    </row>
    <row r="17" spans="1:6" x14ac:dyDescent="0.3">
      <c r="A17" t="s">
        <v>19</v>
      </c>
      <c r="B17" s="19">
        <f>B15-B16</f>
        <v>5000</v>
      </c>
      <c r="C17" s="18"/>
      <c r="E17" s="19">
        <f>E15-E16</f>
        <v>2500</v>
      </c>
      <c r="F17" s="18"/>
    </row>
    <row r="18" spans="1:6" x14ac:dyDescent="0.3">
      <c r="B18" s="18"/>
      <c r="C18" s="18"/>
      <c r="E18" s="18"/>
      <c r="F18" s="18"/>
    </row>
    <row r="19" spans="1:6" x14ac:dyDescent="0.3">
      <c r="A19" t="s">
        <v>20</v>
      </c>
      <c r="B19" s="19">
        <f>B17*B9</f>
        <v>2000</v>
      </c>
      <c r="C19" s="18"/>
      <c r="E19" s="19">
        <f>E17*B9</f>
        <v>1000</v>
      </c>
      <c r="F19" s="18"/>
    </row>
    <row r="20" spans="1:6" x14ac:dyDescent="0.3">
      <c r="A20" t="s">
        <v>21</v>
      </c>
      <c r="B20" s="19">
        <f>B17-B19</f>
        <v>3000</v>
      </c>
      <c r="C20" s="18"/>
      <c r="E20" s="19">
        <f>E17-E19+E16</f>
        <v>4000</v>
      </c>
      <c r="F20" s="18"/>
    </row>
    <row r="23" spans="1:6" x14ac:dyDescent="0.3">
      <c r="A23" s="24" t="s">
        <v>11</v>
      </c>
      <c r="B23" s="24"/>
      <c r="C23" s="24"/>
      <c r="D23" s="24"/>
    </row>
    <row r="24" spans="1:6" ht="49.8" customHeight="1" x14ac:dyDescent="0.3">
      <c r="A24" s="24"/>
      <c r="B24" s="24"/>
      <c r="C24" s="24"/>
      <c r="D24" s="24"/>
    </row>
    <row r="26" spans="1:6" x14ac:dyDescent="0.3">
      <c r="A26" s="25" t="s">
        <v>12</v>
      </c>
      <c r="B26" s="25"/>
      <c r="C26" s="25"/>
      <c r="D26" s="25"/>
    </row>
    <row r="27" spans="1:6" x14ac:dyDescent="0.3">
      <c r="A27" s="25"/>
      <c r="B27" s="25"/>
      <c r="C27" s="25"/>
      <c r="D27" s="25"/>
    </row>
    <row r="30" spans="1:6" x14ac:dyDescent="0.3">
      <c r="A30" t="s">
        <v>7</v>
      </c>
      <c r="B30" s="1">
        <f>B20</f>
        <v>3000</v>
      </c>
    </row>
    <row r="32" spans="1:6" x14ac:dyDescent="0.3">
      <c r="A32" t="s">
        <v>13</v>
      </c>
    </row>
    <row r="35" spans="1:4" x14ac:dyDescent="0.3">
      <c r="A35" s="25" t="s">
        <v>14</v>
      </c>
      <c r="B35" s="25"/>
      <c r="C35" s="25"/>
      <c r="D35" s="25"/>
    </row>
    <row r="36" spans="1:4" x14ac:dyDescent="0.3">
      <c r="A36" s="25"/>
      <c r="B36" s="25"/>
      <c r="C36" s="25"/>
      <c r="D36" s="25"/>
    </row>
    <row r="38" spans="1:4" x14ac:dyDescent="0.3">
      <c r="A38" t="s">
        <v>15</v>
      </c>
      <c r="B38" s="1">
        <f>B11</f>
        <v>2500</v>
      </c>
    </row>
    <row r="40" spans="1:4" x14ac:dyDescent="0.3">
      <c r="A40" t="s">
        <v>16</v>
      </c>
    </row>
    <row r="43" spans="1:4" x14ac:dyDescent="0.3">
      <c r="A43" s="25" t="s">
        <v>17</v>
      </c>
      <c r="B43" s="25"/>
      <c r="C43" s="25"/>
      <c r="D43" s="25"/>
    </row>
    <row r="44" spans="1:4" x14ac:dyDescent="0.3">
      <c r="A44" s="25"/>
      <c r="B44" s="25"/>
      <c r="C44" s="25"/>
      <c r="D44" s="25"/>
    </row>
    <row r="46" spans="1:4" x14ac:dyDescent="0.3">
      <c r="A46" t="s">
        <v>18</v>
      </c>
      <c r="B46" s="1">
        <f>E17</f>
        <v>2500</v>
      </c>
    </row>
    <row r="49" spans="1:4" x14ac:dyDescent="0.3">
      <c r="A49" s="25" t="s">
        <v>26</v>
      </c>
      <c r="B49" s="25"/>
      <c r="C49" s="25"/>
      <c r="D49" s="25"/>
    </row>
    <row r="50" spans="1:4" x14ac:dyDescent="0.3">
      <c r="A50" s="25"/>
      <c r="B50" s="25"/>
      <c r="C50" s="25"/>
      <c r="D50" s="25"/>
    </row>
    <row r="52" spans="1:4" x14ac:dyDescent="0.3">
      <c r="A52" t="s">
        <v>21</v>
      </c>
      <c r="B52" s="1">
        <f>E20</f>
        <v>4000</v>
      </c>
    </row>
    <row r="54" spans="1:4" x14ac:dyDescent="0.3">
      <c r="A54" s="24" t="s">
        <v>27</v>
      </c>
      <c r="B54" s="24"/>
      <c r="C54" s="24"/>
      <c r="D54" s="24"/>
    </row>
    <row r="55" spans="1:4" x14ac:dyDescent="0.3">
      <c r="A55" s="24"/>
      <c r="B55" s="24"/>
      <c r="C55" s="24"/>
      <c r="D55" s="24"/>
    </row>
    <row r="56" spans="1:4" x14ac:dyDescent="0.3">
      <c r="A56" s="24"/>
      <c r="B56" s="24"/>
      <c r="C56" s="24"/>
      <c r="D56" s="24"/>
    </row>
  </sheetData>
  <mergeCells count="23">
    <mergeCell ref="B18:C18"/>
    <mergeCell ref="E18:F18"/>
    <mergeCell ref="A1:B1"/>
    <mergeCell ref="A2:D2"/>
    <mergeCell ref="B14:C14"/>
    <mergeCell ref="E14:F14"/>
    <mergeCell ref="B15:C15"/>
    <mergeCell ref="E15:F15"/>
    <mergeCell ref="A4:D4"/>
    <mergeCell ref="B16:C16"/>
    <mergeCell ref="E16:F16"/>
    <mergeCell ref="B17:C17"/>
    <mergeCell ref="E17:F17"/>
    <mergeCell ref="A54:D56"/>
    <mergeCell ref="B19:C19"/>
    <mergeCell ref="E19:F19"/>
    <mergeCell ref="B20:C20"/>
    <mergeCell ref="E20:F20"/>
    <mergeCell ref="A23:D24"/>
    <mergeCell ref="A26:D27"/>
    <mergeCell ref="A35:D36"/>
    <mergeCell ref="A43:D44"/>
    <mergeCell ref="A49:D5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tabSelected="1" topLeftCell="A6" workbookViewId="0">
      <selection activeCell="B27" sqref="B27"/>
    </sheetView>
  </sheetViews>
  <sheetFormatPr baseColWidth="10" defaultRowHeight="14.4" x14ac:dyDescent="0.3"/>
  <cols>
    <col min="1" max="1" width="26" customWidth="1"/>
    <col min="3" max="3" width="9.33203125" customWidth="1"/>
    <col min="9" max="10" width="11.5546875" customWidth="1"/>
    <col min="14" max="14" width="9.33203125" customWidth="1"/>
    <col min="15" max="15" width="1.21875" hidden="1" customWidth="1"/>
  </cols>
  <sheetData>
    <row r="1" spans="1:16" x14ac:dyDescent="0.3">
      <c r="A1" s="25" t="s">
        <v>28</v>
      </c>
      <c r="B1" s="25"/>
      <c r="C1" s="25"/>
      <c r="D1" s="25"/>
      <c r="E1" s="25"/>
      <c r="F1" s="25"/>
      <c r="G1" s="25"/>
      <c r="H1" s="25"/>
      <c r="I1" s="25"/>
      <c r="J1" s="25"/>
      <c r="K1" s="25"/>
      <c r="L1" s="25"/>
      <c r="M1" s="25"/>
      <c r="N1" s="25"/>
      <c r="O1" s="25"/>
    </row>
    <row r="2" spans="1:16" x14ac:dyDescent="0.3">
      <c r="A2" s="25"/>
      <c r="B2" s="25"/>
      <c r="C2" s="25"/>
      <c r="D2" s="25"/>
      <c r="E2" s="25"/>
      <c r="F2" s="25"/>
      <c r="G2" s="25"/>
      <c r="H2" s="25"/>
      <c r="I2" s="25"/>
      <c r="J2" s="25"/>
      <c r="K2" s="25"/>
      <c r="L2" s="25"/>
      <c r="M2" s="25"/>
      <c r="N2" s="25"/>
      <c r="O2" s="25"/>
    </row>
    <row r="3" spans="1:16" ht="31.8" customHeight="1" x14ac:dyDescent="0.3">
      <c r="A3" s="25"/>
      <c r="B3" s="25"/>
      <c r="C3" s="25"/>
      <c r="D3" s="25"/>
      <c r="E3" s="25"/>
      <c r="F3" s="25"/>
      <c r="G3" s="25"/>
      <c r="H3" s="25"/>
      <c r="I3" s="25"/>
      <c r="J3" s="25"/>
      <c r="K3" s="25"/>
      <c r="L3" s="25"/>
      <c r="M3" s="25"/>
      <c r="N3" s="25"/>
      <c r="O3" s="25"/>
    </row>
    <row r="4" spans="1:16" ht="1.2" customHeight="1" x14ac:dyDescent="0.3">
      <c r="A4" s="25"/>
      <c r="B4" s="25"/>
      <c r="C4" s="25"/>
      <c r="D4" s="25"/>
      <c r="E4" s="25"/>
      <c r="F4" s="25"/>
      <c r="G4" s="25"/>
      <c r="H4" s="25"/>
      <c r="I4" s="25"/>
      <c r="J4" s="25"/>
      <c r="K4" s="25"/>
      <c r="L4" s="25"/>
      <c r="M4" s="25"/>
      <c r="N4" s="25"/>
      <c r="O4" s="25"/>
    </row>
    <row r="5" spans="1:16" hidden="1" x14ac:dyDescent="0.3">
      <c r="A5" s="25"/>
      <c r="B5" s="25"/>
      <c r="C5" s="25"/>
      <c r="D5" s="25"/>
      <c r="E5" s="25"/>
      <c r="F5" s="25"/>
      <c r="G5" s="25"/>
      <c r="H5" s="25"/>
      <c r="I5" s="25"/>
      <c r="J5" s="25"/>
      <c r="K5" s="25"/>
      <c r="L5" s="25"/>
      <c r="M5" s="25"/>
      <c r="N5" s="25"/>
      <c r="O5" s="25"/>
    </row>
    <row r="6" spans="1:16" x14ac:dyDescent="0.3">
      <c r="A6" s="26" t="s">
        <v>65</v>
      </c>
      <c r="B6" s="26"/>
      <c r="C6" s="26"/>
      <c r="D6" s="26"/>
      <c r="E6" s="26"/>
    </row>
    <row r="7" spans="1:16" x14ac:dyDescent="0.3">
      <c r="A7" s="26"/>
      <c r="B7" s="26"/>
      <c r="C7" s="26"/>
      <c r="D7" s="26"/>
      <c r="E7" s="26"/>
      <c r="P7" t="s">
        <v>22</v>
      </c>
    </row>
    <row r="8" spans="1:16" x14ac:dyDescent="0.3">
      <c r="A8" s="9" t="s">
        <v>29</v>
      </c>
      <c r="B8" s="5">
        <v>12000</v>
      </c>
      <c r="P8" t="s">
        <v>23</v>
      </c>
    </row>
    <row r="9" spans="1:16" x14ac:dyDescent="0.3">
      <c r="A9" s="9" t="s">
        <v>30</v>
      </c>
      <c r="B9" s="5">
        <v>3600</v>
      </c>
      <c r="P9" t="s">
        <v>19</v>
      </c>
    </row>
    <row r="10" spans="1:16" x14ac:dyDescent="0.3">
      <c r="A10" s="9" t="s">
        <v>31</v>
      </c>
      <c r="B10" s="3">
        <v>10</v>
      </c>
      <c r="C10" t="s">
        <v>34</v>
      </c>
    </row>
    <row r="11" spans="1:16" x14ac:dyDescent="0.3">
      <c r="A11" s="9" t="s">
        <v>32</v>
      </c>
      <c r="B11" s="6">
        <v>0.1</v>
      </c>
      <c r="P11" t="s">
        <v>20</v>
      </c>
    </row>
    <row r="12" spans="1:16" x14ac:dyDescent="0.3">
      <c r="A12" s="9" t="s">
        <v>33</v>
      </c>
      <c r="B12" s="5">
        <v>37500</v>
      </c>
      <c r="P12" t="s">
        <v>21</v>
      </c>
    </row>
    <row r="13" spans="1:16" x14ac:dyDescent="0.3">
      <c r="A13" s="9" t="s">
        <v>35</v>
      </c>
      <c r="B13" s="6">
        <v>0.1</v>
      </c>
      <c r="C13" t="s">
        <v>56</v>
      </c>
    </row>
    <row r="14" spans="1:16" x14ac:dyDescent="0.3">
      <c r="A14" s="9" t="s">
        <v>15</v>
      </c>
      <c r="B14" s="5">
        <f>(B8-B9)/B10</f>
        <v>840</v>
      </c>
    </row>
    <row r="15" spans="1:16" x14ac:dyDescent="0.3">
      <c r="A15" s="9" t="s">
        <v>42</v>
      </c>
      <c r="B15" s="3">
        <v>0</v>
      </c>
    </row>
    <row r="18" spans="1:12" x14ac:dyDescent="0.3">
      <c r="A18" s="9" t="s">
        <v>34</v>
      </c>
      <c r="B18" s="3">
        <v>0</v>
      </c>
      <c r="C18" s="3">
        <v>1</v>
      </c>
      <c r="D18" s="3">
        <v>2</v>
      </c>
      <c r="E18" s="3">
        <v>3</v>
      </c>
      <c r="F18" s="3">
        <v>4</v>
      </c>
      <c r="G18" s="3">
        <v>5</v>
      </c>
      <c r="H18" s="3">
        <v>6</v>
      </c>
      <c r="I18" s="3">
        <v>7</v>
      </c>
      <c r="J18" s="3">
        <v>8</v>
      </c>
      <c r="K18" s="3">
        <v>9</v>
      </c>
      <c r="L18" s="3">
        <v>10</v>
      </c>
    </row>
    <row r="19" spans="1:12" x14ac:dyDescent="0.3">
      <c r="A19" s="9" t="s">
        <v>36</v>
      </c>
      <c r="B19" s="5">
        <f>-B8</f>
        <v>-12000</v>
      </c>
      <c r="C19" s="5">
        <f>$B12</f>
        <v>37500</v>
      </c>
      <c r="D19" s="5">
        <f>$B12</f>
        <v>37500</v>
      </c>
      <c r="E19" s="5">
        <f>$B12</f>
        <v>37500</v>
      </c>
      <c r="F19" s="5">
        <f>$B12</f>
        <v>37500</v>
      </c>
      <c r="G19" s="5">
        <f>$B12</f>
        <v>37500</v>
      </c>
      <c r="H19" s="5">
        <f>$B12</f>
        <v>37500</v>
      </c>
      <c r="I19" s="5">
        <f>$B12</f>
        <v>37500</v>
      </c>
      <c r="J19" s="5">
        <f>$B12</f>
        <v>37500</v>
      </c>
      <c r="K19" s="5">
        <f>$B12</f>
        <v>37500</v>
      </c>
      <c r="L19" s="5">
        <f>$B12</f>
        <v>37500</v>
      </c>
    </row>
    <row r="20" spans="1:12" x14ac:dyDescent="0.3">
      <c r="A20" s="9" t="s">
        <v>1</v>
      </c>
      <c r="B20" s="5">
        <f>B19/(1+B13)^B18</f>
        <v>-12000</v>
      </c>
      <c r="C20" s="5">
        <f>C19/(1+$B13)^C18</f>
        <v>34090.909090909088</v>
      </c>
      <c r="D20" s="5">
        <f>D19/(1+$B13)^D18</f>
        <v>30991.735537190078</v>
      </c>
      <c r="E20" s="5">
        <f>E19/(1+$B13)^E18</f>
        <v>28174.305033809156</v>
      </c>
      <c r="F20" s="5">
        <f>F19/(1+$B13)^F18</f>
        <v>25613.004576190146</v>
      </c>
      <c r="G20" s="5">
        <f>G19/(1+$B13)^G18</f>
        <v>23284.549614718311</v>
      </c>
      <c r="H20" s="5">
        <f>H19/(1+$B13)^H18</f>
        <v>21167.772377016645</v>
      </c>
      <c r="I20" s="5">
        <f>I19/(1+$B13)^I18</f>
        <v>19243.42943365149</v>
      </c>
      <c r="J20" s="5">
        <f>J19/(1+$B13)^J18</f>
        <v>17494.026757864995</v>
      </c>
      <c r="K20" s="5">
        <f>K19/(1+$B13)^K18</f>
        <v>15903.660688968175</v>
      </c>
      <c r="L20" s="5">
        <f>L19/(1+$B13)^L18</f>
        <v>14457.873353607431</v>
      </c>
    </row>
    <row r="21" spans="1:12" x14ac:dyDescent="0.3">
      <c r="A21" s="9" t="s">
        <v>0</v>
      </c>
      <c r="B21" s="11">
        <f>SUM(B20:L20)</f>
        <v>218421.26646392551</v>
      </c>
      <c r="C21" t="s">
        <v>59</v>
      </c>
    </row>
    <row r="22" spans="1:12" x14ac:dyDescent="0.3">
      <c r="A22" s="9" t="s">
        <v>2</v>
      </c>
      <c r="B22" s="10">
        <f>IRR(B19:L19)</f>
        <v>3.1249978091492059</v>
      </c>
      <c r="C22" t="s">
        <v>58</v>
      </c>
    </row>
    <row r="23" spans="1:12" x14ac:dyDescent="0.3">
      <c r="A23" s="9" t="s">
        <v>39</v>
      </c>
      <c r="B23" s="14">
        <f>NPV(B13,C19:L19)+B19</f>
        <v>218421.26646392548</v>
      </c>
      <c r="C23" s="15"/>
    </row>
    <row r="24" spans="1:12" x14ac:dyDescent="0.3">
      <c r="A24" s="9" t="s">
        <v>60</v>
      </c>
    </row>
    <row r="25" spans="1:12" x14ac:dyDescent="0.3">
      <c r="A25" s="2"/>
    </row>
    <row r="26" spans="1:12" x14ac:dyDescent="0.3">
      <c r="A26" s="2"/>
    </row>
    <row r="28" spans="1:12" x14ac:dyDescent="0.3">
      <c r="A28" s="2" t="s">
        <v>61</v>
      </c>
    </row>
    <row r="29" spans="1:12" x14ac:dyDescent="0.3">
      <c r="A29" s="9" t="s">
        <v>34</v>
      </c>
      <c r="B29" s="3">
        <v>0</v>
      </c>
      <c r="C29" s="3">
        <v>1</v>
      </c>
      <c r="D29" s="3">
        <v>2</v>
      </c>
      <c r="E29" s="3">
        <v>3</v>
      </c>
      <c r="F29" s="3">
        <v>4</v>
      </c>
      <c r="G29" s="3">
        <v>5</v>
      </c>
      <c r="H29" s="3">
        <v>6</v>
      </c>
    </row>
    <row r="30" spans="1:12" x14ac:dyDescent="0.3">
      <c r="A30" s="9" t="s">
        <v>40</v>
      </c>
      <c r="B30" s="5">
        <f>B8</f>
        <v>12000</v>
      </c>
      <c r="C30" s="5">
        <f>$B30-C32</f>
        <v>11160</v>
      </c>
      <c r="D30" s="5">
        <f>$B30-D32</f>
        <v>10320</v>
      </c>
      <c r="E30" s="5">
        <f t="shared" ref="D30:G30" si="0">$B30-E32</f>
        <v>9480</v>
      </c>
      <c r="F30" s="5">
        <f t="shared" si="0"/>
        <v>8640</v>
      </c>
      <c r="G30" s="5">
        <f>$B30-G32</f>
        <v>7800</v>
      </c>
      <c r="H30" s="5">
        <f>$B30-H32</f>
        <v>6960</v>
      </c>
      <c r="I30" t="s">
        <v>63</v>
      </c>
    </row>
    <row r="31" spans="1:12" x14ac:dyDescent="0.3">
      <c r="A31" s="9" t="s">
        <v>15</v>
      </c>
      <c r="B31" s="3"/>
      <c r="C31" s="5">
        <f>$B14</f>
        <v>840</v>
      </c>
      <c r="D31" s="5">
        <f>$B14</f>
        <v>840</v>
      </c>
      <c r="E31" s="5">
        <f>$B14</f>
        <v>840</v>
      </c>
      <c r="F31" s="5">
        <f>$B14</f>
        <v>840</v>
      </c>
      <c r="G31" s="5">
        <f>$B14</f>
        <v>840</v>
      </c>
      <c r="H31" s="5">
        <f>$B14</f>
        <v>840</v>
      </c>
    </row>
    <row r="32" spans="1:12" x14ac:dyDescent="0.3">
      <c r="A32" s="9" t="s">
        <v>41</v>
      </c>
      <c r="B32" s="3"/>
      <c r="C32" s="5">
        <f>C31</f>
        <v>840</v>
      </c>
      <c r="D32" s="5">
        <f>C31+D31</f>
        <v>1680</v>
      </c>
      <c r="E32" s="5">
        <f>C31+D31+E31</f>
        <v>2520</v>
      </c>
      <c r="F32" s="5">
        <f>C31+D31+E31+F31</f>
        <v>3360</v>
      </c>
      <c r="G32" s="5">
        <f>C31+D31+E31+F31+G31</f>
        <v>4200</v>
      </c>
      <c r="H32" s="5">
        <f>H31+G31+F31+E31+D31+C31</f>
        <v>5040</v>
      </c>
    </row>
    <row r="33" spans="1:8" x14ac:dyDescent="0.3">
      <c r="A33" s="2"/>
    </row>
    <row r="34" spans="1:8" x14ac:dyDescent="0.3">
      <c r="A34" s="9" t="s">
        <v>34</v>
      </c>
      <c r="B34" s="3">
        <v>0</v>
      </c>
      <c r="C34" s="3">
        <v>1</v>
      </c>
      <c r="D34" s="3">
        <v>2</v>
      </c>
      <c r="E34" s="3">
        <v>3</v>
      </c>
      <c r="F34" s="3">
        <v>4</v>
      </c>
      <c r="G34" s="3">
        <v>5</v>
      </c>
      <c r="H34" s="3">
        <v>6</v>
      </c>
    </row>
    <row r="35" spans="1:8" ht="28.8" x14ac:dyDescent="0.3">
      <c r="A35" s="16" t="s">
        <v>62</v>
      </c>
      <c r="B35" s="3"/>
      <c r="C35" s="3"/>
      <c r="D35" s="3"/>
      <c r="E35" s="3"/>
      <c r="F35" s="3"/>
      <c r="G35" s="5">
        <f>B15+(G30-B15)*B11</f>
        <v>780</v>
      </c>
      <c r="H35" s="5">
        <f>B15+(H30-B15)*B11</f>
        <v>696</v>
      </c>
    </row>
    <row r="36" spans="1:8" x14ac:dyDescent="0.3">
      <c r="A36" s="9" t="s">
        <v>43</v>
      </c>
      <c r="B36" s="5">
        <f t="shared" ref="B36:G36" si="1">SUM(B19+B35)</f>
        <v>-12000</v>
      </c>
      <c r="C36" s="5">
        <f t="shared" si="1"/>
        <v>37500</v>
      </c>
      <c r="D36" s="5">
        <f t="shared" si="1"/>
        <v>37500</v>
      </c>
      <c r="E36" s="5">
        <f>SUM(E19+E35)</f>
        <v>37500</v>
      </c>
      <c r="F36" s="5">
        <f>SUM(F19+F35)</f>
        <v>37500</v>
      </c>
      <c r="G36" s="5">
        <f>SUM(G19+G35)</f>
        <v>38280</v>
      </c>
      <c r="H36" s="5">
        <f t="shared" ref="H36" si="2">SUM(H19+H35)</f>
        <v>38196</v>
      </c>
    </row>
    <row r="37" spans="1:8" x14ac:dyDescent="0.3">
      <c r="A37" s="2"/>
      <c r="B37" s="1"/>
      <c r="C37" s="1"/>
      <c r="D37" s="1"/>
      <c r="E37" s="1"/>
      <c r="F37" s="1"/>
      <c r="G37" s="1"/>
    </row>
    <row r="38" spans="1:8" x14ac:dyDescent="0.3">
      <c r="A38" s="2"/>
      <c r="B38" s="1"/>
      <c r="C38" s="1"/>
      <c r="D38" s="1"/>
      <c r="E38" s="1"/>
      <c r="F38" s="1"/>
      <c r="G38" s="1"/>
    </row>
    <row r="39" spans="1:8" x14ac:dyDescent="0.3">
      <c r="A39" s="9" t="s">
        <v>48</v>
      </c>
      <c r="B39" s="3">
        <v>0</v>
      </c>
      <c r="C39" s="3">
        <v>1</v>
      </c>
      <c r="D39" s="3">
        <v>2</v>
      </c>
      <c r="E39" s="3">
        <v>3</v>
      </c>
      <c r="F39" s="3">
        <v>4</v>
      </c>
      <c r="G39" s="3">
        <v>5</v>
      </c>
      <c r="H39" s="3">
        <v>6</v>
      </c>
    </row>
    <row r="40" spans="1:8" x14ac:dyDescent="0.3">
      <c r="A40" s="9" t="s">
        <v>44</v>
      </c>
      <c r="B40" s="3"/>
      <c r="C40" s="5">
        <f>$B12</f>
        <v>37500</v>
      </c>
      <c r="D40" s="5">
        <f>$B12</f>
        <v>37500</v>
      </c>
      <c r="E40" s="5">
        <f>$B12</f>
        <v>37500</v>
      </c>
      <c r="F40" s="5">
        <f>$B12</f>
        <v>37500</v>
      </c>
      <c r="G40" s="5">
        <f>$B12</f>
        <v>37500</v>
      </c>
      <c r="H40" s="5">
        <f>$B12</f>
        <v>37500</v>
      </c>
    </row>
    <row r="41" spans="1:8" x14ac:dyDescent="0.3">
      <c r="A41" s="9" t="s">
        <v>45</v>
      </c>
      <c r="B41" s="3"/>
      <c r="C41" s="5">
        <f>C40</f>
        <v>37500</v>
      </c>
      <c r="D41" s="5">
        <f>C40+D40</f>
        <v>75000</v>
      </c>
      <c r="E41" s="5">
        <f>C40+D40+E40</f>
        <v>112500</v>
      </c>
      <c r="F41" s="5">
        <f>C40+D40+E40+F40</f>
        <v>150000</v>
      </c>
      <c r="G41" s="5">
        <f>C40+D40+E40+F40+G40</f>
        <v>187500</v>
      </c>
      <c r="H41" s="5">
        <f>H40+C40+D40+E40+F40+G40</f>
        <v>225000</v>
      </c>
    </row>
    <row r="42" spans="1:8" ht="28.8" x14ac:dyDescent="0.3">
      <c r="A42" s="17" t="s">
        <v>64</v>
      </c>
      <c r="B42" s="5">
        <f>B8</f>
        <v>12000</v>
      </c>
      <c r="C42" s="5">
        <f>$B42-C41</f>
        <v>-25500</v>
      </c>
      <c r="D42" s="5">
        <f>$B42-D41</f>
        <v>-63000</v>
      </c>
      <c r="E42" s="5">
        <f t="shared" ref="D42:F42" si="3">$B42-E41</f>
        <v>-100500</v>
      </c>
      <c r="F42" s="5">
        <f t="shared" si="3"/>
        <v>-138000</v>
      </c>
      <c r="G42" s="5">
        <f>$B42-G41</f>
        <v>-175500</v>
      </c>
      <c r="H42" s="5">
        <f>$B42-H41</f>
        <v>-213000</v>
      </c>
    </row>
    <row r="43" spans="1:8" x14ac:dyDescent="0.3">
      <c r="A43" s="9" t="s">
        <v>47</v>
      </c>
      <c r="B43" s="3"/>
      <c r="C43" s="3">
        <v>1</v>
      </c>
      <c r="D43" s="3">
        <v>1</v>
      </c>
      <c r="E43" s="3">
        <v>1</v>
      </c>
      <c r="F43" s="3">
        <v>1</v>
      </c>
      <c r="G43" s="3">
        <f>F42/G40</f>
        <v>-3.68</v>
      </c>
      <c r="H43" s="3"/>
    </row>
    <row r="44" spans="1:8" x14ac:dyDescent="0.3">
      <c r="A44" s="9" t="s">
        <v>4</v>
      </c>
      <c r="B44" s="3">
        <f>SUM(C43:G43)</f>
        <v>0.31999999999999984</v>
      </c>
      <c r="C44" t="s">
        <v>34</v>
      </c>
    </row>
    <row r="45" spans="1:8" x14ac:dyDescent="0.3">
      <c r="A45" s="9" t="s">
        <v>4</v>
      </c>
      <c r="B45" s="3">
        <f>ROUNDDOWN(B44,0)</f>
        <v>0</v>
      </c>
      <c r="C45" t="s">
        <v>34</v>
      </c>
    </row>
    <row r="46" spans="1:8" x14ac:dyDescent="0.3">
      <c r="A46" s="9" t="s">
        <v>4</v>
      </c>
      <c r="B46" s="13">
        <f>12*G43</f>
        <v>-44.160000000000004</v>
      </c>
      <c r="C46" t="s">
        <v>5</v>
      </c>
    </row>
    <row r="48" spans="1:8" x14ac:dyDescent="0.3">
      <c r="A48" s="9" t="s">
        <v>49</v>
      </c>
      <c r="B48" s="3">
        <v>0</v>
      </c>
      <c r="C48" s="3">
        <v>1</v>
      </c>
      <c r="D48" s="3">
        <v>2</v>
      </c>
      <c r="E48" s="3">
        <v>3</v>
      </c>
      <c r="F48" s="3">
        <v>4</v>
      </c>
      <c r="G48" s="3">
        <v>5</v>
      </c>
      <c r="H48" s="3">
        <v>6</v>
      </c>
    </row>
    <row r="49" spans="1:9" x14ac:dyDescent="0.3">
      <c r="A49" s="9" t="s">
        <v>44</v>
      </c>
      <c r="B49" s="3"/>
      <c r="C49" s="5">
        <f>C20</f>
        <v>34090.909090909088</v>
      </c>
      <c r="D49" s="5">
        <f t="shared" ref="D49:G49" si="4">D20</f>
        <v>30991.735537190078</v>
      </c>
      <c r="E49" s="5">
        <f t="shared" si="4"/>
        <v>28174.305033809156</v>
      </c>
      <c r="F49" s="5">
        <f t="shared" si="4"/>
        <v>25613.004576190146</v>
      </c>
      <c r="G49" s="5">
        <f t="shared" si="4"/>
        <v>23284.549614718311</v>
      </c>
      <c r="H49" s="5">
        <f>H20</f>
        <v>21167.772377016645</v>
      </c>
      <c r="I49" t="s">
        <v>57</v>
      </c>
    </row>
    <row r="50" spans="1:9" x14ac:dyDescent="0.3">
      <c r="A50" s="9" t="s">
        <v>45</v>
      </c>
      <c r="B50" s="3"/>
      <c r="C50" s="5">
        <f>C49</f>
        <v>34090.909090909088</v>
      </c>
      <c r="D50" s="5">
        <f>C49+D49</f>
        <v>65082.644628099166</v>
      </c>
      <c r="E50" s="5">
        <f>C49+D49+E49</f>
        <v>93256.949661908322</v>
      </c>
      <c r="F50" s="5">
        <f>C49+D49+E49+F49</f>
        <v>118869.95423809846</v>
      </c>
      <c r="G50" s="5">
        <f>C49+D49+E49+F49+G49</f>
        <v>142154.50385281676</v>
      </c>
      <c r="H50" s="5">
        <f>H49+C49+D49+E49+F49+G49</f>
        <v>163322.27622983343</v>
      </c>
    </row>
    <row r="51" spans="1:9" x14ac:dyDescent="0.3">
      <c r="A51" s="9" t="s">
        <v>46</v>
      </c>
      <c r="B51" s="5">
        <f>B8</f>
        <v>12000</v>
      </c>
      <c r="C51" s="5">
        <f>$B51-C50</f>
        <v>-22090.909090909088</v>
      </c>
      <c r="D51" s="5">
        <f t="shared" ref="D51:F51" si="5">$B51-D50</f>
        <v>-53082.644628099166</v>
      </c>
      <c r="E51" s="5">
        <f t="shared" si="5"/>
        <v>-81256.949661908322</v>
      </c>
      <c r="F51" s="5">
        <f t="shared" si="5"/>
        <v>-106869.95423809846</v>
      </c>
      <c r="G51" s="14">
        <f>$B51-G50</f>
        <v>-130154.50385281676</v>
      </c>
      <c r="H51" s="5">
        <f>$B51-H50</f>
        <v>-151322.27622983343</v>
      </c>
    </row>
    <row r="52" spans="1:9" x14ac:dyDescent="0.3">
      <c r="A52" s="9" t="s">
        <v>47</v>
      </c>
      <c r="B52" s="3"/>
      <c r="C52" s="3">
        <v>1</v>
      </c>
      <c r="D52" s="3">
        <v>1</v>
      </c>
      <c r="E52" s="3">
        <v>1</v>
      </c>
      <c r="F52" s="3">
        <v>1</v>
      </c>
      <c r="G52" s="3">
        <v>1</v>
      </c>
      <c r="H52" s="3">
        <f>G51/H49</f>
        <v>-6.1487104800000001</v>
      </c>
    </row>
    <row r="53" spans="1:9" x14ac:dyDescent="0.3">
      <c r="A53" s="9" t="s">
        <v>4</v>
      </c>
      <c r="B53" s="3">
        <f>SUM(C52:H52)</f>
        <v>-1.1487104800000001</v>
      </c>
      <c r="C53" t="s">
        <v>34</v>
      </c>
    </row>
    <row r="54" spans="1:9" x14ac:dyDescent="0.3">
      <c r="A54" s="9" t="s">
        <v>4</v>
      </c>
      <c r="B54" s="3">
        <f>ROUNDDOWN(B53,0)</f>
        <v>-1</v>
      </c>
      <c r="C54" t="s">
        <v>34</v>
      </c>
    </row>
    <row r="55" spans="1:9" x14ac:dyDescent="0.3">
      <c r="A55" s="9" t="s">
        <v>4</v>
      </c>
      <c r="B55" s="12">
        <f>12*H52</f>
        <v>-73.784525760000008</v>
      </c>
      <c r="C55" t="s">
        <v>50</v>
      </c>
    </row>
  </sheetData>
  <mergeCells count="2">
    <mergeCell ref="A1:O5"/>
    <mergeCell ref="A6:E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E24"/>
  <sheetViews>
    <sheetView topLeftCell="A7" workbookViewId="0">
      <selection activeCell="K15" sqref="K15"/>
    </sheetView>
  </sheetViews>
  <sheetFormatPr baseColWidth="10" defaultRowHeight="14.4" x14ac:dyDescent="0.3"/>
  <cols>
    <col min="1" max="1" width="16.44140625" customWidth="1"/>
  </cols>
  <sheetData>
    <row r="8" spans="1:2" x14ac:dyDescent="0.3">
      <c r="A8" s="9" t="s">
        <v>29</v>
      </c>
      <c r="B8" s="5">
        <v>40000</v>
      </c>
    </row>
    <row r="9" spans="1:2" x14ac:dyDescent="0.3">
      <c r="A9" s="9" t="s">
        <v>30</v>
      </c>
      <c r="B9" s="5">
        <v>0</v>
      </c>
    </row>
    <row r="10" spans="1:2" x14ac:dyDescent="0.3">
      <c r="A10" s="9" t="s">
        <v>31</v>
      </c>
      <c r="B10" s="3">
        <v>3</v>
      </c>
    </row>
    <row r="11" spans="1:2" x14ac:dyDescent="0.3">
      <c r="A11" s="9" t="s">
        <v>32</v>
      </c>
      <c r="B11" s="6">
        <v>0</v>
      </c>
    </row>
    <row r="12" spans="1:2" x14ac:dyDescent="0.3">
      <c r="A12" s="9" t="s">
        <v>33</v>
      </c>
      <c r="B12" s="5">
        <v>18000</v>
      </c>
    </row>
    <row r="13" spans="1:2" x14ac:dyDescent="0.3">
      <c r="A13" s="9" t="s">
        <v>35</v>
      </c>
      <c r="B13" s="6">
        <v>0.1</v>
      </c>
    </row>
    <row r="14" spans="1:2" x14ac:dyDescent="0.3">
      <c r="A14" s="9" t="s">
        <v>15</v>
      </c>
      <c r="B14" s="5">
        <f>(B8-B9)/B10</f>
        <v>13333.333333333334</v>
      </c>
    </row>
    <row r="15" spans="1:2" x14ac:dyDescent="0.3">
      <c r="A15" s="9" t="s">
        <v>51</v>
      </c>
      <c r="B15" s="5">
        <v>1000</v>
      </c>
    </row>
    <row r="19" spans="1:5" x14ac:dyDescent="0.3">
      <c r="A19" s="9" t="s">
        <v>34</v>
      </c>
      <c r="B19" s="3">
        <v>0</v>
      </c>
      <c r="C19" s="3">
        <v>1</v>
      </c>
      <c r="D19" s="3">
        <v>2</v>
      </c>
      <c r="E19" s="3">
        <v>3</v>
      </c>
    </row>
    <row r="20" spans="1:5" x14ac:dyDescent="0.3">
      <c r="A20" s="9" t="s">
        <v>36</v>
      </c>
      <c r="B20" s="5">
        <f>-B8</f>
        <v>-40000</v>
      </c>
      <c r="C20" s="5">
        <f>$B12-$B15</f>
        <v>17000</v>
      </c>
      <c r="D20" s="5">
        <f t="shared" ref="D20:E20" si="0">$B12-$B15</f>
        <v>17000</v>
      </c>
      <c r="E20" s="5">
        <f t="shared" si="0"/>
        <v>17000</v>
      </c>
    </row>
    <row r="21" spans="1:5" x14ac:dyDescent="0.3">
      <c r="A21" s="9" t="s">
        <v>1</v>
      </c>
      <c r="B21" s="5">
        <f>B20/(1+$B13)^B19</f>
        <v>-40000</v>
      </c>
      <c r="C21" s="5">
        <f t="shared" ref="C21:E21" si="1">C20/(1+$B13)^C19</f>
        <v>15454.545454545454</v>
      </c>
      <c r="D21" s="5">
        <f t="shared" si="1"/>
        <v>14049.586776859502</v>
      </c>
      <c r="E21" s="5">
        <f t="shared" si="1"/>
        <v>12772.351615326817</v>
      </c>
    </row>
    <row r="22" spans="1:5" x14ac:dyDescent="0.3">
      <c r="A22" s="9" t="s">
        <v>0</v>
      </c>
      <c r="B22" s="11">
        <f>SUM(B21:E21)</f>
        <v>2276.483846731775</v>
      </c>
      <c r="C22" t="s">
        <v>37</v>
      </c>
    </row>
    <row r="23" spans="1:5" x14ac:dyDescent="0.3">
      <c r="A23" s="9" t="s">
        <v>2</v>
      </c>
      <c r="B23" s="10">
        <f>IRR(B20:E20)</f>
        <v>0.1320542203344055</v>
      </c>
      <c r="C23" t="s">
        <v>38</v>
      </c>
    </row>
    <row r="24" spans="1:5" x14ac:dyDescent="0.3">
      <c r="A24" s="9" t="s">
        <v>39</v>
      </c>
      <c r="B24" s="14">
        <f>NPV(B13,C20:E20)+B20</f>
        <v>2276.4838467317823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Hoja2</vt:lpstr>
      <vt:lpstr>Hoja3</vt:lpstr>
      <vt:lpstr>Hoja4</vt:lpstr>
      <vt:lpstr>Hoja5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Tutivén Gálvez</dc:creator>
  <cp:lastModifiedBy>DanielAlvaradoPelaez</cp:lastModifiedBy>
  <dcterms:created xsi:type="dcterms:W3CDTF">2022-01-07T17:46:02Z</dcterms:created>
  <dcterms:modified xsi:type="dcterms:W3CDTF">2022-08-24T20:58:41Z</dcterms:modified>
</cp:coreProperties>
</file>