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13_ncr:1_{673F6066-0F9B-4871-9430-030B47159585}" xr6:coauthVersionLast="47" xr6:coauthVersionMax="47" xr10:uidLastSave="{00000000-0000-0000-0000-000000000000}"/>
  <bookViews>
    <workbookView xWindow="-108" yWindow="-108" windowWidth="23256" windowHeight="13896" firstSheet="11" activeTab="13" xr2:uid="{56EDA297-7CBB-4454-BC0D-2D669FBE7C7F}"/>
  </bookViews>
  <sheets>
    <sheet name="Resultado del año por empleado" sheetId="31" r:id="rId1"/>
    <sheet name="Ventas por empleado" sheetId="30" r:id="rId2"/>
    <sheet name="Rotación de activos" sheetId="29" r:id="rId3"/>
    <sheet name="Multiplicador de capital" sheetId="28" r:id="rId4"/>
    <sheet name="Empleados" sheetId="27" r:id="rId5"/>
    <sheet name="Utilidad % sobre activos" sheetId="25" r:id="rId6"/>
    <sheet name="Utilidad % sobre ventas" sheetId="24" r:id="rId7"/>
    <sheet name="Capital de accs. en Millones " sheetId="23" r:id="rId8"/>
    <sheet name="Activos en Millones" sheetId="22" r:id="rId9"/>
    <sheet name="Utilidad % cambio con año anter" sheetId="21" r:id="rId10"/>
    <sheet name="Utilidad en Millones" sheetId="20" r:id="rId11"/>
    <sheet name="Ingreso % cambio con año anteri" sheetId="19" r:id="rId12"/>
    <sheet name="Ingresos en Millones" sheetId="18" r:id="rId13"/>
    <sheet name="Valor de mercado en millones" sheetId="3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7" i="33" l="1"/>
  <c r="B266" i="33"/>
  <c r="B265" i="33"/>
  <c r="B264" i="33"/>
  <c r="B263" i="33"/>
  <c r="B262" i="33"/>
  <c r="B261" i="33"/>
  <c r="B260" i="33"/>
  <c r="B259" i="33"/>
  <c r="B258" i="33"/>
  <c r="B257" i="33"/>
  <c r="B256" i="33"/>
  <c r="B257" i="31"/>
  <c r="B258" i="31"/>
  <c r="B259" i="31"/>
  <c r="B260" i="31"/>
  <c r="B261" i="31"/>
  <c r="B262" i="31"/>
  <c r="B263" i="31"/>
  <c r="B264" i="31"/>
  <c r="B265" i="31"/>
  <c r="B266" i="31"/>
  <c r="B267" i="31"/>
  <c r="B257" i="30"/>
  <c r="B258" i="30"/>
  <c r="B259" i="30"/>
  <c r="B260" i="30"/>
  <c r="B261" i="30"/>
  <c r="B262" i="30"/>
  <c r="B263" i="30"/>
  <c r="B264" i="30"/>
  <c r="B265" i="30"/>
  <c r="B266" i="30"/>
  <c r="B267" i="30"/>
  <c r="B257" i="29"/>
  <c r="B258" i="29"/>
  <c r="B259" i="29"/>
  <c r="B260" i="29"/>
  <c r="B261" i="29"/>
  <c r="B262" i="29"/>
  <c r="B263" i="29"/>
  <c r="B264" i="29"/>
  <c r="B265" i="29"/>
  <c r="B266" i="29"/>
  <c r="B267" i="29"/>
  <c r="B257" i="28"/>
  <c r="B258" i="28"/>
  <c r="B259" i="28"/>
  <c r="B260" i="28"/>
  <c r="B261" i="28"/>
  <c r="B262" i="28"/>
  <c r="B263" i="28"/>
  <c r="B264" i="28"/>
  <c r="B265" i="28"/>
  <c r="B266" i="28"/>
  <c r="B267" i="28"/>
  <c r="B257" i="25"/>
  <c r="B258" i="25"/>
  <c r="B259" i="25"/>
  <c r="B260" i="25"/>
  <c r="B261" i="25"/>
  <c r="B262" i="25"/>
  <c r="B263" i="25"/>
  <c r="B264" i="25"/>
  <c r="B265" i="25"/>
  <c r="B266" i="25"/>
  <c r="B267" i="25"/>
  <c r="B257" i="24"/>
  <c r="B258" i="24"/>
  <c r="B259" i="24"/>
  <c r="B260" i="24"/>
  <c r="B261" i="24"/>
  <c r="B262" i="24"/>
  <c r="B263" i="24"/>
  <c r="B264" i="24"/>
  <c r="B265" i="24"/>
  <c r="B266" i="24"/>
  <c r="B267" i="24"/>
  <c r="B262" i="23"/>
  <c r="B261" i="23"/>
  <c r="B260" i="23"/>
  <c r="B259" i="23"/>
  <c r="B258" i="23"/>
  <c r="B257" i="23"/>
  <c r="B261" i="22"/>
  <c r="B262" i="22"/>
  <c r="B260" i="22"/>
  <c r="B259" i="22"/>
  <c r="B258" i="22"/>
  <c r="B257" i="22"/>
  <c r="B257" i="20"/>
  <c r="B259" i="21"/>
  <c r="B260" i="21"/>
  <c r="B261" i="21"/>
  <c r="B262" i="21"/>
  <c r="B263" i="21"/>
  <c r="B264" i="21"/>
  <c r="B265" i="21"/>
  <c r="B266" i="21"/>
  <c r="B267" i="21"/>
  <c r="B258" i="21"/>
  <c r="B257" i="21"/>
  <c r="B262" i="20"/>
  <c r="B261" i="20"/>
  <c r="B260" i="20"/>
  <c r="B259" i="20"/>
  <c r="B258" i="20"/>
  <c r="C257" i="20"/>
  <c r="B260" i="18"/>
  <c r="B257" i="18"/>
  <c r="B262" i="18"/>
  <c r="B261" i="18"/>
  <c r="B259" i="18"/>
  <c r="B258" i="18"/>
  <c r="B246" i="31"/>
  <c r="B247" i="31"/>
  <c r="B248" i="31"/>
  <c r="B249" i="31"/>
  <c r="B250" i="31"/>
  <c r="B251" i="31"/>
  <c r="B252" i="31"/>
  <c r="B253" i="31"/>
  <c r="B254" i="31"/>
  <c r="B255" i="31"/>
  <c r="B256" i="31"/>
  <c r="B246" i="30"/>
  <c r="B247" i="30"/>
  <c r="B248" i="30"/>
  <c r="B249" i="30"/>
  <c r="B250" i="30"/>
  <c r="B251" i="30"/>
  <c r="B252" i="30"/>
  <c r="B253" i="30"/>
  <c r="B254" i="30"/>
  <c r="B255" i="30"/>
  <c r="B256" i="30"/>
  <c r="B246" i="29"/>
  <c r="B247" i="29"/>
  <c r="B248" i="29"/>
  <c r="B249" i="29"/>
  <c r="B250" i="29"/>
  <c r="B251" i="29"/>
  <c r="B252" i="29"/>
  <c r="B253" i="29"/>
  <c r="B254" i="29"/>
  <c r="B255" i="29"/>
  <c r="B256" i="29"/>
  <c r="B246" i="28"/>
  <c r="B247" i="28"/>
  <c r="B248" i="28"/>
  <c r="B249" i="28"/>
  <c r="B250" i="28"/>
  <c r="B251" i="28"/>
  <c r="B252" i="28"/>
  <c r="B253" i="28"/>
  <c r="B254" i="28"/>
  <c r="B255" i="28"/>
  <c r="B256" i="28"/>
  <c r="B256" i="25"/>
  <c r="B255" i="25"/>
  <c r="B254" i="25"/>
  <c r="B253" i="25"/>
  <c r="B252" i="25"/>
  <c r="B251" i="25"/>
  <c r="B250" i="25"/>
  <c r="B249" i="25"/>
  <c r="B248" i="25"/>
  <c r="B247" i="25"/>
  <c r="B246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164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145" i="25"/>
  <c r="B256" i="24"/>
  <c r="B255" i="24"/>
  <c r="B254" i="24"/>
  <c r="B253" i="24"/>
  <c r="B252" i="24"/>
  <c r="B251" i="24"/>
  <c r="B250" i="24"/>
  <c r="B249" i="24"/>
  <c r="B248" i="24"/>
  <c r="B247" i="24"/>
  <c r="B246" i="24"/>
  <c r="B245" i="24"/>
  <c r="B244" i="24"/>
  <c r="B243" i="24"/>
  <c r="B242" i="24"/>
  <c r="B241" i="24"/>
  <c r="B240" i="24"/>
  <c r="B239" i="24"/>
  <c r="B238" i="24"/>
  <c r="B237" i="24"/>
  <c r="B236" i="24"/>
  <c r="B235" i="24"/>
  <c r="B234" i="24"/>
  <c r="B233" i="24"/>
  <c r="B232" i="24"/>
  <c r="B231" i="24"/>
  <c r="B230" i="24"/>
  <c r="B229" i="24"/>
  <c r="B228" i="24"/>
  <c r="B227" i="24"/>
  <c r="B226" i="24"/>
  <c r="B225" i="24"/>
  <c r="B224" i="24"/>
  <c r="B223" i="24"/>
  <c r="B222" i="24"/>
  <c r="B221" i="24"/>
  <c r="B220" i="24"/>
  <c r="B219" i="24"/>
  <c r="B218" i="24"/>
  <c r="B217" i="24"/>
  <c r="B216" i="24"/>
  <c r="B215" i="24"/>
  <c r="B214" i="24"/>
  <c r="B213" i="24"/>
  <c r="B212" i="24"/>
  <c r="B211" i="24"/>
  <c r="B210" i="24"/>
  <c r="B209" i="24"/>
  <c r="B208" i="24"/>
  <c r="B207" i="24"/>
  <c r="B206" i="24"/>
  <c r="B205" i="24"/>
  <c r="B204" i="24"/>
  <c r="B203" i="24"/>
  <c r="B202" i="24"/>
  <c r="B201" i="24"/>
  <c r="B200" i="24"/>
  <c r="B199" i="24"/>
  <c r="B19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246" i="21"/>
  <c r="B247" i="21"/>
  <c r="B248" i="21"/>
  <c r="B249" i="21"/>
  <c r="B250" i="21"/>
  <c r="B251" i="21"/>
  <c r="B252" i="21"/>
  <c r="B253" i="21"/>
  <c r="B254" i="21"/>
  <c r="B255" i="21"/>
  <c r="B256" i="21"/>
  <c r="B246" i="19"/>
  <c r="B247" i="19"/>
  <c r="B248" i="19"/>
  <c r="B249" i="19"/>
  <c r="B250" i="19"/>
  <c r="B251" i="19"/>
  <c r="B252" i="19"/>
  <c r="B253" i="19"/>
  <c r="B254" i="19"/>
  <c r="B255" i="19"/>
  <c r="B256" i="19"/>
  <c r="B255" i="33"/>
  <c r="B254" i="33"/>
  <c r="B253" i="33"/>
  <c r="B252" i="33"/>
  <c r="B251" i="33"/>
  <c r="B250" i="33"/>
  <c r="B249" i="33"/>
  <c r="B248" i="33"/>
  <c r="B247" i="33"/>
  <c r="B246" i="33"/>
  <c r="B245" i="33" l="1"/>
  <c r="B244" i="33"/>
  <c r="B243" i="33"/>
  <c r="B242" i="33"/>
  <c r="B241" i="33"/>
  <c r="B240" i="33"/>
  <c r="B239" i="33"/>
  <c r="B238" i="33"/>
  <c r="B237" i="33"/>
  <c r="B236" i="33"/>
  <c r="B235" i="33"/>
  <c r="B234" i="33"/>
  <c r="B233" i="33"/>
  <c r="B237" i="31"/>
  <c r="B238" i="31"/>
  <c r="B239" i="31"/>
  <c r="B240" i="31"/>
  <c r="B241" i="31"/>
  <c r="B242" i="31"/>
  <c r="B243" i="31"/>
  <c r="B244" i="31"/>
  <c r="B245" i="31"/>
  <c r="B237" i="30"/>
  <c r="B238" i="30"/>
  <c r="B239" i="30"/>
  <c r="B240" i="30"/>
  <c r="B241" i="30"/>
  <c r="B242" i="30"/>
  <c r="B243" i="30"/>
  <c r="B244" i="30"/>
  <c r="B245" i="30"/>
  <c r="B237" i="29"/>
  <c r="B238" i="29"/>
  <c r="B239" i="29"/>
  <c r="B240" i="29"/>
  <c r="B241" i="29"/>
  <c r="B242" i="29"/>
  <c r="B243" i="29"/>
  <c r="B244" i="29"/>
  <c r="B245" i="29"/>
  <c r="B237" i="28"/>
  <c r="B238" i="28"/>
  <c r="B239" i="28"/>
  <c r="B240" i="28"/>
  <c r="B241" i="28"/>
  <c r="B242" i="28"/>
  <c r="B243" i="28"/>
  <c r="B244" i="28"/>
  <c r="B245" i="28"/>
  <c r="B245" i="21"/>
  <c r="B244" i="21"/>
  <c r="B243" i="21"/>
  <c r="B242" i="21"/>
  <c r="B241" i="21"/>
  <c r="B240" i="21"/>
  <c r="B239" i="21"/>
  <c r="B238" i="21"/>
  <c r="B241" i="19"/>
  <c r="B242" i="19"/>
  <c r="B243" i="19"/>
  <c r="B244" i="19"/>
  <c r="B245" i="19"/>
  <c r="B238" i="19"/>
  <c r="B239" i="19"/>
  <c r="B240" i="19"/>
  <c r="B234" i="31"/>
  <c r="B235" i="31"/>
  <c r="B236" i="31"/>
  <c r="B233" i="31"/>
  <c r="B233" i="23"/>
  <c r="B233" i="28" s="1"/>
  <c r="B234" i="23"/>
  <c r="B234" i="28" s="1"/>
  <c r="B235" i="23"/>
  <c r="B235" i="28" s="1"/>
  <c r="B236" i="23"/>
  <c r="B236" i="28" s="1"/>
  <c r="B235" i="22"/>
  <c r="B236" i="22"/>
  <c r="B234" i="22"/>
  <c r="B233" i="22"/>
  <c r="B233" i="20"/>
  <c r="B234" i="20"/>
  <c r="B235" i="20"/>
  <c r="B236" i="20"/>
  <c r="B236" i="18"/>
  <c r="B236" i="30" s="1"/>
  <c r="B233" i="18"/>
  <c r="B233" i="30" s="1"/>
  <c r="B234" i="18"/>
  <c r="B234" i="30" s="1"/>
  <c r="B235" i="18"/>
  <c r="B235" i="30" s="1"/>
  <c r="B232" i="33"/>
  <c r="B231" i="33"/>
  <c r="B230" i="33"/>
  <c r="B228" i="33"/>
  <c r="B229" i="33"/>
  <c r="B227" i="33"/>
  <c r="B226" i="33"/>
  <c r="B225" i="33"/>
  <c r="B224" i="33"/>
  <c r="B223" i="33"/>
  <c r="B222" i="33"/>
  <c r="B221" i="33"/>
  <c r="B220" i="33"/>
  <c r="B219" i="33"/>
  <c r="B218" i="33"/>
  <c r="B217" i="33"/>
  <c r="B216" i="33"/>
  <c r="B215" i="33"/>
  <c r="B214" i="33"/>
  <c r="B213" i="33"/>
  <c r="B212" i="33"/>
  <c r="B211" i="33"/>
  <c r="B210" i="33"/>
  <c r="B209" i="33"/>
  <c r="B208" i="33"/>
  <c r="B207" i="33"/>
  <c r="B206" i="33"/>
  <c r="B205" i="33"/>
  <c r="B204" i="33"/>
  <c r="B203" i="33"/>
  <c r="B202" i="33"/>
  <c r="B201" i="33"/>
  <c r="B200" i="33"/>
  <c r="B183" i="33"/>
  <c r="B182" i="33"/>
  <c r="B181" i="33"/>
  <c r="B180" i="33"/>
  <c r="B179" i="33"/>
  <c r="B178" i="33" s="1"/>
  <c r="B99" i="33"/>
  <c r="B100" i="33"/>
  <c r="B98" i="33"/>
  <c r="B97" i="33"/>
  <c r="B96" i="33"/>
  <c r="B95" i="33"/>
  <c r="B94" i="33"/>
  <c r="B93" i="33"/>
  <c r="B92" i="33"/>
  <c r="B91" i="33"/>
  <c r="B90" i="33"/>
  <c r="B89" i="33"/>
  <c r="B88" i="33"/>
  <c r="B87" i="33"/>
  <c r="B86" i="33"/>
  <c r="B85" i="33"/>
  <c r="B84" i="33"/>
  <c r="B83" i="33"/>
  <c r="B82" i="33"/>
  <c r="B81" i="33"/>
  <c r="B80" i="33"/>
  <c r="B79" i="33"/>
  <c r="B161" i="27"/>
  <c r="B156" i="28"/>
  <c r="B159" i="28"/>
  <c r="B163" i="28"/>
  <c r="B161" i="23"/>
  <c r="B161" i="28" s="1"/>
  <c r="B162" i="23"/>
  <c r="B162" i="28" s="1"/>
  <c r="B160" i="23"/>
  <c r="B160" i="28" s="1"/>
  <c r="B159" i="23"/>
  <c r="B158" i="23"/>
  <c r="B158" i="28" s="1"/>
  <c r="B157" i="23"/>
  <c r="B157" i="28" s="1"/>
  <c r="B156" i="23"/>
  <c r="B156" i="20"/>
  <c r="B156" i="31" s="1"/>
  <c r="B163" i="20"/>
  <c r="B163" i="31" s="1"/>
  <c r="B162" i="20"/>
  <c r="B162" i="31" s="1"/>
  <c r="B160" i="20"/>
  <c r="B160" i="31" s="1"/>
  <c r="B161" i="20"/>
  <c r="B159" i="20"/>
  <c r="B159" i="31" s="1"/>
  <c r="B158" i="20"/>
  <c r="B158" i="31" s="1"/>
  <c r="B157" i="20"/>
  <c r="B156" i="18"/>
  <c r="B156" i="30" s="1"/>
  <c r="B163" i="18"/>
  <c r="B163" i="29" s="1"/>
  <c r="B162" i="18"/>
  <c r="B162" i="29" s="1"/>
  <c r="B161" i="18"/>
  <c r="B161" i="29" s="1"/>
  <c r="B160" i="18"/>
  <c r="B160" i="29" s="1"/>
  <c r="B159" i="18"/>
  <c r="B159" i="30" s="1"/>
  <c r="B158" i="18"/>
  <c r="B158" i="30" s="1"/>
  <c r="B157" i="18"/>
  <c r="B157" i="30" s="1"/>
  <c r="B154" i="31"/>
  <c r="B155" i="31"/>
  <c r="B155" i="30"/>
  <c r="B154" i="30"/>
  <c r="B154" i="29"/>
  <c r="B155" i="29"/>
  <c r="B154" i="28"/>
  <c r="B155" i="28"/>
  <c r="B154" i="24"/>
  <c r="B155" i="24"/>
  <c r="B153" i="23"/>
  <c r="B151" i="23"/>
  <c r="B152" i="23"/>
  <c r="B149" i="23"/>
  <c r="B150" i="23"/>
  <c r="B147" i="23"/>
  <c r="B148" i="23"/>
  <c r="B145" i="23"/>
  <c r="B146" i="23"/>
  <c r="B153" i="22"/>
  <c r="B153" i="28" s="1"/>
  <c r="B152" i="22"/>
  <c r="B151" i="22"/>
  <c r="B150" i="22"/>
  <c r="B149" i="22"/>
  <c r="B148" i="22"/>
  <c r="B147" i="22"/>
  <c r="B146" i="22"/>
  <c r="B145" i="22"/>
  <c r="B145" i="20"/>
  <c r="B145" i="31" s="1"/>
  <c r="B146" i="20"/>
  <c r="B146" i="31" s="1"/>
  <c r="B147" i="20"/>
  <c r="B148" i="20"/>
  <c r="B149" i="20"/>
  <c r="B150" i="20"/>
  <c r="B151" i="20"/>
  <c r="B152" i="20"/>
  <c r="B153" i="20"/>
  <c r="B153" i="31" s="1"/>
  <c r="B153" i="18"/>
  <c r="B153" i="29" s="1"/>
  <c r="B152" i="18"/>
  <c r="B152" i="29" s="1"/>
  <c r="B151" i="18"/>
  <c r="B151" i="29" s="1"/>
  <c r="B150" i="18"/>
  <c r="B150" i="30" s="1"/>
  <c r="B149" i="18"/>
  <c r="B149" i="30" s="1"/>
  <c r="B148" i="18"/>
  <c r="B147" i="18"/>
  <c r="B145" i="18"/>
  <c r="B146" i="18"/>
  <c r="B146" i="24" s="1"/>
  <c r="B161" i="31" l="1"/>
  <c r="B145" i="28"/>
  <c r="B146" i="28"/>
  <c r="B151" i="28"/>
  <c r="B152" i="28"/>
  <c r="B236" i="29"/>
  <c r="B233" i="29"/>
  <c r="B235" i="29"/>
  <c r="B234" i="29"/>
  <c r="B234" i="19"/>
  <c r="B236" i="19"/>
  <c r="B235" i="19"/>
  <c r="B147" i="24"/>
  <c r="B157" i="31"/>
  <c r="B148" i="28"/>
  <c r="B150" i="28"/>
  <c r="B145" i="29"/>
  <c r="B147" i="28"/>
  <c r="B149" i="28"/>
  <c r="B148" i="29"/>
  <c r="B159" i="24"/>
  <c r="B158" i="24"/>
  <c r="B152" i="30"/>
  <c r="B147" i="29"/>
  <c r="B157" i="24"/>
  <c r="B159" i="29"/>
  <c r="B163" i="30"/>
  <c r="B160" i="30"/>
  <c r="B158" i="29"/>
  <c r="B157" i="29"/>
  <c r="B156" i="29"/>
  <c r="B156" i="24"/>
  <c r="B163" i="24"/>
  <c r="B162" i="24"/>
  <c r="B161" i="24"/>
  <c r="B162" i="30"/>
  <c r="B161" i="30"/>
  <c r="B146" i="29"/>
  <c r="B151" i="24"/>
  <c r="B151" i="30"/>
  <c r="B150" i="24"/>
  <c r="B148" i="30"/>
  <c r="B149" i="24"/>
  <c r="B147" i="30"/>
  <c r="B160" i="24"/>
  <c r="B148" i="24"/>
  <c r="B146" i="30"/>
  <c r="B152" i="24"/>
  <c r="B150" i="29"/>
  <c r="B149" i="29"/>
  <c r="B152" i="31"/>
  <c r="B151" i="31"/>
  <c r="B150" i="31"/>
  <c r="B149" i="31"/>
  <c r="B148" i="31"/>
  <c r="B147" i="31"/>
  <c r="B153" i="21"/>
  <c r="B153" i="24"/>
  <c r="B145" i="30"/>
  <c r="B153" i="30"/>
  <c r="B145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tc={609EBF13-C1C8-4A0D-A4AF-E6B3FE18D4C3}</author>
    <author>tc={C9F91B07-A887-4ED5-89E2-5B68AACBAFA9}</author>
  </authors>
  <commentList>
    <comment ref="B145" authorId="0" shapeId="0" xr:uid="{609EBF13-C1C8-4A0D-A4AF-E6B3FE18D4C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# Empleados</t>
      </text>
    </comment>
    <comment ref="B233" authorId="1" shapeId="0" xr:uid="{C9F91B07-A887-4ED5-89E2-5B68AACBAFA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# Empleados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tc={16263C49-CE11-49E5-A6A7-5D17F02C5D65}</author>
  </authors>
  <commentList>
    <comment ref="B145" authorId="0" shapeId="0" xr:uid="{16263C49-CE11-49E5-A6A7-5D17F02C5D6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((Nuevo - Viejo) / absoluto Viejo) * 100
Tipo de cambio promedio para el año de: https://fred.stlouisfed.org/series/DEXCHUS
Dato sacado de los reportes anuales de la empresa.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tc={5C6D7274-D250-4A25-BCFD-0FCCDC3A3F25}</author>
    <author>tc={833B2BF8-B583-4186-9938-E02A4F713498}</author>
  </authors>
  <commentList>
    <comment ref="B145" authorId="0" shapeId="0" xr:uid="{5C6D7274-D250-4A25-BCFD-0FCCDC3A3F2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 Multiplicado por el “net profit margin”</t>
      </text>
    </comment>
    <comment ref="B233" authorId="1" shapeId="0" xr:uid="{833B2BF8-B583-4186-9938-E02A4F71349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0.89099387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tc={1E6D2181-5FC3-4410-993C-0E1FAFD60F48}</author>
    <author>tc={846E4C3C-25DA-42E7-B083-2DE72B55CAAC}</author>
  </authors>
  <commentList>
    <comment ref="B145" authorId="0" shapeId="0" xr:uid="{1E6D2181-5FC3-4410-993C-0E1FAFD60F4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((Nuevo-Viejo)/Viejo)*100</t>
      </text>
    </comment>
    <comment ref="B241" authorId="1" shapeId="0" xr:uid="{846E4C3C-25DA-42E7-B083-2DE72B55CAA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 bajada drastica en ventas, es por la escisión de Delphi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tc={0FAAA81F-675F-4144-B51A-7C9DC9B17A0A}</author>
    <author>tc={AAE7422A-3C0E-46E5-AAD5-3B4D5F7037D0}</author>
    <author>tc={B51BF64B-996B-4E6A-B289-783FA07AE597}</author>
    <author>tc={BE303371-10BF-4117-B7FB-68A5CC35049E}</author>
  </authors>
  <commentList>
    <comment ref="B145" authorId="0" shapeId="0" xr:uid="{0FAAA81F-675F-4144-B51A-7C9DC9B17A0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163" authorId="1" shapeId="0" xr:uid="{AAE7422A-3C0E-46E5-AAD5-3B4D5F7037D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Annual Reports pasan a millones</t>
      </text>
    </comment>
    <comment ref="B233" authorId="2" shapeId="0" xr:uid="{B51BF64B-996B-4E6A-B289-783FA07AE59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0.89099387</t>
      </text>
    </comment>
    <comment ref="B241" authorId="3" shapeId="0" xr:uid="{BE303371-10BF-4117-B7FB-68A5CC35049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 bajada drastica en ventas, es por la escisión de Delphi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tc={0D97FD5C-AB30-4431-A96C-288B1CAEEEB5}</author>
    <author>tc={B9D22CC7-C6D2-4065-B968-87C1C5616CEC}</author>
  </authors>
  <commentList>
    <comment ref="B145" authorId="0" shapeId="0" xr:uid="{0D97FD5C-AB30-4431-A96C-288B1CAEEEB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#Empleados</t>
      </text>
    </comment>
    <comment ref="B233" authorId="1" shapeId="0" xr:uid="{B9D22CC7-C6D2-4065-B968-87C1C5616CE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#Empleados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tc={B3B7EC63-E4E5-439F-8BAA-04B46692BFF9}</author>
    <author>tc={77A982C1-D1A4-4580-9360-BF5691225A8F}</author>
  </authors>
  <commentList>
    <comment ref="B145" authorId="0" shapeId="0" xr:uid="{B3B7EC63-E4E5-439F-8BAA-04B46692BFF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Activos</t>
      </text>
    </comment>
    <comment ref="B233" authorId="1" shapeId="0" xr:uid="{77A982C1-D1A4-4580-9360-BF5691225A8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Activos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tc={B9C8D7F9-637D-4DCC-8670-BE97391FA9D3}</author>
    <author>tc={713776C2-78B5-4E2F-9786-5EC7B326A6B8}</author>
  </authors>
  <commentList>
    <comment ref="B145" authorId="0" shapeId="0" xr:uid="{B9C8D7F9-637D-4DCC-8670-BE97391FA9D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Activos / Capital de accionistas</t>
      </text>
    </comment>
    <comment ref="B233" authorId="1" shapeId="0" xr:uid="{713776C2-78B5-4E2F-9786-5EC7B326A6B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Activos / Capital de accionistas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tc={928E2EE9-9E4B-409A-8D8D-131A464B3E72}</author>
    <author>tc={0D6507BE-6A78-437C-B8C8-7945FD0117E9}</author>
  </authors>
  <commentList>
    <comment ref="B145" authorId="0" shapeId="0" xr:uid="{928E2EE9-9E4B-409A-8D8D-131A464B3E7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Dato sacado de los reportes anuales de la empresa.</t>
      </text>
    </comment>
    <comment ref="B161" authorId="1" shapeId="0" xr:uid="{0D6507BE-6A78-437C-B8C8-7945FD0117E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Solar City Adquisición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tc={CFE237F1-1C55-4467-8DEB-8947CD5AE198}</author>
  </authors>
  <commentList>
    <comment ref="B145" authorId="0" shapeId="0" xr:uid="{CFE237F1-1C55-4467-8DEB-8947CD5AE198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Activos *100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tc={82362E64-F9D7-4F51-89F6-19003795C58C}</author>
    <author>tc={ADAA9FA7-1BCC-4F4F-B967-FC32B1DBB059}</author>
  </authors>
  <commentList>
    <comment ref="B145" authorId="0" shapeId="0" xr:uid="{82362E64-F9D7-4F51-89F6-19003795C58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(Utilidad / Ingresos) * 100</t>
      </text>
    </comment>
    <comment ref="B233" authorId="1" shapeId="0" xr:uid="{ADAA9FA7-1BCC-4F4F-B967-FC32B1DBB05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.89099387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tc={4B35757C-6216-4373-8568-9723D4F33D24}</author>
    <author>tc={003CC685-1CEA-40C3-B902-062B81F6D438}</author>
  </authors>
  <commentList>
    <comment ref="B145" authorId="0" shapeId="0" xr:uid="{4B35757C-6216-4373-8568-9723D4F33D2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233" authorId="1" shapeId="0" xr:uid="{003CC685-1CEA-40C3-B902-062B81F6D43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.89099387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tc={1E7E742C-E98C-4797-885D-3C61B90AD989}</author>
    <author>tc={6484206B-2BEC-4C97-9FBD-A44FD467B764}</author>
  </authors>
  <commentList>
    <comment ref="B145" authorId="0" shapeId="0" xr:uid="{1E7E742C-E98C-4797-885D-3C61B90AD98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233" authorId="1" shapeId="0" xr:uid="{6484206B-2BEC-4C97-9FBD-A44FD467B76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0.89099387</t>
      </text>
    </comment>
  </commentList>
</comments>
</file>

<file path=xl/sharedStrings.xml><?xml version="1.0" encoding="utf-8"?>
<sst xmlns="http://schemas.openxmlformats.org/spreadsheetml/2006/main" count="3724" uniqueCount="266">
  <si>
    <t>BMW Group 2011</t>
  </si>
  <si>
    <t>BMW Group 2012</t>
  </si>
  <si>
    <t>BMW Group 2013</t>
  </si>
  <si>
    <t>BMW Group 2014</t>
  </si>
  <si>
    <t>BMW Group 2015</t>
  </si>
  <si>
    <t>BMW Group 2016</t>
  </si>
  <si>
    <t>BMW Group 2017</t>
  </si>
  <si>
    <t>BMW Group 2019</t>
  </si>
  <si>
    <t>BMW Group 2020</t>
  </si>
  <si>
    <t>BMW Group 2021</t>
  </si>
  <si>
    <t>BMW Group 2022</t>
  </si>
  <si>
    <t>Continental 2011</t>
  </si>
  <si>
    <t>Continental 2012</t>
  </si>
  <si>
    <t>Continental 2013</t>
  </si>
  <si>
    <t>Continental 2014</t>
  </si>
  <si>
    <t>Continental 2015</t>
  </si>
  <si>
    <t>Continental 2016</t>
  </si>
  <si>
    <t>Continental 2018</t>
  </si>
  <si>
    <t>Continental 2019</t>
  </si>
  <si>
    <t>Continental 2020</t>
  </si>
  <si>
    <t>Continental 2021</t>
  </si>
  <si>
    <t>Continental 2022</t>
  </si>
  <si>
    <t>Denso 2011</t>
  </si>
  <si>
    <t>Denso 2012</t>
  </si>
  <si>
    <t>Denso 2013</t>
  </si>
  <si>
    <t>Denso 2014</t>
  </si>
  <si>
    <t>Denso 2015</t>
  </si>
  <si>
    <t>Denso 2016</t>
  </si>
  <si>
    <t>Denso 2018</t>
  </si>
  <si>
    <t>Denso 2019</t>
  </si>
  <si>
    <t>Denso 2020</t>
  </si>
  <si>
    <t>Denso 2021</t>
  </si>
  <si>
    <t>Denso 2022</t>
  </si>
  <si>
    <t>Ford Motor 2011</t>
  </si>
  <si>
    <t>Ford Motor 2012</t>
  </si>
  <si>
    <t>Ford Motor 2013</t>
  </si>
  <si>
    <t>Ford Motor 2014</t>
  </si>
  <si>
    <t>Ford Motor 2015</t>
  </si>
  <si>
    <t>Ford Motor 2016</t>
  </si>
  <si>
    <t>Ford Motor 2018</t>
  </si>
  <si>
    <t>Ford Motor 2019</t>
  </si>
  <si>
    <t>Ford Motor 2020</t>
  </si>
  <si>
    <t>Ford Motor 2021</t>
  </si>
  <si>
    <t>Ford Motor 2022</t>
  </si>
  <si>
    <t>General Motors 2011</t>
  </si>
  <si>
    <t>General Motors 2012</t>
  </si>
  <si>
    <t>General Motors 2013</t>
  </si>
  <si>
    <t>General Motors 2014</t>
  </si>
  <si>
    <t>General Motors 2015</t>
  </si>
  <si>
    <t>General Motors 2016</t>
  </si>
  <si>
    <t>General Motors 2018</t>
  </si>
  <si>
    <t>General Motors 2019</t>
  </si>
  <si>
    <t>General Motors 2020</t>
  </si>
  <si>
    <t>General Motors 2021</t>
  </si>
  <si>
    <t>General Motors 2022</t>
  </si>
  <si>
    <t>Hitachi 2011</t>
  </si>
  <si>
    <t>Hitachi 2012</t>
  </si>
  <si>
    <t>Hitachi 2013</t>
  </si>
  <si>
    <t>Hitachi 2014</t>
  </si>
  <si>
    <t>Hitachi 2015</t>
  </si>
  <si>
    <t>Hitachi 2016</t>
  </si>
  <si>
    <t>Hitachi 2018</t>
  </si>
  <si>
    <t>Hitachi 2019</t>
  </si>
  <si>
    <t>Hitachi 2020</t>
  </si>
  <si>
    <t>Hitachi 2021</t>
  </si>
  <si>
    <t>Hitachi 2022</t>
  </si>
  <si>
    <t>Honeywell International 2011</t>
  </si>
  <si>
    <t>Honeywell International 2012</t>
  </si>
  <si>
    <t>Honeywell International 2013</t>
  </si>
  <si>
    <t>Honeywell International 2014</t>
  </si>
  <si>
    <t>Honeywell International 2015</t>
  </si>
  <si>
    <t>Honeywell International 2016</t>
  </si>
  <si>
    <t>Honeywell International 2018</t>
  </si>
  <si>
    <t>Honeywell International 2019</t>
  </si>
  <si>
    <t>Honeywell International 2020</t>
  </si>
  <si>
    <t>Honeywell International 2021</t>
  </si>
  <si>
    <t>Honeywell International 2022</t>
  </si>
  <si>
    <t>Kia 2011</t>
  </si>
  <si>
    <t>Kia 2012</t>
  </si>
  <si>
    <t>Kia 2013</t>
  </si>
  <si>
    <t>Kia 2014</t>
  </si>
  <si>
    <t>Kia 2015</t>
  </si>
  <si>
    <t>Kia 2016</t>
  </si>
  <si>
    <t>Kia 2018</t>
  </si>
  <si>
    <t>Kia 2019</t>
  </si>
  <si>
    <t>Kia 2020</t>
  </si>
  <si>
    <t>Kia 2021</t>
  </si>
  <si>
    <t>Kia 2022</t>
  </si>
  <si>
    <t>LG Electronics 2011</t>
  </si>
  <si>
    <t>LG Electronics 2012</t>
  </si>
  <si>
    <t>LG Electronics 2013</t>
  </si>
  <si>
    <t>LG Electronics 2014</t>
  </si>
  <si>
    <t>LG Electronics 2015</t>
  </si>
  <si>
    <t>LG Electronics 2016</t>
  </si>
  <si>
    <t>LG Electronics 2018</t>
  </si>
  <si>
    <t>LG Electronics 2019</t>
  </si>
  <si>
    <t>LG Electronics 2020</t>
  </si>
  <si>
    <t>LG Electronics 2021</t>
  </si>
  <si>
    <t>LG Electronics 2022</t>
  </si>
  <si>
    <t>Nissan Motor 2011</t>
  </si>
  <si>
    <t>Nissan Motor 2012</t>
  </si>
  <si>
    <t>Nissan Motor 2013</t>
  </si>
  <si>
    <t>Nissan Motor 2014</t>
  </si>
  <si>
    <t>Nissan Motor 2015</t>
  </si>
  <si>
    <t>Nissan Motor 2016</t>
  </si>
  <si>
    <t>Nissan Motor 2018</t>
  </si>
  <si>
    <t>Nissan Motor 2019</t>
  </si>
  <si>
    <t>Nissan Motor 2020</t>
  </si>
  <si>
    <t>Nissan Motor 2021</t>
  </si>
  <si>
    <t>Nissan Motor 2022</t>
  </si>
  <si>
    <t>Panasonic Holdings 2011</t>
  </si>
  <si>
    <t>Panasonic Holdings 2012</t>
  </si>
  <si>
    <t>Panasonic Holdings 2013</t>
  </si>
  <si>
    <t>Panasonic Holdings 2014</t>
  </si>
  <si>
    <t>Panasonic Holdings 2015</t>
  </si>
  <si>
    <t>Panasonic Holdings 2016</t>
  </si>
  <si>
    <t>Panasonic Holdings 2018</t>
  </si>
  <si>
    <t>Panasonic Holdings 2019</t>
  </si>
  <si>
    <t>Panasonic Holdings 2020</t>
  </si>
  <si>
    <t>Panasonic Holdings 2021</t>
  </si>
  <si>
    <t>Panasonic Holdings 2022</t>
  </si>
  <si>
    <t>Samsung Electronics 2011</t>
  </si>
  <si>
    <t>Samsung Electronics 2012</t>
  </si>
  <si>
    <t>Samsung Electronics 2013</t>
  </si>
  <si>
    <t>Samsung Electronics 2014</t>
  </si>
  <si>
    <t>Samsung Electronics 2015</t>
  </si>
  <si>
    <t>Samsung Electronics 2016</t>
  </si>
  <si>
    <t>Samsung Electronics 2018</t>
  </si>
  <si>
    <t>Samsung Electronics 2019</t>
  </si>
  <si>
    <t>Samsung Electronics 2020</t>
  </si>
  <si>
    <t>Samsung Electronics 2021</t>
  </si>
  <si>
    <t>Samsung Electronics 2022</t>
  </si>
  <si>
    <t>Sony 2011</t>
  </si>
  <si>
    <t>Sony 2012</t>
  </si>
  <si>
    <t>Sony 2013</t>
  </si>
  <si>
    <t>Sony 2014</t>
  </si>
  <si>
    <t>Sony 2015</t>
  </si>
  <si>
    <t>Sony 2016</t>
  </si>
  <si>
    <t>Sony 2018</t>
  </si>
  <si>
    <t>Sony 2019</t>
  </si>
  <si>
    <t>Sony 2020</t>
  </si>
  <si>
    <t>Sony 2021</t>
  </si>
  <si>
    <t>Sony 2022</t>
  </si>
  <si>
    <t>BYD 2011</t>
  </si>
  <si>
    <t>BYD 2012</t>
  </si>
  <si>
    <t>BYD 2013</t>
  </si>
  <si>
    <t>BYD 2014</t>
  </si>
  <si>
    <t>BYD 2015</t>
  </si>
  <si>
    <t>BYD 2016</t>
  </si>
  <si>
    <t>BYD 2018</t>
  </si>
  <si>
    <t>BYD 2019</t>
  </si>
  <si>
    <t>BYD 2020</t>
  </si>
  <si>
    <t>BYD 2021</t>
  </si>
  <si>
    <t>BYD 2022</t>
  </si>
  <si>
    <t>Tesla 2011</t>
  </si>
  <si>
    <t>Tesla 2012</t>
  </si>
  <si>
    <t>Tesla 2013</t>
  </si>
  <si>
    <t>Tesla 2014</t>
  </si>
  <si>
    <t>Tesla 2015</t>
  </si>
  <si>
    <t>Tesla 2016</t>
  </si>
  <si>
    <t>Tesla 2018</t>
  </si>
  <si>
    <t>Tesla 2019</t>
  </si>
  <si>
    <t>Tesla 2020</t>
  </si>
  <si>
    <t>Tesla 2021</t>
  </si>
  <si>
    <t>Tesla 2022</t>
  </si>
  <si>
    <t>Volkswagen 2011</t>
  </si>
  <si>
    <t>Volkswagen 2012</t>
  </si>
  <si>
    <t>Volkswagen 2013</t>
  </si>
  <si>
    <t>Volkswagen 2014</t>
  </si>
  <si>
    <t>Volkswagen 2015</t>
  </si>
  <si>
    <t>Volkswagen 2016</t>
  </si>
  <si>
    <t>Volkswagen 2018</t>
  </si>
  <si>
    <t>Volkswagen 2019</t>
  </si>
  <si>
    <t>Volkswagen 2020</t>
  </si>
  <si>
    <t>Volkswagen 2021</t>
  </si>
  <si>
    <t>Volkswagen 2022</t>
  </si>
  <si>
    <t>Volvo 2011</t>
  </si>
  <si>
    <t>Volvo 2012</t>
  </si>
  <si>
    <t>Volvo 2013</t>
  </si>
  <si>
    <t>Volvo 2014</t>
  </si>
  <si>
    <t>Volvo 2015</t>
  </si>
  <si>
    <t>Volvo 2016</t>
  </si>
  <si>
    <t>Volvo 2018</t>
  </si>
  <si>
    <t>Volvo 2019</t>
  </si>
  <si>
    <t>Volvo 2020</t>
  </si>
  <si>
    <t>Volvo 2021</t>
  </si>
  <si>
    <t>Volvo 2022</t>
  </si>
  <si>
    <t>Geely 2011</t>
  </si>
  <si>
    <t>Geely 2012</t>
  </si>
  <si>
    <t>Geely 2013</t>
  </si>
  <si>
    <t>Geely 2014</t>
  </si>
  <si>
    <t>Geely 2015</t>
  </si>
  <si>
    <t>Geely 2016</t>
  </si>
  <si>
    <t>Geely 2018</t>
  </si>
  <si>
    <t>Geely 2019</t>
  </si>
  <si>
    <t>Geely 2020</t>
  </si>
  <si>
    <t>Geely 2021</t>
  </si>
  <si>
    <t>Geely 2022</t>
  </si>
  <si>
    <t>Hon Hai 2011</t>
  </si>
  <si>
    <t>Hon Hai 2012</t>
  </si>
  <si>
    <t>Hon Hai 2013</t>
  </si>
  <si>
    <t>Hon Hai 2014</t>
  </si>
  <si>
    <t>Hon Hai 2015</t>
  </si>
  <si>
    <t>Hon Hai 2016</t>
  </si>
  <si>
    <t>Hon Hai 2018</t>
  </si>
  <si>
    <t>Hon Hai 2019</t>
  </si>
  <si>
    <t>Hon Hai 2020</t>
  </si>
  <si>
    <t>Hon Hai 2021</t>
  </si>
  <si>
    <t>Hon Hai 2022</t>
  </si>
  <si>
    <t>Toyota Motor 2011</t>
  </si>
  <si>
    <t>Toyota Motor 2012</t>
  </si>
  <si>
    <t>Toyota Motor 2013</t>
  </si>
  <si>
    <t>Toyota Motor 2014</t>
  </si>
  <si>
    <t>Toyota Motor 2015</t>
  </si>
  <si>
    <t>Toyota Motor 2016</t>
  </si>
  <si>
    <t>Toyota Motor 2018</t>
  </si>
  <si>
    <t>Toyota Motor 2019</t>
  </si>
  <si>
    <t>Toyota Motor 2020</t>
  </si>
  <si>
    <t>Toyota Motor 2021</t>
  </si>
  <si>
    <t>Toyota Motor 2022</t>
  </si>
  <si>
    <t>Magna International 2011</t>
  </si>
  <si>
    <t>Magna International 2012</t>
  </si>
  <si>
    <t>Magna International 2013</t>
  </si>
  <si>
    <t>Magna International 2014</t>
  </si>
  <si>
    <t>Magna International 2015</t>
  </si>
  <si>
    <t>Magna International 2016</t>
  </si>
  <si>
    <t>Magna International 2018</t>
  </si>
  <si>
    <t>Magna International 2019</t>
  </si>
  <si>
    <t>Magna International 2020</t>
  </si>
  <si>
    <t>Magna International 2021</t>
  </si>
  <si>
    <t>Magna International 2022</t>
  </si>
  <si>
    <t>Valeo 2019</t>
  </si>
  <si>
    <t>Valeo 2020</t>
  </si>
  <si>
    <t>Valeo 2021</t>
  </si>
  <si>
    <t>Valeo 2022</t>
  </si>
  <si>
    <t>Aptiv 2013</t>
  </si>
  <si>
    <t>Aptiv 2014</t>
  </si>
  <si>
    <t>Aptiv 2015</t>
  </si>
  <si>
    <t>Aptiv 2016</t>
  </si>
  <si>
    <t>Aptiv 2017</t>
  </si>
  <si>
    <t>Aptiv 2019</t>
  </si>
  <si>
    <t>Aptiv 2020</t>
  </si>
  <si>
    <t>Aptiv 2021</t>
  </si>
  <si>
    <t>Aptiv 2022</t>
  </si>
  <si>
    <t>Qualcomm 2011</t>
  </si>
  <si>
    <t>Qualcomm 2012</t>
  </si>
  <si>
    <t>Qualcomm 2013</t>
  </si>
  <si>
    <t>Qualcomm 2014</t>
  </si>
  <si>
    <t>Qualcomm 2015</t>
  </si>
  <si>
    <t>Qualcomm 2016</t>
  </si>
  <si>
    <t>Qualcomm 2017</t>
  </si>
  <si>
    <t>Qualcomm 2019</t>
  </si>
  <si>
    <t>Qualcomm 2020</t>
  </si>
  <si>
    <t>Qualcomm 2021</t>
  </si>
  <si>
    <t>Qualcomm 2022</t>
  </si>
  <si>
    <t>Baidu 2011</t>
  </si>
  <si>
    <t>Baidu 2012</t>
  </si>
  <si>
    <t>Baidu 2013</t>
  </si>
  <si>
    <t>Baidu 2014</t>
  </si>
  <si>
    <t>Baidu 2015</t>
  </si>
  <si>
    <t>Baidu 2016</t>
  </si>
  <si>
    <t>Baidu 2017</t>
  </si>
  <si>
    <t>Baidu 2019</t>
  </si>
  <si>
    <t>Baidu 2020</t>
  </si>
  <si>
    <t>Baidu 2021</t>
  </si>
  <si>
    <t>Baidu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</si>
</sst>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.000"/>
  </numFmts>
  <fonts count="25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9"/>
      <color indexed="12"/>
      <name val="Geneva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Aptos Display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  <font>
      <sz val="8"/>
      <color rgb="FF000000"/>
      <name val="Times New Roman"/>
      <family val="1"/>
    </font>
    <font>
      <sz val="10"/>
      <color rgb="FF212529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5" fillId="3" borderId="0" applyNumberFormat="0" applyBorder="0" applyAlignment="0" applyProtection="0"/>
    <xf numFmtId="0" fontId="6" fillId="6" borderId="4" applyNumberFormat="0" applyAlignment="0" applyProtection="0"/>
    <xf numFmtId="0" fontId="7" fillId="7" borderId="7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3" fillId="5" borderId="4" applyNumberFormat="0" applyAlignment="0" applyProtection="0"/>
    <xf numFmtId="0" fontId="14" fillId="0" borderId="6" applyNumberFormat="0" applyFill="0" applyAlignment="0" applyProtection="0"/>
    <xf numFmtId="0" fontId="15" fillId="4" borderId="0" applyNumberFormat="0" applyBorder="0" applyAlignment="0" applyProtection="0"/>
    <xf numFmtId="0" fontId="1" fillId="8" borderId="8" applyNumberFormat="0" applyFont="0" applyAlignment="0" applyProtection="0"/>
    <xf numFmtId="0" fontId="16" fillId="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20" fillId="33" borderId="10" xfId="0" applyFont="1" applyFill="1" applyBorder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165" fontId="0" fillId="35" borderId="0" xfId="0" applyNumberFormat="1" applyFill="1"/>
    <xf numFmtId="3" fontId="22" fillId="0" borderId="0" xfId="0" applyNumberFormat="1" applyFont="1"/>
    <xf numFmtId="3" fontId="0" fillId="35" borderId="0" xfId="0" applyNumberFormat="1" applyFill="1"/>
    <xf numFmtId="3" fontId="0" fillId="0" borderId="0" xfId="0" applyNumberFormat="1"/>
    <xf numFmtId="4" fontId="0" fillId="0" borderId="0" xfId="0" applyNumberFormat="1"/>
    <xf numFmtId="166" fontId="0" fillId="35" borderId="0" xfId="0" applyNumberFormat="1" applyFill="1"/>
    <xf numFmtId="4" fontId="0" fillId="35" borderId="0" xfId="0" applyNumberFormat="1" applyFill="1"/>
    <xf numFmtId="3" fontId="23" fillId="0" borderId="0" xfId="0" applyNumberFormat="1" applyFont="1"/>
    <xf numFmtId="0" fontId="24" fillId="0" borderId="0" xfId="0" applyFont="1"/>
    <xf numFmtId="0" fontId="0" fillId="36" borderId="0" xfId="0" applyFill="1"/>
  </cellXfs>
  <cellStyles count="49">
    <cellStyle name="20% - Accent1 2" xfId="5" xr:uid="{755CAA21-AA83-46F4-8B70-274E58B65C6F}"/>
    <cellStyle name="20% - Accent2 2" xfId="6" xr:uid="{2B0B4F23-A2F7-4F06-A6BD-ACF7092E5E5F}"/>
    <cellStyle name="20% - Accent3 2" xfId="7" xr:uid="{4BEB56BF-7B9E-42BD-A215-23F6F3FB16C9}"/>
    <cellStyle name="20% - Accent4 2" xfId="8" xr:uid="{ADE66E18-930D-4666-89DD-9AF8DBE684A6}"/>
    <cellStyle name="20% - Accent5 2" xfId="9" xr:uid="{3A44C4E3-9911-4C11-B455-C53526E1E746}"/>
    <cellStyle name="20% - Accent6 2" xfId="10" xr:uid="{91BBCB91-537A-4788-B5F2-6DBCBCAA6210}"/>
    <cellStyle name="40% - Accent1 2" xfId="11" xr:uid="{E9DE555F-4903-47AE-BA24-F26E31047316}"/>
    <cellStyle name="40% - Accent2 2" xfId="12" xr:uid="{20467E7B-840C-4122-86E8-2A19AD7D8E8E}"/>
    <cellStyle name="40% - Accent3 2" xfId="13" xr:uid="{F7F049A6-1939-4EAB-A4EE-B5C872AA96CD}"/>
    <cellStyle name="40% - Accent4 2" xfId="14" xr:uid="{BEA0C6CE-BED0-4792-9668-FD8CEA205378}"/>
    <cellStyle name="40% - Accent5 2" xfId="15" xr:uid="{89830722-8128-4239-99CC-3EDFCD7DDA07}"/>
    <cellStyle name="40% - Accent6 2" xfId="16" xr:uid="{5DDE7B60-E394-44EF-8AD6-A6C8D7A30FE7}"/>
    <cellStyle name="60% - Accent1 2" xfId="17" xr:uid="{621849B7-5F3C-458C-9A21-7CD2B9593B2E}"/>
    <cellStyle name="60% - Accent2 2" xfId="18" xr:uid="{D1AD635D-70DB-4FEE-8AAA-CF373E60D57E}"/>
    <cellStyle name="60% - Accent3 2" xfId="19" xr:uid="{936025D6-FC96-4CA6-AFA8-84D08F1EF3B3}"/>
    <cellStyle name="60% - Accent4 2" xfId="20" xr:uid="{A806EA4F-BA00-4463-AADE-D6F2F2B840CA}"/>
    <cellStyle name="60% - Accent5 2" xfId="21" xr:uid="{3A449B29-CBEB-471C-AE5E-40634F828789}"/>
    <cellStyle name="60% - Accent6 2" xfId="22" xr:uid="{A4E66445-F032-4F1B-A1E7-EE11943B22A0}"/>
    <cellStyle name="Accent1 2" xfId="23" xr:uid="{41CE8E5B-F580-4320-B1DB-A5DB25F675DB}"/>
    <cellStyle name="Accent2 2" xfId="24" xr:uid="{B3D1CFCE-1A69-4694-BA6A-61D10C3B2E0F}"/>
    <cellStyle name="Accent3 2" xfId="25" xr:uid="{76BF9174-9F59-4770-9291-E444B550BCAC}"/>
    <cellStyle name="Accent4 2" xfId="26" xr:uid="{12CA3EE5-2CE7-4589-8B87-F4D23964DDB9}"/>
    <cellStyle name="Accent5 2" xfId="27" xr:uid="{14C4BB61-BBA5-45F3-B4AD-36E0197D9168}"/>
    <cellStyle name="Accent6 2" xfId="28" xr:uid="{4422549D-64E7-4741-B246-7797121D5C0E}"/>
    <cellStyle name="Bad 2" xfId="29" xr:uid="{8C710D29-C6AE-45A4-9E69-4BB4967849A6}"/>
    <cellStyle name="Calculation 2" xfId="30" xr:uid="{7A15BE60-1CEC-4C17-A400-6FD9126464AE}"/>
    <cellStyle name="Check Cell 2" xfId="31" xr:uid="{08A3A7A8-383E-4699-94D1-6AEC3B8218A0}"/>
    <cellStyle name="Comma 2" xfId="2" xr:uid="{E5C18DE8-CC23-41B6-BF70-605BA6B24E38}"/>
    <cellStyle name="Comma 2 2" xfId="33" xr:uid="{8FFD46EC-26F9-404A-86F9-D6BD4A0E8220}"/>
    <cellStyle name="Comma 3" xfId="4" xr:uid="{BDFEF18D-DD29-47E8-B73E-599BDF438670}"/>
    <cellStyle name="Explanatory Text 2" xfId="34" xr:uid="{BC0C4B35-16C0-4BAC-BF4A-0FE29BC4695D}"/>
    <cellStyle name="Good 2" xfId="35" xr:uid="{4F34916C-33EB-480F-8B6D-11EEF0F3EDFE}"/>
    <cellStyle name="Heading 1 2" xfId="36" xr:uid="{3FE131FC-759B-4856-83EE-E96AA2958615}"/>
    <cellStyle name="Heading 2 2" xfId="37" xr:uid="{255CB0C3-7C2E-4EA3-B7A3-BC757E99A764}"/>
    <cellStyle name="Heading 3 2" xfId="38" xr:uid="{758F6EE6-EABC-4E95-92E6-5E73ECA8636A}"/>
    <cellStyle name="Heading 4 2" xfId="39" xr:uid="{0D7DFD52-F15E-4C1B-A8ED-2A271BED4C68}"/>
    <cellStyle name="Hipervínculo 2" xfId="40" xr:uid="{F26BCD04-FF08-4B8D-921A-46534FE93AE4}"/>
    <cellStyle name="Input 2" xfId="41" xr:uid="{F453F300-4690-4954-9B96-22D561673012}"/>
    <cellStyle name="Linked Cell 2" xfId="42" xr:uid="{4525FB1A-D046-4285-860C-269E51159E6A}"/>
    <cellStyle name="Millares 2" xfId="32" xr:uid="{438960D9-4721-4E52-B978-74A9659D6AC2}"/>
    <cellStyle name="Neutral 2" xfId="43" xr:uid="{DA544EA3-6905-4204-A858-38716D4D0B3B}"/>
    <cellStyle name="Normal" xfId="0" builtinId="0"/>
    <cellStyle name="Normal 2" xfId="1" xr:uid="{2BA45D8E-2656-4C6F-89FF-BD8D94F30CA5}"/>
    <cellStyle name="Normal 3" xfId="3" xr:uid="{E88C1ED4-29BF-4F57-8A14-7B8B01CAC4B4}"/>
    <cellStyle name="Note 2" xfId="44" xr:uid="{18CE2E9A-345A-4938-9497-A718D1268EE3}"/>
    <cellStyle name="Output 2" xfId="45" xr:uid="{8208947B-1B4D-491D-BC6B-76A1C50E8E49}"/>
    <cellStyle name="Título 4" xfId="46" xr:uid="{2B992555-2B0A-4CE7-A5BF-21CE51BEAA94}"/>
    <cellStyle name="Total 2" xfId="47" xr:uid="{5169E1D3-8568-4D43-9609-B792E95601D9}"/>
    <cellStyle name="Warning Text 2" xfId="48" xr:uid="{2056136B-117E-4BCD-888D-77C19C7C7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ARMANDO ABREU ROSIQUE" id="{1A271C27-9C38-4936-A314-FC4D113F5D17}" userId="S::davidabreu1110@comunidad.unam.mx::50a4e8c0-e0af-409f-a0fc-0dd832b3f53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5" dT="2025-06-30T20:58:20.55" personId="{1A271C27-9C38-4936-A314-FC4D113F5D17}" id="{609EBF13-C1C8-4A0D-A4AF-E6B3FE18D4C3}">
    <text>Utilidad / # Empleados</text>
  </threadedComment>
  <threadedComment ref="B233" dT="2025-06-30T20:58:20.55" personId="{1A271C27-9C38-4936-A314-FC4D113F5D17}" id="{C9F91B07-A887-4ED5-89E2-5B68AACBAFA9}">
    <text>Utilidad / # Empleados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45" dT="2025-06-30T20:31:40.49" personId="{1A271C27-9C38-4936-A314-FC4D113F5D17}" id="{16263C49-CE11-49E5-A6A7-5D17F02C5D65}">
    <text>((Nuevo - Viejo) / absoluto Viejo) * 100
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334659593</xltc2:checksum>
        <xltc2:hyperlink startIndex="82" length="42" url="https://fred.stlouisfed.org/series/DEXCHUS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5C6D7274-D250-4A25-BCFD-0FCCDC3A3F25}">
    <text>Tipo de cambio promedio para el año de: https://fred.stlouisfed.org/series/DEXCHUS
Dato sacado de los reportes anuales de la empresa. Multiplicado por el “net profit margin”</text>
    <extLst>
      <x:ext xmlns:xltc2="http://schemas.microsoft.com/office/spreadsheetml/2020/threadedcomments2" uri="{F7C98A9C-CBB3-438F-8F68-D28B6AF4A901}">
        <xltc2:checksum>603837834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833B2BF8-B583-4186-9938-E02A4F713498}">
    <text>TC promedio del periodo a USD, tomando base de Investing, 0.89099387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145" dT="2025-06-30T20:20:06.99" personId="{1A271C27-9C38-4936-A314-FC4D113F5D17}" id="{1E6D2181-5FC3-4410-993C-0E1FAFD60F48}">
    <text>((Nuevo-Viejo)/Viejo)*100</text>
  </threadedComment>
  <threadedComment ref="B241" dT="2025-07-03T20:07:15.78" personId="{1A271C27-9C38-4936-A314-FC4D113F5D17}" id="{846E4C3C-25DA-42E7-B083-2DE72B55CAAC}">
    <text>La bajada drastica en ventas, es por la escisión de Delphi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0FAAA81F-675F-4144-B51A-7C9DC9B17A0A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163" dT="2025-07-01T18:00:05.39" personId="{1A271C27-9C38-4936-A314-FC4D113F5D17}" id="{AAE7422A-3C0E-46E5-AAD5-3B4D5F7037D0}">
    <text>Annual Reports pasan a millones</text>
  </threadedComment>
  <threadedComment ref="B233" dT="2025-07-03T18:29:15.64" personId="{1A271C27-9C38-4936-A314-FC4D113F5D17}" id="{B51BF64B-996B-4E6A-B289-783FA07AE597}">
    <text>TC promedio del periodo a USD, tomando base de Investing, para 2019 0.89099387</text>
  </threadedComment>
  <threadedComment ref="B241" dT="2025-07-03T20:05:12.16" personId="{1A271C27-9C38-4936-A314-FC4D113F5D17}" id="{BE303371-10BF-4117-B7FB-68A5CC35049E}">
    <text>La bajada drastica en ventas, es por la escisión de Delphi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5" dT="2025-06-30T20:57:20.86" personId="{1A271C27-9C38-4936-A314-FC4D113F5D17}" id="{0D97FD5C-AB30-4431-A96C-288B1CAEEEB5}">
    <text>Ventas / #Empleados</text>
  </threadedComment>
  <threadedComment ref="B233" dT="2025-06-30T20:57:20.86" personId="{1A271C27-9C38-4936-A314-FC4D113F5D17}" id="{B9D22CC7-C6D2-4065-B968-87C1C5616CEC}">
    <text>Ventas / #Empleados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45" dT="2025-06-30T20:56:18.04" personId="{1A271C27-9C38-4936-A314-FC4D113F5D17}" id="{B3B7EC63-E4E5-439F-8BAA-04B46692BFF9}">
    <text>Ventas / Activos</text>
  </threadedComment>
  <threadedComment ref="B233" dT="2025-06-30T20:56:18.04" personId="{1A271C27-9C38-4936-A314-FC4D113F5D17}" id="{77A982C1-D1A4-4580-9360-BF5691225A8F}">
    <text>Ventas / Activos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45" dT="2025-06-30T20:55:36.20" personId="{1A271C27-9C38-4936-A314-FC4D113F5D17}" id="{B9C8D7F9-637D-4DCC-8670-BE97391FA9D3}">
    <text>Activos / Capital de accionistas</text>
  </threadedComment>
  <threadedComment ref="B233" dT="2025-06-30T20:55:36.20" personId="{1A271C27-9C38-4936-A314-FC4D113F5D17}" id="{713776C2-78B5-4E2F-9786-5EC7B326A6B8}">
    <text>Activos / Capital de accionistas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45" dT="2025-06-30T20:54:49.78" personId="{1A271C27-9C38-4936-A314-FC4D113F5D17}" id="{928E2EE9-9E4B-409A-8D8D-131A464B3E72}">
    <text>Dato sacado de los reportes anuales de la empresa.</text>
  </threadedComment>
  <threadedComment ref="B161" dT="2025-07-01T18:44:27.89" personId="{1A271C27-9C38-4936-A314-FC4D113F5D17}" id="{0D6507BE-6A78-437C-B8C8-7945FD0117E9}">
    <text>Solar City Adquisición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45" dT="2025-06-30T20:50:54.54" personId="{1A271C27-9C38-4936-A314-FC4D113F5D17}" id="{CFE237F1-1C55-4467-8DEB-8947CD5AE198}">
    <text xml:space="preserve">Utilidad / Activos *100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45" dT="2025-06-30T20:50:16.68" personId="{1A271C27-9C38-4936-A314-FC4D113F5D17}" id="{82362E64-F9D7-4F51-89F6-19003795C58C}">
    <text>(Utilidad / Ingresos) * 100</text>
  </threadedComment>
  <threadedComment ref="B233" dT="2025-07-03T18:29:15.64" personId="{1A271C27-9C38-4936-A314-FC4D113F5D17}" id="{ADAA9FA7-1BCC-4F4F-B967-FC32B1DBB059}">
    <text>TC promedio del periodo a USD, tomando base de Investing, para 2019 .89099387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4B35757C-6216-4373-8568-9723D4F33D24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003CC685-1CEA-40C3-B902-062B81F6D438}">
    <text>TC promedio del periodo a USD, tomando base de Investing, para 2019 .89099387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1E7E742C-E98C-4797-885D-3C61B90AD989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6484206B-2BEC-4C97-9FBD-A44FD467B764}">
    <text>TC promedio del periodo a USD, tomando base de Investing, para 2019 0.89099387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68F3-B7E0-4565-99B8-9940FC8DB5B6}">
  <sheetPr codeName="Hoja1"/>
  <dimension ref="A1:C267"/>
  <sheetViews>
    <sheetView topLeftCell="A240" zoomScale="85" zoomScaleNormal="85" workbookViewId="0">
      <selection activeCell="E260" sqref="E260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33389.380530973453</v>
      </c>
    </row>
    <row r="3" spans="1:2">
      <c r="A3" s="2" t="s">
        <v>1</v>
      </c>
      <c r="B3">
        <v>61855.377989346031</v>
      </c>
    </row>
    <row r="4" spans="1:2">
      <c r="A4" s="2" t="s">
        <v>2</v>
      </c>
      <c r="B4">
        <v>63929.642685612271</v>
      </c>
    </row>
    <row r="5" spans="1:2">
      <c r="A5" s="2" t="s">
        <v>3</v>
      </c>
      <c r="B5">
        <v>66118.771706612562</v>
      </c>
    </row>
    <row r="6" spans="1:2">
      <c r="A6" s="2" t="s">
        <v>4</v>
      </c>
      <c r="B6">
        <v>57794.247570432904</v>
      </c>
    </row>
    <row r="7" spans="1:2">
      <c r="A7" s="2" t="s">
        <v>5</v>
      </c>
      <c r="B7">
        <v>60847.116548677535</v>
      </c>
    </row>
    <row r="8" spans="1:2">
      <c r="A8" s="2" t="s">
        <v>6</v>
      </c>
      <c r="B8">
        <v>62363.938759448174</v>
      </c>
    </row>
    <row r="9" spans="1:2">
      <c r="A9" s="2" t="s">
        <v>7</v>
      </c>
      <c r="B9">
        <v>41121.858601563785</v>
      </c>
    </row>
    <row r="10" spans="1:2">
      <c r="A10" s="2" t="s">
        <v>8</v>
      </c>
      <c r="B10">
        <v>35629.441876646291</v>
      </c>
    </row>
    <row r="11" spans="1:2">
      <c r="A11" s="2" t="s">
        <v>9</v>
      </c>
      <c r="B11">
        <v>123115.99626605219</v>
      </c>
    </row>
    <row r="12" spans="1:2">
      <c r="A12" s="2" t="s">
        <v>10</v>
      </c>
      <c r="B12">
        <v>126239.17042983776</v>
      </c>
    </row>
    <row r="13" spans="1:2">
      <c r="A13" s="2" t="s">
        <v>11</v>
      </c>
      <c r="B13">
        <v>46525.423728813563</v>
      </c>
    </row>
    <row r="14" spans="1:2">
      <c r="A14" s="2" t="s">
        <v>12</v>
      </c>
      <c r="B14">
        <v>14268.53494774197</v>
      </c>
    </row>
    <row r="15" spans="1:2">
      <c r="A15" s="2" t="s">
        <v>13</v>
      </c>
      <c r="B15">
        <v>14361.899618591149</v>
      </c>
    </row>
    <row r="16" spans="1:2">
      <c r="A16" s="2" t="s">
        <v>14</v>
      </c>
      <c r="B16">
        <v>16656.622684597816</v>
      </c>
    </row>
    <row r="17" spans="1:2">
      <c r="A17" s="2" t="s">
        <v>15</v>
      </c>
      <c r="B17">
        <v>14552.258548622167</v>
      </c>
    </row>
    <row r="18" spans="1:2">
      <c r="A18" s="2" t="s">
        <v>16</v>
      </c>
      <c r="B18">
        <v>14078.051395267492</v>
      </c>
    </row>
    <row r="19" spans="1:2">
      <c r="A19" s="2" t="s">
        <v>17</v>
      </c>
      <c r="B19">
        <v>14058.118786642875</v>
      </c>
    </row>
    <row r="20" spans="1:2">
      <c r="A20" s="2" t="s">
        <v>18</v>
      </c>
      <c r="B20">
        <v>-5678.4202635655065</v>
      </c>
    </row>
    <row r="21" spans="1:2">
      <c r="A21" s="2" t="s">
        <v>19</v>
      </c>
      <c r="B21">
        <v>-4636.4843941688596</v>
      </c>
    </row>
    <row r="22" spans="1:2">
      <c r="A22" s="2" t="s">
        <v>20</v>
      </c>
      <c r="B22">
        <v>9012.7046496398161</v>
      </c>
    </row>
    <row r="23" spans="1:2">
      <c r="A23" s="2" t="s">
        <v>21</v>
      </c>
      <c r="B23">
        <v>351.69163677287753</v>
      </c>
    </row>
    <row r="24" spans="1:2">
      <c r="A24" s="2" t="s">
        <v>22</v>
      </c>
      <c r="B24">
        <v>132764.61295418642</v>
      </c>
    </row>
    <row r="25" spans="1:2">
      <c r="A25" s="2" t="s">
        <v>23</v>
      </c>
      <c r="B25">
        <v>16540.415494874353</v>
      </c>
    </row>
    <row r="26" spans="1:2">
      <c r="A26" s="2" t="s">
        <v>24</v>
      </c>
      <c r="B26">
        <v>20513.865648374594</v>
      </c>
    </row>
    <row r="27" spans="1:2">
      <c r="A27" s="2" t="s">
        <v>25</v>
      </c>
      <c r="B27">
        <v>16017.557969927886</v>
      </c>
    </row>
    <row r="28" spans="1:2">
      <c r="A28" s="2" t="s">
        <v>26</v>
      </c>
      <c r="B28">
        <v>13405.369790808763</v>
      </c>
    </row>
    <row r="29" spans="1:2">
      <c r="A29" s="2" t="s">
        <v>27</v>
      </c>
      <c r="B29">
        <v>15389.694031444791</v>
      </c>
    </row>
    <row r="30" spans="1:2">
      <c r="A30" s="2" t="s">
        <v>28</v>
      </c>
      <c r="B30">
        <v>13347.132424763942</v>
      </c>
    </row>
    <row r="31" spans="1:2">
      <c r="A31" s="2" t="s">
        <v>29</v>
      </c>
      <c r="B31">
        <v>3664.6151686050594</v>
      </c>
    </row>
    <row r="32" spans="1:2">
      <c r="A32" s="2" t="s">
        <v>30</v>
      </c>
      <c r="B32">
        <v>7005.718832954255</v>
      </c>
    </row>
    <row r="33" spans="1:2">
      <c r="A33" s="2" t="s">
        <v>31</v>
      </c>
      <c r="B33">
        <v>13987.496278654362</v>
      </c>
    </row>
    <row r="34" spans="1:2">
      <c r="A34" s="2" t="s">
        <v>32</v>
      </c>
      <c r="B34">
        <v>14124.516928760664</v>
      </c>
    </row>
    <row r="35" spans="1:2">
      <c r="A35" s="2" t="s">
        <v>33</v>
      </c>
      <c r="B35">
        <v>96119.237690923357</v>
      </c>
    </row>
    <row r="36" spans="1:2">
      <c r="A36" s="2" t="s">
        <v>34</v>
      </c>
      <c r="B36">
        <v>33128.654970760232</v>
      </c>
    </row>
    <row r="37" spans="1:2">
      <c r="A37" s="2" t="s">
        <v>35</v>
      </c>
      <c r="B37">
        <v>39530.386740331494</v>
      </c>
    </row>
    <row r="38" spans="1:2">
      <c r="A38" s="2" t="s">
        <v>36</v>
      </c>
      <c r="B38">
        <v>17042.780748663103</v>
      </c>
    </row>
    <row r="39" spans="1:2">
      <c r="A39" s="2" t="s">
        <v>37</v>
      </c>
      <c r="B39">
        <v>37050.251256281408</v>
      </c>
    </row>
    <row r="40" spans="1:2">
      <c r="A40" s="2" t="s">
        <v>38</v>
      </c>
      <c r="B40">
        <v>22865.671641791047</v>
      </c>
    </row>
    <row r="41" spans="1:2">
      <c r="A41" s="2" t="s">
        <v>39</v>
      </c>
      <c r="B41">
        <v>18477.386934673366</v>
      </c>
    </row>
    <row r="42" spans="1:2">
      <c r="A42" s="2" t="s">
        <v>40</v>
      </c>
      <c r="B42">
        <v>247.36842105263159</v>
      </c>
    </row>
    <row r="43" spans="1:2">
      <c r="A43" s="2" t="s">
        <v>41</v>
      </c>
      <c r="B43">
        <v>-6876.3440860215051</v>
      </c>
    </row>
    <row r="44" spans="1:2">
      <c r="A44" s="2" t="s">
        <v>42</v>
      </c>
      <c r="B44">
        <v>98016.393442622953</v>
      </c>
    </row>
    <row r="45" spans="1:2">
      <c r="A45" s="2" t="s">
        <v>43</v>
      </c>
      <c r="B45">
        <v>-11450.867052023121</v>
      </c>
    </row>
    <row r="46" spans="1:2">
      <c r="A46" s="2" t="s">
        <v>44</v>
      </c>
      <c r="B46">
        <v>548396.84625492769</v>
      </c>
    </row>
    <row r="47" spans="1:2">
      <c r="A47" s="2" t="s">
        <v>45</v>
      </c>
      <c r="B47">
        <v>29051.643192488264</v>
      </c>
    </row>
    <row r="48" spans="1:2">
      <c r="A48" s="2" t="s">
        <v>46</v>
      </c>
      <c r="B48">
        <v>24410.95890410959</v>
      </c>
    </row>
    <row r="49" spans="1:2">
      <c r="A49" s="2" t="s">
        <v>47</v>
      </c>
      <c r="B49">
        <v>18282.407407407409</v>
      </c>
    </row>
    <row r="50" spans="1:2">
      <c r="A50" s="2" t="s">
        <v>48</v>
      </c>
      <c r="B50">
        <v>45055.813953488374</v>
      </c>
    </row>
    <row r="51" spans="1:2">
      <c r="A51" s="2" t="s">
        <v>49</v>
      </c>
      <c r="B51">
        <v>41897.777777777781</v>
      </c>
    </row>
    <row r="52" spans="1:2">
      <c r="A52" s="2" t="s">
        <v>50</v>
      </c>
      <c r="B52">
        <v>46323.699421965321</v>
      </c>
    </row>
    <row r="53" spans="1:2">
      <c r="A53" s="2" t="s">
        <v>51</v>
      </c>
      <c r="B53">
        <v>41048.780487804877</v>
      </c>
    </row>
    <row r="54" spans="1:2">
      <c r="A54" s="2" t="s">
        <v>52</v>
      </c>
      <c r="B54">
        <v>41464.516129032258</v>
      </c>
    </row>
    <row r="55" spans="1:2">
      <c r="A55" s="2" t="s">
        <v>53</v>
      </c>
      <c r="B55">
        <v>63815.286624203822</v>
      </c>
    </row>
    <row r="56" spans="1:2">
      <c r="A56" s="2" t="s">
        <v>54</v>
      </c>
      <c r="B56">
        <v>59485.029940119763</v>
      </c>
    </row>
    <row r="57" spans="1:2">
      <c r="A57" s="2" t="s">
        <v>55</v>
      </c>
      <c r="B57">
        <v>24052.019902642311</v>
      </c>
    </row>
    <row r="58" spans="1:2">
      <c r="A58" s="2" t="s">
        <v>56</v>
      </c>
      <c r="B58">
        <v>6471.6159882295251</v>
      </c>
    </row>
    <row r="59" spans="1:2">
      <c r="A59" s="2" t="s">
        <v>57</v>
      </c>
      <c r="B59">
        <v>8246.9405253722034</v>
      </c>
    </row>
    <row r="60" spans="1:2">
      <c r="A60" s="2" t="s">
        <v>58</v>
      </c>
      <c r="B60">
        <v>6587.7232477862826</v>
      </c>
    </row>
    <row r="61" spans="1:2">
      <c r="A61" s="2" t="s">
        <v>59</v>
      </c>
      <c r="B61">
        <v>4277.4814761785447</v>
      </c>
    </row>
    <row r="62" spans="1:2">
      <c r="A62" s="2" t="s">
        <v>60</v>
      </c>
      <c r="B62">
        <v>7023.3343315113852</v>
      </c>
    </row>
    <row r="63" spans="1:2">
      <c r="A63" s="2" t="s">
        <v>61</v>
      </c>
      <c r="B63">
        <v>6782.4329849530823</v>
      </c>
    </row>
    <row r="64" spans="1:2">
      <c r="A64" s="2" t="s">
        <v>62</v>
      </c>
      <c r="B64">
        <v>2676.2462797619046</v>
      </c>
    </row>
    <row r="65" spans="1:2">
      <c r="A65" s="2" t="s">
        <v>63</v>
      </c>
      <c r="B65">
        <v>13486.137078754162</v>
      </c>
    </row>
    <row r="66" spans="1:2">
      <c r="A66" s="2" t="s">
        <v>64</v>
      </c>
      <c r="B66">
        <v>14104.663446002276</v>
      </c>
    </row>
    <row r="67" spans="1:2">
      <c r="A67" s="2" t="s">
        <v>65</v>
      </c>
      <c r="B67">
        <v>14868.924889543447</v>
      </c>
    </row>
    <row r="68" spans="1:2">
      <c r="A68" s="2" t="s">
        <v>66</v>
      </c>
      <c r="B68">
        <v>52204.854821179026</v>
      </c>
    </row>
    <row r="69" spans="1:2">
      <c r="A69" s="2" t="s">
        <v>67</v>
      </c>
      <c r="B69">
        <v>22166.666666666668</v>
      </c>
    </row>
    <row r="70" spans="1:2">
      <c r="A70" s="2" t="s">
        <v>68</v>
      </c>
      <c r="B70">
        <v>29954.198473282442</v>
      </c>
    </row>
    <row r="71" spans="1:2">
      <c r="A71" s="2" t="s">
        <v>69</v>
      </c>
      <c r="B71">
        <v>33377.952755905513</v>
      </c>
    </row>
    <row r="72" spans="1:2">
      <c r="A72" s="2" t="s">
        <v>70</v>
      </c>
      <c r="B72">
        <v>36961.240310077519</v>
      </c>
    </row>
    <row r="73" spans="1:2">
      <c r="A73" s="2" t="s">
        <v>71</v>
      </c>
      <c r="B73">
        <v>36709.923664122136</v>
      </c>
    </row>
    <row r="74" spans="1:2">
      <c r="A74" s="2" t="s">
        <v>72</v>
      </c>
      <c r="B74">
        <v>59342.105263157893</v>
      </c>
    </row>
    <row r="75" spans="1:2">
      <c r="A75" s="2" t="s">
        <v>73</v>
      </c>
      <c r="B75">
        <v>54362.83185840708</v>
      </c>
    </row>
    <row r="76" spans="1:2">
      <c r="A76" s="2" t="s">
        <v>74</v>
      </c>
      <c r="B76">
        <v>46398.058252427181</v>
      </c>
    </row>
    <row r="77" spans="1:2">
      <c r="A77" s="2" t="s">
        <v>75</v>
      </c>
      <c r="B77">
        <v>55979.797979797979</v>
      </c>
    </row>
    <row r="78" spans="1:2">
      <c r="A78" s="2" t="s">
        <v>76</v>
      </c>
      <c r="B78">
        <v>51195.876288659791</v>
      </c>
    </row>
    <row r="79" spans="1:2">
      <c r="A79" s="2" t="s">
        <v>77</v>
      </c>
      <c r="B79">
        <v>4688.8888888888887</v>
      </c>
    </row>
    <row r="80" spans="1:2">
      <c r="A80" s="2" t="s">
        <v>78</v>
      </c>
      <c r="B80">
        <v>72879.807998640696</v>
      </c>
    </row>
    <row r="81" spans="1:2">
      <c r="A81" s="2" t="s">
        <v>79</v>
      </c>
      <c r="B81">
        <v>72517.623572958473</v>
      </c>
    </row>
    <row r="82" spans="1:2">
      <c r="A82" s="2" t="s">
        <v>80</v>
      </c>
      <c r="B82">
        <v>58100.376001307828</v>
      </c>
    </row>
    <row r="83" spans="1:2">
      <c r="A83" s="2" t="s">
        <v>81</v>
      </c>
      <c r="B83">
        <v>46204.417255898945</v>
      </c>
    </row>
    <row r="84" spans="1:2">
      <c r="A84" s="2" t="s">
        <v>82</v>
      </c>
      <c r="B84">
        <v>46221.547208754404</v>
      </c>
    </row>
    <row r="85" spans="1:2">
      <c r="A85" s="2" t="s">
        <v>83</v>
      </c>
      <c r="B85">
        <v>19983.64334892921</v>
      </c>
    </row>
    <row r="86" spans="1:2">
      <c r="A86" s="2" t="s">
        <v>84</v>
      </c>
      <c r="B86">
        <v>29884.838316046371</v>
      </c>
    </row>
    <row r="87" spans="1:2">
      <c r="A87" s="2" t="s">
        <v>85</v>
      </c>
      <c r="B87">
        <v>24297.192624135339</v>
      </c>
    </row>
    <row r="88" spans="1:2">
      <c r="A88" s="2" t="s">
        <v>86</v>
      </c>
      <c r="B88">
        <v>80038.480038480033</v>
      </c>
    </row>
    <row r="89" spans="1:2">
      <c r="A89" s="2" t="s">
        <v>87</v>
      </c>
      <c r="B89">
        <v>116899.60108237788</v>
      </c>
    </row>
    <row r="90" spans="1:2">
      <c r="A90" s="2" t="s">
        <v>88</v>
      </c>
      <c r="B90">
        <v>4526.8940981810356</v>
      </c>
    </row>
    <row r="91" spans="1:2">
      <c r="A91" s="2" t="s">
        <v>89</v>
      </c>
      <c r="B91">
        <v>683.99137225048162</v>
      </c>
    </row>
    <row r="92" spans="1:2">
      <c r="A92" s="2" t="s">
        <v>90</v>
      </c>
      <c r="B92">
        <v>1879.9837029276525</v>
      </c>
    </row>
    <row r="93" spans="1:2">
      <c r="A93" s="2" t="s">
        <v>91</v>
      </c>
      <c r="B93">
        <v>4569.8795180722891</v>
      </c>
    </row>
    <row r="94" spans="1:2">
      <c r="A94" s="2" t="s">
        <v>92</v>
      </c>
      <c r="B94">
        <v>1428.5714285714287</v>
      </c>
    </row>
    <row r="95" spans="1:2">
      <c r="A95" s="2" t="s">
        <v>93</v>
      </c>
      <c r="B95">
        <v>882.66666666666663</v>
      </c>
    </row>
    <row r="96" spans="1:2">
      <c r="A96" s="2" t="s">
        <v>94</v>
      </c>
      <c r="B96">
        <v>15526.170798898072</v>
      </c>
    </row>
    <row r="97" spans="1:2">
      <c r="A97" s="2" t="s">
        <v>95</v>
      </c>
      <c r="B97">
        <v>362.16216216216219</v>
      </c>
    </row>
    <row r="98" spans="1:2">
      <c r="A98" s="2" t="s">
        <v>96</v>
      </c>
      <c r="B98">
        <v>22246.666666666668</v>
      </c>
    </row>
    <row r="99" spans="1:2">
      <c r="A99" s="2" t="s">
        <v>97</v>
      </c>
      <c r="B99">
        <v>12021.333333333334</v>
      </c>
    </row>
    <row r="100" spans="1:2">
      <c r="A100" s="2" t="s">
        <v>98</v>
      </c>
      <c r="B100">
        <v>12524.324324324325</v>
      </c>
    </row>
    <row r="101" spans="1:2">
      <c r="A101" s="2" t="s">
        <v>99</v>
      </c>
      <c r="B101">
        <v>30758.620689655174</v>
      </c>
    </row>
    <row r="102" spans="1:2">
      <c r="A102" s="2" t="s">
        <v>100</v>
      </c>
      <c r="B102">
        <v>25688.65632592039</v>
      </c>
    </row>
    <row r="103" spans="1:2">
      <c r="A103" s="2" t="s">
        <v>101</v>
      </c>
      <c r="B103">
        <v>27170.194157775059</v>
      </c>
    </row>
    <row r="104" spans="1:2">
      <c r="A104" s="2" t="s">
        <v>102</v>
      </c>
      <c r="B104">
        <v>27858.328647548664</v>
      </c>
    </row>
    <row r="105" spans="1:2">
      <c r="A105" s="2" t="s">
        <v>103</v>
      </c>
      <c r="B105">
        <v>28627.94496821304</v>
      </c>
    </row>
    <row r="106" spans="1:2">
      <c r="A106" s="2" t="s">
        <v>104</v>
      </c>
      <c r="B106">
        <v>44614.936247723133</v>
      </c>
    </row>
    <row r="107" spans="1:2">
      <c r="A107" s="2" t="s">
        <v>105</v>
      </c>
      <c r="B107">
        <v>19381.468288971337</v>
      </c>
    </row>
    <row r="108" spans="1:2">
      <c r="A108" s="2" t="s">
        <v>106</v>
      </c>
      <c r="B108">
        <v>-42596.924095961585</v>
      </c>
    </row>
    <row r="109" spans="1:2">
      <c r="A109" s="2" t="s">
        <v>107</v>
      </c>
      <c r="B109">
        <v>-30340.413025869671</v>
      </c>
    </row>
    <row r="110" spans="1:2">
      <c r="A110" s="2" t="s">
        <v>108</v>
      </c>
      <c r="B110">
        <v>13513.589655099555</v>
      </c>
    </row>
    <row r="111" spans="1:2">
      <c r="A111" s="2" t="s">
        <v>109</v>
      </c>
      <c r="B111">
        <v>11758.883357959518</v>
      </c>
    </row>
    <row r="112" spans="1:2">
      <c r="A112" s="2" t="s">
        <v>110</v>
      </c>
      <c r="B112">
        <v>15674.239305363224</v>
      </c>
    </row>
    <row r="113" spans="1:2">
      <c r="A113" s="2" t="s">
        <v>111</v>
      </c>
      <c r="B113">
        <v>-30921.012316931185</v>
      </c>
    </row>
    <row r="114" spans="1:2">
      <c r="A114" s="2" t="s">
        <v>112</v>
      </c>
      <c r="B114">
        <v>4423.2842388764811</v>
      </c>
    </row>
    <row r="115" spans="1:2">
      <c r="A115" s="2" t="s">
        <v>113</v>
      </c>
      <c r="B115">
        <v>6424.6469671447239</v>
      </c>
    </row>
    <row r="116" spans="1:2">
      <c r="A116" s="2" t="s">
        <v>114</v>
      </c>
      <c r="B116">
        <v>6451.5870471304906</v>
      </c>
    </row>
    <row r="117" spans="1:2">
      <c r="A117" s="2" t="s">
        <v>115</v>
      </c>
      <c r="B117">
        <v>5352.3237798651044</v>
      </c>
    </row>
    <row r="118" spans="1:2">
      <c r="A118" s="2" t="s">
        <v>116</v>
      </c>
      <c r="B118">
        <v>9426.5988398824429</v>
      </c>
    </row>
    <row r="119" spans="1:2">
      <c r="A119" s="2" t="s">
        <v>117</v>
      </c>
      <c r="B119">
        <v>8003.5468512057369</v>
      </c>
    </row>
    <row r="120" spans="1:2">
      <c r="A120" s="2" t="s">
        <v>118</v>
      </c>
      <c r="B120">
        <v>6394.0215159727359</v>
      </c>
    </row>
    <row r="121" spans="1:2">
      <c r="A121" s="2" t="s">
        <v>119</v>
      </c>
      <c r="B121">
        <v>9463.0263366056333</v>
      </c>
    </row>
    <row r="122" spans="1:2">
      <c r="A122" s="2" t="s">
        <v>120</v>
      </c>
      <c r="B122">
        <v>8404.351495987421</v>
      </c>
    </row>
    <row r="123" spans="1:2">
      <c r="A123" s="2" t="s">
        <v>121</v>
      </c>
      <c r="B123">
        <v>56545.928532067315</v>
      </c>
    </row>
    <row r="124" spans="1:2">
      <c r="A124" s="2" t="s">
        <v>122</v>
      </c>
      <c r="B124">
        <v>87227.542372881362</v>
      </c>
    </row>
    <row r="125" spans="1:2">
      <c r="A125" s="2" t="s">
        <v>123</v>
      </c>
      <c r="B125">
        <v>95263.28671328671</v>
      </c>
    </row>
    <row r="126" spans="1:2">
      <c r="A126" s="2" t="s">
        <v>124</v>
      </c>
      <c r="B126">
        <v>71409.446254071663</v>
      </c>
    </row>
    <row r="127" spans="1:2">
      <c r="A127" s="2" t="s">
        <v>125</v>
      </c>
      <c r="B127">
        <v>51824.137931034486</v>
      </c>
    </row>
    <row r="128" spans="1:2">
      <c r="A128" s="2" t="s">
        <v>126</v>
      </c>
      <c r="B128">
        <v>59435.384615384617</v>
      </c>
    </row>
    <row r="129" spans="1:2">
      <c r="A129" s="2" t="s">
        <v>127</v>
      </c>
      <c r="B129">
        <v>128847.97984691405</v>
      </c>
    </row>
    <row r="130" spans="1:2">
      <c r="A130" s="2" t="s">
        <v>128</v>
      </c>
      <c r="B130">
        <v>64199.012660077446</v>
      </c>
    </row>
    <row r="131" spans="1:2">
      <c r="A131" s="2" t="s">
        <v>129</v>
      </c>
      <c r="B131">
        <v>82543.28442880229</v>
      </c>
    </row>
    <row r="132" spans="1:2">
      <c r="A132" s="2" t="s">
        <v>130</v>
      </c>
      <c r="B132">
        <v>128597.57080769332</v>
      </c>
    </row>
    <row r="133" spans="1:2">
      <c r="A133" s="2" t="s">
        <v>131</v>
      </c>
      <c r="B133">
        <v>156812.46578787745</v>
      </c>
    </row>
    <row r="134" spans="1:2">
      <c r="A134" s="2" t="s">
        <v>132</v>
      </c>
      <c r="B134">
        <v>15.685517441088816</v>
      </c>
    </row>
    <row r="135" spans="1:2">
      <c r="A135" s="2" t="s">
        <v>133</v>
      </c>
      <c r="B135">
        <v>3542.0369104579636</v>
      </c>
    </row>
    <row r="136" spans="1:2">
      <c r="A136" s="2" t="s">
        <v>134</v>
      </c>
      <c r="B136">
        <v>-9094.3931866572038</v>
      </c>
    </row>
    <row r="137" spans="1:2">
      <c r="A137" s="2" t="s">
        <v>135</v>
      </c>
      <c r="B137">
        <v>-8700.0759301442667</v>
      </c>
    </row>
    <row r="138" spans="1:2">
      <c r="A138" s="2" t="s">
        <v>136</v>
      </c>
      <c r="B138">
        <v>9825.2194732641656</v>
      </c>
    </row>
    <row r="139" spans="1:2">
      <c r="A139" s="2" t="s">
        <v>137</v>
      </c>
      <c r="B139">
        <v>5267.9127725856697</v>
      </c>
    </row>
    <row r="140" spans="1:2">
      <c r="A140" s="2" t="s">
        <v>138</v>
      </c>
      <c r="B140">
        <v>72237.762237762232</v>
      </c>
    </row>
    <row r="141" spans="1:2">
      <c r="A141" s="2" t="s">
        <v>139</v>
      </c>
      <c r="B141">
        <v>47939.122649955236</v>
      </c>
    </row>
    <row r="142" spans="1:2">
      <c r="A142" s="2" t="s">
        <v>140</v>
      </c>
      <c r="B142">
        <v>100762.07839562443</v>
      </c>
    </row>
    <row r="143" spans="1:2">
      <c r="A143" s="2" t="s">
        <v>141</v>
      </c>
      <c r="B143">
        <v>72112.947658402205</v>
      </c>
    </row>
    <row r="144" spans="1:2">
      <c r="A144" s="2" t="s">
        <v>142</v>
      </c>
      <c r="B144">
        <v>61272.279944067828</v>
      </c>
    </row>
    <row r="145" spans="1:2">
      <c r="A145" s="2" t="s">
        <v>143</v>
      </c>
      <c r="B145" s="4">
        <f>'Utilidad en Millones'!B145*1000000/Empleados!B145</f>
        <v>1264.5452030108036</v>
      </c>
    </row>
    <row r="146" spans="1:2">
      <c r="A146" s="2" t="s">
        <v>144</v>
      </c>
      <c r="B146" s="4">
        <f>'Utilidad en Millones'!B146*1000000/Empleados!B146</f>
        <v>84.749359283933316</v>
      </c>
    </row>
    <row r="147" spans="1:2">
      <c r="A147" s="2" t="s">
        <v>145</v>
      </c>
      <c r="B147" s="4">
        <f>'Utilidad en Millones'!B147*1000000/Empleados!B147</f>
        <v>509.13428969119394</v>
      </c>
    </row>
    <row r="148" spans="1:2">
      <c r="A148" s="2" t="s">
        <v>146</v>
      </c>
      <c r="B148" s="4">
        <f>'Utilidad en Millones'!B148*1000000/Empleados!B148</f>
        <v>3783.213515775808</v>
      </c>
    </row>
    <row r="149" spans="1:2">
      <c r="A149" s="2" t="s">
        <v>147</v>
      </c>
      <c r="B149" s="4">
        <f>'Utilidad en Millones'!B149*1000000/Empleados!B149</f>
        <v>2223.5913381189616</v>
      </c>
    </row>
    <row r="150" spans="1:2">
      <c r="A150" s="2" t="s">
        <v>148</v>
      </c>
      <c r="B150" s="4">
        <f>'Utilidad en Millones'!B150*1000000/Empleados!B150</f>
        <v>3889.5674062228295</v>
      </c>
    </row>
    <row r="151" spans="1:2">
      <c r="A151" s="2" t="s">
        <v>149</v>
      </c>
      <c r="B151" s="4">
        <f>'Utilidad en Millones'!B151*1000000/Empleados!B151</f>
        <v>1917.8504527967825</v>
      </c>
    </row>
    <row r="152" spans="1:2">
      <c r="A152" s="2" t="s">
        <v>150</v>
      </c>
      <c r="B152" s="4">
        <f>'Utilidad en Millones'!B152*1000000/Empleados!B152</f>
        <v>1000.7336625083307</v>
      </c>
    </row>
    <row r="153" spans="1:2">
      <c r="A153" s="2" t="s">
        <v>151</v>
      </c>
      <c r="B153" s="4">
        <f>'Utilidad en Millones'!B153*1000000/Empleados!B153</f>
        <v>2774.8312589016</v>
      </c>
    </row>
    <row r="154" spans="1:2">
      <c r="A154" s="2" t="s">
        <v>152</v>
      </c>
      <c r="B154" s="4">
        <f>'Utilidad en Millones'!B154*1000000/Empleados!B154</f>
        <v>1638.1781210745837</v>
      </c>
    </row>
    <row r="155" spans="1:2">
      <c r="A155" s="2" t="s">
        <v>153</v>
      </c>
      <c r="B155" s="4">
        <f>'Utilidad en Millones'!B155*1000000/Empleados!B155</f>
        <v>4334.8068624355328</v>
      </c>
    </row>
    <row r="156" spans="1:2">
      <c r="A156" s="2" t="s">
        <v>154</v>
      </c>
      <c r="B156" s="4">
        <f>'Utilidad en Millones'!B156*1000000/Empleados!B156</f>
        <v>-179541.99011997177</v>
      </c>
    </row>
    <row r="157" spans="1:2">
      <c r="A157" s="2" t="s">
        <v>155</v>
      </c>
      <c r="B157" s="4">
        <f>'Utilidad en Millones'!B157*1000000/Empleados!B157</f>
        <v>-133675.10121457491</v>
      </c>
    </row>
    <row r="158" spans="1:2">
      <c r="A158" s="2" t="s">
        <v>156</v>
      </c>
      <c r="B158" s="4">
        <f>'Utilidad en Millones'!B158*1000000/Empleados!B158</f>
        <v>-12632.53114866018</v>
      </c>
    </row>
    <row r="159" spans="1:2">
      <c r="A159" s="2" t="s">
        <v>157</v>
      </c>
      <c r="B159" s="4">
        <f>'Utilidad en Millones'!B159*1000000/Empleados!B159</f>
        <v>-28938.096644031099</v>
      </c>
    </row>
    <row r="160" spans="1:2">
      <c r="A160" s="2" t="s">
        <v>158</v>
      </c>
      <c r="B160" s="4">
        <f>'Utilidad en Millones'!B160*1000000/Empleados!B160</f>
        <v>-68055.062030938891</v>
      </c>
    </row>
    <row r="161" spans="1:2">
      <c r="A161" s="2" t="s">
        <v>159</v>
      </c>
      <c r="B161" s="4">
        <f>'Utilidad en Millones'!B161*1000000/Empleados!B161</f>
        <v>-22478.401332223148</v>
      </c>
    </row>
    <row r="162" spans="1:2">
      <c r="A162" s="2" t="s">
        <v>160</v>
      </c>
      <c r="B162" s="4">
        <f>'Utilidad en Millones'!B162*1000000/Empleados!B162</f>
        <v>-19994.899317860582</v>
      </c>
    </row>
    <row r="163" spans="1:2">
      <c r="A163" s="2" t="s">
        <v>161</v>
      </c>
      <c r="B163" s="4">
        <f>'Utilidad en Millones'!B163*1000000/Empleados!B163</f>
        <v>-17952.349216927691</v>
      </c>
    </row>
    <row r="164" spans="1:2">
      <c r="A164" s="2" t="s">
        <v>162</v>
      </c>
      <c r="B164">
        <v>10189.804542306769</v>
      </c>
    </row>
    <row r="165" spans="1:2">
      <c r="A165" s="2" t="s">
        <v>163</v>
      </c>
      <c r="B165">
        <v>55584.651022258033</v>
      </c>
    </row>
    <row r="166" spans="1:2">
      <c r="A166" s="2" t="s">
        <v>164</v>
      </c>
      <c r="B166">
        <v>98204.997849125968</v>
      </c>
    </row>
    <row r="167" spans="1:2">
      <c r="A167" s="2" t="s">
        <v>165</v>
      </c>
      <c r="B167">
        <v>16459.016393442624</v>
      </c>
    </row>
    <row r="168" spans="1:2">
      <c r="A168" s="2" t="s">
        <v>166</v>
      </c>
      <c r="B168">
        <v>50765.693580688407</v>
      </c>
    </row>
    <row r="169" spans="1:2">
      <c r="A169" s="2" t="s">
        <v>167</v>
      </c>
      <c r="B169">
        <v>21074.546089385476</v>
      </c>
    </row>
    <row r="170" spans="1:2">
      <c r="A170" s="2" t="s">
        <v>168</v>
      </c>
      <c r="B170">
        <v>24590.354817697345</v>
      </c>
    </row>
    <row r="171" spans="1:2">
      <c r="A171" s="2" t="s">
        <v>169</v>
      </c>
      <c r="B171">
        <v>-2491.0011211717883</v>
      </c>
    </row>
    <row r="172" spans="1:2">
      <c r="A172" s="2" t="s">
        <v>170</v>
      </c>
      <c r="B172">
        <v>9473.6842105263149</v>
      </c>
    </row>
    <row r="173" spans="1:2">
      <c r="A173" s="2" t="s">
        <v>171</v>
      </c>
      <c r="B173">
        <v>21553.929594760539</v>
      </c>
    </row>
    <row r="174" spans="1:2">
      <c r="A174" s="2" t="s">
        <v>172</v>
      </c>
      <c r="B174">
        <v>23155.369819950687</v>
      </c>
    </row>
    <row r="175" spans="1:2">
      <c r="A175" s="2" t="s">
        <v>173</v>
      </c>
      <c r="B175">
        <v>15248.839753990114</v>
      </c>
    </row>
    <row r="176" spans="1:2">
      <c r="A176" s="2" t="s">
        <v>174</v>
      </c>
      <c r="B176">
        <v>27031.654798161089</v>
      </c>
    </row>
    <row r="177" spans="1:2">
      <c r="A177" s="2" t="s">
        <v>175</v>
      </c>
      <c r="B177">
        <v>22526.024518907081</v>
      </c>
    </row>
    <row r="178" spans="1:2">
      <c r="A178" s="2" t="s">
        <v>176</v>
      </c>
      <c r="B178">
        <v>59768.058316766073</v>
      </c>
    </row>
    <row r="179" spans="1:2">
      <c r="A179" s="2" t="s">
        <v>177</v>
      </c>
      <c r="B179">
        <v>15239.599592489089</v>
      </c>
    </row>
    <row r="180" spans="1:2">
      <c r="A180" s="2" t="s">
        <v>178</v>
      </c>
      <c r="B180">
        <v>5345.3803555814629</v>
      </c>
    </row>
    <row r="181" spans="1:2">
      <c r="A181" s="2" t="s">
        <v>179</v>
      </c>
      <c r="B181">
        <v>3099.3849863724326</v>
      </c>
    </row>
    <row r="182" spans="1:2">
      <c r="A182" s="2" t="s">
        <v>180</v>
      </c>
      <c r="B182">
        <v>19000.24472510986</v>
      </c>
    </row>
    <row r="183" spans="1:2">
      <c r="A183" s="2" t="s">
        <v>181</v>
      </c>
      <c r="B183">
        <v>17164.187444818221</v>
      </c>
    </row>
    <row r="184" spans="1:2">
      <c r="A184" s="2" t="s">
        <v>182</v>
      </c>
      <c r="B184">
        <v>29030.328832664316</v>
      </c>
    </row>
    <row r="185" spans="1:2">
      <c r="A185" s="2" t="s">
        <v>183</v>
      </c>
      <c r="B185">
        <v>38593.813593813597</v>
      </c>
    </row>
    <row r="186" spans="1:2">
      <c r="A186" s="2" t="s">
        <v>184</v>
      </c>
      <c r="B186">
        <v>22842.241651513996</v>
      </c>
    </row>
    <row r="187" spans="1:2">
      <c r="A187" s="2" t="s">
        <v>185</v>
      </c>
      <c r="B187">
        <v>42848.814395425754</v>
      </c>
    </row>
    <row r="188" spans="1:2">
      <c r="A188" s="2" t="s">
        <v>186</v>
      </c>
      <c r="B188">
        <v>34094.668197764455</v>
      </c>
    </row>
    <row r="189" spans="1:2">
      <c r="A189" s="2" t="s">
        <v>187</v>
      </c>
      <c r="B189">
        <v>-3118.9862924475233</v>
      </c>
    </row>
    <row r="190" spans="1:2">
      <c r="A190" s="2" t="s">
        <v>188</v>
      </c>
      <c r="B190">
        <v>1293.8271604938273</v>
      </c>
    </row>
    <row r="191" spans="1:2">
      <c r="A191" s="2" t="s">
        <v>189</v>
      </c>
      <c r="B191">
        <v>2840.376151422593</v>
      </c>
    </row>
    <row r="192" spans="1:2">
      <c r="A192" s="2" t="s">
        <v>190</v>
      </c>
      <c r="B192">
        <v>6411.7482777881214</v>
      </c>
    </row>
    <row r="193" spans="1:2">
      <c r="A193" s="2" t="s">
        <v>191</v>
      </c>
      <c r="B193">
        <v>6268.5914260717409</v>
      </c>
    </row>
    <row r="194" spans="1:2">
      <c r="A194" s="2" t="s">
        <v>192</v>
      </c>
      <c r="B194">
        <v>20847.608380550799</v>
      </c>
    </row>
    <row r="195" spans="1:2">
      <c r="A195" s="2" t="s">
        <v>193</v>
      </c>
      <c r="B195">
        <v>15773.83336270285</v>
      </c>
    </row>
    <row r="196" spans="1:2">
      <c r="A196" s="2" t="s">
        <v>194</v>
      </c>
      <c r="B196">
        <v>9373.3355652610589</v>
      </c>
    </row>
    <row r="197" spans="1:2">
      <c r="A197" s="2" t="s">
        <v>195</v>
      </c>
      <c r="B197">
        <v>10752.679622149422</v>
      </c>
    </row>
    <row r="198" spans="1:2">
      <c r="A198" s="2" t="s">
        <v>196</v>
      </c>
      <c r="B198">
        <v>11409.468850831472</v>
      </c>
    </row>
    <row r="199" spans="1:2">
      <c r="A199" s="2" t="s">
        <v>197</v>
      </c>
      <c r="B199">
        <v>7185.3828782590845</v>
      </c>
    </row>
    <row r="200" spans="1:2">
      <c r="A200" s="2" t="s">
        <v>198</v>
      </c>
      <c r="B200">
        <v>-38125.376732971672</v>
      </c>
    </row>
    <row r="201" spans="1:2">
      <c r="A201" s="2" t="s">
        <v>199</v>
      </c>
      <c r="B201">
        <v>2484.3410852713178</v>
      </c>
    </row>
    <row r="202" spans="1:2">
      <c r="A202" s="2" t="s">
        <v>200</v>
      </c>
      <c r="B202">
        <v>3238.5585585585586</v>
      </c>
    </row>
    <row r="203" spans="1:2">
      <c r="A203" s="2" t="s">
        <v>201</v>
      </c>
      <c r="B203">
        <v>4063.9622641509436</v>
      </c>
    </row>
    <row r="204" spans="1:2">
      <c r="A204" s="2" t="s">
        <v>202</v>
      </c>
      <c r="B204">
        <v>4365.1886792452833</v>
      </c>
    </row>
    <row r="205" spans="1:2">
      <c r="A205" s="2" t="s">
        <v>203</v>
      </c>
      <c r="B205">
        <v>6341.4660994094438</v>
      </c>
    </row>
    <row r="206" spans="1:2">
      <c r="A206" s="2" t="s">
        <v>204</v>
      </c>
      <c r="B206">
        <v>6412.6527677929553</v>
      </c>
    </row>
    <row r="207" spans="1:2">
      <c r="A207" s="2" t="s">
        <v>205</v>
      </c>
      <c r="B207">
        <v>4925.9048011365139</v>
      </c>
    </row>
    <row r="208" spans="1:2">
      <c r="A208" s="2" t="s">
        <v>206</v>
      </c>
      <c r="B208">
        <v>3935.0932175508779</v>
      </c>
    </row>
    <row r="209" spans="1:2">
      <c r="A209" s="2" t="s">
        <v>207</v>
      </c>
      <c r="B209">
        <v>6034.662137312971</v>
      </c>
    </row>
    <row r="210" spans="1:2">
      <c r="A210" s="2" t="s">
        <v>208</v>
      </c>
      <c r="B210">
        <v>6193.7626945409893</v>
      </c>
    </row>
    <row r="211" spans="1:2">
      <c r="A211" s="2" t="s">
        <v>209</v>
      </c>
      <c r="B211">
        <v>141498.67182834668</v>
      </c>
    </row>
    <row r="212" spans="1:2">
      <c r="A212" s="2" t="s">
        <v>210</v>
      </c>
      <c r="B212">
        <v>34742.637137254198</v>
      </c>
    </row>
    <row r="213" spans="1:2">
      <c r="A213" s="2" t="s">
        <v>211</v>
      </c>
      <c r="B213">
        <v>53701.807451125045</v>
      </c>
    </row>
    <row r="214" spans="1:2">
      <c r="A214" s="2" t="s">
        <v>212</v>
      </c>
      <c r="B214">
        <v>57443.716961776649</v>
      </c>
    </row>
    <row r="215" spans="1:2">
      <c r="A215" s="2" t="s">
        <v>213</v>
      </c>
      <c r="B215">
        <v>55217.741496286653</v>
      </c>
    </row>
    <row r="216" spans="1:2">
      <c r="A216" s="2" t="s">
        <v>214</v>
      </c>
      <c r="B216">
        <v>46369.959801890545</v>
      </c>
    </row>
    <row r="217" spans="1:2">
      <c r="A217" s="2" t="s">
        <v>215</v>
      </c>
      <c r="B217">
        <v>45789.629789414081</v>
      </c>
    </row>
    <row r="218" spans="1:2">
      <c r="A218" s="2" t="s">
        <v>216</v>
      </c>
      <c r="B218">
        <v>53112.570993096771</v>
      </c>
    </row>
    <row r="219" spans="1:2">
      <c r="A219" s="2" t="s">
        <v>217</v>
      </c>
      <c r="B219">
        <v>57824.414455489336</v>
      </c>
    </row>
    <row r="220" spans="1:2">
      <c r="A220" s="2" t="s">
        <v>218</v>
      </c>
      <c r="B220">
        <v>68053.227186528515</v>
      </c>
    </row>
    <row r="221" spans="1:2">
      <c r="A221" s="2" t="s">
        <v>219</v>
      </c>
      <c r="B221">
        <v>48263.088464562206</v>
      </c>
    </row>
    <row r="222" spans="1:2">
      <c r="A222" s="2" t="s">
        <v>220</v>
      </c>
      <c r="B222">
        <v>9935.7976653696496</v>
      </c>
    </row>
    <row r="223" spans="1:2">
      <c r="A223" s="2" t="s">
        <v>221</v>
      </c>
      <c r="B223">
        <v>12044.547173776004</v>
      </c>
    </row>
    <row r="224" spans="1:2">
      <c r="A224" s="2" t="s">
        <v>222</v>
      </c>
      <c r="B224">
        <v>12473.032361166601</v>
      </c>
    </row>
    <row r="225" spans="1:2">
      <c r="A225" s="2" t="s">
        <v>223</v>
      </c>
      <c r="B225">
        <v>14341.779386549819</v>
      </c>
    </row>
    <row r="226" spans="1:2">
      <c r="A226" s="2" t="s">
        <v>224</v>
      </c>
      <c r="B226">
        <v>15607.675906183369</v>
      </c>
    </row>
    <row r="227" spans="1:2">
      <c r="A227" s="2" t="s">
        <v>225</v>
      </c>
      <c r="B227">
        <v>13065.294306851078</v>
      </c>
    </row>
    <row r="228" spans="1:2">
      <c r="A228" s="2" t="s">
        <v>226</v>
      </c>
      <c r="B228">
        <v>13195.402298850575</v>
      </c>
    </row>
    <row r="229" spans="1:2">
      <c r="A229" s="2" t="s">
        <v>227</v>
      </c>
      <c r="B229">
        <v>10696.969696969696</v>
      </c>
    </row>
    <row r="230" spans="1:2">
      <c r="A230" s="2" t="s">
        <v>228</v>
      </c>
      <c r="B230">
        <v>4791.1392405063289</v>
      </c>
    </row>
    <row r="231" spans="1:2">
      <c r="A231" s="2" t="s">
        <v>229</v>
      </c>
      <c r="B231">
        <v>9582.2784810126577</v>
      </c>
    </row>
    <row r="232" spans="1:2">
      <c r="A232" s="2" t="s">
        <v>230</v>
      </c>
      <c r="B232">
        <v>3746.8354430379745</v>
      </c>
    </row>
    <row r="233" spans="1:2">
      <c r="A233" s="2" t="s">
        <v>231</v>
      </c>
      <c r="B233" s="4">
        <f>'Utilidad en Millones'!B233*1000000/Empleados!B233</f>
        <v>3068.9942378418464</v>
      </c>
    </row>
    <row r="234" spans="1:2">
      <c r="A234" s="2" t="s">
        <v>232</v>
      </c>
      <c r="B234" s="4">
        <f>'Utilidad en Millones'!B234*1000000/Empleados!B234</f>
        <v>-8507.8571850369735</v>
      </c>
    </row>
    <row r="235" spans="1:2">
      <c r="A235" s="2" t="s">
        <v>233</v>
      </c>
      <c r="B235" s="4">
        <f>'Utilidad en Millones'!B235*1000000/Empleados!B235</f>
        <v>2006.4841457941588</v>
      </c>
    </row>
    <row r="236" spans="1:2">
      <c r="A236" s="2" t="s">
        <v>234</v>
      </c>
      <c r="B236" s="4">
        <f>'Utilidad en Millones'!B236*1000000/Empleados!B236</f>
        <v>2553.9572863442295</v>
      </c>
    </row>
    <row r="237" spans="1:2">
      <c r="A237" s="2" t="s">
        <v>235</v>
      </c>
      <c r="B237" s="4">
        <f>'Utilidad en Millones'!B237*1000000/Empleados!B237</f>
        <v>11119.658119658119</v>
      </c>
    </row>
    <row r="238" spans="1:2">
      <c r="A238" s="2" t="s">
        <v>236</v>
      </c>
      <c r="B238" s="4">
        <f>'Utilidad en Millones'!B238*1000000/Empleados!B238</f>
        <v>11338.582677165354</v>
      </c>
    </row>
    <row r="239" spans="1:2">
      <c r="A239" s="2" t="s">
        <v>237</v>
      </c>
      <c r="B239" s="4">
        <f>'Utilidad en Millones'!B239*1000000/Empleados!B239</f>
        <v>11043.165467625899</v>
      </c>
    </row>
    <row r="240" spans="1:2">
      <c r="A240" s="2" t="s">
        <v>238</v>
      </c>
      <c r="B240" s="4">
        <f>'Utilidad en Millones'!B240*1000000/Empleados!B240</f>
        <v>8668.9655172413786</v>
      </c>
    </row>
    <row r="241" spans="1:2">
      <c r="A241" s="2" t="s">
        <v>239</v>
      </c>
      <c r="B241" s="4">
        <f>'Utilidad en Millones'!B241*1000000/Empleados!B241</f>
        <v>11069.767441860466</v>
      </c>
    </row>
    <row r="242" spans="1:2">
      <c r="A242" s="2" t="s">
        <v>240</v>
      </c>
      <c r="B242" s="4">
        <f>'Utilidad en Millones'!B242*1000000/Empleados!B242</f>
        <v>7156.0283687943265</v>
      </c>
    </row>
    <row r="243" spans="1:2">
      <c r="A243" s="2" t="s">
        <v>241</v>
      </c>
      <c r="B243" s="4">
        <f>'Utilidad en Millones'!B243*1000000/Empleados!B243</f>
        <v>12066.225165562913</v>
      </c>
    </row>
    <row r="244" spans="1:2">
      <c r="A244" s="2" t="s">
        <v>242</v>
      </c>
      <c r="B244" s="4">
        <f>'Utilidad en Millones'!B244*1000000/Empleados!B244</f>
        <v>3929.0322580645161</v>
      </c>
    </row>
    <row r="245" spans="1:2">
      <c r="A245" s="2" t="s">
        <v>243</v>
      </c>
      <c r="B245" s="4">
        <f>'Utilidad en Millones'!B245*1000000/Empleados!B245</f>
        <v>3687.5</v>
      </c>
    </row>
    <row r="246" spans="1:2">
      <c r="A246" s="2" t="s">
        <v>244</v>
      </c>
      <c r="B246" s="4">
        <f>'Utilidad en Millones'!B246*1000000/Empleados!B246</f>
        <v>200094.33962264151</v>
      </c>
    </row>
    <row r="247" spans="1:2">
      <c r="A247" s="2" t="s">
        <v>245</v>
      </c>
      <c r="B247" s="4">
        <f>'Utilidad en Millones'!B247*1000000/Empleados!B247</f>
        <v>227781.95488721805</v>
      </c>
    </row>
    <row r="248" spans="1:2">
      <c r="A248" s="2" t="s">
        <v>246</v>
      </c>
      <c r="B248" s="4">
        <f>'Utilidad en Millones'!B248*1000000/Empleados!B248</f>
        <v>221064.51612903227</v>
      </c>
    </row>
    <row r="249" spans="1:2">
      <c r="A249" s="2" t="s">
        <v>247</v>
      </c>
      <c r="B249" s="4">
        <f>'Utilidad en Millones'!B249*1000000/Empleados!B249</f>
        <v>254536.74121405752</v>
      </c>
    </row>
    <row r="250" spans="1:2">
      <c r="A250" s="2" t="s">
        <v>248</v>
      </c>
      <c r="B250" s="4">
        <f>'Utilidad en Millones'!B250*1000000/Empleados!B250</f>
        <v>159727.27272727274</v>
      </c>
    </row>
    <row r="251" spans="1:2">
      <c r="A251" s="2" t="s">
        <v>249</v>
      </c>
      <c r="B251" s="4">
        <f>'Utilidad en Millones'!B251*1000000/Empleados!B251</f>
        <v>187049.18032786885</v>
      </c>
    </row>
    <row r="252" spans="1:2">
      <c r="A252" s="2" t="s">
        <v>250</v>
      </c>
      <c r="B252" s="4">
        <f>'Utilidad en Millones'!B252*1000000/Empleados!B252</f>
        <v>72928.994082840232</v>
      </c>
    </row>
    <row r="253" spans="1:2">
      <c r="A253" s="2" t="s">
        <v>251</v>
      </c>
      <c r="B253" s="4">
        <f>'Utilidad en Millones'!B253*1000000/Empleados!B253</f>
        <v>118540.54054054055</v>
      </c>
    </row>
    <row r="254" spans="1:2">
      <c r="A254" s="2" t="s">
        <v>252</v>
      </c>
      <c r="B254" s="4">
        <f>'Utilidad en Millones'!B254*1000000/Empleados!B254</f>
        <v>126780.48780487805</v>
      </c>
    </row>
    <row r="255" spans="1:2">
      <c r="A255" s="2" t="s">
        <v>253</v>
      </c>
      <c r="B255" s="4">
        <f>'Utilidad en Millones'!B255*1000000/Empleados!B255</f>
        <v>200955.55555555556</v>
      </c>
    </row>
    <row r="256" spans="1:2">
      <c r="A256" s="2" t="s">
        <v>254</v>
      </c>
      <c r="B256" s="4">
        <f>'Utilidad en Millones'!B256*1000000/Empleados!B256</f>
        <v>253647.0588235294</v>
      </c>
    </row>
    <row r="257" spans="1:3">
      <c r="A257" s="2" t="s">
        <v>255</v>
      </c>
      <c r="B257" s="4">
        <f>'Utilidad en Millones'!B257*1000000/Empleados!B257</f>
        <v>65406.168387016551</v>
      </c>
      <c r="C257" s="8"/>
    </row>
    <row r="258" spans="1:3">
      <c r="A258" s="2" t="s">
        <v>256</v>
      </c>
      <c r="B258" s="4">
        <f>'Utilidad en Millones'!B258*1000000/Empleados!B258</f>
        <v>79892.46539253724</v>
      </c>
    </row>
    <row r="259" spans="1:3">
      <c r="A259" s="2" t="s">
        <v>257</v>
      </c>
      <c r="B259" s="4">
        <f>'Utilidad en Millones'!B259*1000000/Empleados!B259</f>
        <v>54006.282358883698</v>
      </c>
    </row>
    <row r="260" spans="1:3">
      <c r="A260" s="2" t="s">
        <v>258</v>
      </c>
      <c r="B260" s="4">
        <f>'Utilidad en Millones'!B260*1000000/Empleados!B260</f>
        <v>42535.728912935694</v>
      </c>
    </row>
    <row r="261" spans="1:3">
      <c r="A261" s="2" t="s">
        <v>259</v>
      </c>
      <c r="B261" s="4">
        <f>'Utilidad en Millones'!B261*1000000/Empleados!B261</f>
        <v>120738.80435044732</v>
      </c>
    </row>
    <row r="262" spans="1:3">
      <c r="A262" s="2" t="s">
        <v>260</v>
      </c>
      <c r="B262" s="4">
        <f>'Utilidad en Millones'!B262*1000000/Empleados!B262</f>
        <v>36396.256020223591</v>
      </c>
    </row>
    <row r="263" spans="1:3">
      <c r="A263" s="2" t="s">
        <v>261</v>
      </c>
      <c r="B263" s="4">
        <f>'Utilidad en Millones'!B263*1000000/Empleados!B263</f>
        <v>71423.12482525481</v>
      </c>
    </row>
    <row r="264" spans="1:3">
      <c r="A264" s="2" t="s">
        <v>262</v>
      </c>
      <c r="B264" s="4">
        <f>'Utilidad en Millones'!B264*1000000/Empleados!B264</f>
        <v>-8682.0720506101279</v>
      </c>
    </row>
    <row r="265" spans="1:3">
      <c r="A265" s="2" t="s">
        <v>263</v>
      </c>
      <c r="B265" s="4">
        <f>'Utilidad en Millones'!B265*1000000/Empleados!B265</f>
        <v>71121.951219512193</v>
      </c>
    </row>
    <row r="266" spans="1:3">
      <c r="A266" s="2" t="s">
        <v>264</v>
      </c>
      <c r="B266" s="4">
        <f>'Utilidad en Millones'!B266*1000000/Empleados!B266</f>
        <v>26175.824175824175</v>
      </c>
    </row>
    <row r="267" spans="1:3">
      <c r="A267" s="2" t="s">
        <v>265</v>
      </c>
      <c r="B267" s="4">
        <f>'Utilidad en Millones'!B267*1000000/Empleados!B267</f>
        <v>26440.677966101695</v>
      </c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71C1-06AD-4E87-8ADF-086542E3F367}">
  <sheetPr codeName="Hoja10"/>
  <dimension ref="A1:B267"/>
  <sheetViews>
    <sheetView topLeftCell="A245" workbookViewId="0">
      <selection activeCell="B258" sqref="B258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59.201900000000002</v>
      </c>
    </row>
    <row r="3" spans="1:2">
      <c r="A3" s="2" t="s">
        <v>1</v>
      </c>
      <c r="B3">
        <v>-3.5</v>
      </c>
    </row>
    <row r="4" spans="1:2">
      <c r="A4" s="2" t="s">
        <v>2</v>
      </c>
      <c r="B4">
        <v>7.7</v>
      </c>
    </row>
    <row r="5" spans="1:2">
      <c r="A5" s="2" t="s">
        <v>3</v>
      </c>
      <c r="B5">
        <v>9</v>
      </c>
    </row>
    <row r="6" spans="1:2">
      <c r="A6" s="2" t="s">
        <v>4</v>
      </c>
      <c r="B6">
        <v>-8.1</v>
      </c>
    </row>
    <row r="7" spans="1:2">
      <c r="A7" s="2" t="s">
        <v>5</v>
      </c>
      <c r="B7">
        <v>7.4</v>
      </c>
    </row>
    <row r="8" spans="1:2">
      <c r="A8" s="2" t="s">
        <v>6</v>
      </c>
      <c r="B8">
        <v>-13.6</v>
      </c>
    </row>
    <row r="9" spans="1:2">
      <c r="A9" s="2" t="s">
        <v>7</v>
      </c>
      <c r="B9">
        <v>-34.5</v>
      </c>
    </row>
    <row r="10" spans="1:2">
      <c r="A10" s="2" t="s">
        <v>8</v>
      </c>
      <c r="B10">
        <v>-21.8</v>
      </c>
    </row>
    <row r="11" spans="1:2">
      <c r="A11" s="2" t="s">
        <v>9</v>
      </c>
      <c r="B11">
        <v>240.3</v>
      </c>
    </row>
    <row r="12" spans="1:2">
      <c r="A12" s="2" t="s">
        <v>10</v>
      </c>
      <c r="B12">
        <v>28.9</v>
      </c>
    </row>
    <row r="13" spans="1:2">
      <c r="A13" s="2" t="s">
        <v>11</v>
      </c>
      <c r="B13">
        <v>126.4019</v>
      </c>
    </row>
    <row r="14" spans="1:2">
      <c r="A14" s="2" t="s">
        <v>12</v>
      </c>
      <c r="B14">
        <v>40.1</v>
      </c>
    </row>
    <row r="15" spans="1:2">
      <c r="A15" s="2" t="s">
        <v>13</v>
      </c>
      <c r="B15">
        <v>5.5</v>
      </c>
    </row>
    <row r="16" spans="1:2">
      <c r="A16" s="2" t="s">
        <v>14</v>
      </c>
      <c r="B16">
        <v>23.4</v>
      </c>
    </row>
    <row r="17" spans="1:2">
      <c r="A17" s="2" t="s">
        <v>15</v>
      </c>
      <c r="B17">
        <v>-4</v>
      </c>
    </row>
    <row r="18" spans="1:2">
      <c r="A18" s="2" t="s">
        <v>16</v>
      </c>
      <c r="B18">
        <v>2.4</v>
      </c>
    </row>
    <row r="19" spans="1:2">
      <c r="A19" s="2" t="s">
        <v>17</v>
      </c>
      <c r="B19">
        <v>1.6</v>
      </c>
    </row>
    <row r="20" spans="1:2">
      <c r="A20" s="2" t="s">
        <v>18</v>
      </c>
      <c r="B20">
        <v>-140.1</v>
      </c>
    </row>
    <row r="21" spans="1:2">
      <c r="A21" s="2" t="s">
        <v>19</v>
      </c>
      <c r="B21">
        <v>25.100364963503651</v>
      </c>
    </row>
    <row r="22" spans="1:2">
      <c r="A22" s="2" t="s">
        <v>20</v>
      </c>
      <c r="B22">
        <v>256.96167883211677</v>
      </c>
    </row>
    <row r="23" spans="1:2">
      <c r="A23" s="2" t="s">
        <v>21</v>
      </c>
      <c r="B23">
        <v>-95.9</v>
      </c>
    </row>
    <row r="24" spans="1:2">
      <c r="A24" s="2" t="s">
        <v>22</v>
      </c>
      <c r="B24">
        <v>-32.3001</v>
      </c>
    </row>
    <row r="25" spans="1:2">
      <c r="A25" s="2" t="s">
        <v>23</v>
      </c>
      <c r="B25">
        <v>93.4</v>
      </c>
    </row>
    <row r="26" spans="1:2">
      <c r="A26" s="2" t="s">
        <v>24</v>
      </c>
      <c r="B26">
        <v>31.1</v>
      </c>
    </row>
    <row r="27" spans="1:2">
      <c r="A27" s="2" t="s">
        <v>25</v>
      </c>
      <c r="B27">
        <v>-15.1</v>
      </c>
    </row>
    <row r="28" spans="1:2">
      <c r="A28" s="2" t="s">
        <v>26</v>
      </c>
      <c r="B28">
        <v>-13.4</v>
      </c>
    </row>
    <row r="29" spans="1:2">
      <c r="A29" s="2" t="s">
        <v>27</v>
      </c>
      <c r="B29">
        <v>16.899999999999999</v>
      </c>
    </row>
    <row r="30" spans="1:2">
      <c r="A30" s="2" t="s">
        <v>28</v>
      </c>
      <c r="B30">
        <v>-20.7</v>
      </c>
    </row>
    <row r="31" spans="1:2">
      <c r="A31" s="2" t="s">
        <v>29</v>
      </c>
      <c r="B31">
        <v>-72.7</v>
      </c>
    </row>
    <row r="32" spans="1:2">
      <c r="A32" s="2" t="s">
        <v>30</v>
      </c>
      <c r="B32">
        <v>88.3</v>
      </c>
    </row>
    <row r="33" spans="1:2">
      <c r="A33" s="2" t="s">
        <v>31</v>
      </c>
      <c r="B33">
        <v>99.1</v>
      </c>
    </row>
    <row r="34" spans="1:2">
      <c r="A34" s="2" t="s">
        <v>32</v>
      </c>
      <c r="B34">
        <v>-1.1000000000000001</v>
      </c>
    </row>
    <row r="35" spans="1:2">
      <c r="A35" s="2" t="s">
        <v>33</v>
      </c>
      <c r="B35">
        <v>208.1019</v>
      </c>
    </row>
    <row r="36" spans="1:2">
      <c r="A36" s="2" t="s">
        <v>34</v>
      </c>
      <c r="B36">
        <v>-72</v>
      </c>
    </row>
    <row r="37" spans="1:2">
      <c r="A37" s="2" t="s">
        <v>35</v>
      </c>
      <c r="B37">
        <v>26.3</v>
      </c>
    </row>
    <row r="38" spans="1:2">
      <c r="A38" s="2" t="s">
        <v>36</v>
      </c>
      <c r="B38">
        <v>-55.5</v>
      </c>
    </row>
    <row r="39" spans="1:2">
      <c r="A39" s="2" t="s">
        <v>37</v>
      </c>
      <c r="B39">
        <v>131.30000000000001</v>
      </c>
    </row>
    <row r="40" spans="1:2">
      <c r="A40" s="2" t="s">
        <v>38</v>
      </c>
      <c r="B40">
        <v>-37.700000000000003</v>
      </c>
    </row>
    <row r="41" spans="1:2">
      <c r="A41" s="2" t="s">
        <v>39</v>
      </c>
      <c r="B41">
        <v>-51.6</v>
      </c>
    </row>
    <row r="42" spans="1:2">
      <c r="A42" s="2" t="s">
        <v>40</v>
      </c>
      <c r="B42">
        <v>-98.7</v>
      </c>
    </row>
    <row r="43" spans="1:2">
      <c r="A43" s="2" t="s">
        <v>41</v>
      </c>
      <c r="B43">
        <v>-2821.3</v>
      </c>
    </row>
    <row r="44" spans="1:2">
      <c r="A44" s="2" t="s">
        <v>42</v>
      </c>
      <c r="B44">
        <v>1502.4237685691946</v>
      </c>
    </row>
    <row r="45" spans="1:2">
      <c r="A45" s="2" t="s">
        <v>43</v>
      </c>
      <c r="B45">
        <v>-111</v>
      </c>
    </row>
    <row r="46" spans="1:2">
      <c r="A46" s="2" t="s">
        <v>44</v>
      </c>
      <c r="B46">
        <v>48.901899999999998</v>
      </c>
    </row>
    <row r="47" spans="1:2">
      <c r="A47" s="2" t="s">
        <v>45</v>
      </c>
      <c r="B47">
        <v>-32.700000000000003</v>
      </c>
    </row>
    <row r="48" spans="1:2">
      <c r="A48" s="2" t="s">
        <v>46</v>
      </c>
      <c r="B48">
        <v>-13.6</v>
      </c>
    </row>
    <row r="49" spans="1:2">
      <c r="A49" s="2" t="s">
        <v>47</v>
      </c>
      <c r="B49">
        <v>-26.1</v>
      </c>
    </row>
    <row r="50" spans="1:2">
      <c r="A50" s="2" t="s">
        <v>48</v>
      </c>
      <c r="B50">
        <v>145.30000000000001</v>
      </c>
    </row>
    <row r="51" spans="1:2">
      <c r="A51" s="2" t="s">
        <v>49</v>
      </c>
      <c r="B51">
        <v>-2.7</v>
      </c>
    </row>
    <row r="52" spans="1:2">
      <c r="A52" s="2" t="s">
        <v>50</v>
      </c>
      <c r="B52" s="3">
        <v>0</v>
      </c>
    </row>
    <row r="53" spans="1:2">
      <c r="A53" s="2" t="s">
        <v>51</v>
      </c>
      <c r="B53">
        <v>-16</v>
      </c>
    </row>
    <row r="54" spans="1:2">
      <c r="A54" s="2" t="s">
        <v>52</v>
      </c>
      <c r="B54">
        <v>-4.5</v>
      </c>
    </row>
    <row r="55" spans="1:2">
      <c r="A55" s="2" t="s">
        <v>53</v>
      </c>
      <c r="B55">
        <v>55.9</v>
      </c>
    </row>
    <row r="56" spans="1:2">
      <c r="A56" s="2" t="s">
        <v>54</v>
      </c>
      <c r="B56">
        <v>-0.8</v>
      </c>
    </row>
    <row r="57" spans="1:2">
      <c r="A57" s="2" t="s">
        <v>55</v>
      </c>
      <c r="B57">
        <v>57.701900000000002</v>
      </c>
    </row>
    <row r="58" spans="1:2">
      <c r="A58" s="2" t="s">
        <v>56</v>
      </c>
      <c r="B58">
        <v>-52</v>
      </c>
    </row>
    <row r="59" spans="1:2">
      <c r="A59" s="2" t="s">
        <v>57</v>
      </c>
      <c r="B59">
        <v>25.3</v>
      </c>
    </row>
    <row r="60" spans="1:2">
      <c r="A60" s="2" t="s">
        <v>58</v>
      </c>
      <c r="B60">
        <v>-17</v>
      </c>
    </row>
    <row r="61" spans="1:2">
      <c r="A61" s="2" t="s">
        <v>59</v>
      </c>
      <c r="B61">
        <v>-27.5</v>
      </c>
    </row>
    <row r="62" spans="1:2">
      <c r="A62" s="2" t="s">
        <v>60</v>
      </c>
      <c r="B62">
        <v>48.8</v>
      </c>
    </row>
    <row r="63" spans="1:2">
      <c r="A63" s="2" t="s">
        <v>61</v>
      </c>
      <c r="B63">
        <v>-38.700000000000003</v>
      </c>
    </row>
    <row r="64" spans="1:2">
      <c r="A64" s="2" t="s">
        <v>62</v>
      </c>
      <c r="B64">
        <v>-59.9</v>
      </c>
    </row>
    <row r="65" spans="1:2">
      <c r="A65" s="2" t="s">
        <v>63</v>
      </c>
      <c r="B65">
        <v>487.3</v>
      </c>
    </row>
    <row r="66" spans="1:2">
      <c r="A66" s="2" t="s">
        <v>64</v>
      </c>
      <c r="B66">
        <v>9.8000000000000007</v>
      </c>
    </row>
    <row r="67" spans="1:2">
      <c r="A67" s="2" t="s">
        <v>65</v>
      </c>
      <c r="B67">
        <v>-7.7</v>
      </c>
    </row>
    <row r="68" spans="1:2">
      <c r="A68" s="2" t="s">
        <v>66</v>
      </c>
      <c r="B68">
        <v>2.2019000000000002</v>
      </c>
    </row>
    <row r="69" spans="1:2">
      <c r="A69" s="2" t="s">
        <v>67</v>
      </c>
      <c r="B69">
        <v>41.6</v>
      </c>
    </row>
    <row r="70" spans="1:2">
      <c r="A70" s="2" t="s">
        <v>68</v>
      </c>
      <c r="B70">
        <v>34.1</v>
      </c>
    </row>
    <row r="71" spans="1:2">
      <c r="A71" s="2" t="s">
        <v>69</v>
      </c>
      <c r="B71">
        <v>8</v>
      </c>
    </row>
    <row r="72" spans="1:2">
      <c r="A72" s="2" t="s">
        <v>70</v>
      </c>
      <c r="B72">
        <v>12.5</v>
      </c>
    </row>
    <row r="73" spans="1:2">
      <c r="A73" s="2" t="s">
        <v>71</v>
      </c>
      <c r="B73">
        <v>0.9</v>
      </c>
    </row>
    <row r="74" spans="1:2">
      <c r="A74" s="2" t="s">
        <v>72</v>
      </c>
      <c r="B74">
        <v>308.8</v>
      </c>
    </row>
    <row r="75" spans="1:2">
      <c r="A75" s="2" t="s">
        <v>73</v>
      </c>
      <c r="B75">
        <v>-9.1999999999999993</v>
      </c>
    </row>
    <row r="76" spans="1:2">
      <c r="A76" s="2" t="s">
        <v>74</v>
      </c>
      <c r="B76">
        <v>-22.2</v>
      </c>
    </row>
    <row r="77" spans="1:2">
      <c r="A77" s="2" t="s">
        <v>75</v>
      </c>
      <c r="B77">
        <v>16</v>
      </c>
    </row>
    <row r="78" spans="1:2">
      <c r="A78" s="2" t="s">
        <v>76</v>
      </c>
      <c r="B78">
        <v>-10.4</v>
      </c>
    </row>
    <row r="79" spans="1:2">
      <c r="A79" s="2" t="s">
        <v>77</v>
      </c>
      <c r="B79">
        <v>32.901899999999998</v>
      </c>
    </row>
    <row r="80" spans="1:2">
      <c r="A80" s="2" t="s">
        <v>78</v>
      </c>
      <c r="B80">
        <v>11.3</v>
      </c>
    </row>
    <row r="81" spans="1:2">
      <c r="A81" s="2" t="s">
        <v>79</v>
      </c>
      <c r="B81">
        <v>1.6</v>
      </c>
    </row>
    <row r="82" spans="1:2">
      <c r="A82" s="2" t="s">
        <v>80</v>
      </c>
      <c r="B82">
        <v>-18.5</v>
      </c>
    </row>
    <row r="83" spans="1:2">
      <c r="A83" s="2" t="s">
        <v>81</v>
      </c>
      <c r="B83">
        <v>-18.2</v>
      </c>
    </row>
    <row r="84" spans="1:2">
      <c r="A84" s="2" t="s">
        <v>82</v>
      </c>
      <c r="B84">
        <v>2</v>
      </c>
    </row>
    <row r="85" spans="1:2">
      <c r="A85" s="2" t="s">
        <v>83</v>
      </c>
      <c r="B85">
        <v>22.7</v>
      </c>
    </row>
    <row r="86" spans="1:2">
      <c r="A86" s="2" t="s">
        <v>84</v>
      </c>
      <c r="B86">
        <v>49.2</v>
      </c>
    </row>
    <row r="87" spans="1:2">
      <c r="A87" s="2" t="s">
        <v>85</v>
      </c>
      <c r="B87">
        <v>-19.600000000000001</v>
      </c>
    </row>
    <row r="88" spans="1:2">
      <c r="A88" s="2" t="s">
        <v>86</v>
      </c>
      <c r="B88">
        <v>229.9</v>
      </c>
    </row>
    <row r="89" spans="1:2">
      <c r="A89" s="2" t="s">
        <v>87</v>
      </c>
      <c r="B89">
        <v>0.7</v>
      </c>
    </row>
    <row r="90" spans="1:2">
      <c r="A90" s="2" t="s">
        <v>88</v>
      </c>
      <c r="B90">
        <v>-139.90010000000001</v>
      </c>
    </row>
    <row r="91" spans="1:2">
      <c r="A91" s="2" t="s">
        <v>89</v>
      </c>
      <c r="B91">
        <v>113.989145083948</v>
      </c>
    </row>
    <row r="92" spans="1:2">
      <c r="A92" s="2" t="s">
        <v>90</v>
      </c>
      <c r="B92">
        <v>172.4</v>
      </c>
    </row>
    <row r="93" spans="1:2">
      <c r="A93" s="2" t="s">
        <v>91</v>
      </c>
      <c r="B93">
        <v>134.9</v>
      </c>
    </row>
    <row r="94" spans="1:2">
      <c r="A94" s="2" t="s">
        <v>92</v>
      </c>
      <c r="B94">
        <v>-71</v>
      </c>
    </row>
    <row r="95" spans="1:2">
      <c r="A95" s="2" t="s">
        <v>93</v>
      </c>
      <c r="B95">
        <v>-39.799999999999997</v>
      </c>
    </row>
    <row r="96" spans="1:2">
      <c r="A96" s="2" t="s">
        <v>94</v>
      </c>
      <c r="B96">
        <v>-26.2</v>
      </c>
    </row>
    <row r="97" spans="1:2">
      <c r="A97" s="2" t="s">
        <v>95</v>
      </c>
      <c r="B97">
        <v>-97.6</v>
      </c>
    </row>
    <row r="98" spans="1:2">
      <c r="A98" s="2" t="s">
        <v>96</v>
      </c>
      <c r="B98">
        <v>6115.2</v>
      </c>
    </row>
    <row r="99" spans="1:2">
      <c r="A99" s="2" t="s">
        <v>97</v>
      </c>
      <c r="B99">
        <v>-46</v>
      </c>
    </row>
    <row r="100" spans="1:2">
      <c r="A100" s="2" t="s">
        <v>98</v>
      </c>
      <c r="B100">
        <v>2.8</v>
      </c>
    </row>
    <row r="101" spans="1:2">
      <c r="A101" s="2" t="s">
        <v>99</v>
      </c>
      <c r="B101">
        <v>16.001899999999999</v>
      </c>
    </row>
    <row r="102" spans="1:2">
      <c r="A102" s="2" t="s">
        <v>100</v>
      </c>
      <c r="B102">
        <v>-4.5999999999999996</v>
      </c>
    </row>
    <row r="103" spans="1:2">
      <c r="A103" s="2" t="s">
        <v>101</v>
      </c>
      <c r="B103">
        <v>-5.8</v>
      </c>
    </row>
    <row r="104" spans="1:2">
      <c r="A104" s="2" t="s">
        <v>102</v>
      </c>
      <c r="B104">
        <v>7.2</v>
      </c>
    </row>
    <row r="105" spans="1:2">
      <c r="A105" s="2" t="s">
        <v>103</v>
      </c>
      <c r="B105">
        <v>4.8</v>
      </c>
    </row>
    <row r="106" spans="1:2">
      <c r="A106" s="2" t="s">
        <v>104</v>
      </c>
      <c r="B106">
        <v>40.299999999999997</v>
      </c>
    </row>
    <row r="107" spans="1:2">
      <c r="A107" s="2" t="s">
        <v>105</v>
      </c>
      <c r="B107">
        <v>-57.3</v>
      </c>
    </row>
    <row r="108" spans="1:2">
      <c r="A108" s="2" t="s">
        <v>106</v>
      </c>
      <c r="B108">
        <v>-314.5</v>
      </c>
    </row>
    <row r="109" spans="1:2">
      <c r="A109" s="2" t="s">
        <v>107</v>
      </c>
      <c r="B109">
        <v>31.43981728946985</v>
      </c>
    </row>
    <row r="110" spans="1:2">
      <c r="A110" s="2" t="s">
        <v>108</v>
      </c>
      <c r="B110">
        <v>145.33040376119263</v>
      </c>
    </row>
    <row r="111" spans="1:2">
      <c r="A111" s="2" t="s">
        <v>109</v>
      </c>
      <c r="B111">
        <v>-14.6</v>
      </c>
    </row>
    <row r="112" spans="1:2">
      <c r="A112" s="2" t="s">
        <v>110</v>
      </c>
      <c r="B112">
        <v>-1231.7001</v>
      </c>
    </row>
    <row r="113" spans="1:2">
      <c r="A113" s="2" t="s">
        <v>111</v>
      </c>
      <c r="B113">
        <v>-7.1250367384654147</v>
      </c>
    </row>
    <row r="114" spans="1:2">
      <c r="A114" s="2" t="s">
        <v>112</v>
      </c>
      <c r="B114">
        <v>-113.23600651781389</v>
      </c>
    </row>
    <row r="115" spans="1:2">
      <c r="A115" s="2" t="s">
        <v>113</v>
      </c>
      <c r="B115">
        <v>35.799999999999997</v>
      </c>
    </row>
    <row r="116" spans="1:2">
      <c r="A116" s="2" t="s">
        <v>114</v>
      </c>
      <c r="B116">
        <v>-1.4</v>
      </c>
    </row>
    <row r="117" spans="1:2">
      <c r="A117" s="2" t="s">
        <v>115</v>
      </c>
      <c r="B117">
        <v>0.2</v>
      </c>
    </row>
    <row r="118" spans="1:2">
      <c r="A118" s="2" t="s">
        <v>116</v>
      </c>
      <c r="B118">
        <v>20.3</v>
      </c>
    </row>
    <row r="119" spans="1:2">
      <c r="A119" s="2" t="s">
        <v>117</v>
      </c>
      <c r="B119">
        <v>-19</v>
      </c>
    </row>
    <row r="120" spans="1:2">
      <c r="A120" s="2" t="s">
        <v>118</v>
      </c>
      <c r="B120">
        <v>-25</v>
      </c>
    </row>
    <row r="121" spans="1:2">
      <c r="A121" s="2" t="s">
        <v>119</v>
      </c>
      <c r="B121">
        <v>46</v>
      </c>
    </row>
    <row r="122" spans="1:2">
      <c r="A122" s="2" t="s">
        <v>120</v>
      </c>
      <c r="B122">
        <v>-13.7</v>
      </c>
    </row>
    <row r="123" spans="1:2">
      <c r="A123" s="2" t="s">
        <v>121</v>
      </c>
      <c r="B123">
        <v>-11.8001</v>
      </c>
    </row>
    <row r="124" spans="1:2">
      <c r="A124" s="2" t="s">
        <v>122</v>
      </c>
      <c r="B124">
        <v>70.7</v>
      </c>
    </row>
    <row r="125" spans="1:2">
      <c r="A125" s="2" t="s">
        <v>123</v>
      </c>
      <c r="B125">
        <v>32.4</v>
      </c>
    </row>
    <row r="126" spans="1:2">
      <c r="A126" s="2" t="s">
        <v>124</v>
      </c>
      <c r="B126">
        <v>-19.5</v>
      </c>
    </row>
    <row r="127" spans="1:2">
      <c r="A127" s="2" t="s">
        <v>125</v>
      </c>
      <c r="B127">
        <v>-24.6</v>
      </c>
    </row>
    <row r="128" spans="1:2">
      <c r="A128" s="2" t="s">
        <v>126</v>
      </c>
      <c r="B128">
        <v>16.8</v>
      </c>
    </row>
    <row r="129" spans="1:2">
      <c r="A129" s="2" t="s">
        <v>127</v>
      </c>
      <c r="B129">
        <v>9.1</v>
      </c>
    </row>
    <row r="130" spans="1:2">
      <c r="A130" s="2" t="s">
        <v>128</v>
      </c>
      <c r="B130">
        <v>-53.7</v>
      </c>
    </row>
    <row r="131" spans="1:2">
      <c r="A131" s="2" t="s">
        <v>129</v>
      </c>
      <c r="B131">
        <v>19.899999999999999</v>
      </c>
    </row>
    <row r="132" spans="1:2">
      <c r="A132" s="2" t="s">
        <v>130</v>
      </c>
      <c r="B132">
        <v>55.1</v>
      </c>
    </row>
    <row r="133" spans="1:2">
      <c r="A133" s="2" t="s">
        <v>131</v>
      </c>
      <c r="B133">
        <v>23.6</v>
      </c>
    </row>
    <row r="134" spans="1:2">
      <c r="A134" s="2" t="s">
        <v>132</v>
      </c>
      <c r="B134" s="3">
        <v>0</v>
      </c>
    </row>
    <row r="135" spans="1:2">
      <c r="A135" s="2" t="s">
        <v>133</v>
      </c>
      <c r="B135">
        <v>108.96</v>
      </c>
    </row>
    <row r="136" spans="1:2">
      <c r="A136" s="2" t="s">
        <v>134</v>
      </c>
      <c r="B136">
        <v>-347.3</v>
      </c>
    </row>
    <row r="137" spans="1:2">
      <c r="A137" s="2" t="s">
        <v>135</v>
      </c>
      <c r="B137">
        <v>10.58</v>
      </c>
    </row>
    <row r="138" spans="1:2">
      <c r="A138" s="2" t="s">
        <v>136</v>
      </c>
      <c r="B138">
        <v>207.44</v>
      </c>
    </row>
    <row r="139" spans="1:2">
      <c r="A139" s="2" t="s">
        <v>137</v>
      </c>
      <c r="B139">
        <v>-45.1</v>
      </c>
    </row>
    <row r="140" spans="1:2">
      <c r="A140" s="2" t="s">
        <v>138</v>
      </c>
      <c r="B140">
        <v>86.6</v>
      </c>
    </row>
    <row r="141" spans="1:2">
      <c r="A141" s="2" t="s">
        <v>139</v>
      </c>
      <c r="B141">
        <v>-35.203291384317517</v>
      </c>
    </row>
    <row r="142" spans="1:2">
      <c r="A142" s="2" t="s">
        <v>140</v>
      </c>
      <c r="B142">
        <v>106.42414282512887</v>
      </c>
    </row>
    <row r="143" spans="1:2">
      <c r="A143" s="2" t="s">
        <v>141</v>
      </c>
      <c r="B143">
        <v>-28.954367807773036</v>
      </c>
    </row>
    <row r="144" spans="1:2">
      <c r="A144" s="2" t="s">
        <v>142</v>
      </c>
      <c r="B144">
        <v>-11.8</v>
      </c>
    </row>
    <row r="145" spans="1:2">
      <c r="A145" s="2" t="s">
        <v>143</v>
      </c>
      <c r="B145" s="4">
        <v>-37.836359734404169</v>
      </c>
    </row>
    <row r="146" spans="1:2">
      <c r="A146" s="2" t="s">
        <v>144</v>
      </c>
      <c r="B146" s="4">
        <v>-93.455729655570124</v>
      </c>
    </row>
    <row r="147" spans="1:2">
      <c r="A147" s="2" t="s">
        <v>145</v>
      </c>
      <c r="B147" s="4">
        <v>475.42000974590826</v>
      </c>
    </row>
    <row r="148" spans="1:2">
      <c r="A148" s="2" t="s">
        <v>146</v>
      </c>
      <c r="B148" s="4">
        <v>787.94278325186622</v>
      </c>
    </row>
    <row r="149" spans="1:2">
      <c r="A149" s="2" t="s">
        <v>147</v>
      </c>
      <c r="B149" s="4">
        <v>-38.131367647700095</v>
      </c>
    </row>
    <row r="150" spans="1:2">
      <c r="A150" s="2" t="s">
        <v>148</v>
      </c>
      <c r="B150" s="4">
        <v>69.675080099376444</v>
      </c>
    </row>
    <row r="151" spans="1:2">
      <c r="A151" s="2" t="s">
        <v>149</v>
      </c>
      <c r="B151" s="4">
        <v>-43.830057287070822</v>
      </c>
    </row>
    <row r="152" spans="1:2">
      <c r="A152" s="2" t="s">
        <v>150</v>
      </c>
      <c r="B152" s="4">
        <v>-45.931169245358994</v>
      </c>
    </row>
    <row r="153" spans="1:2">
      <c r="A153" s="2" t="s">
        <v>151</v>
      </c>
      <c r="B153">
        <f>(('Utilidad en Millones'!B153-'Utilidad en Millones'!B152)/'Utilidad en Millones'!B152)*100</f>
        <v>171.58880284519361</v>
      </c>
    </row>
    <row r="154" spans="1:2">
      <c r="A154" s="2" t="s">
        <v>152</v>
      </c>
      <c r="B154">
        <v>-23.1</v>
      </c>
    </row>
    <row r="155" spans="1:2">
      <c r="A155" s="2" t="s">
        <v>153</v>
      </c>
      <c r="B155">
        <v>423.4</v>
      </c>
    </row>
    <row r="156" spans="1:2">
      <c r="A156" s="2" t="s">
        <v>154</v>
      </c>
      <c r="B156">
        <v>-64.850837177958624</v>
      </c>
    </row>
    <row r="157" spans="1:2">
      <c r="A157" s="2" t="s">
        <v>155</v>
      </c>
      <c r="B157" s="4">
        <v>-55.737369846429601</v>
      </c>
    </row>
    <row r="158" spans="1:2">
      <c r="A158" s="2" t="s">
        <v>156</v>
      </c>
      <c r="B158" s="4">
        <v>81.319643726985234</v>
      </c>
    </row>
    <row r="159" spans="1:2">
      <c r="A159" s="2" t="s">
        <v>157</v>
      </c>
      <c r="B159" s="4">
        <v>-297.27619099089367</v>
      </c>
    </row>
    <row r="160" spans="1:2">
      <c r="A160" s="2" t="s">
        <v>158</v>
      </c>
      <c r="B160" s="4">
        <v>-202.22520745476805</v>
      </c>
    </row>
    <row r="161" spans="1:2">
      <c r="A161" s="2" t="s">
        <v>159</v>
      </c>
      <c r="B161" s="4">
        <v>24.052874936843327</v>
      </c>
    </row>
    <row r="162" spans="1:2">
      <c r="A162" s="2" t="s">
        <v>160</v>
      </c>
      <c r="B162" s="4">
        <v>-50.234985214642606</v>
      </c>
    </row>
    <row r="163" spans="1:2">
      <c r="A163" s="2" t="s">
        <v>161</v>
      </c>
      <c r="B163" s="4">
        <v>11.688561824665939</v>
      </c>
    </row>
    <row r="164" spans="1:2">
      <c r="A164" s="2" t="s">
        <v>162</v>
      </c>
      <c r="B164" s="4">
        <v>183.64269141531321</v>
      </c>
    </row>
    <row r="165" spans="1:2">
      <c r="A165" s="2" t="s">
        <v>163</v>
      </c>
      <c r="B165">
        <v>665.5</v>
      </c>
    </row>
    <row r="166" spans="1:2">
      <c r="A166" s="2" t="s">
        <v>164</v>
      </c>
      <c r="B166">
        <v>127.5</v>
      </c>
    </row>
    <row r="167" spans="1:2">
      <c r="A167" s="2" t="s">
        <v>165</v>
      </c>
      <c r="B167">
        <v>136.70189999999999</v>
      </c>
    </row>
    <row r="168" spans="1:2">
      <c r="A168" s="2" t="s">
        <v>166</v>
      </c>
      <c r="B168">
        <v>30.3</v>
      </c>
    </row>
    <row r="169" spans="1:2">
      <c r="A169" s="2" t="s">
        <v>167</v>
      </c>
      <c r="B169">
        <v>-56.7</v>
      </c>
    </row>
    <row r="170" spans="1:2">
      <c r="A170" s="2" t="s">
        <v>168</v>
      </c>
      <c r="B170">
        <v>20.7</v>
      </c>
    </row>
    <row r="171" spans="1:2">
      <c r="A171" s="2" t="s">
        <v>169</v>
      </c>
      <c r="B171">
        <v>-110.4</v>
      </c>
    </row>
    <row r="172" spans="1:2">
      <c r="A172" s="2" t="s">
        <v>170</v>
      </c>
      <c r="B172">
        <v>0</v>
      </c>
    </row>
    <row r="173" spans="1:2">
      <c r="A173" s="2" t="s">
        <v>171</v>
      </c>
      <c r="B173">
        <v>9.3000000000000007</v>
      </c>
    </row>
    <row r="174" spans="1:2">
      <c r="A174" s="2" t="s">
        <v>172</v>
      </c>
      <c r="B174">
        <v>8.5</v>
      </c>
    </row>
    <row r="175" spans="1:2">
      <c r="A175" s="2" t="s">
        <v>173</v>
      </c>
      <c r="B175">
        <v>-35</v>
      </c>
    </row>
    <row r="176" spans="1:2">
      <c r="A176" s="2" t="s">
        <v>174</v>
      </c>
      <c r="B176">
        <v>80</v>
      </c>
    </row>
    <row r="177" spans="1:2">
      <c r="A177" s="2" t="s">
        <v>175</v>
      </c>
      <c r="B177">
        <v>-16.3</v>
      </c>
    </row>
    <row r="178" spans="1:2">
      <c r="A178" s="2" t="s">
        <v>176</v>
      </c>
      <c r="B178">
        <v>81.301900000000003</v>
      </c>
    </row>
    <row r="179" spans="1:2">
      <c r="A179" s="2" t="s">
        <v>177</v>
      </c>
      <c r="B179">
        <v>-40.4</v>
      </c>
    </row>
    <row r="180" spans="1:2">
      <c r="A180" s="2" t="s">
        <v>178</v>
      </c>
      <c r="B180">
        <v>-66.3</v>
      </c>
    </row>
    <row r="181" spans="1:2">
      <c r="A181" s="2" t="s">
        <v>179</v>
      </c>
      <c r="B181">
        <v>-44.4</v>
      </c>
    </row>
    <row r="182" spans="1:2">
      <c r="A182" s="2" t="s">
        <v>180</v>
      </c>
      <c r="B182">
        <v>483.8</v>
      </c>
    </row>
    <row r="183" spans="1:2">
      <c r="A183" s="2" t="s">
        <v>181</v>
      </c>
      <c r="B183">
        <v>-14</v>
      </c>
    </row>
    <row r="184" spans="1:2">
      <c r="A184" s="2" t="s">
        <v>182</v>
      </c>
      <c r="B184">
        <v>16.600000000000001</v>
      </c>
    </row>
    <row r="185" spans="1:2">
      <c r="A185" s="2" t="s">
        <v>183</v>
      </c>
      <c r="B185">
        <v>32.4</v>
      </c>
    </row>
    <row r="186" spans="1:2">
      <c r="A186" s="2" t="s">
        <v>184</v>
      </c>
      <c r="B186">
        <v>-44.7</v>
      </c>
    </row>
    <row r="187" spans="1:2">
      <c r="A187" s="2" t="s">
        <v>185</v>
      </c>
      <c r="B187">
        <v>82.2</v>
      </c>
    </row>
    <row r="188" spans="1:2">
      <c r="A188" s="2" t="s">
        <v>186</v>
      </c>
      <c r="B188">
        <v>-15.3</v>
      </c>
    </row>
    <row r="189" spans="1:2">
      <c r="A189" s="2" t="s">
        <v>187</v>
      </c>
      <c r="B189">
        <v>-91.100099999999998</v>
      </c>
    </row>
    <row r="190" spans="1:2">
      <c r="A190" s="2" t="s">
        <v>188</v>
      </c>
      <c r="B190">
        <v>-41.8</v>
      </c>
    </row>
    <row r="191" spans="1:2">
      <c r="A191" s="2" t="s">
        <v>189</v>
      </c>
      <c r="B191">
        <v>125.4</v>
      </c>
    </row>
    <row r="192" spans="1:2">
      <c r="A192" s="2" t="s">
        <v>190</v>
      </c>
      <c r="B192">
        <v>133.19999999999999</v>
      </c>
    </row>
    <row r="193" spans="1:2">
      <c r="A193" s="2" t="s">
        <v>191</v>
      </c>
      <c r="B193">
        <v>4</v>
      </c>
    </row>
    <row r="194" spans="1:2">
      <c r="A194" s="2" t="s">
        <v>192</v>
      </c>
      <c r="B194">
        <v>341.6</v>
      </c>
    </row>
    <row r="195" spans="1:2">
      <c r="A195" s="2" t="s">
        <v>193</v>
      </c>
      <c r="B195">
        <v>8.1999999999999993</v>
      </c>
    </row>
    <row r="196" spans="1:2">
      <c r="A196" s="2" t="s">
        <v>194</v>
      </c>
      <c r="B196">
        <v>-37.4</v>
      </c>
    </row>
    <row r="197" spans="1:2">
      <c r="A197" s="2" t="s">
        <v>195</v>
      </c>
      <c r="B197">
        <v>9.8000000000000007</v>
      </c>
    </row>
    <row r="198" spans="1:2">
      <c r="A198" s="2" t="s">
        <v>196</v>
      </c>
      <c r="B198">
        <v>8.8000000000000007</v>
      </c>
    </row>
    <row r="199" spans="1:2">
      <c r="A199" s="2" t="s">
        <v>197</v>
      </c>
      <c r="B199">
        <v>-35.799999999999997</v>
      </c>
    </row>
    <row r="200" spans="1:2">
      <c r="A200" s="2" t="s">
        <v>198</v>
      </c>
      <c r="B200">
        <v>13.3019</v>
      </c>
    </row>
    <row r="201" spans="1:2">
      <c r="A201" s="2" t="s">
        <v>199</v>
      </c>
      <c r="B201">
        <v>15.4</v>
      </c>
    </row>
    <row r="202" spans="1:2">
      <c r="A202" s="2" t="s">
        <v>200</v>
      </c>
      <c r="B202">
        <v>12.3</v>
      </c>
    </row>
    <row r="203" spans="1:2">
      <c r="A203" s="2" t="s">
        <v>201</v>
      </c>
      <c r="B203">
        <v>19.8</v>
      </c>
    </row>
    <row r="204" spans="1:2">
      <c r="A204" s="2" t="s">
        <v>202</v>
      </c>
      <c r="B204">
        <v>7.4</v>
      </c>
    </row>
    <row r="205" spans="1:2">
      <c r="A205" s="2" t="s">
        <v>203</v>
      </c>
      <c r="B205">
        <v>-0.4</v>
      </c>
    </row>
    <row r="206" spans="1:2">
      <c r="A206" s="2" t="s">
        <v>204</v>
      </c>
      <c r="B206">
        <v>-6.1</v>
      </c>
    </row>
    <row r="207" spans="1:2">
      <c r="A207" s="2" t="s">
        <v>205</v>
      </c>
      <c r="B207">
        <v>-12.9</v>
      </c>
    </row>
    <row r="208" spans="1:2">
      <c r="A208" s="2" t="s">
        <v>206</v>
      </c>
      <c r="B208">
        <v>-7.3</v>
      </c>
    </row>
    <row r="209" spans="1:2">
      <c r="A209" s="2" t="s">
        <v>207</v>
      </c>
      <c r="B209">
        <v>44.3</v>
      </c>
    </row>
    <row r="210" spans="1:2">
      <c r="A210" s="2" t="s">
        <v>208</v>
      </c>
      <c r="B210">
        <v>-4.8</v>
      </c>
    </row>
    <row r="211" spans="1:2">
      <c r="A211" s="2" t="s">
        <v>209</v>
      </c>
      <c r="B211">
        <v>-24.600100000000001</v>
      </c>
    </row>
    <row r="212" spans="1:2">
      <c r="A212" s="2" t="s">
        <v>210</v>
      </c>
      <c r="B212">
        <v>222.6</v>
      </c>
    </row>
    <row r="213" spans="1:2">
      <c r="A213" s="2" t="s">
        <v>211</v>
      </c>
      <c r="B213">
        <v>57.1</v>
      </c>
    </row>
    <row r="214" spans="1:2">
      <c r="A214" s="2" t="s">
        <v>212</v>
      </c>
      <c r="B214">
        <v>8.6</v>
      </c>
    </row>
    <row r="215" spans="1:2">
      <c r="A215" s="2" t="s">
        <v>213</v>
      </c>
      <c r="B215">
        <v>-2.5</v>
      </c>
    </row>
    <row r="216" spans="1:2">
      <c r="A216" s="2" t="s">
        <v>214</v>
      </c>
      <c r="B216">
        <v>-12.3</v>
      </c>
    </row>
    <row r="217" spans="1:2">
      <c r="A217" s="2" t="s">
        <v>215</v>
      </c>
      <c r="B217">
        <v>-24.6</v>
      </c>
    </row>
    <row r="218" spans="1:2">
      <c r="A218" s="2" t="s">
        <v>216</v>
      </c>
      <c r="B218">
        <v>12.4</v>
      </c>
    </row>
    <row r="219" spans="1:2">
      <c r="A219" s="2" t="s">
        <v>217</v>
      </c>
      <c r="B219">
        <v>13.1</v>
      </c>
    </row>
    <row r="220" spans="1:2">
      <c r="A220" s="2" t="s">
        <v>218</v>
      </c>
      <c r="B220">
        <v>19.8</v>
      </c>
    </row>
    <row r="221" spans="1:2">
      <c r="A221" s="2" t="s">
        <v>219</v>
      </c>
      <c r="B221">
        <v>-28.6</v>
      </c>
    </row>
    <row r="222" spans="1:2">
      <c r="A222" s="2" t="s">
        <v>220</v>
      </c>
      <c r="B222">
        <v>4.6018999999999997</v>
      </c>
    </row>
    <row r="223" spans="1:2">
      <c r="A223" s="2" t="s">
        <v>221</v>
      </c>
      <c r="B223">
        <v>40.799999999999997</v>
      </c>
    </row>
    <row r="224" spans="1:2">
      <c r="A224" s="2" t="s">
        <v>222</v>
      </c>
      <c r="B224">
        <v>8.9</v>
      </c>
    </row>
    <row r="225" spans="1:2">
      <c r="A225" s="2" t="s">
        <v>223</v>
      </c>
      <c r="B225">
        <v>20.6</v>
      </c>
    </row>
    <row r="226" spans="1:2">
      <c r="A226" s="2" t="s">
        <v>224</v>
      </c>
      <c r="B226">
        <v>7</v>
      </c>
    </row>
    <row r="227" spans="1:2">
      <c r="A227" s="2" t="s">
        <v>225</v>
      </c>
      <c r="B227">
        <v>0.9</v>
      </c>
    </row>
    <row r="228" spans="1:2">
      <c r="A228" s="2" t="s">
        <v>226</v>
      </c>
      <c r="B228">
        <v>4.0999999999999996</v>
      </c>
    </row>
    <row r="229" spans="1:2">
      <c r="A229" s="2" t="s">
        <v>227</v>
      </c>
      <c r="B229">
        <v>-23.1</v>
      </c>
    </row>
    <row r="230" spans="1:2">
      <c r="A230" s="2" t="s">
        <v>228</v>
      </c>
      <c r="B230">
        <v>-57.1</v>
      </c>
    </row>
    <row r="231" spans="1:2">
      <c r="A231" s="2" t="s">
        <v>229</v>
      </c>
      <c r="B231">
        <v>100</v>
      </c>
    </row>
    <row r="232" spans="1:2">
      <c r="A232" s="2" t="s">
        <v>230</v>
      </c>
      <c r="B232">
        <v>-60.9</v>
      </c>
    </row>
    <row r="233" spans="1:2">
      <c r="A233" s="2" t="s">
        <v>231</v>
      </c>
      <c r="B233" s="4">
        <v>-38.629283489096565</v>
      </c>
    </row>
    <row r="234" spans="1:2">
      <c r="A234" s="2" t="s">
        <v>232</v>
      </c>
      <c r="B234" s="4">
        <v>-366.58530901272383</v>
      </c>
    </row>
    <row r="235" spans="1:2">
      <c r="A235" s="2" t="s">
        <v>233</v>
      </c>
      <c r="B235" s="4">
        <v>122.08718406803638</v>
      </c>
    </row>
    <row r="236" spans="1:2">
      <c r="A236" s="2" t="s">
        <v>234</v>
      </c>
      <c r="B236" s="4">
        <v>35.417648478601556</v>
      </c>
    </row>
    <row r="237" spans="1:2">
      <c r="A237" s="2" t="s">
        <v>235</v>
      </c>
      <c r="B237" s="4">
        <v>12.155172413793103</v>
      </c>
    </row>
    <row r="238" spans="1:2">
      <c r="A238" s="2" t="s">
        <v>236</v>
      </c>
      <c r="B238" s="4">
        <f>(('Utilidad en Millones'!B238-'Utilidad en Millones'!B237)/ABS('Utilidad en Millones'!B237))*100</f>
        <v>10.684089162182936</v>
      </c>
    </row>
    <row r="239" spans="1:2">
      <c r="A239" s="2" t="s">
        <v>237</v>
      </c>
      <c r="B239" s="4">
        <f>(('Utilidad en Millones'!B239-'Utilidad en Millones'!B238)/ABS('Utilidad en Millones'!B238))*100</f>
        <v>6.5972222222222223</v>
      </c>
    </row>
    <row r="240" spans="1:2">
      <c r="A240" s="2" t="s">
        <v>238</v>
      </c>
      <c r="B240" s="4">
        <f>(('Utilidad en Millones'!B240-'Utilidad en Millones'!B239)/ABS('Utilidad en Millones'!B239))*100</f>
        <v>-18.11074918566775</v>
      </c>
    </row>
    <row r="241" spans="1:2">
      <c r="A241" s="2" t="s">
        <v>239</v>
      </c>
      <c r="B241" s="4">
        <f>(('Utilidad en Millones'!B241-'Utilidad en Millones'!B240)/ABS('Utilidad en Millones'!B240))*100</f>
        <v>13.60381861575179</v>
      </c>
    </row>
    <row r="242" spans="1:2">
      <c r="A242" s="2" t="s">
        <v>240</v>
      </c>
      <c r="B242" s="4">
        <f>(('Utilidad en Millones'!B242-'Utilidad en Millones'!B241)/ABS('Utilidad en Millones'!B241))*100</f>
        <v>-29.341736694677873</v>
      </c>
    </row>
    <row r="243" spans="1:2">
      <c r="A243" s="2" t="s">
        <v>241</v>
      </c>
      <c r="B243" s="4">
        <f>(('Utilidad en Millones'!B243-'Utilidad en Millones'!B242)/ABS('Utilidad en Millones'!B242))*100</f>
        <v>80.574826560951436</v>
      </c>
    </row>
    <row r="244" spans="1:2">
      <c r="A244" s="2" t="s">
        <v>242</v>
      </c>
      <c r="B244" s="4">
        <f>(('Utilidad en Millones'!B244-'Utilidad en Millones'!B243)/ABS('Utilidad en Millones'!B243))*100</f>
        <v>-66.575192096597149</v>
      </c>
    </row>
    <row r="245" spans="1:2">
      <c r="A245" s="2" t="s">
        <v>243</v>
      </c>
      <c r="B245" s="4">
        <f>(('Utilidad en Millones'!B245-'Utilidad en Millones'!B244)/ABS('Utilidad en Millones'!B244))*100</f>
        <v>-3.1198686371100166</v>
      </c>
    </row>
    <row r="246" spans="1:2">
      <c r="A246" s="2" t="s">
        <v>244</v>
      </c>
      <c r="B246" s="4">
        <f>(('Utilidad en Millones'!B246-'Utilidad en Millones'!B245)/ABS('Utilidad en Millones'!B245))*100</f>
        <v>618.98305084745755</v>
      </c>
    </row>
    <row r="247" spans="1:2">
      <c r="A247" s="2" t="s">
        <v>245</v>
      </c>
      <c r="B247" s="4">
        <f>(('Utilidad en Millones'!B247-'Utilidad en Millones'!B246)/ABS('Utilidad en Millones'!B246))*100</f>
        <v>42.833569071192834</v>
      </c>
    </row>
    <row r="248" spans="1:2">
      <c r="A248" s="2" t="s">
        <v>246</v>
      </c>
      <c r="B248" s="4">
        <f>(('Utilidad en Millones'!B248-'Utilidad en Millones'!B247)/ABS('Utilidad en Millones'!B247))*100</f>
        <v>13.104472685261594</v>
      </c>
    </row>
    <row r="249" spans="1:2">
      <c r="A249" s="2" t="s">
        <v>247</v>
      </c>
      <c r="B249" s="4">
        <f>(('Utilidad en Millones'!B249-'Utilidad en Millones'!B248)/ABS('Utilidad en Millones'!B248))*100</f>
        <v>16.255654457901649</v>
      </c>
    </row>
    <row r="250" spans="1:2">
      <c r="A250" s="2" t="s">
        <v>248</v>
      </c>
      <c r="B250" s="4">
        <f>(('Utilidad en Millones'!B250-'Utilidad en Millones'!B249)/ABS('Utilidad en Millones'!B249))*100</f>
        <v>-33.839588301744698</v>
      </c>
    </row>
    <row r="251" spans="1:2">
      <c r="A251" s="2" t="s">
        <v>249</v>
      </c>
      <c r="B251" s="4">
        <f>(('Utilidad en Millones'!B251-'Utilidad en Millones'!B250)/ABS('Utilidad en Millones'!B250))*100</f>
        <v>8.2337317397078351</v>
      </c>
    </row>
    <row r="252" spans="1:2">
      <c r="A252" s="2" t="s">
        <v>250</v>
      </c>
      <c r="B252" s="4">
        <f>(('Utilidad en Millones'!B252-'Utilidad en Millones'!B251)/ABS('Utilidad en Millones'!B251))*100</f>
        <v>-56.792287467134095</v>
      </c>
    </row>
    <row r="253" spans="1:2">
      <c r="A253" s="2" t="s">
        <v>251</v>
      </c>
      <c r="B253" s="4">
        <f>(('Utilidad en Millones'!B253-'Utilidad en Millones'!B252)/ABS('Utilidad en Millones'!B252))*100</f>
        <v>77.931034482758619</v>
      </c>
    </row>
    <row r="254" spans="1:2">
      <c r="A254" s="2" t="s">
        <v>252</v>
      </c>
      <c r="B254" s="4">
        <f>(('Utilidad en Millones'!B254-'Utilidad en Millones'!B253)/ABS('Utilidad en Millones'!B253))*100</f>
        <v>18.513451892384861</v>
      </c>
    </row>
    <row r="255" spans="1:2">
      <c r="A255" s="2" t="s">
        <v>253</v>
      </c>
      <c r="B255" s="4">
        <f>(('Utilidad en Millones'!B255-'Utilidad en Millones'!B254)/ABS('Utilidad en Millones'!B254))*100</f>
        <v>73.970757983839945</v>
      </c>
    </row>
    <row r="256" spans="1:2">
      <c r="A256" s="2" t="s">
        <v>254</v>
      </c>
      <c r="B256" s="4">
        <f>(('Utilidad en Millones'!B256-'Utilidad en Millones'!B255)/ABS('Utilidad en Millones'!B255))*100</f>
        <v>43.049872829813111</v>
      </c>
    </row>
    <row r="257" spans="1:2">
      <c r="A257" s="2" t="s">
        <v>255</v>
      </c>
      <c r="B257">
        <f>('Utilidad en Millones'!B257-'Utilidad en Millones'!C257)/'Utilidad en Millones'!C257*100</f>
        <v>96.935122707426871</v>
      </c>
    </row>
    <row r="258" spans="1:2">
      <c r="A258" s="2" t="s">
        <v>256</v>
      </c>
      <c r="B258">
        <f>('Utilidad en Millones'!B258-'Utilidad en Millones'!B257)/'Utilidad en Millones'!B257*100</f>
        <v>58.567853958028707</v>
      </c>
    </row>
    <row r="259" spans="1:2">
      <c r="A259" s="2" t="s">
        <v>257</v>
      </c>
      <c r="B259">
        <f>('Utilidad en Millones'!B259-'Utilidad en Millones'!B258)/'Utilidad en Millones'!B258*100</f>
        <v>2.5653585464487105</v>
      </c>
    </row>
    <row r="260" spans="1:2">
      <c r="A260" s="2" t="s">
        <v>258</v>
      </c>
      <c r="B260">
        <f>('Utilidad en Millones'!B260-'Utilidad en Millones'!B259)/'Utilidad en Millones'!B259*100</f>
        <v>15.348777666257668</v>
      </c>
    </row>
    <row r="261" spans="1:2">
      <c r="A261" s="2" t="s">
        <v>259</v>
      </c>
      <c r="B261">
        <f>('Utilidad en Millones'!B261-'Utilidad en Millones'!B260)/'Utilidad en Millones'!B260*100</f>
        <v>153.72418948195258</v>
      </c>
    </row>
    <row r="262" spans="1:2">
      <c r="A262" s="2" t="s">
        <v>260</v>
      </c>
      <c r="B262">
        <f>('Utilidad en Millones'!B262-'Utilidad en Millones'!B261)/'Utilidad en Millones'!B261*100</f>
        <v>-66.642239282110523</v>
      </c>
    </row>
    <row r="263" spans="1:2">
      <c r="A263" s="2" t="s">
        <v>261</v>
      </c>
      <c r="B263">
        <f>('Utilidad en Millones'!B263-'Utilidad en Millones'!B262)/'Utilidad en Millones'!B262*100</f>
        <v>68.251886846115383</v>
      </c>
    </row>
    <row r="264" spans="1:2">
      <c r="A264" s="2" t="s">
        <v>262</v>
      </c>
      <c r="B264">
        <f>('Utilidad en Millones'!B264-'Utilidad en Millones'!B263)/'Utilidad en Millones'!B263*100</f>
        <v>-111.67259786476869</v>
      </c>
    </row>
    <row r="265" spans="1:2">
      <c r="A265" s="2" t="s">
        <v>263</v>
      </c>
      <c r="B265">
        <f>('Utilidad en Millones'!B265-'Utilidad en Millones'!B264)/'Utilidad en Millones'!B264*100</f>
        <v>-989.02439024390242</v>
      </c>
    </row>
    <row r="266" spans="1:2">
      <c r="A266" s="2" t="s">
        <v>264</v>
      </c>
      <c r="B266">
        <f>('Utilidad en Millones'!B266-'Utilidad en Millones'!B265)/'Utilidad en Millones'!B265*100</f>
        <v>-59.156378600823047</v>
      </c>
    </row>
    <row r="267" spans="1:2">
      <c r="A267" s="2" t="s">
        <v>265</v>
      </c>
      <c r="B267">
        <f>('Utilidad en Millones'!B267-'Utilidad en Millones'!B266)/'Utilidad en Millones'!B266*100</f>
        <v>-8.3123425692695214</v>
      </c>
    </row>
  </sheetData>
  <phoneticPr fontId="2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28F8-5F56-4E2D-859F-33DC36D12D75}">
  <sheetPr codeName="Hoja11"/>
  <dimension ref="A1:D267"/>
  <sheetViews>
    <sheetView topLeftCell="A249" workbookViewId="0">
      <selection activeCell="B257" sqref="B257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6786.8019000000004</v>
      </c>
    </row>
    <row r="3" spans="1:2">
      <c r="A3" s="2" t="s">
        <v>1</v>
      </c>
      <c r="B3">
        <v>6549</v>
      </c>
    </row>
    <row r="4" spans="1:2">
      <c r="A4" s="2" t="s">
        <v>2</v>
      </c>
      <c r="B4">
        <v>7054.7</v>
      </c>
    </row>
    <row r="5" spans="1:2">
      <c r="A5" s="2" t="s">
        <v>3</v>
      </c>
      <c r="B5">
        <v>7691.2</v>
      </c>
    </row>
    <row r="6" spans="1:2">
      <c r="A6" s="2" t="s">
        <v>4</v>
      </c>
      <c r="B6">
        <v>7065</v>
      </c>
    </row>
    <row r="7" spans="1:2">
      <c r="A7" s="2" t="s">
        <v>5</v>
      </c>
      <c r="B7">
        <v>7589.4</v>
      </c>
    </row>
    <row r="8" spans="1:2">
      <c r="A8" s="2" t="s">
        <v>6</v>
      </c>
      <c r="B8">
        <v>8399.2999999999993</v>
      </c>
    </row>
    <row r="9" spans="1:2">
      <c r="A9" s="2" t="s">
        <v>7</v>
      </c>
      <c r="B9">
        <v>5501.2</v>
      </c>
    </row>
    <row r="10" spans="1:2">
      <c r="A10" s="2" t="s">
        <v>8</v>
      </c>
      <c r="B10">
        <v>4301.3999999999996</v>
      </c>
    </row>
    <row r="11" spans="1:2">
      <c r="A11" s="2" t="s">
        <v>9</v>
      </c>
      <c r="B11">
        <v>14639.6</v>
      </c>
    </row>
    <row r="12" spans="1:2">
      <c r="A12" s="2" t="s">
        <v>10</v>
      </c>
      <c r="B12">
        <v>18869.599999999999</v>
      </c>
    </row>
    <row r="13" spans="1:2">
      <c r="A13" s="2" t="s">
        <v>11</v>
      </c>
      <c r="B13">
        <v>1727.2019</v>
      </c>
    </row>
    <row r="14" spans="1:2">
      <c r="A14" s="2" t="s">
        <v>12</v>
      </c>
      <c r="B14">
        <v>2420.5</v>
      </c>
    </row>
    <row r="15" spans="1:2">
      <c r="A15" s="2" t="s">
        <v>13</v>
      </c>
      <c r="B15">
        <v>2553</v>
      </c>
    </row>
    <row r="16" spans="1:2">
      <c r="A16" s="2" t="s">
        <v>14</v>
      </c>
      <c r="B16">
        <v>3150.9</v>
      </c>
    </row>
    <row r="17" spans="1:2">
      <c r="A17" s="2" t="s">
        <v>15</v>
      </c>
      <c r="B17">
        <v>3025.4</v>
      </c>
    </row>
    <row r="18" spans="1:2">
      <c r="A18" s="2" t="s">
        <v>16</v>
      </c>
      <c r="B18">
        <v>3099.1</v>
      </c>
    </row>
    <row r="19" spans="1:2">
      <c r="A19" s="2" t="s">
        <v>17</v>
      </c>
      <c r="B19">
        <v>3419.3</v>
      </c>
    </row>
    <row r="20" spans="1:2">
      <c r="A20" s="2" t="s">
        <v>18</v>
      </c>
      <c r="B20">
        <v>-1371.1</v>
      </c>
    </row>
    <row r="21" spans="1:2">
      <c r="A21" s="2" t="s">
        <v>19</v>
      </c>
      <c r="B21">
        <v>-1096</v>
      </c>
    </row>
    <row r="22" spans="1:2">
      <c r="A22" s="2" t="s">
        <v>20</v>
      </c>
      <c r="B22">
        <v>1720.3</v>
      </c>
    </row>
    <row r="23" spans="1:2">
      <c r="A23" s="2" t="s">
        <v>21</v>
      </c>
      <c r="B23">
        <v>70</v>
      </c>
    </row>
    <row r="24" spans="1:2">
      <c r="A24" s="2" t="s">
        <v>22</v>
      </c>
      <c r="B24">
        <v>1131.0019</v>
      </c>
    </row>
    <row r="25" spans="1:2">
      <c r="A25" s="2" t="s">
        <v>23</v>
      </c>
      <c r="B25">
        <v>2187.9</v>
      </c>
    </row>
    <row r="26" spans="1:2">
      <c r="A26" s="2" t="s">
        <v>24</v>
      </c>
      <c r="B26">
        <v>2868.7</v>
      </c>
    </row>
    <row r="27" spans="1:2">
      <c r="A27" s="2" t="s">
        <v>25</v>
      </c>
      <c r="B27">
        <v>2350</v>
      </c>
    </row>
    <row r="28" spans="1:2">
      <c r="A28" s="2" t="s">
        <v>26</v>
      </c>
      <c r="B28">
        <v>2034.6</v>
      </c>
    </row>
    <row r="29" spans="1:2">
      <c r="A29" s="2" t="s">
        <v>27</v>
      </c>
      <c r="B29">
        <v>2377.6</v>
      </c>
    </row>
    <row r="30" spans="1:2">
      <c r="A30" s="2" t="s">
        <v>28</v>
      </c>
      <c r="B30">
        <v>2295.6</v>
      </c>
    </row>
    <row r="31" spans="1:2">
      <c r="A31" s="2" t="s">
        <v>29</v>
      </c>
      <c r="B31">
        <v>626.4</v>
      </c>
    </row>
    <row r="32" spans="1:2">
      <c r="A32" s="2" t="s">
        <v>30</v>
      </c>
      <c r="B32">
        <v>1179.7</v>
      </c>
    </row>
    <row r="33" spans="1:2">
      <c r="A33" s="2" t="s">
        <v>31</v>
      </c>
      <c r="B33">
        <v>2349.1999999999998</v>
      </c>
    </row>
    <row r="34" spans="1:2">
      <c r="A34" s="2" t="s">
        <v>32</v>
      </c>
      <c r="B34">
        <v>2324.5</v>
      </c>
    </row>
    <row r="35" spans="1:2">
      <c r="A35" s="2" t="s">
        <v>33</v>
      </c>
      <c r="B35">
        <v>20213.001899999999</v>
      </c>
    </row>
    <row r="36" spans="1:2">
      <c r="A36" s="2" t="s">
        <v>34</v>
      </c>
      <c r="B36">
        <v>5665</v>
      </c>
    </row>
    <row r="37" spans="1:2">
      <c r="A37" s="2" t="s">
        <v>35</v>
      </c>
      <c r="B37">
        <v>7155</v>
      </c>
    </row>
    <row r="38" spans="1:2">
      <c r="A38" s="2" t="s">
        <v>36</v>
      </c>
      <c r="B38">
        <v>3187</v>
      </c>
    </row>
    <row r="39" spans="1:2">
      <c r="A39" s="2" t="s">
        <v>37</v>
      </c>
      <c r="B39">
        <v>7373</v>
      </c>
    </row>
    <row r="40" spans="1:2">
      <c r="A40" s="2" t="s">
        <v>38</v>
      </c>
      <c r="B40">
        <v>4596</v>
      </c>
    </row>
    <row r="41" spans="1:2">
      <c r="A41" s="2" t="s">
        <v>39</v>
      </c>
      <c r="B41">
        <v>3677</v>
      </c>
    </row>
    <row r="42" spans="1:2">
      <c r="A42" s="2" t="s">
        <v>40</v>
      </c>
      <c r="B42">
        <v>47</v>
      </c>
    </row>
    <row r="43" spans="1:2">
      <c r="A43" s="2" t="s">
        <v>41</v>
      </c>
      <c r="B43">
        <v>-1279</v>
      </c>
    </row>
    <row r="44" spans="1:2">
      <c r="A44" s="2" t="s">
        <v>42</v>
      </c>
      <c r="B44">
        <v>17937</v>
      </c>
    </row>
    <row r="45" spans="1:2">
      <c r="A45" s="2" t="s">
        <v>43</v>
      </c>
      <c r="B45">
        <v>-1981</v>
      </c>
    </row>
    <row r="46" spans="1:2">
      <c r="A46" s="2" t="s">
        <v>44</v>
      </c>
      <c r="B46">
        <v>9190.0018999999993</v>
      </c>
    </row>
    <row r="47" spans="1:2">
      <c r="A47" s="2" t="s">
        <v>45</v>
      </c>
      <c r="B47">
        <v>6188</v>
      </c>
    </row>
    <row r="48" spans="1:2">
      <c r="A48" s="2" t="s">
        <v>46</v>
      </c>
      <c r="B48">
        <v>5346</v>
      </c>
    </row>
    <row r="49" spans="1:2">
      <c r="A49" s="2" t="s">
        <v>47</v>
      </c>
      <c r="B49">
        <v>3949</v>
      </c>
    </row>
    <row r="50" spans="1:2">
      <c r="A50" s="2" t="s">
        <v>48</v>
      </c>
      <c r="B50">
        <v>9687</v>
      </c>
    </row>
    <row r="51" spans="1:2">
      <c r="A51" s="2" t="s">
        <v>49</v>
      </c>
      <c r="B51">
        <v>9427</v>
      </c>
    </row>
    <row r="52" spans="1:2">
      <c r="A52" s="2" t="s">
        <v>50</v>
      </c>
      <c r="B52">
        <v>8014</v>
      </c>
    </row>
    <row r="53" spans="1:2">
      <c r="A53" s="2" t="s">
        <v>51</v>
      </c>
      <c r="B53">
        <v>6732</v>
      </c>
    </row>
    <row r="54" spans="1:2">
      <c r="A54" s="2" t="s">
        <v>52</v>
      </c>
      <c r="B54">
        <v>6427</v>
      </c>
    </row>
    <row r="55" spans="1:2">
      <c r="A55" s="2" t="s">
        <v>53</v>
      </c>
      <c r="B55">
        <v>10019</v>
      </c>
    </row>
    <row r="56" spans="1:2">
      <c r="A56" s="2" t="s">
        <v>54</v>
      </c>
      <c r="B56">
        <v>9934</v>
      </c>
    </row>
    <row r="57" spans="1:2">
      <c r="A57" s="2" t="s">
        <v>55</v>
      </c>
      <c r="B57">
        <v>4397.1018999999997</v>
      </c>
    </row>
    <row r="58" spans="1:2">
      <c r="A58" s="2" t="s">
        <v>56</v>
      </c>
      <c r="B58">
        <v>2111.3000000000002</v>
      </c>
    </row>
    <row r="59" spans="1:2">
      <c r="A59" s="2" t="s">
        <v>57</v>
      </c>
      <c r="B59">
        <v>2645</v>
      </c>
    </row>
    <row r="60" spans="1:2">
      <c r="A60" s="2" t="s">
        <v>58</v>
      </c>
      <c r="B60">
        <v>2194.6999999999998</v>
      </c>
    </row>
    <row r="61" spans="1:2">
      <c r="A61" s="2" t="s">
        <v>59</v>
      </c>
      <c r="B61">
        <v>1434</v>
      </c>
    </row>
    <row r="62" spans="1:2">
      <c r="A62" s="2" t="s">
        <v>60</v>
      </c>
      <c r="B62">
        <v>2134.3000000000002</v>
      </c>
    </row>
    <row r="63" spans="1:2">
      <c r="A63" s="2" t="s">
        <v>61</v>
      </c>
      <c r="B63">
        <v>2007.2</v>
      </c>
    </row>
    <row r="64" spans="1:2">
      <c r="A64" s="2" t="s">
        <v>62</v>
      </c>
      <c r="B64">
        <v>805.7</v>
      </c>
    </row>
    <row r="65" spans="1:2">
      <c r="A65" s="2" t="s">
        <v>63</v>
      </c>
      <c r="B65">
        <v>4731.8</v>
      </c>
    </row>
    <row r="66" spans="1:2">
      <c r="A66" s="2" t="s">
        <v>64</v>
      </c>
      <c r="B66">
        <v>5194</v>
      </c>
    </row>
    <row r="67" spans="1:2">
      <c r="A67" s="2" t="s">
        <v>65</v>
      </c>
      <c r="B67">
        <v>4795.6000000000004</v>
      </c>
    </row>
    <row r="68" spans="1:2">
      <c r="A68" s="2" t="s">
        <v>66</v>
      </c>
      <c r="B68">
        <v>2067.0019000000002</v>
      </c>
    </row>
    <row r="69" spans="1:2">
      <c r="A69" s="2" t="s">
        <v>67</v>
      </c>
      <c r="B69">
        <v>2926</v>
      </c>
    </row>
    <row r="70" spans="1:2">
      <c r="A70" s="2" t="s">
        <v>68</v>
      </c>
      <c r="B70">
        <v>3924</v>
      </c>
    </row>
    <row r="71" spans="1:2">
      <c r="A71" s="2" t="s">
        <v>69</v>
      </c>
      <c r="B71">
        <v>4239</v>
      </c>
    </row>
    <row r="72" spans="1:2">
      <c r="A72" s="2" t="s">
        <v>70</v>
      </c>
      <c r="B72">
        <v>4768</v>
      </c>
    </row>
    <row r="73" spans="1:2">
      <c r="A73" s="2" t="s">
        <v>71</v>
      </c>
      <c r="B73">
        <v>4809</v>
      </c>
    </row>
    <row r="74" spans="1:2">
      <c r="A74" s="2" t="s">
        <v>72</v>
      </c>
      <c r="B74">
        <v>6765</v>
      </c>
    </row>
    <row r="75" spans="1:2">
      <c r="A75" s="2" t="s">
        <v>73</v>
      </c>
      <c r="B75">
        <v>6143</v>
      </c>
    </row>
    <row r="76" spans="1:2">
      <c r="A76" s="2" t="s">
        <v>74</v>
      </c>
      <c r="B76">
        <v>4779</v>
      </c>
    </row>
    <row r="77" spans="1:2">
      <c r="A77" s="2" t="s">
        <v>75</v>
      </c>
      <c r="B77">
        <v>5542</v>
      </c>
    </row>
    <row r="78" spans="1:2">
      <c r="A78" s="2" t="s">
        <v>76</v>
      </c>
      <c r="B78">
        <v>4966</v>
      </c>
    </row>
    <row r="79" spans="1:2">
      <c r="A79" s="2" t="s">
        <v>77</v>
      </c>
      <c r="B79">
        <v>3083.2019</v>
      </c>
    </row>
    <row r="80" spans="1:2">
      <c r="A80" s="2" t="s">
        <v>78</v>
      </c>
      <c r="B80">
        <v>3431.4</v>
      </c>
    </row>
    <row r="81" spans="1:2">
      <c r="A81" s="2" t="s">
        <v>79</v>
      </c>
      <c r="B81">
        <v>3487.3</v>
      </c>
    </row>
    <row r="82" spans="1:2">
      <c r="A82" s="2" t="s">
        <v>80</v>
      </c>
      <c r="B82">
        <v>2843.2</v>
      </c>
    </row>
    <row r="83" spans="1:2">
      <c r="A83" s="2" t="s">
        <v>81</v>
      </c>
      <c r="B83">
        <v>2326.3000000000002</v>
      </c>
    </row>
    <row r="84" spans="1:2">
      <c r="A84" s="2" t="s">
        <v>82</v>
      </c>
      <c r="B84">
        <v>2373.8000000000002</v>
      </c>
    </row>
    <row r="85" spans="1:2">
      <c r="A85" s="2" t="s">
        <v>83</v>
      </c>
      <c r="B85">
        <v>1050.7</v>
      </c>
    </row>
    <row r="86" spans="1:2">
      <c r="A86" s="2" t="s">
        <v>84</v>
      </c>
      <c r="B86">
        <v>1567.4</v>
      </c>
    </row>
    <row r="87" spans="1:2">
      <c r="A87" s="2" t="s">
        <v>85</v>
      </c>
      <c r="B87">
        <v>1261</v>
      </c>
    </row>
    <row r="88" spans="1:2">
      <c r="A88" s="2" t="s">
        <v>86</v>
      </c>
      <c r="B88">
        <v>4160</v>
      </c>
    </row>
    <row r="89" spans="1:2">
      <c r="A89" s="2" t="s">
        <v>87</v>
      </c>
      <c r="B89">
        <v>4190.5</v>
      </c>
    </row>
    <row r="90" spans="1:2">
      <c r="A90" s="2" t="s">
        <v>88</v>
      </c>
      <c r="B90">
        <v>-423.90010000000001</v>
      </c>
    </row>
    <row r="91" spans="1:2">
      <c r="A91" s="2" t="s">
        <v>89</v>
      </c>
      <c r="B91">
        <v>59.3</v>
      </c>
    </row>
    <row r="92" spans="1:2">
      <c r="A92" s="2" t="s">
        <v>90</v>
      </c>
      <c r="B92">
        <v>161.5</v>
      </c>
    </row>
    <row r="93" spans="1:2">
      <c r="A93" s="2" t="s">
        <v>91</v>
      </c>
      <c r="B93">
        <v>379.3</v>
      </c>
    </row>
    <row r="94" spans="1:2">
      <c r="A94" s="2" t="s">
        <v>92</v>
      </c>
      <c r="B94">
        <v>110</v>
      </c>
    </row>
    <row r="95" spans="1:2">
      <c r="A95" s="2" t="s">
        <v>93</v>
      </c>
      <c r="B95">
        <v>66.2</v>
      </c>
    </row>
    <row r="96" spans="1:2">
      <c r="A96" s="2" t="s">
        <v>94</v>
      </c>
      <c r="B96">
        <v>1127.2</v>
      </c>
    </row>
    <row r="97" spans="1:2">
      <c r="A97" s="2" t="s">
        <v>95</v>
      </c>
      <c r="B97">
        <v>26.8</v>
      </c>
    </row>
    <row r="98" spans="1:2">
      <c r="A98" s="2" t="s">
        <v>96</v>
      </c>
      <c r="B98">
        <v>1668.5</v>
      </c>
    </row>
    <row r="99" spans="1:2">
      <c r="A99" s="2" t="s">
        <v>97</v>
      </c>
      <c r="B99">
        <v>901.6</v>
      </c>
    </row>
    <row r="100" spans="1:2">
      <c r="A100" s="2" t="s">
        <v>98</v>
      </c>
      <c r="B100">
        <v>926.8</v>
      </c>
    </row>
    <row r="101" spans="1:2">
      <c r="A101" s="2" t="s">
        <v>99</v>
      </c>
      <c r="B101">
        <v>4324.3019000000004</v>
      </c>
    </row>
    <row r="102" spans="1:2">
      <c r="A102" s="2" t="s">
        <v>100</v>
      </c>
      <c r="B102">
        <v>4123.8</v>
      </c>
    </row>
    <row r="103" spans="1:2">
      <c r="A103" s="2" t="s">
        <v>101</v>
      </c>
      <c r="B103">
        <v>3883.3</v>
      </c>
    </row>
    <row r="104" spans="1:2">
      <c r="A104" s="2" t="s">
        <v>102</v>
      </c>
      <c r="B104">
        <v>4161.7</v>
      </c>
    </row>
    <row r="105" spans="1:2">
      <c r="A105" s="2" t="s">
        <v>103</v>
      </c>
      <c r="B105">
        <v>4363.5</v>
      </c>
    </row>
    <row r="106" spans="1:2">
      <c r="A106" s="2" t="s">
        <v>104</v>
      </c>
      <c r="B106">
        <v>6123.4</v>
      </c>
    </row>
    <row r="107" spans="1:2">
      <c r="A107" s="2" t="s">
        <v>105</v>
      </c>
      <c r="B107">
        <v>2878.4</v>
      </c>
    </row>
    <row r="108" spans="1:2">
      <c r="A108" s="2" t="s">
        <v>106</v>
      </c>
      <c r="B108">
        <v>-6173.7</v>
      </c>
    </row>
    <row r="109" spans="1:2">
      <c r="A109" s="2" t="s">
        <v>107</v>
      </c>
      <c r="B109">
        <v>-4232.7</v>
      </c>
    </row>
    <row r="110" spans="1:2">
      <c r="A110" s="2" t="s">
        <v>108</v>
      </c>
      <c r="B110">
        <v>1918.7</v>
      </c>
    </row>
    <row r="111" spans="1:2">
      <c r="A111" s="2" t="s">
        <v>109</v>
      </c>
      <c r="B111">
        <v>1639.4</v>
      </c>
    </row>
    <row r="112" spans="1:2">
      <c r="A112" s="2" t="s">
        <v>110</v>
      </c>
      <c r="B112">
        <v>-9779.6000999999997</v>
      </c>
    </row>
    <row r="113" spans="1:2">
      <c r="A113" s="2" t="s">
        <v>111</v>
      </c>
      <c r="B113">
        <v>-9082.7999999999993</v>
      </c>
    </row>
    <row r="114" spans="1:2">
      <c r="A114" s="2" t="s">
        <v>112</v>
      </c>
      <c r="B114">
        <v>1202.2</v>
      </c>
    </row>
    <row r="115" spans="1:2">
      <c r="A115" s="2" t="s">
        <v>113</v>
      </c>
      <c r="B115">
        <v>1632.4</v>
      </c>
    </row>
    <row r="116" spans="1:2">
      <c r="A116" s="2" t="s">
        <v>114</v>
      </c>
      <c r="B116">
        <v>1609.8</v>
      </c>
    </row>
    <row r="117" spans="1:2">
      <c r="A117" s="2" t="s">
        <v>115</v>
      </c>
      <c r="B117">
        <v>1378.4</v>
      </c>
    </row>
    <row r="118" spans="1:2">
      <c r="A118" s="2" t="s">
        <v>116</v>
      </c>
      <c r="B118">
        <v>2562.8000000000002</v>
      </c>
    </row>
    <row r="119" spans="1:2">
      <c r="A119" s="2" t="s">
        <v>117</v>
      </c>
      <c r="B119">
        <v>2076</v>
      </c>
    </row>
    <row r="120" spans="1:2">
      <c r="A120" s="2" t="s">
        <v>118</v>
      </c>
      <c r="B120">
        <v>1557.2</v>
      </c>
    </row>
    <row r="121" spans="1:2">
      <c r="A121" s="2" t="s">
        <v>119</v>
      </c>
      <c r="B121">
        <v>2273</v>
      </c>
    </row>
    <row r="122" spans="1:2">
      <c r="A122" s="2" t="s">
        <v>120</v>
      </c>
      <c r="B122">
        <v>1961.5</v>
      </c>
    </row>
    <row r="123" spans="1:2">
      <c r="A123" s="2" t="s">
        <v>121</v>
      </c>
      <c r="B123">
        <v>12059.1019</v>
      </c>
    </row>
    <row r="124" spans="1:2">
      <c r="A124" s="2" t="s">
        <v>122</v>
      </c>
      <c r="B124">
        <v>20585.7</v>
      </c>
    </row>
    <row r="125" spans="1:2">
      <c r="A125" s="2" t="s">
        <v>123</v>
      </c>
      <c r="B125">
        <v>27245.3</v>
      </c>
    </row>
    <row r="126" spans="1:2">
      <c r="A126" s="2" t="s">
        <v>124</v>
      </c>
      <c r="B126">
        <v>21922.7</v>
      </c>
    </row>
    <row r="127" spans="1:2">
      <c r="A127" s="2" t="s">
        <v>125</v>
      </c>
      <c r="B127">
        <v>16531.900000000001</v>
      </c>
    </row>
    <row r="128" spans="1:2">
      <c r="A128" s="2" t="s">
        <v>126</v>
      </c>
      <c r="B128">
        <v>19316.5</v>
      </c>
    </row>
    <row r="129" spans="1:2">
      <c r="A129" s="2" t="s">
        <v>127</v>
      </c>
      <c r="B129">
        <v>39895.199999999997</v>
      </c>
    </row>
    <row r="130" spans="1:2">
      <c r="A130" s="2" t="s">
        <v>128</v>
      </c>
      <c r="B130">
        <v>18453.3</v>
      </c>
    </row>
    <row r="131" spans="1:2">
      <c r="A131" s="2" t="s">
        <v>129</v>
      </c>
      <c r="B131">
        <v>22116.400000000001</v>
      </c>
    </row>
    <row r="132" spans="1:2">
      <c r="A132" s="2" t="s">
        <v>130</v>
      </c>
      <c r="B132">
        <v>34293.5</v>
      </c>
    </row>
    <row r="133" spans="1:2">
      <c r="A133" s="2" t="s">
        <v>131</v>
      </c>
      <c r="B133">
        <v>42397.7</v>
      </c>
    </row>
    <row r="134" spans="1:2">
      <c r="A134" s="2" t="s">
        <v>132</v>
      </c>
      <c r="B134">
        <v>-5783.6000999999997</v>
      </c>
    </row>
    <row r="135" spans="1:2">
      <c r="A135" s="2" t="s">
        <v>133</v>
      </c>
      <c r="B135">
        <v>518.20000000000005</v>
      </c>
    </row>
    <row r="136" spans="1:2">
      <c r="A136" s="2" t="s">
        <v>134</v>
      </c>
      <c r="B136">
        <v>-1281.4000000000001</v>
      </c>
    </row>
    <row r="137" spans="1:2">
      <c r="A137" s="2" t="s">
        <v>135</v>
      </c>
      <c r="B137">
        <v>-1145.8</v>
      </c>
    </row>
    <row r="138" spans="1:2">
      <c r="A138" s="2" t="s">
        <v>136</v>
      </c>
      <c r="B138">
        <v>1231.0999999999999</v>
      </c>
    </row>
    <row r="139" spans="1:2">
      <c r="A139" s="2" t="s">
        <v>137</v>
      </c>
      <c r="B139">
        <v>676.4</v>
      </c>
    </row>
    <row r="140" spans="1:2">
      <c r="A140" s="2" t="s">
        <v>138</v>
      </c>
      <c r="B140">
        <v>8264</v>
      </c>
    </row>
    <row r="141" spans="1:2">
      <c r="A141" s="2" t="s">
        <v>139</v>
      </c>
      <c r="B141">
        <v>5354.8</v>
      </c>
    </row>
    <row r="142" spans="1:2">
      <c r="A142" s="2" t="s">
        <v>140</v>
      </c>
      <c r="B142">
        <v>11053.6</v>
      </c>
    </row>
    <row r="143" spans="1:2">
      <c r="A143" s="2" t="s">
        <v>141</v>
      </c>
      <c r="B143">
        <v>7853.1</v>
      </c>
    </row>
    <row r="144" spans="1:2">
      <c r="A144" s="2" t="s">
        <v>142</v>
      </c>
      <c r="B144">
        <v>6923.4</v>
      </c>
    </row>
    <row r="145" spans="1:2">
      <c r="A145" s="2" t="s">
        <v>143</v>
      </c>
      <c r="B145" s="5">
        <f>(46312282000*0.03/6.463)/1000000</f>
        <v>214.9726845118366</v>
      </c>
    </row>
    <row r="146" spans="1:2">
      <c r="A146" s="2" t="s">
        <v>144</v>
      </c>
      <c r="B146" s="5">
        <f>(44380858000*0.002/6.3093)/1000000</f>
        <v>14.06839364113293</v>
      </c>
    </row>
    <row r="147" spans="1:2">
      <c r="A147" s="2" t="s">
        <v>145</v>
      </c>
      <c r="B147" s="5">
        <f>(49767887000*0.01/6.1478)/1000000</f>
        <v>80.952352060899841</v>
      </c>
    </row>
    <row r="148" spans="1:2">
      <c r="A148" s="2" t="s">
        <v>146</v>
      </c>
      <c r="B148" s="5">
        <f>(55366384000*0.08/6.162)/1000000</f>
        <v>718.8105679974035</v>
      </c>
    </row>
    <row r="149" spans="1:2">
      <c r="A149" s="2" t="s">
        <v>147</v>
      </c>
      <c r="B149" s="5">
        <f>(77611985000*0.036/6.2827)/1000000</f>
        <v>444.71826762379231</v>
      </c>
    </row>
    <row r="150" spans="1:2">
      <c r="A150" s="2" t="s">
        <v>148</v>
      </c>
      <c r="B150" s="5">
        <f>(100207703000*0.05/6.64)/1000000</f>
        <v>754.5760768072289</v>
      </c>
    </row>
    <row r="151" spans="1:2">
      <c r="A151" s="2" t="s">
        <v>149</v>
      </c>
      <c r="B151" s="5">
        <f>(121790925000*0.023/6.609)/1000000</f>
        <v>423.84495006808896</v>
      </c>
    </row>
    <row r="152" spans="1:2">
      <c r="A152" s="2" t="s">
        <v>150</v>
      </c>
      <c r="B152" s="5">
        <f>(121778117000*0.013/6.9081)/1000000</f>
        <v>229.1680087144077</v>
      </c>
    </row>
    <row r="153" spans="1:2">
      <c r="A153" s="2" t="s">
        <v>151</v>
      </c>
      <c r="B153" s="5">
        <f>(153469184000*0.028/6.9042)/1000000</f>
        <v>622.39465137162892</v>
      </c>
    </row>
    <row r="154" spans="1:2">
      <c r="A154" s="2" t="s">
        <v>152</v>
      </c>
      <c r="B154">
        <v>472.1</v>
      </c>
    </row>
    <row r="155" spans="1:2">
      <c r="A155" s="2" t="s">
        <v>153</v>
      </c>
      <c r="B155">
        <v>2471.1</v>
      </c>
    </row>
    <row r="156" spans="1:2">
      <c r="A156" s="2" t="s">
        <v>154</v>
      </c>
      <c r="B156" s="4">
        <f>-254411 *1000/1000000</f>
        <v>-254.411</v>
      </c>
    </row>
    <row r="157" spans="1:2">
      <c r="A157" s="2" t="s">
        <v>155</v>
      </c>
      <c r="B157" s="4">
        <f>-396213 *1000/1000000</f>
        <v>-396.21300000000002</v>
      </c>
    </row>
    <row r="158" spans="1:2">
      <c r="A158" s="2" t="s">
        <v>156</v>
      </c>
      <c r="B158" s="4">
        <f>-74014 *1000/1000000</f>
        <v>-74.013999999999996</v>
      </c>
    </row>
    <row r="159" spans="1:2">
      <c r="A159" s="2" t="s">
        <v>157</v>
      </c>
      <c r="B159" s="4">
        <f>-294040 *1000/1000000</f>
        <v>-294.04000000000002</v>
      </c>
    </row>
    <row r="160" spans="1:2">
      <c r="A160" s="2" t="s">
        <v>158</v>
      </c>
      <c r="B160" s="4">
        <f>-888663*1000/1000000</f>
        <v>-888.66300000000001</v>
      </c>
    </row>
    <row r="161" spans="1:4">
      <c r="A161" s="2" t="s">
        <v>159</v>
      </c>
      <c r="B161" s="4">
        <f>-674914*1000/1000000</f>
        <v>-674.91399999999999</v>
      </c>
      <c r="D161" s="12"/>
    </row>
    <row r="162" spans="1:4">
      <c r="A162" s="2" t="s">
        <v>160</v>
      </c>
      <c r="B162" s="4">
        <f>-976091 *1000/1000000</f>
        <v>-976.09100000000001</v>
      </c>
    </row>
    <row r="163" spans="1:4">
      <c r="A163" s="2" t="s">
        <v>161</v>
      </c>
      <c r="B163" s="4">
        <f>-862</f>
        <v>-862</v>
      </c>
    </row>
    <row r="164" spans="1:4">
      <c r="A164" s="2" t="s">
        <v>162</v>
      </c>
      <c r="B164">
        <v>721</v>
      </c>
    </row>
    <row r="165" spans="1:4">
      <c r="A165" s="2" t="s">
        <v>163</v>
      </c>
      <c r="B165">
        <v>5519</v>
      </c>
    </row>
    <row r="166" spans="1:4">
      <c r="A166" s="2" t="s">
        <v>164</v>
      </c>
      <c r="B166">
        <v>12556</v>
      </c>
    </row>
    <row r="167" spans="1:4">
      <c r="A167" s="2" t="s">
        <v>165</v>
      </c>
      <c r="B167">
        <v>21425.501899999999</v>
      </c>
    </row>
    <row r="168" spans="1:4">
      <c r="A168" s="2" t="s">
        <v>166</v>
      </c>
      <c r="B168">
        <v>27909.1</v>
      </c>
    </row>
    <row r="169" spans="1:4">
      <c r="A169" s="2" t="s">
        <v>167</v>
      </c>
      <c r="B169">
        <v>12071.5</v>
      </c>
    </row>
    <row r="170" spans="1:4">
      <c r="A170" s="2" t="s">
        <v>168</v>
      </c>
      <c r="B170">
        <v>14571.9</v>
      </c>
    </row>
    <row r="171" spans="1:4">
      <c r="A171" s="2" t="s">
        <v>169</v>
      </c>
      <c r="B171">
        <v>-1519.7</v>
      </c>
    </row>
    <row r="172" spans="1:4">
      <c r="A172" s="2" t="s">
        <v>170</v>
      </c>
      <c r="B172">
        <v>5937.3</v>
      </c>
    </row>
    <row r="173" spans="1:4">
      <c r="A173" s="2" t="s">
        <v>171</v>
      </c>
      <c r="B173">
        <v>14322.5</v>
      </c>
    </row>
    <row r="174" spans="1:4">
      <c r="A174" s="2" t="s">
        <v>172</v>
      </c>
      <c r="B174">
        <v>15542</v>
      </c>
    </row>
    <row r="175" spans="1:4">
      <c r="A175" s="2" t="s">
        <v>173</v>
      </c>
      <c r="B175">
        <v>10103.5</v>
      </c>
    </row>
    <row r="176" spans="1:4">
      <c r="A176" s="2" t="s">
        <v>174</v>
      </c>
      <c r="B176">
        <v>18186.599999999999</v>
      </c>
    </row>
    <row r="177" spans="1:2">
      <c r="A177" s="2" t="s">
        <v>175</v>
      </c>
      <c r="B177">
        <v>15223.2</v>
      </c>
    </row>
    <row r="178" spans="1:2">
      <c r="A178" s="2" t="s">
        <v>176</v>
      </c>
      <c r="B178">
        <v>2734.6019000000001</v>
      </c>
    </row>
    <row r="179" spans="1:2">
      <c r="A179" s="2" t="s">
        <v>177</v>
      </c>
      <c r="B179">
        <v>1630.5</v>
      </c>
    </row>
    <row r="180" spans="1:2">
      <c r="A180" s="2" t="s">
        <v>178</v>
      </c>
      <c r="B180">
        <v>550.20000000000005</v>
      </c>
    </row>
    <row r="181" spans="1:2">
      <c r="A181" s="2" t="s">
        <v>179</v>
      </c>
      <c r="B181">
        <v>305.89999999999998</v>
      </c>
    </row>
    <row r="182" spans="1:2">
      <c r="A182" s="2" t="s">
        <v>180</v>
      </c>
      <c r="B182">
        <v>1785.7</v>
      </c>
    </row>
    <row r="183" spans="1:2">
      <c r="A183" s="2" t="s">
        <v>181</v>
      </c>
      <c r="B183">
        <v>1535.8</v>
      </c>
    </row>
    <row r="184" spans="1:2">
      <c r="A184" s="2" t="s">
        <v>182</v>
      </c>
      <c r="B184">
        <v>2863.9</v>
      </c>
    </row>
    <row r="185" spans="1:2">
      <c r="A185" s="2" t="s">
        <v>183</v>
      </c>
      <c r="B185">
        <v>3793</v>
      </c>
    </row>
    <row r="186" spans="1:2">
      <c r="A186" s="2" t="s">
        <v>184</v>
      </c>
      <c r="B186">
        <v>2097.9</v>
      </c>
    </row>
    <row r="187" spans="1:2">
      <c r="A187" s="2" t="s">
        <v>185</v>
      </c>
      <c r="B187">
        <v>3821.9</v>
      </c>
    </row>
    <row r="188" spans="1:2">
      <c r="A188" s="2" t="s">
        <v>186</v>
      </c>
      <c r="B188">
        <v>3236.3</v>
      </c>
    </row>
    <row r="189" spans="1:2">
      <c r="A189" s="2" t="s">
        <v>187</v>
      </c>
      <c r="B189">
        <v>90.001900000000006</v>
      </c>
    </row>
    <row r="190" spans="1:2">
      <c r="A190" s="2" t="s">
        <v>188</v>
      </c>
      <c r="B190">
        <v>52.4</v>
      </c>
    </row>
    <row r="191" spans="1:2">
      <c r="A191" s="2" t="s">
        <v>189</v>
      </c>
      <c r="B191">
        <v>118.1</v>
      </c>
    </row>
    <row r="192" spans="1:2">
      <c r="A192" s="2" t="s">
        <v>190</v>
      </c>
      <c r="B192">
        <v>275.5</v>
      </c>
    </row>
    <row r="193" spans="1:2">
      <c r="A193" s="2" t="s">
        <v>191</v>
      </c>
      <c r="B193">
        <v>286.60000000000002</v>
      </c>
    </row>
    <row r="194" spans="1:2">
      <c r="A194" s="2" t="s">
        <v>192</v>
      </c>
      <c r="B194">
        <v>1265.7</v>
      </c>
    </row>
    <row r="195" spans="1:2">
      <c r="A195" s="2" t="s">
        <v>193</v>
      </c>
      <c r="B195">
        <v>1969.3</v>
      </c>
    </row>
    <row r="196" spans="1:2">
      <c r="A196" s="2" t="s">
        <v>194</v>
      </c>
      <c r="B196">
        <v>1231.9000000000001</v>
      </c>
    </row>
    <row r="197" spans="1:2">
      <c r="A197" s="2" t="s">
        <v>195</v>
      </c>
      <c r="B197">
        <v>1352.3</v>
      </c>
    </row>
    <row r="198" spans="1:2">
      <c r="A198" s="2" t="s">
        <v>196</v>
      </c>
      <c r="B198">
        <v>1471</v>
      </c>
    </row>
    <row r="199" spans="1:2">
      <c r="A199" s="2" t="s">
        <v>197</v>
      </c>
      <c r="B199">
        <v>945</v>
      </c>
    </row>
    <row r="200" spans="1:2">
      <c r="A200" s="2" t="s">
        <v>198</v>
      </c>
      <c r="B200">
        <v>2777.0019000000002</v>
      </c>
    </row>
    <row r="201" spans="1:2">
      <c r="A201" s="2" t="s">
        <v>199</v>
      </c>
      <c r="B201">
        <v>3204.8</v>
      </c>
    </row>
    <row r="202" spans="1:2">
      <c r="A202" s="2" t="s">
        <v>200</v>
      </c>
      <c r="B202">
        <v>3594.8</v>
      </c>
    </row>
    <row r="203" spans="1:2">
      <c r="A203" s="2" t="s">
        <v>201</v>
      </c>
      <c r="B203">
        <v>4307.8</v>
      </c>
    </row>
    <row r="204" spans="1:2">
      <c r="A204" s="2" t="s">
        <v>202</v>
      </c>
      <c r="B204">
        <v>4627.1000000000004</v>
      </c>
    </row>
    <row r="205" spans="1:2">
      <c r="A205" s="2" t="s">
        <v>203</v>
      </c>
      <c r="B205">
        <v>4608.8</v>
      </c>
    </row>
    <row r="206" spans="1:2">
      <c r="A206" s="2" t="s">
        <v>204</v>
      </c>
      <c r="B206">
        <v>4281.6000000000004</v>
      </c>
    </row>
    <row r="207" spans="1:2">
      <c r="A207" s="2" t="s">
        <v>205</v>
      </c>
      <c r="B207">
        <v>3730.9</v>
      </c>
    </row>
    <row r="208" spans="1:2">
      <c r="A208" s="2" t="s">
        <v>206</v>
      </c>
      <c r="B208">
        <v>3456.7</v>
      </c>
    </row>
    <row r="209" spans="1:2">
      <c r="A209" s="2" t="s">
        <v>207</v>
      </c>
      <c r="B209">
        <v>4988.3</v>
      </c>
    </row>
    <row r="210" spans="1:2">
      <c r="A210" s="2" t="s">
        <v>208</v>
      </c>
      <c r="B210">
        <v>4751</v>
      </c>
    </row>
    <row r="211" spans="1:2">
      <c r="A211" s="2" t="s">
        <v>209</v>
      </c>
      <c r="B211">
        <v>3591.3018999999999</v>
      </c>
    </row>
    <row r="212" spans="1:2">
      <c r="A212" s="2" t="s">
        <v>210</v>
      </c>
      <c r="B212">
        <v>11586.6</v>
      </c>
    </row>
    <row r="213" spans="1:2">
      <c r="A213" s="2" t="s">
        <v>211</v>
      </c>
      <c r="B213">
        <v>18198.2</v>
      </c>
    </row>
    <row r="214" spans="1:2">
      <c r="A214" s="2" t="s">
        <v>212</v>
      </c>
      <c r="B214">
        <v>19766.900000000001</v>
      </c>
    </row>
    <row r="215" spans="1:2">
      <c r="A215" s="2" t="s">
        <v>213</v>
      </c>
      <c r="B215">
        <v>19264.2</v>
      </c>
    </row>
    <row r="216" spans="1:2">
      <c r="A216" s="2" t="s">
        <v>214</v>
      </c>
      <c r="B216">
        <v>16899.3</v>
      </c>
    </row>
    <row r="217" spans="1:2">
      <c r="A217" s="2" t="s">
        <v>215</v>
      </c>
      <c r="B217">
        <v>16982</v>
      </c>
    </row>
    <row r="218" spans="1:2">
      <c r="A218" s="2" t="s">
        <v>216</v>
      </c>
      <c r="B218">
        <v>19096.2</v>
      </c>
    </row>
    <row r="219" spans="1:2">
      <c r="A219" s="2" t="s">
        <v>217</v>
      </c>
      <c r="B219">
        <v>21180.1</v>
      </c>
    </row>
    <row r="220" spans="1:2">
      <c r="A220" s="2" t="s">
        <v>218</v>
      </c>
      <c r="B220">
        <v>25371.4</v>
      </c>
    </row>
    <row r="221" spans="1:2">
      <c r="A221" s="2" t="s">
        <v>219</v>
      </c>
      <c r="B221">
        <v>18110</v>
      </c>
    </row>
    <row r="222" spans="1:2">
      <c r="A222" s="2" t="s">
        <v>220</v>
      </c>
      <c r="B222">
        <v>1018.0019</v>
      </c>
    </row>
    <row r="223" spans="1:2">
      <c r="A223" s="2" t="s">
        <v>221</v>
      </c>
      <c r="B223">
        <v>1433</v>
      </c>
    </row>
    <row r="224" spans="1:2">
      <c r="A224" s="2" t="s">
        <v>222</v>
      </c>
      <c r="B224">
        <v>1561</v>
      </c>
    </row>
    <row r="225" spans="1:2">
      <c r="A225" s="2" t="s">
        <v>223</v>
      </c>
      <c r="B225">
        <v>1882</v>
      </c>
    </row>
    <row r="226" spans="1:2">
      <c r="A226" s="2" t="s">
        <v>224</v>
      </c>
      <c r="B226">
        <v>2013</v>
      </c>
    </row>
    <row r="227" spans="1:2">
      <c r="A227" s="2" t="s">
        <v>225</v>
      </c>
      <c r="B227">
        <v>2031</v>
      </c>
    </row>
    <row r="228" spans="1:2">
      <c r="A228" s="2" t="s">
        <v>226</v>
      </c>
      <c r="B228">
        <v>2296</v>
      </c>
    </row>
    <row r="229" spans="1:2">
      <c r="A229" s="2" t="s">
        <v>227</v>
      </c>
      <c r="B229">
        <v>1765</v>
      </c>
    </row>
    <row r="230" spans="1:2">
      <c r="A230" s="2" t="s">
        <v>228</v>
      </c>
      <c r="B230">
        <v>757</v>
      </c>
    </row>
    <row r="231" spans="1:2">
      <c r="A231" s="2" t="s">
        <v>229</v>
      </c>
      <c r="B231">
        <v>1514</v>
      </c>
    </row>
    <row r="232" spans="1:2">
      <c r="A232" s="2" t="s">
        <v>230</v>
      </c>
      <c r="B232">
        <v>592</v>
      </c>
    </row>
    <row r="233" spans="1:2">
      <c r="A233" s="2" t="s">
        <v>231</v>
      </c>
      <c r="B233" s="4">
        <f>(394*1000000*0.893435632183908)/1000000</f>
        <v>352.01363908045977</v>
      </c>
    </row>
    <row r="234" spans="1:2">
      <c r="A234" s="2" t="s">
        <v>232</v>
      </c>
      <c r="B234" s="4">
        <f>(-1070*1000000*0.877024904214559)/1000000</f>
        <v>-938.41664750957807</v>
      </c>
    </row>
    <row r="235" spans="1:2">
      <c r="A235" s="2" t="s">
        <v>233</v>
      </c>
      <c r="B235" s="4">
        <f>(245*1000000*0.845999233716476)/1000000</f>
        <v>207.26981226053661</v>
      </c>
    </row>
    <row r="236" spans="1:2">
      <c r="A236" s="2" t="s">
        <v>234</v>
      </c>
      <c r="B236" s="4">
        <f>(295*1000000*0.951457307692308)/1000000</f>
        <v>280.67990576923086</v>
      </c>
    </row>
    <row r="237" spans="1:2">
      <c r="A237" s="2" t="s">
        <v>235</v>
      </c>
      <c r="B237" s="7">
        <v>1301</v>
      </c>
    </row>
    <row r="238" spans="1:2">
      <c r="A238" s="2" t="s">
        <v>236</v>
      </c>
      <c r="B238" s="7">
        <v>1440</v>
      </c>
    </row>
    <row r="239" spans="1:2">
      <c r="A239" s="2" t="s">
        <v>237</v>
      </c>
      <c r="B239" s="7">
        <v>1535</v>
      </c>
    </row>
    <row r="240" spans="1:2">
      <c r="A240" s="2" t="s">
        <v>238</v>
      </c>
      <c r="B240" s="7">
        <v>1257</v>
      </c>
    </row>
    <row r="241" spans="1:2">
      <c r="A241" s="2" t="s">
        <v>239</v>
      </c>
      <c r="B241" s="4">
        <v>1428</v>
      </c>
    </row>
    <row r="242" spans="1:2">
      <c r="A242" s="2" t="s">
        <v>240</v>
      </c>
      <c r="B242" s="4">
        <v>1009</v>
      </c>
    </row>
    <row r="243" spans="1:2">
      <c r="A243" s="2" t="s">
        <v>241</v>
      </c>
      <c r="B243" s="4">
        <v>1822</v>
      </c>
    </row>
    <row r="244" spans="1:2">
      <c r="A244" s="2" t="s">
        <v>242</v>
      </c>
      <c r="B244" s="4">
        <v>609</v>
      </c>
    </row>
    <row r="245" spans="1:2">
      <c r="A245" s="2" t="s">
        <v>243</v>
      </c>
      <c r="B245" s="4">
        <v>590</v>
      </c>
    </row>
    <row r="246" spans="1:2">
      <c r="A246" s="2" t="s">
        <v>244</v>
      </c>
      <c r="B246" s="4">
        <v>4242</v>
      </c>
    </row>
    <row r="247" spans="1:2">
      <c r="A247" s="2" t="s">
        <v>245</v>
      </c>
      <c r="B247" s="4">
        <v>6059</v>
      </c>
    </row>
    <row r="248" spans="1:2">
      <c r="A248" s="2" t="s">
        <v>246</v>
      </c>
      <c r="B248">
        <v>6853</v>
      </c>
    </row>
    <row r="249" spans="1:2">
      <c r="A249" s="2" t="s">
        <v>247</v>
      </c>
      <c r="B249">
        <v>7967</v>
      </c>
    </row>
    <row r="250" spans="1:2">
      <c r="A250" s="2" t="s">
        <v>248</v>
      </c>
      <c r="B250">
        <v>5271</v>
      </c>
    </row>
    <row r="251" spans="1:2">
      <c r="A251" s="2" t="s">
        <v>249</v>
      </c>
      <c r="B251">
        <v>5705</v>
      </c>
    </row>
    <row r="252" spans="1:2">
      <c r="A252" s="2" t="s">
        <v>250</v>
      </c>
      <c r="B252" s="4">
        <v>2465</v>
      </c>
    </row>
    <row r="253" spans="1:2">
      <c r="A253" s="2" t="s">
        <v>251</v>
      </c>
      <c r="B253" s="4">
        <v>4386</v>
      </c>
    </row>
    <row r="254" spans="1:2">
      <c r="A254" s="2" t="s">
        <v>252</v>
      </c>
      <c r="B254" s="4">
        <v>5198</v>
      </c>
    </row>
    <row r="255" spans="1:2">
      <c r="A255" s="2" t="s">
        <v>253</v>
      </c>
      <c r="B255">
        <v>9043</v>
      </c>
    </row>
    <row r="256" spans="1:2">
      <c r="A256" s="2" t="s">
        <v>254</v>
      </c>
      <c r="B256">
        <v>12936</v>
      </c>
    </row>
    <row r="257" spans="1:3">
      <c r="A257" s="2" t="s">
        <v>255</v>
      </c>
      <c r="B257" s="8">
        <f>(1051862/1000000)*1000</f>
        <v>1051.8620000000001</v>
      </c>
      <c r="C257" s="8">
        <f>(534116/1000000)*1000</f>
        <v>534.11599999999999</v>
      </c>
    </row>
    <row r="258" spans="1:3">
      <c r="A258" s="2" t="s">
        <v>256</v>
      </c>
      <c r="B258" s="8">
        <f>(1667915/1000000)*1000</f>
        <v>1667.915</v>
      </c>
    </row>
    <row r="259" spans="1:3">
      <c r="A259" s="2" t="s">
        <v>257</v>
      </c>
      <c r="B259" s="8">
        <f>(1710703/1000000)*1000</f>
        <v>1710.703</v>
      </c>
    </row>
    <row r="260" spans="1:3">
      <c r="A260" s="2" t="s">
        <v>258</v>
      </c>
      <c r="B260" s="8">
        <f>(1973275/1000000)*1000</f>
        <v>1973.2749999999999</v>
      </c>
    </row>
    <row r="261" spans="1:3">
      <c r="A261" s="2" t="s">
        <v>259</v>
      </c>
      <c r="B261" s="8">
        <f>(5006676/1000000)*1000</f>
        <v>5006.6759999999995</v>
      </c>
    </row>
    <row r="262" spans="1:3">
      <c r="A262" s="2" t="s">
        <v>260</v>
      </c>
      <c r="B262" s="8">
        <f>(1670115/1000000)*1000</f>
        <v>1670.115</v>
      </c>
    </row>
    <row r="263" spans="1:3">
      <c r="A263" s="2" t="s">
        <v>261</v>
      </c>
      <c r="B263" s="8">
        <v>2810</v>
      </c>
    </row>
    <row r="264" spans="1:3">
      <c r="A264" s="2" t="s">
        <v>262</v>
      </c>
      <c r="B264">
        <v>-328</v>
      </c>
    </row>
    <row r="265" spans="1:3">
      <c r="A265" s="2" t="s">
        <v>263</v>
      </c>
      <c r="B265" s="8">
        <v>2916</v>
      </c>
    </row>
    <row r="266" spans="1:3">
      <c r="A266" s="2" t="s">
        <v>264</v>
      </c>
      <c r="B266" s="8">
        <v>1191</v>
      </c>
    </row>
    <row r="267" spans="1:3">
      <c r="A267" s="2" t="s">
        <v>265</v>
      </c>
      <c r="B267" s="8">
        <v>1092</v>
      </c>
    </row>
  </sheetData>
  <phoneticPr fontId="2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B43F-0698-4D25-B679-4D9848D32062}">
  <sheetPr codeName="Hoja12"/>
  <dimension ref="A1:B267"/>
  <sheetViews>
    <sheetView topLeftCell="A247" workbookViewId="0">
      <selection activeCell="C261" sqref="C261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19.501899999999999</v>
      </c>
    </row>
    <row r="3" spans="1:2">
      <c r="A3" s="2" t="s">
        <v>1</v>
      </c>
      <c r="B3">
        <v>3.2</v>
      </c>
    </row>
    <row r="4" spans="1:2">
      <c r="A4" s="2" t="s">
        <v>2</v>
      </c>
      <c r="B4">
        <v>2.2000000000000002</v>
      </c>
    </row>
    <row r="5" spans="1:2">
      <c r="A5" s="2" t="s">
        <v>3</v>
      </c>
      <c r="B5">
        <v>5.6</v>
      </c>
    </row>
    <row r="6" spans="1:2">
      <c r="A6" s="2" t="s">
        <v>4</v>
      </c>
      <c r="B6">
        <v>-4.0999999999999996</v>
      </c>
    </row>
    <row r="7" spans="1:2">
      <c r="A7" s="2" t="s">
        <v>5</v>
      </c>
      <c r="B7">
        <v>1.8</v>
      </c>
    </row>
    <row r="8" spans="1:2">
      <c r="A8" s="2" t="s">
        <v>6</v>
      </c>
      <c r="B8">
        <v>3.4</v>
      </c>
    </row>
    <row r="9" spans="1:2">
      <c r="A9" s="2" t="s">
        <v>7</v>
      </c>
      <c r="B9">
        <v>1.4</v>
      </c>
    </row>
    <row r="10" spans="1:2">
      <c r="A10" s="2" t="s">
        <v>8</v>
      </c>
      <c r="B10">
        <v>-3.3</v>
      </c>
    </row>
    <row r="11" spans="1:2">
      <c r="A11" s="2" t="s">
        <v>9</v>
      </c>
      <c r="B11">
        <v>16.600000000000001</v>
      </c>
    </row>
    <row r="12" spans="1:2">
      <c r="A12" s="2" t="s">
        <v>10</v>
      </c>
      <c r="B12">
        <v>14</v>
      </c>
    </row>
    <row r="13" spans="1:2">
      <c r="A13" s="2" t="s">
        <v>11</v>
      </c>
      <c r="B13">
        <v>23.001899999999999</v>
      </c>
    </row>
    <row r="14" spans="1:2">
      <c r="A14" s="2" t="s">
        <v>12</v>
      </c>
      <c r="B14">
        <v>-0.8</v>
      </c>
    </row>
    <row r="15" spans="1:2">
      <c r="A15" s="2" t="s">
        <v>13</v>
      </c>
      <c r="B15">
        <v>5.2</v>
      </c>
    </row>
    <row r="16" spans="1:2">
      <c r="A16" s="2" t="s">
        <v>14</v>
      </c>
      <c r="B16">
        <v>3.4</v>
      </c>
    </row>
    <row r="17" spans="1:2">
      <c r="A17" s="2" t="s">
        <v>15</v>
      </c>
      <c r="B17">
        <v>-4.9000000000000004</v>
      </c>
    </row>
    <row r="18" spans="1:2">
      <c r="A18" s="2" t="s">
        <v>16</v>
      </c>
      <c r="B18">
        <v>3</v>
      </c>
    </row>
    <row r="19" spans="1:2">
      <c r="A19" s="2" t="s">
        <v>17</v>
      </c>
      <c r="B19">
        <v>5.6</v>
      </c>
    </row>
    <row r="20" spans="1:2">
      <c r="A20" s="2" t="s">
        <v>18</v>
      </c>
      <c r="B20">
        <v>-5</v>
      </c>
    </row>
    <row r="21" spans="1:2">
      <c r="A21" s="2" t="s">
        <v>19</v>
      </c>
      <c r="B21">
        <v>-13.7</v>
      </c>
    </row>
    <row r="22" spans="1:2">
      <c r="A22" s="2" t="s">
        <v>20</v>
      </c>
      <c r="B22">
        <v>5.0999999999999996</v>
      </c>
    </row>
    <row r="23" spans="1:2">
      <c r="A23" s="2" t="s">
        <v>21</v>
      </c>
      <c r="B23">
        <v>-8.1999999999999993</v>
      </c>
    </row>
    <row r="24" spans="1:2">
      <c r="A24" s="2" t="s">
        <v>22</v>
      </c>
      <c r="B24">
        <v>9.3018999999999998</v>
      </c>
    </row>
    <row r="25" spans="1:2">
      <c r="A25" s="2" t="s">
        <v>23</v>
      </c>
      <c r="B25">
        <v>7.9</v>
      </c>
    </row>
    <row r="26" spans="1:2">
      <c r="A26" s="2" t="s">
        <v>24</v>
      </c>
      <c r="B26">
        <v>-5.2</v>
      </c>
    </row>
    <row r="27" spans="1:2">
      <c r="A27" s="2" t="s">
        <v>25</v>
      </c>
      <c r="B27">
        <v>-4.0999999999999996</v>
      </c>
    </row>
    <row r="28" spans="1:2">
      <c r="A28" s="2" t="s">
        <v>26</v>
      </c>
      <c r="B28">
        <v>-3.9</v>
      </c>
    </row>
    <row r="29" spans="1:2">
      <c r="A29" s="2" t="s">
        <v>27</v>
      </c>
      <c r="B29">
        <v>10.9</v>
      </c>
    </row>
    <row r="30" spans="1:2">
      <c r="A30" s="2" t="s">
        <v>28</v>
      </c>
      <c r="B30">
        <v>4.9000000000000004</v>
      </c>
    </row>
    <row r="31" spans="1:2">
      <c r="A31" s="2" t="s">
        <v>29</v>
      </c>
      <c r="B31">
        <v>-2</v>
      </c>
    </row>
    <row r="32" spans="1:2">
      <c r="A32" s="2" t="s">
        <v>30</v>
      </c>
      <c r="B32">
        <v>-1.8</v>
      </c>
    </row>
    <row r="33" spans="1:2">
      <c r="A33" s="2" t="s">
        <v>31</v>
      </c>
      <c r="B33">
        <v>5.4</v>
      </c>
    </row>
    <row r="34" spans="1:2">
      <c r="A34" s="2" t="s">
        <v>32</v>
      </c>
      <c r="B34">
        <v>-3.7</v>
      </c>
    </row>
    <row r="35" spans="1:2">
      <c r="A35" s="2" t="s">
        <v>33</v>
      </c>
      <c r="B35">
        <v>5.7019000000000002</v>
      </c>
    </row>
    <row r="36" spans="1:2">
      <c r="A36" s="2" t="s">
        <v>34</v>
      </c>
      <c r="B36">
        <v>-1.5</v>
      </c>
    </row>
    <row r="37" spans="1:2">
      <c r="A37" s="2" t="s">
        <v>35</v>
      </c>
      <c r="B37">
        <v>9.4</v>
      </c>
    </row>
    <row r="38" spans="1:2">
      <c r="A38" s="2" t="s">
        <v>36</v>
      </c>
      <c r="B38">
        <v>-1.9</v>
      </c>
    </row>
    <row r="39" spans="1:2">
      <c r="A39" s="2" t="s">
        <v>37</v>
      </c>
      <c r="B39">
        <v>3.8</v>
      </c>
    </row>
    <row r="40" spans="1:2">
      <c r="A40" s="2" t="s">
        <v>38</v>
      </c>
      <c r="B40">
        <v>1.5</v>
      </c>
    </row>
    <row r="41" spans="1:2">
      <c r="A41" s="2" t="s">
        <v>39</v>
      </c>
      <c r="B41">
        <v>2.2999999999999998</v>
      </c>
    </row>
    <row r="42" spans="1:2">
      <c r="A42" s="2" t="s">
        <v>40</v>
      </c>
      <c r="B42">
        <v>-2.8</v>
      </c>
    </row>
    <row r="43" spans="1:2">
      <c r="A43" s="2" t="s">
        <v>41</v>
      </c>
      <c r="B43">
        <v>-18.399999999999999</v>
      </c>
    </row>
    <row r="44" spans="1:2">
      <c r="A44" s="2" t="s">
        <v>42</v>
      </c>
      <c r="B44">
        <v>7.2</v>
      </c>
    </row>
    <row r="45" spans="1:2">
      <c r="A45" s="2" t="s">
        <v>43</v>
      </c>
      <c r="B45">
        <v>15.9</v>
      </c>
    </row>
    <row r="46" spans="1:2">
      <c r="A46" s="2" t="s">
        <v>44</v>
      </c>
      <c r="B46">
        <v>10.8019</v>
      </c>
    </row>
    <row r="47" spans="1:2">
      <c r="A47" s="2" t="s">
        <v>45</v>
      </c>
      <c r="B47">
        <v>1.3</v>
      </c>
    </row>
    <row r="48" spans="1:2">
      <c r="A48" s="2" t="s">
        <v>46</v>
      </c>
      <c r="B48">
        <v>2.1</v>
      </c>
    </row>
    <row r="49" spans="1:2">
      <c r="A49" s="2" t="s">
        <v>47</v>
      </c>
      <c r="B49">
        <v>0.3</v>
      </c>
    </row>
    <row r="50" spans="1:2">
      <c r="A50" s="2" t="s">
        <v>48</v>
      </c>
      <c r="B50">
        <v>-2.2999999999999998</v>
      </c>
    </row>
    <row r="51" spans="1:2">
      <c r="A51" s="2" t="s">
        <v>49</v>
      </c>
      <c r="B51">
        <v>9.1999999999999993</v>
      </c>
    </row>
    <row r="52" spans="1:2">
      <c r="A52" s="2" t="s">
        <v>50</v>
      </c>
      <c r="B52">
        <v>-6.5</v>
      </c>
    </row>
    <row r="53" spans="1:2">
      <c r="A53" s="2" t="s">
        <v>51</v>
      </c>
      <c r="B53">
        <v>-6.7</v>
      </c>
    </row>
    <row r="54" spans="1:2">
      <c r="A54" s="2" t="s">
        <v>52</v>
      </c>
      <c r="B54">
        <v>-10.7</v>
      </c>
    </row>
    <row r="55" spans="1:2">
      <c r="A55" s="2" t="s">
        <v>53</v>
      </c>
      <c r="B55">
        <v>3.7</v>
      </c>
    </row>
    <row r="56" spans="1:2">
      <c r="A56" s="2" t="s">
        <v>54</v>
      </c>
      <c r="B56">
        <v>23.4</v>
      </c>
    </row>
    <row r="57" spans="1:2">
      <c r="A57" s="2" t="s">
        <v>55</v>
      </c>
      <c r="B57">
        <v>12.601900000000001</v>
      </c>
    </row>
    <row r="58" spans="1:2">
      <c r="A58" s="2" t="s">
        <v>56</v>
      </c>
      <c r="B58">
        <v>-11.1</v>
      </c>
    </row>
    <row r="59" spans="1:2">
      <c r="A59" s="2" t="s">
        <v>57</v>
      </c>
      <c r="B59">
        <v>-11.8</v>
      </c>
    </row>
    <row r="60" spans="1:2">
      <c r="A60" s="2" t="s">
        <v>58</v>
      </c>
      <c r="B60">
        <v>-7.5</v>
      </c>
    </row>
    <row r="61" spans="1:2">
      <c r="A61" s="2" t="s">
        <v>59</v>
      </c>
      <c r="B61">
        <v>-6</v>
      </c>
    </row>
    <row r="62" spans="1:2">
      <c r="A62" s="2" t="s">
        <v>60</v>
      </c>
      <c r="B62">
        <v>1.2</v>
      </c>
    </row>
    <row r="63" spans="1:2">
      <c r="A63" s="2" t="s">
        <v>61</v>
      </c>
      <c r="B63">
        <v>1.1000000000000001</v>
      </c>
    </row>
    <row r="64" spans="1:2">
      <c r="A64" s="2" t="s">
        <v>62</v>
      </c>
      <c r="B64">
        <v>-5.7</v>
      </c>
    </row>
    <row r="65" spans="1:2">
      <c r="A65" s="2" t="s">
        <v>63</v>
      </c>
      <c r="B65">
        <v>2.1</v>
      </c>
    </row>
    <row r="66" spans="1:2">
      <c r="A66" s="2" t="s">
        <v>64</v>
      </c>
      <c r="B66">
        <v>11</v>
      </c>
    </row>
    <row r="67" spans="1:2">
      <c r="A67" s="2" t="s">
        <v>65</v>
      </c>
      <c r="B67">
        <v>-12</v>
      </c>
    </row>
    <row r="68" spans="1:2">
      <c r="A68" s="2" t="s">
        <v>66</v>
      </c>
      <c r="B68">
        <v>11.101900000000001</v>
      </c>
    </row>
    <row r="69" spans="1:2">
      <c r="A69" s="2" t="s">
        <v>67</v>
      </c>
      <c r="B69">
        <v>1.6</v>
      </c>
    </row>
    <row r="70" spans="1:2">
      <c r="A70" s="2" t="s">
        <v>68</v>
      </c>
      <c r="B70">
        <v>3.7</v>
      </c>
    </row>
    <row r="71" spans="1:2">
      <c r="A71" s="2" t="s">
        <v>69</v>
      </c>
      <c r="B71">
        <v>3.2</v>
      </c>
    </row>
    <row r="72" spans="1:2">
      <c r="A72" s="2" t="s">
        <v>70</v>
      </c>
      <c r="B72">
        <v>-4.3</v>
      </c>
    </row>
    <row r="73" spans="1:2">
      <c r="A73" s="2" t="s">
        <v>71</v>
      </c>
      <c r="B73">
        <v>1.9</v>
      </c>
    </row>
    <row r="74" spans="1:2">
      <c r="A74" s="2" t="s">
        <v>72</v>
      </c>
      <c r="B74">
        <v>3.1</v>
      </c>
    </row>
    <row r="75" spans="1:2">
      <c r="A75" s="2" t="s">
        <v>73</v>
      </c>
      <c r="B75">
        <v>-12.2</v>
      </c>
    </row>
    <row r="76" spans="1:2">
      <c r="A76" s="2" t="s">
        <v>74</v>
      </c>
      <c r="B76">
        <v>-11.1</v>
      </c>
    </row>
    <row r="77" spans="1:2">
      <c r="A77" s="2" t="s">
        <v>75</v>
      </c>
      <c r="B77">
        <v>5.4</v>
      </c>
    </row>
    <row r="78" spans="1:2">
      <c r="A78" s="2" t="s">
        <v>76</v>
      </c>
      <c r="B78">
        <v>3.1</v>
      </c>
    </row>
    <row r="79" spans="1:2">
      <c r="A79" s="2" t="s">
        <v>77</v>
      </c>
      <c r="B79">
        <v>25.8019</v>
      </c>
    </row>
    <row r="80" spans="1:2">
      <c r="A80" s="2" t="s">
        <v>78</v>
      </c>
      <c r="B80">
        <v>7.6</v>
      </c>
    </row>
    <row r="81" spans="1:2">
      <c r="A81" s="2" t="s">
        <v>79</v>
      </c>
      <c r="B81">
        <v>3.7</v>
      </c>
    </row>
    <row r="82" spans="1:2">
      <c r="A82" s="2" t="s">
        <v>80</v>
      </c>
      <c r="B82">
        <v>2.9</v>
      </c>
    </row>
    <row r="83" spans="1:2">
      <c r="A83" s="2" t="s">
        <v>81</v>
      </c>
      <c r="B83">
        <v>-2.1</v>
      </c>
    </row>
    <row r="84" spans="1:2">
      <c r="A84" s="2" t="s">
        <v>82</v>
      </c>
      <c r="B84">
        <v>3.7</v>
      </c>
    </row>
    <row r="85" spans="1:2">
      <c r="A85" s="2" t="s">
        <v>83</v>
      </c>
      <c r="B85">
        <v>4</v>
      </c>
    </row>
    <row r="86" spans="1:2">
      <c r="A86" s="2" t="s">
        <v>84</v>
      </c>
      <c r="B86">
        <v>1.3</v>
      </c>
    </row>
    <row r="87" spans="1:2">
      <c r="A87" s="2" t="s">
        <v>85</v>
      </c>
      <c r="B87">
        <v>0.5</v>
      </c>
    </row>
    <row r="88" spans="1:2">
      <c r="A88" s="2" t="s">
        <v>86</v>
      </c>
      <c r="B88">
        <v>21.7</v>
      </c>
    </row>
    <row r="89" spans="1:2">
      <c r="A89" s="2" t="s">
        <v>87</v>
      </c>
      <c r="B89">
        <v>9.8000000000000007</v>
      </c>
    </row>
    <row r="90" spans="1:2">
      <c r="A90" s="2" t="s">
        <v>88</v>
      </c>
      <c r="B90">
        <v>1.5019</v>
      </c>
    </row>
    <row r="91" spans="1:2">
      <c r="A91" s="2" t="s">
        <v>89</v>
      </c>
      <c r="B91">
        <v>-7.6</v>
      </c>
    </row>
    <row r="92" spans="1:2">
      <c r="A92" s="2" t="s">
        <v>90</v>
      </c>
      <c r="B92">
        <v>17.399999999999999</v>
      </c>
    </row>
    <row r="93" spans="1:2">
      <c r="A93" s="2" t="s">
        <v>91</v>
      </c>
      <c r="B93">
        <v>7.4</v>
      </c>
    </row>
    <row r="94" spans="1:2">
      <c r="A94" s="2" t="s">
        <v>92</v>
      </c>
      <c r="B94">
        <v>-12.3</v>
      </c>
    </row>
    <row r="95" spans="1:2">
      <c r="A95" s="2" t="s">
        <v>93</v>
      </c>
      <c r="B95">
        <v>-4.5999999999999996</v>
      </c>
    </row>
    <row r="96" spans="1:2">
      <c r="A96" s="2" t="s">
        <v>94</v>
      </c>
      <c r="B96">
        <v>2.7</v>
      </c>
    </row>
    <row r="97" spans="1:2">
      <c r="A97" s="2" t="s">
        <v>95</v>
      </c>
      <c r="B97">
        <v>-4.0999999999999996</v>
      </c>
    </row>
    <row r="98" spans="1:2">
      <c r="A98" s="2" t="s">
        <v>96</v>
      </c>
      <c r="B98">
        <v>0.3</v>
      </c>
    </row>
    <row r="99" spans="1:2">
      <c r="A99" s="2" t="s">
        <v>97</v>
      </c>
      <c r="B99">
        <v>24.7</v>
      </c>
    </row>
    <row r="100" spans="1:2">
      <c r="A100" s="2" t="s">
        <v>98</v>
      </c>
      <c r="B100">
        <v>-2.9</v>
      </c>
    </row>
    <row r="101" spans="1:2">
      <c r="A101" s="2" t="s">
        <v>99</v>
      </c>
      <c r="B101">
        <v>16.3019</v>
      </c>
    </row>
    <row r="102" spans="1:2">
      <c r="A102" s="2" t="s">
        <v>100</v>
      </c>
      <c r="B102">
        <v>-2.7</v>
      </c>
    </row>
    <row r="103" spans="1:2">
      <c r="A103" s="2" t="s">
        <v>101</v>
      </c>
    </row>
    <row r="104" spans="1:2">
      <c r="A104" s="2" t="s">
        <v>102</v>
      </c>
      <c r="B104">
        <v>-1.1000000000000001</v>
      </c>
    </row>
    <row r="105" spans="1:2">
      <c r="A105" s="2" t="s">
        <v>103</v>
      </c>
      <c r="B105">
        <v>-1.9</v>
      </c>
    </row>
    <row r="106" spans="1:2">
      <c r="A106" s="2" t="s">
        <v>104</v>
      </c>
      <c r="B106">
        <v>6.5</v>
      </c>
    </row>
    <row r="107" spans="1:2">
      <c r="A107" s="2" t="s">
        <v>105</v>
      </c>
      <c r="B107">
        <v>-3.2</v>
      </c>
    </row>
    <row r="108" spans="1:2">
      <c r="A108" s="2" t="s">
        <v>106</v>
      </c>
      <c r="B108">
        <v>-13</v>
      </c>
    </row>
    <row r="109" spans="1:2">
      <c r="A109" s="2" t="s">
        <v>107</v>
      </c>
      <c r="B109">
        <v>-18.399999999999999</v>
      </c>
    </row>
    <row r="110" spans="1:2">
      <c r="A110" s="2" t="s">
        <v>108</v>
      </c>
      <c r="B110">
        <v>1.1000000000000001</v>
      </c>
    </row>
    <row r="111" spans="1:2">
      <c r="A111" s="2" t="s">
        <v>109</v>
      </c>
      <c r="B111">
        <v>4.4000000000000004</v>
      </c>
    </row>
    <row r="112" spans="1:2">
      <c r="A112" s="2" t="s">
        <v>110</v>
      </c>
      <c r="B112">
        <v>-2.1000999999999999</v>
      </c>
    </row>
    <row r="113" spans="1:2">
      <c r="A113" s="2" t="s">
        <v>111</v>
      </c>
      <c r="B113">
        <v>-11.5</v>
      </c>
    </row>
    <row r="114" spans="1:2">
      <c r="A114" s="2" t="s">
        <v>112</v>
      </c>
      <c r="B114">
        <v>-12.2</v>
      </c>
    </row>
    <row r="115" spans="1:2">
      <c r="A115" s="2" t="s">
        <v>113</v>
      </c>
      <c r="B115">
        <v>-9.1</v>
      </c>
    </row>
    <row r="116" spans="1:2">
      <c r="A116" s="2" t="s">
        <v>114</v>
      </c>
      <c r="B116">
        <v>-10.3</v>
      </c>
    </row>
    <row r="117" spans="1:2">
      <c r="A117" s="2" t="s">
        <v>115</v>
      </c>
      <c r="B117">
        <v>6.7</v>
      </c>
    </row>
    <row r="118" spans="1:2">
      <c r="A118" s="2" t="s">
        <v>116</v>
      </c>
      <c r="B118">
        <v>0.2</v>
      </c>
    </row>
    <row r="119" spans="1:2">
      <c r="A119" s="2" t="s">
        <v>117</v>
      </c>
      <c r="B119">
        <v>-4.5</v>
      </c>
    </row>
    <row r="120" spans="1:2">
      <c r="A120" s="2" t="s">
        <v>118</v>
      </c>
      <c r="B120">
        <v>-8.3000000000000007</v>
      </c>
    </row>
    <row r="121" spans="1:2">
      <c r="A121" s="2" t="s">
        <v>119</v>
      </c>
      <c r="B121">
        <v>4.0999999999999996</v>
      </c>
    </row>
    <row r="122" spans="1:2">
      <c r="A122" s="2" t="s">
        <v>120</v>
      </c>
      <c r="B122">
        <v>-5.9</v>
      </c>
    </row>
    <row r="123" spans="1:2">
      <c r="A123" s="2" t="s">
        <v>121</v>
      </c>
      <c r="B123">
        <v>11.3019</v>
      </c>
    </row>
    <row r="124" spans="1:2">
      <c r="A124" s="2" t="s">
        <v>122</v>
      </c>
      <c r="B124">
        <v>19.899999999999999</v>
      </c>
    </row>
    <row r="125" spans="1:2">
      <c r="A125" s="2" t="s">
        <v>123</v>
      </c>
      <c r="B125">
        <v>17</v>
      </c>
    </row>
    <row r="126" spans="1:2">
      <c r="A126" s="2" t="s">
        <v>124</v>
      </c>
      <c r="B126">
        <v>-6.3</v>
      </c>
    </row>
    <row r="127" spans="1:2">
      <c r="A127" s="2" t="s">
        <v>125</v>
      </c>
      <c r="B127">
        <v>-9.4</v>
      </c>
    </row>
    <row r="128" spans="1:2">
      <c r="A128" s="2" t="s">
        <v>126</v>
      </c>
      <c r="B128">
        <v>-2</v>
      </c>
    </row>
    <row r="129" spans="1:2">
      <c r="A129" s="2" t="s">
        <v>127</v>
      </c>
      <c r="B129">
        <v>4.5</v>
      </c>
    </row>
    <row r="130" spans="1:2">
      <c r="A130" s="2" t="s">
        <v>128</v>
      </c>
      <c r="B130">
        <v>-10.8</v>
      </c>
    </row>
    <row r="131" spans="1:2">
      <c r="A131" s="2" t="s">
        <v>129</v>
      </c>
      <c r="B131">
        <v>1.5</v>
      </c>
    </row>
    <row r="132" spans="1:2">
      <c r="A132" s="2" t="s">
        <v>130</v>
      </c>
      <c r="B132">
        <v>21.7</v>
      </c>
    </row>
    <row r="133" spans="1:2">
      <c r="A133" s="2" t="s">
        <v>131</v>
      </c>
      <c r="B133">
        <v>-4.2</v>
      </c>
    </row>
    <row r="134" spans="1:2">
      <c r="A134" s="2" t="s">
        <v>132</v>
      </c>
      <c r="B134">
        <v>-1.9000999999999999</v>
      </c>
    </row>
    <row r="135" spans="1:2">
      <c r="A135" s="2" t="s">
        <v>133</v>
      </c>
      <c r="B135">
        <v>-0.4</v>
      </c>
    </row>
    <row r="136" spans="1:2">
      <c r="A136" s="2" t="s">
        <v>134</v>
      </c>
      <c r="B136">
        <v>-5.3</v>
      </c>
    </row>
    <row r="137" spans="1:2">
      <c r="A137" s="2" t="s">
        <v>135</v>
      </c>
      <c r="B137">
        <v>-3.6</v>
      </c>
    </row>
    <row r="138" spans="1:2">
      <c r="A138" s="2" t="s">
        <v>136</v>
      </c>
      <c r="B138">
        <v>-9.6</v>
      </c>
    </row>
    <row r="139" spans="1:2">
      <c r="A139" s="2" t="s">
        <v>137</v>
      </c>
      <c r="B139">
        <v>3.9</v>
      </c>
    </row>
    <row r="140" spans="1:2">
      <c r="A140" s="2" t="s">
        <v>138</v>
      </c>
      <c r="B140">
        <v>1.4</v>
      </c>
    </row>
    <row r="141" spans="1:2">
      <c r="A141" s="2" t="s">
        <v>139</v>
      </c>
      <c r="B141">
        <v>-2.8</v>
      </c>
    </row>
    <row r="142" spans="1:2">
      <c r="A142" s="2" t="s">
        <v>140</v>
      </c>
      <c r="B142">
        <v>11.7</v>
      </c>
    </row>
    <row r="143" spans="1:2">
      <c r="A143" s="2" t="s">
        <v>141</v>
      </c>
      <c r="B143">
        <v>4</v>
      </c>
    </row>
    <row r="144" spans="1:2">
      <c r="A144" s="2" t="s">
        <v>142</v>
      </c>
      <c r="B144">
        <v>-3.5</v>
      </c>
    </row>
    <row r="145" spans="1:2">
      <c r="A145" s="2" t="s">
        <v>143</v>
      </c>
      <c r="B145" s="4">
        <v>2.5316338207852271</v>
      </c>
    </row>
    <row r="146" spans="1:2">
      <c r="A146" s="2" t="s">
        <v>144</v>
      </c>
      <c r="B146" s="4">
        <v>-1.8359448335517874</v>
      </c>
    </row>
    <row r="147" spans="1:2">
      <c r="A147" s="2" t="s">
        <v>145</v>
      </c>
      <c r="B147" s="4">
        <v>15.084001949181628</v>
      </c>
    </row>
    <row r="148" spans="1:2">
      <c r="A148" s="2" t="s">
        <v>146</v>
      </c>
      <c r="B148" s="4">
        <v>10.992847906483275</v>
      </c>
    </row>
    <row r="149" spans="1:2">
      <c r="A149" s="2" t="s">
        <v>147</v>
      </c>
      <c r="B149" s="4">
        <v>37.485849671777586</v>
      </c>
    </row>
    <row r="150" spans="1:2">
      <c r="A150" s="2" t="s">
        <v>148</v>
      </c>
      <c r="B150" s="4">
        <v>22.166057671551048</v>
      </c>
    </row>
    <row r="151" spans="1:2">
      <c r="A151" s="2" t="s">
        <v>149</v>
      </c>
      <c r="B151" s="4">
        <v>22.10857111506343</v>
      </c>
    </row>
    <row r="152" spans="1:2">
      <c r="A152" s="2" t="s">
        <v>150</v>
      </c>
      <c r="B152" s="4">
        <v>-4.33976097255821</v>
      </c>
    </row>
    <row r="153" spans="1:2">
      <c r="A153" s="2" t="s">
        <v>151</v>
      </c>
      <c r="B153" s="4">
        <v>26.094801320982718</v>
      </c>
    </row>
    <row r="154" spans="1:2">
      <c r="A154" s="2" t="s">
        <v>152</v>
      </c>
      <c r="B154">
        <v>47.370161035064882</v>
      </c>
    </row>
    <row r="155" spans="1:2">
      <c r="A155" s="2" t="s">
        <v>153</v>
      </c>
      <c r="B155">
        <v>92.44398314915442</v>
      </c>
    </row>
    <row r="156" spans="1:2">
      <c r="A156" s="2" t="s">
        <v>154</v>
      </c>
      <c r="B156" s="11">
        <v>75.805180566024802</v>
      </c>
    </row>
    <row r="157" spans="1:2">
      <c r="A157" s="2" t="s">
        <v>155</v>
      </c>
      <c r="B157" s="4">
        <v>101.35060075423159</v>
      </c>
    </row>
    <row r="158" spans="1:2">
      <c r="A158" s="2" t="s">
        <v>156</v>
      </c>
      <c r="B158" s="4">
        <v>387.22728768608329</v>
      </c>
    </row>
    <row r="159" spans="1:2">
      <c r="A159" s="2" t="s">
        <v>157</v>
      </c>
      <c r="B159" s="4">
        <v>58.84590781407065</v>
      </c>
    </row>
    <row r="160" spans="1:2">
      <c r="A160" s="2" t="s">
        <v>158</v>
      </c>
      <c r="B160" s="4">
        <v>26.503272306147281</v>
      </c>
    </row>
    <row r="161" spans="1:2">
      <c r="A161" s="2" t="s">
        <v>159</v>
      </c>
      <c r="B161" s="4">
        <v>73.012574069611517</v>
      </c>
    </row>
    <row r="162" spans="1:2">
      <c r="A162" s="2" t="s">
        <v>160</v>
      </c>
      <c r="B162" s="4">
        <v>206.58376156335342</v>
      </c>
    </row>
    <row r="163" spans="1:2">
      <c r="A163" s="2" t="s">
        <v>161</v>
      </c>
      <c r="B163" s="4">
        <v>14.52259018432648</v>
      </c>
    </row>
    <row r="164" spans="1:2">
      <c r="A164" s="2" t="s">
        <v>162</v>
      </c>
      <c r="B164">
        <v>28.3</v>
      </c>
    </row>
    <row r="165" spans="1:2">
      <c r="A165" s="2" t="s">
        <v>163</v>
      </c>
      <c r="B165">
        <v>70.7</v>
      </c>
    </row>
    <row r="166" spans="1:2">
      <c r="A166" s="2" t="s">
        <v>164</v>
      </c>
      <c r="B166">
        <v>51.4</v>
      </c>
    </row>
    <row r="167" spans="1:2">
      <c r="A167" s="2" t="s">
        <v>165</v>
      </c>
      <c r="B167">
        <v>31.8019</v>
      </c>
    </row>
    <row r="168" spans="1:2">
      <c r="A168" s="2" t="s">
        <v>166</v>
      </c>
      <c r="B168">
        <v>11.8</v>
      </c>
    </row>
    <row r="169" spans="1:2">
      <c r="A169" s="2" t="s">
        <v>167</v>
      </c>
      <c r="B169">
        <v>5.6</v>
      </c>
    </row>
    <row r="170" spans="1:2">
      <c r="A170" s="2" t="s">
        <v>168</v>
      </c>
      <c r="B170">
        <v>2.7</v>
      </c>
    </row>
    <row r="171" spans="1:2">
      <c r="A171" s="2" t="s">
        <v>169</v>
      </c>
      <c r="B171">
        <v>-11.9</v>
      </c>
    </row>
    <row r="172" spans="1:2">
      <c r="A172" s="2" t="s">
        <v>170</v>
      </c>
      <c r="B172">
        <v>1.5</v>
      </c>
    </row>
    <row r="173" spans="1:2">
      <c r="A173" s="2" t="s">
        <v>171</v>
      </c>
      <c r="B173">
        <v>7</v>
      </c>
    </row>
    <row r="174" spans="1:2">
      <c r="A174" s="2" t="s">
        <v>172</v>
      </c>
      <c r="B174">
        <v>1.6</v>
      </c>
    </row>
    <row r="175" spans="1:2">
      <c r="A175" s="2" t="s">
        <v>173</v>
      </c>
      <c r="B175">
        <v>-10.199999999999999</v>
      </c>
    </row>
    <row r="176" spans="1:2">
      <c r="A176" s="2" t="s">
        <v>174</v>
      </c>
      <c r="B176">
        <v>16.5</v>
      </c>
    </row>
    <row r="177" spans="1:2">
      <c r="A177" s="2" t="s">
        <v>175</v>
      </c>
      <c r="B177">
        <v>-0.7</v>
      </c>
    </row>
    <row r="178" spans="1:2">
      <c r="A178" s="2" t="s">
        <v>176</v>
      </c>
      <c r="B178">
        <v>30.101900000000001</v>
      </c>
    </row>
    <row r="179" spans="1:2">
      <c r="A179" s="2" t="s">
        <v>177</v>
      </c>
      <c r="B179">
        <v>-6.2</v>
      </c>
    </row>
    <row r="180" spans="1:2">
      <c r="A180" s="2" t="s">
        <v>178</v>
      </c>
      <c r="B180">
        <v>-6.7</v>
      </c>
    </row>
    <row r="181" spans="1:2">
      <c r="A181" s="2" t="s">
        <v>179</v>
      </c>
      <c r="B181">
        <v>-1.5</v>
      </c>
    </row>
    <row r="182" spans="1:2">
      <c r="A182" s="2" t="s">
        <v>180</v>
      </c>
      <c r="B182">
        <v>-10.1</v>
      </c>
    </row>
    <row r="183" spans="1:2">
      <c r="A183" s="2" t="s">
        <v>181</v>
      </c>
      <c r="B183">
        <v>-4.8</v>
      </c>
    </row>
    <row r="184" spans="1:2">
      <c r="A184" s="2" t="s">
        <v>182</v>
      </c>
      <c r="B184">
        <v>14.8</v>
      </c>
    </row>
    <row r="185" spans="1:2">
      <c r="A185" s="2" t="s">
        <v>183</v>
      </c>
      <c r="B185">
        <v>1.6</v>
      </c>
    </row>
    <row r="186" spans="1:2">
      <c r="A186" s="2" t="s">
        <v>184</v>
      </c>
      <c r="B186">
        <v>-19.600000000000001</v>
      </c>
    </row>
    <row r="187" spans="1:2">
      <c r="A187" s="2" t="s">
        <v>185</v>
      </c>
      <c r="B187">
        <v>18</v>
      </c>
    </row>
    <row r="188" spans="1:2">
      <c r="A188" s="2" t="s">
        <v>186</v>
      </c>
      <c r="B188">
        <v>7.9</v>
      </c>
    </row>
    <row r="189" spans="1:2">
      <c r="A189" s="2" t="s">
        <v>187</v>
      </c>
      <c r="B189">
        <v>125.9019</v>
      </c>
    </row>
    <row r="190" spans="1:2">
      <c r="A190" s="2" t="s">
        <v>188</v>
      </c>
      <c r="B190">
        <v>5.0999999999999996</v>
      </c>
    </row>
    <row r="191" spans="1:2">
      <c r="A191" s="2" t="s">
        <v>189</v>
      </c>
      <c r="B191">
        <v>5</v>
      </c>
    </row>
    <row r="192" spans="1:2">
      <c r="A192" s="2" t="s">
        <v>190</v>
      </c>
      <c r="B192">
        <v>-3</v>
      </c>
    </row>
    <row r="193" spans="1:2">
      <c r="A193" s="2" t="s">
        <v>191</v>
      </c>
      <c r="B193">
        <v>5.3</v>
      </c>
    </row>
    <row r="194" spans="1:2">
      <c r="A194" s="2" t="s">
        <v>192</v>
      </c>
      <c r="B194">
        <v>19.5</v>
      </c>
    </row>
    <row r="195" spans="1:2">
      <c r="A195" s="2" t="s">
        <v>193</v>
      </c>
      <c r="B195">
        <v>20.6</v>
      </c>
    </row>
    <row r="196" spans="1:2">
      <c r="A196" s="2" t="s">
        <v>194</v>
      </c>
      <c r="B196">
        <v>-3.6</v>
      </c>
    </row>
    <row r="197" spans="1:2">
      <c r="A197" s="2" t="s">
        <v>195</v>
      </c>
      <c r="B197">
        <v>-1.5</v>
      </c>
    </row>
    <row r="198" spans="1:2">
      <c r="A198" s="2" t="s">
        <v>196</v>
      </c>
      <c r="B198">
        <v>18.399999999999999</v>
      </c>
    </row>
    <row r="199" spans="1:2">
      <c r="A199" s="2" t="s">
        <v>197</v>
      </c>
      <c r="B199">
        <v>8.1</v>
      </c>
    </row>
    <row r="200" spans="1:2">
      <c r="A200" s="2" t="s">
        <v>198</v>
      </c>
      <c r="B200">
        <v>23.501899999999999</v>
      </c>
    </row>
    <row r="201" spans="1:2">
      <c r="A201" s="2" t="s">
        <v>199</v>
      </c>
      <c r="B201">
        <v>12.4</v>
      </c>
    </row>
    <row r="202" spans="1:2">
      <c r="A202" s="2" t="s">
        <v>200</v>
      </c>
      <c r="B202">
        <v>0.8</v>
      </c>
    </row>
    <row r="203" spans="1:2">
      <c r="A203" s="2" t="s">
        <v>201</v>
      </c>
      <c r="B203">
        <v>4.4000000000000004</v>
      </c>
    </row>
    <row r="204" spans="1:2">
      <c r="A204" s="2" t="s">
        <v>202</v>
      </c>
      <c r="B204">
        <v>1.6</v>
      </c>
    </row>
    <row r="205" spans="1:2">
      <c r="A205" s="2" t="s">
        <v>203</v>
      </c>
      <c r="B205">
        <v>-4.3</v>
      </c>
    </row>
    <row r="206" spans="1:2">
      <c r="A206" s="2" t="s">
        <v>204</v>
      </c>
      <c r="B206">
        <v>13.5</v>
      </c>
    </row>
    <row r="207" spans="1:2">
      <c r="A207" s="2" t="s">
        <v>205</v>
      </c>
      <c r="B207">
        <v>-1.6</v>
      </c>
    </row>
    <row r="208" spans="1:2">
      <c r="A208" s="2" t="s">
        <v>206</v>
      </c>
      <c r="B208">
        <v>5.3</v>
      </c>
    </row>
    <row r="209" spans="1:2">
      <c r="A209" s="2" t="s">
        <v>207</v>
      </c>
      <c r="B209">
        <v>18</v>
      </c>
    </row>
    <row r="210" spans="1:2">
      <c r="A210" s="2" t="s">
        <v>208</v>
      </c>
      <c r="B210">
        <v>3.7</v>
      </c>
    </row>
    <row r="211" spans="1:2">
      <c r="A211" s="2" t="s">
        <v>209</v>
      </c>
      <c r="B211">
        <v>6.1018999999999997</v>
      </c>
    </row>
    <row r="212" spans="1:2">
      <c r="A212" s="2" t="s">
        <v>210</v>
      </c>
      <c r="B212">
        <v>12.9</v>
      </c>
    </row>
    <row r="213" spans="1:2">
      <c r="A213" s="2" t="s">
        <v>211</v>
      </c>
      <c r="B213">
        <v>-3.5</v>
      </c>
    </row>
    <row r="214" spans="1:2">
      <c r="A214" s="2" t="s">
        <v>212</v>
      </c>
      <c r="B214">
        <v>-3.4</v>
      </c>
    </row>
    <row r="215" spans="1:2">
      <c r="A215" s="2" t="s">
        <v>213</v>
      </c>
      <c r="B215">
        <v>-4.5</v>
      </c>
    </row>
    <row r="216" spans="1:2">
      <c r="A216" s="2" t="s">
        <v>214</v>
      </c>
      <c r="B216">
        <v>7.7</v>
      </c>
    </row>
    <row r="217" spans="1:2">
      <c r="A217" s="2" t="s">
        <v>215</v>
      </c>
      <c r="B217">
        <v>2.8</v>
      </c>
    </row>
    <row r="218" spans="1:2">
      <c r="A218" s="2" t="s">
        <v>216</v>
      </c>
      <c r="B218">
        <v>1</v>
      </c>
    </row>
    <row r="219" spans="1:2">
      <c r="A219" s="2" t="s">
        <v>217</v>
      </c>
      <c r="B219">
        <v>-6.5</v>
      </c>
    </row>
    <row r="220" spans="1:2">
      <c r="A220" s="2" t="s">
        <v>218</v>
      </c>
      <c r="B220">
        <v>8.8000000000000007</v>
      </c>
    </row>
    <row r="221" spans="1:2">
      <c r="A221" s="2" t="s">
        <v>219</v>
      </c>
      <c r="B221">
        <v>-1.7</v>
      </c>
    </row>
    <row r="222" spans="1:2">
      <c r="A222" s="2" t="s">
        <v>220</v>
      </c>
      <c r="B222">
        <v>19.3019</v>
      </c>
    </row>
    <row r="223" spans="1:2">
      <c r="A223" s="2" t="s">
        <v>221</v>
      </c>
      <c r="B223">
        <v>7.3</v>
      </c>
    </row>
    <row r="224" spans="1:2">
      <c r="A224" s="2" t="s">
        <v>222</v>
      </c>
      <c r="B224">
        <v>13</v>
      </c>
    </row>
    <row r="225" spans="1:2">
      <c r="A225" s="2" t="s">
        <v>223</v>
      </c>
      <c r="B225">
        <v>5.2</v>
      </c>
    </row>
    <row r="226" spans="1:2">
      <c r="A226" s="2" t="s">
        <v>224</v>
      </c>
      <c r="B226">
        <v>-7.6</v>
      </c>
    </row>
    <row r="227" spans="1:2">
      <c r="A227" s="2" t="s">
        <v>225</v>
      </c>
      <c r="B227">
        <v>7.6</v>
      </c>
    </row>
    <row r="228" spans="1:2">
      <c r="A228" s="2" t="s">
        <v>226</v>
      </c>
      <c r="B228">
        <v>4.8</v>
      </c>
    </row>
    <row r="229" spans="1:2">
      <c r="A229" s="2" t="s">
        <v>227</v>
      </c>
      <c r="B229">
        <v>-3.4</v>
      </c>
    </row>
    <row r="230" spans="1:2">
      <c r="A230" s="2" t="s">
        <v>228</v>
      </c>
      <c r="B230">
        <v>-17.2</v>
      </c>
    </row>
    <row r="231" spans="1:2">
      <c r="A231" s="2" t="s">
        <v>229</v>
      </c>
      <c r="B231">
        <v>11</v>
      </c>
    </row>
    <row r="232" spans="1:2">
      <c r="A232" s="2" t="s">
        <v>230</v>
      </c>
      <c r="B232">
        <v>4.4000000000000004</v>
      </c>
    </row>
    <row r="233" spans="1:2">
      <c r="A233" s="2" t="s">
        <v>231</v>
      </c>
      <c r="B233" s="4">
        <v>7.4704174525592748</v>
      </c>
    </row>
    <row r="234" spans="1:2">
      <c r="A234" s="2" t="s">
        <v>232</v>
      </c>
      <c r="B234" s="4">
        <f>(('Ingresos en Millones'!B234-'Ingresos en Millones'!B233)/'Ingresos en Millones'!B233)*100</f>
        <v>-17.163312263366791</v>
      </c>
    </row>
    <row r="235" spans="1:2">
      <c r="A235" s="2" t="s">
        <v>233</v>
      </c>
      <c r="B235" s="4">
        <f>(('Ingresos en Millones'!B235-'Ingresos en Millones'!B234)/'Ingresos en Millones'!B234)*100</f>
        <v>1.3101651872234192</v>
      </c>
    </row>
    <row r="236" spans="1:2">
      <c r="A236" s="2" t="s">
        <v>234</v>
      </c>
      <c r="B236" s="4">
        <f>(('Ingresos en Millones'!B236-'Ingresos en Millones'!B235)/'Ingresos en Millones'!B235)*100</f>
        <v>30.545204324303217</v>
      </c>
    </row>
    <row r="237" spans="1:2">
      <c r="A237" s="2" t="s">
        <v>235</v>
      </c>
      <c r="B237" s="4">
        <v>6.0828661640569628</v>
      </c>
    </row>
    <row r="238" spans="1:2">
      <c r="A238" s="2" t="s">
        <v>236</v>
      </c>
      <c r="B238" s="4">
        <f>(('Ingresos en Millones'!B238-'Ingresos en Millones'!B237)/'Ingresos en Millones'!B237)*100</f>
        <v>-5.8555548806414386</v>
      </c>
    </row>
    <row r="239" spans="1:2">
      <c r="A239" s="2" t="s">
        <v>237</v>
      </c>
      <c r="B239" s="4">
        <f>(('Ingresos en Millones'!B239-'Ingresos en Millones'!B238)/'Ingresos en Millones'!B238)*100</f>
        <v>-2.1549777404993873</v>
      </c>
    </row>
    <row r="240" spans="1:2">
      <c r="A240" s="2" t="s">
        <v>238</v>
      </c>
      <c r="B240" s="4">
        <f>(('Ingresos en Millones'!B240-'Ingresos en Millones'!B239)/'Ingresos en Millones'!B239)*100</f>
        <v>9.864820309924168</v>
      </c>
    </row>
    <row r="241" spans="1:2">
      <c r="A241" s="2" t="s">
        <v>239</v>
      </c>
      <c r="B241" s="4">
        <f>(('Ingresos en Millones'!B241-'Ingresos en Millones'!B240)/'Ingresos en Millones'!B240)*100</f>
        <v>-22.669707700618211</v>
      </c>
    </row>
    <row r="242" spans="1:2">
      <c r="A242" s="2" t="s">
        <v>240</v>
      </c>
      <c r="B242" s="4">
        <f>(('Ingresos en Millones'!B242-'Ingresos en Millones'!B241)/'Ingresos en Millones'!B241)*100</f>
        <v>11.432784849425644</v>
      </c>
    </row>
    <row r="243" spans="1:2">
      <c r="A243" s="2" t="s">
        <v>241</v>
      </c>
      <c r="B243" s="4">
        <f>(('Ingresos en Millones'!B243-'Ingresos en Millones'!B242)/'Ingresos en Millones'!B242)*100</f>
        <v>-8.9921292749181578</v>
      </c>
    </row>
    <row r="244" spans="1:2">
      <c r="A244" s="2" t="s">
        <v>242</v>
      </c>
      <c r="B244" s="4">
        <f>(('Ingresos en Millones'!B244-'Ingresos en Millones'!B243)/'Ingresos en Millones'!B243)*100</f>
        <v>19.531608755548753</v>
      </c>
    </row>
    <row r="245" spans="1:2">
      <c r="A245" s="2" t="s">
        <v>243</v>
      </c>
      <c r="B245" s="4">
        <f>(('Ingresos en Millones'!B245-'Ingresos en Millones'!B244)/'Ingresos en Millones'!B244)*100</f>
        <v>11.979766935587142</v>
      </c>
    </row>
    <row r="246" spans="1:2">
      <c r="A246" s="2" t="s">
        <v>244</v>
      </c>
      <c r="B246" s="4">
        <f>(('Ingresos en Millones'!B246-'Ingresos en Millones'!B245)/'Ingresos en Millones'!B245)*100</f>
        <v>-14.477671679341301</v>
      </c>
    </row>
    <row r="247" spans="1:2">
      <c r="A247" s="2" t="s">
        <v>245</v>
      </c>
      <c r="B247" s="4">
        <f>(('Ingresos en Millones'!B247-'Ingresos en Millones'!B246)/'Ingresos en Millones'!B246)*100</f>
        <v>27.839807448017652</v>
      </c>
    </row>
    <row r="248" spans="1:2">
      <c r="A248" s="2" t="s">
        <v>246</v>
      </c>
      <c r="B248" s="4">
        <f>(('Ingresos en Millones'!B248-'Ingresos en Millones'!B247)/'Ingresos en Millones'!B247)*100</f>
        <v>30.045499712358144</v>
      </c>
    </row>
    <row r="249" spans="1:2">
      <c r="A249" s="2" t="s">
        <v>247</v>
      </c>
      <c r="B249" s="4">
        <f>(('Ingresos en Millones'!B249-'Ingresos en Millones'!B248)/'Ingresos en Millones'!B248)*100</f>
        <v>6.5189415265824824</v>
      </c>
    </row>
    <row r="250" spans="1:2">
      <c r="A250" s="2" t="s">
        <v>248</v>
      </c>
      <c r="B250" s="4">
        <f>(('Ingresos en Millones'!B250-'Ingresos en Millones'!B249)/'Ingresos en Millones'!B249)*100</f>
        <v>-4.5531770302412502</v>
      </c>
    </row>
    <row r="251" spans="1:2">
      <c r="A251" s="2" t="s">
        <v>249</v>
      </c>
      <c r="B251" s="4">
        <f>(('Ingresos en Millones'!B251-'Ingresos en Millones'!B250)/'Ingresos en Millones'!B250)*100</f>
        <v>-6.8312171195759666</v>
      </c>
    </row>
    <row r="252" spans="1:2">
      <c r="A252" s="2" t="s">
        <v>250</v>
      </c>
      <c r="B252" s="4">
        <f>(('Ingresos en Millones'!B252-'Ingresos en Millones'!B251)/'Ingresos en Millones'!B251)*100</f>
        <v>-5.3621465568480939</v>
      </c>
    </row>
    <row r="253" spans="1:2">
      <c r="A253" s="2" t="s">
        <v>251</v>
      </c>
      <c r="B253" s="4">
        <f>(('Ingresos en Millones'!B253-'Ingresos en Millones'!B252)/'Ingresos en Millones'!B252)*100</f>
        <v>-34.327755596429057</v>
      </c>
    </row>
    <row r="254" spans="1:2">
      <c r="A254" s="2" t="s">
        <v>252</v>
      </c>
      <c r="B254" s="4">
        <f>(('Ingresos en Millones'!B254-'Ingresos en Millones'!B253)/'Ingresos en Millones'!B253)*100</f>
        <v>12.664799508163128</v>
      </c>
    </row>
    <row r="255" spans="1:2">
      <c r="A255" s="2" t="s">
        <v>253</v>
      </c>
      <c r="B255" s="4">
        <f>(('Ingresos en Millones'!B255-'Ingresos en Millones'!B254)/'Ingresos en Millones'!B254)*100</f>
        <v>103.51664342448312</v>
      </c>
    </row>
    <row r="256" spans="1:2">
      <c r="A256" s="2" t="s">
        <v>254</v>
      </c>
      <c r="B256" s="4">
        <f>(('Ingresos en Millones'!B256-'Ingresos en Millones'!B255)/'Ingresos en Millones'!B255)*100</f>
        <v>31.680867544539115</v>
      </c>
    </row>
    <row r="257" spans="1:2">
      <c r="A257" s="2" t="s">
        <v>255</v>
      </c>
      <c r="B257" s="4">
        <v>92.114681293537444</v>
      </c>
    </row>
    <row r="258" spans="1:2">
      <c r="A258" s="2" t="s">
        <v>256</v>
      </c>
      <c r="B258" s="4">
        <v>55.40158762608278</v>
      </c>
    </row>
    <row r="259" spans="1:2">
      <c r="A259" s="2" t="s">
        <v>257</v>
      </c>
      <c r="B259" s="4">
        <v>47.380545665189352</v>
      </c>
    </row>
    <row r="260" spans="1:2">
      <c r="A260" s="2" t="s">
        <v>258</v>
      </c>
      <c r="B260" s="4">
        <v>49.822978494379122</v>
      </c>
    </row>
    <row r="261" spans="1:2">
      <c r="A261" s="2" t="s">
        <v>259</v>
      </c>
      <c r="B261" s="4">
        <v>29.620965572233732</v>
      </c>
    </row>
    <row r="262" spans="1:2">
      <c r="A262" s="2" t="s">
        <v>260</v>
      </c>
      <c r="B262" s="4">
        <v>-0.84264830316406403</v>
      </c>
    </row>
    <row r="263" spans="1:2">
      <c r="A263" s="2" t="s">
        <v>261</v>
      </c>
      <c r="B263" s="4">
        <v>28.271973587428761</v>
      </c>
    </row>
    <row r="264" spans="1:2">
      <c r="A264" s="2" t="s">
        <v>262</v>
      </c>
      <c r="B264" s="4">
        <v>18.375019180604575</v>
      </c>
    </row>
    <row r="265" spans="1:2">
      <c r="A265" s="2" t="s">
        <v>263</v>
      </c>
      <c r="B265" s="4">
        <v>6.3581567178689484</v>
      </c>
    </row>
    <row r="266" spans="1:2">
      <c r="A266" s="2" t="s">
        <v>264</v>
      </c>
      <c r="B266" s="4">
        <v>19.049360146252287</v>
      </c>
    </row>
    <row r="267" spans="1:2">
      <c r="A267" s="2" t="s">
        <v>265</v>
      </c>
      <c r="B267" s="4">
        <v>-8.2156019656019659</v>
      </c>
    </row>
  </sheetData>
  <phoneticPr fontId="2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D427-2CEF-4C5F-8A13-5F911CDCE65B}">
  <sheetPr codeName="Hoja13"/>
  <dimension ref="A1:D267"/>
  <sheetViews>
    <sheetView topLeftCell="A248" zoomScale="103" zoomScaleNormal="180" workbookViewId="0">
      <selection activeCell="B260" sqref="B260"/>
    </sheetView>
  </sheetViews>
  <sheetFormatPr baseColWidth="10" defaultRowHeight="14.4"/>
  <cols>
    <col min="1" max="1" width="24.33203125" bestFit="1" customWidth="1"/>
    <col min="2" max="2" width="13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95692.301900000006</v>
      </c>
    </row>
    <row r="3" spans="1:2">
      <c r="A3" s="2" t="s">
        <v>1</v>
      </c>
      <c r="B3">
        <v>98759.5</v>
      </c>
    </row>
    <row r="4" spans="1:2">
      <c r="A4" s="2" t="s">
        <v>2</v>
      </c>
      <c r="B4">
        <v>100971.7</v>
      </c>
    </row>
    <row r="5" spans="1:2">
      <c r="A5" s="2" t="s">
        <v>3</v>
      </c>
      <c r="B5">
        <v>106654.3</v>
      </c>
    </row>
    <row r="6" spans="1:2">
      <c r="A6" s="2" t="s">
        <v>4</v>
      </c>
      <c r="B6">
        <v>102247.6</v>
      </c>
    </row>
    <row r="7" spans="1:2">
      <c r="A7" s="2" t="s">
        <v>5</v>
      </c>
      <c r="B7">
        <v>104129.7</v>
      </c>
    </row>
    <row r="8" spans="1:2">
      <c r="A8" s="2" t="s">
        <v>6</v>
      </c>
      <c r="B8">
        <v>115042.8</v>
      </c>
    </row>
    <row r="9" spans="1:2">
      <c r="A9" s="2" t="s">
        <v>7</v>
      </c>
      <c r="B9">
        <v>116637.8</v>
      </c>
    </row>
    <row r="10" spans="1:2">
      <c r="A10" s="2" t="s">
        <v>8</v>
      </c>
      <c r="B10">
        <v>112794.1</v>
      </c>
    </row>
    <row r="11" spans="1:2">
      <c r="A11" s="2" t="s">
        <v>9</v>
      </c>
      <c r="B11">
        <v>131521.60000000001</v>
      </c>
    </row>
    <row r="12" spans="1:2">
      <c r="A12" s="2" t="s">
        <v>10</v>
      </c>
      <c r="B12">
        <v>149991.29999999999</v>
      </c>
    </row>
    <row r="13" spans="1:2">
      <c r="A13" s="2" t="s">
        <v>11</v>
      </c>
      <c r="B13">
        <v>42415.601900000001</v>
      </c>
    </row>
    <row r="14" spans="1:2">
      <c r="A14" s="2" t="s">
        <v>12</v>
      </c>
      <c r="B14">
        <v>42070.2</v>
      </c>
    </row>
    <row r="15" spans="1:2">
      <c r="A15" s="2" t="s">
        <v>13</v>
      </c>
      <c r="B15">
        <v>44249</v>
      </c>
    </row>
    <row r="16" spans="1:2">
      <c r="A16" s="2" t="s">
        <v>14</v>
      </c>
      <c r="B16">
        <v>45772.800000000003</v>
      </c>
    </row>
    <row r="17" spans="1:2">
      <c r="A17" s="2" t="s">
        <v>15</v>
      </c>
      <c r="B17">
        <v>43519.1</v>
      </c>
    </row>
    <row r="18" spans="1:2">
      <c r="A18" s="2" t="s">
        <v>16</v>
      </c>
      <c r="B18">
        <v>44841.5</v>
      </c>
    </row>
    <row r="19" spans="1:2">
      <c r="A19" s="2" t="s">
        <v>17</v>
      </c>
      <c r="B19">
        <v>52404.7</v>
      </c>
    </row>
    <row r="20" spans="1:2">
      <c r="A20" s="2" t="s">
        <v>18</v>
      </c>
      <c r="B20">
        <v>49782.8</v>
      </c>
    </row>
    <row r="21" spans="1:2">
      <c r="A21" s="2" t="s">
        <v>19</v>
      </c>
      <c r="B21">
        <v>42982.7</v>
      </c>
    </row>
    <row r="22" spans="1:2">
      <c r="A22" s="2" t="s">
        <v>20</v>
      </c>
      <c r="B22">
        <v>45162.6</v>
      </c>
    </row>
    <row r="23" spans="1:2">
      <c r="A23" s="2" t="s">
        <v>21</v>
      </c>
      <c r="B23">
        <v>41448.699999999997</v>
      </c>
    </row>
    <row r="24" spans="1:2">
      <c r="A24" s="2" t="s">
        <v>22</v>
      </c>
      <c r="B24">
        <v>39953.7019</v>
      </c>
    </row>
    <row r="25" spans="1:2">
      <c r="A25" s="2" t="s">
        <v>23</v>
      </c>
      <c r="B25">
        <v>43122.2</v>
      </c>
    </row>
    <row r="26" spans="1:2">
      <c r="A26" s="2" t="s">
        <v>24</v>
      </c>
      <c r="B26">
        <v>40885.199999999997</v>
      </c>
    </row>
    <row r="27" spans="1:2">
      <c r="A27" s="2" t="s">
        <v>25</v>
      </c>
      <c r="B27">
        <v>39198.300000000003</v>
      </c>
    </row>
    <row r="28" spans="1:2">
      <c r="A28" s="2" t="s">
        <v>26</v>
      </c>
      <c r="B28">
        <v>37688.300000000003</v>
      </c>
    </row>
    <row r="29" spans="1:2">
      <c r="A29" s="2" t="s">
        <v>27</v>
      </c>
      <c r="B29">
        <v>41781</v>
      </c>
    </row>
    <row r="30" spans="1:2">
      <c r="A30" s="2" t="s">
        <v>28</v>
      </c>
      <c r="B30">
        <v>48368</v>
      </c>
    </row>
    <row r="31" spans="1:2">
      <c r="A31" s="2" t="s">
        <v>29</v>
      </c>
      <c r="B31">
        <v>47400.3</v>
      </c>
    </row>
    <row r="32" spans="1:2">
      <c r="A32" s="2" t="s">
        <v>30</v>
      </c>
      <c r="B32">
        <v>46569.3</v>
      </c>
    </row>
    <row r="33" spans="1:2">
      <c r="A33" s="2" t="s">
        <v>31</v>
      </c>
      <c r="B33">
        <v>49098.6</v>
      </c>
    </row>
    <row r="34" spans="1:2">
      <c r="A34" s="2" t="s">
        <v>32</v>
      </c>
      <c r="B34">
        <v>47292.2</v>
      </c>
    </row>
    <row r="35" spans="1:2">
      <c r="A35" s="2" t="s">
        <v>33</v>
      </c>
      <c r="B35">
        <v>136264.0019</v>
      </c>
    </row>
    <row r="36" spans="1:2">
      <c r="A36" s="2" t="s">
        <v>34</v>
      </c>
      <c r="B36">
        <v>134252</v>
      </c>
    </row>
    <row r="37" spans="1:2">
      <c r="A37" s="2" t="s">
        <v>35</v>
      </c>
      <c r="B37">
        <v>146917</v>
      </c>
    </row>
    <row r="38" spans="1:2">
      <c r="A38" s="2" t="s">
        <v>36</v>
      </c>
      <c r="B38">
        <v>144077</v>
      </c>
    </row>
    <row r="39" spans="1:2">
      <c r="A39" s="2" t="s">
        <v>37</v>
      </c>
      <c r="B39">
        <v>149558</v>
      </c>
    </row>
    <row r="40" spans="1:2">
      <c r="A40" s="2" t="s">
        <v>38</v>
      </c>
      <c r="B40">
        <v>151800</v>
      </c>
    </row>
    <row r="41" spans="1:2">
      <c r="A41" s="2" t="s">
        <v>39</v>
      </c>
      <c r="B41">
        <v>160338</v>
      </c>
    </row>
    <row r="42" spans="1:2">
      <c r="A42" s="2" t="s">
        <v>40</v>
      </c>
      <c r="B42">
        <v>155900</v>
      </c>
    </row>
    <row r="43" spans="1:2">
      <c r="A43" s="2" t="s">
        <v>41</v>
      </c>
      <c r="B43">
        <v>127144</v>
      </c>
    </row>
    <row r="44" spans="1:2">
      <c r="A44" s="2" t="s">
        <v>42</v>
      </c>
      <c r="B44">
        <v>136341</v>
      </c>
    </row>
    <row r="45" spans="1:2">
      <c r="A45" s="2" t="s">
        <v>43</v>
      </c>
      <c r="B45">
        <v>158057</v>
      </c>
    </row>
    <row r="46" spans="1:2">
      <c r="A46" s="2" t="s">
        <v>44</v>
      </c>
      <c r="B46">
        <v>150276.0019</v>
      </c>
    </row>
    <row r="47" spans="1:2">
      <c r="A47" s="2" t="s">
        <v>45</v>
      </c>
      <c r="B47">
        <v>152256</v>
      </c>
    </row>
    <row r="48" spans="1:2">
      <c r="A48" s="2" t="s">
        <v>46</v>
      </c>
      <c r="B48">
        <v>155427</v>
      </c>
    </row>
    <row r="49" spans="1:2">
      <c r="A49" s="2" t="s">
        <v>47</v>
      </c>
      <c r="B49">
        <v>155929</v>
      </c>
    </row>
    <row r="50" spans="1:2">
      <c r="A50" s="2" t="s">
        <v>48</v>
      </c>
      <c r="B50">
        <v>152356</v>
      </c>
    </row>
    <row r="51" spans="1:2">
      <c r="A51" s="2" t="s">
        <v>49</v>
      </c>
      <c r="B51">
        <v>166380</v>
      </c>
    </row>
    <row r="52" spans="1:2">
      <c r="A52" s="2" t="s">
        <v>50</v>
      </c>
      <c r="B52">
        <v>147049</v>
      </c>
    </row>
    <row r="53" spans="1:2">
      <c r="A53" s="2" t="s">
        <v>51</v>
      </c>
      <c r="B53">
        <v>137237</v>
      </c>
    </row>
    <row r="54" spans="1:2">
      <c r="A54" s="2" t="s">
        <v>52</v>
      </c>
      <c r="B54">
        <v>122485</v>
      </c>
    </row>
    <row r="55" spans="1:2">
      <c r="A55" s="2" t="s">
        <v>53</v>
      </c>
      <c r="B55">
        <v>127004</v>
      </c>
    </row>
    <row r="56" spans="1:2">
      <c r="A56" s="2" t="s">
        <v>54</v>
      </c>
      <c r="B56">
        <v>156735</v>
      </c>
    </row>
    <row r="57" spans="1:2">
      <c r="A57" s="2" t="s">
        <v>55</v>
      </c>
      <c r="B57">
        <v>122419.4019</v>
      </c>
    </row>
    <row r="58" spans="1:2">
      <c r="A58" s="2" t="s">
        <v>56</v>
      </c>
      <c r="B58">
        <v>108874.5</v>
      </c>
    </row>
    <row r="59" spans="1:2">
      <c r="A59" s="2" t="s">
        <v>57</v>
      </c>
      <c r="B59">
        <v>95988.2</v>
      </c>
    </row>
    <row r="60" spans="1:2">
      <c r="A60" s="2" t="s">
        <v>58</v>
      </c>
      <c r="B60">
        <v>88786.9</v>
      </c>
    </row>
    <row r="61" spans="1:2">
      <c r="A61" s="2" t="s">
        <v>59</v>
      </c>
      <c r="B61">
        <v>83583.5</v>
      </c>
    </row>
    <row r="62" spans="1:2">
      <c r="A62" s="2" t="s">
        <v>60</v>
      </c>
      <c r="B62">
        <v>84558.399999999994</v>
      </c>
    </row>
    <row r="63" spans="1:2">
      <c r="A63" s="2" t="s">
        <v>61</v>
      </c>
      <c r="B63">
        <v>85507.8</v>
      </c>
    </row>
    <row r="64" spans="1:2">
      <c r="A64" s="2" t="s">
        <v>62</v>
      </c>
      <c r="B64">
        <v>80639</v>
      </c>
    </row>
    <row r="65" spans="1:2">
      <c r="A65" s="2" t="s">
        <v>63</v>
      </c>
      <c r="B65">
        <v>82344.600000000006</v>
      </c>
    </row>
    <row r="66" spans="1:2">
      <c r="A66" s="2" t="s">
        <v>64</v>
      </c>
      <c r="B66">
        <v>91374.6</v>
      </c>
    </row>
    <row r="67" spans="1:2">
      <c r="A67" s="2" t="s">
        <v>65</v>
      </c>
      <c r="B67">
        <v>80388.600000000006</v>
      </c>
    </row>
    <row r="68" spans="1:2">
      <c r="A68" s="2" t="s">
        <v>66</v>
      </c>
      <c r="B68">
        <v>37059.001900000003</v>
      </c>
    </row>
    <row r="69" spans="1:2">
      <c r="A69" s="2" t="s">
        <v>67</v>
      </c>
      <c r="B69">
        <v>37665</v>
      </c>
    </row>
    <row r="70" spans="1:2">
      <c r="A70" s="2" t="s">
        <v>68</v>
      </c>
      <c r="B70">
        <v>39055</v>
      </c>
    </row>
    <row r="71" spans="1:2">
      <c r="A71" s="2" t="s">
        <v>69</v>
      </c>
      <c r="B71">
        <v>40306</v>
      </c>
    </row>
    <row r="72" spans="1:2">
      <c r="A72" s="2" t="s">
        <v>70</v>
      </c>
      <c r="B72">
        <v>38581</v>
      </c>
    </row>
    <row r="73" spans="1:2">
      <c r="A73" s="2" t="s">
        <v>71</v>
      </c>
      <c r="B73">
        <v>39302</v>
      </c>
    </row>
    <row r="74" spans="1:2">
      <c r="A74" s="2" t="s">
        <v>72</v>
      </c>
      <c r="B74">
        <v>41802</v>
      </c>
    </row>
    <row r="75" spans="1:2">
      <c r="A75" s="2" t="s">
        <v>73</v>
      </c>
      <c r="B75">
        <v>36709</v>
      </c>
    </row>
    <row r="76" spans="1:2">
      <c r="A76" s="2" t="s">
        <v>74</v>
      </c>
      <c r="B76">
        <v>32637</v>
      </c>
    </row>
    <row r="77" spans="1:2">
      <c r="A77" s="2" t="s">
        <v>75</v>
      </c>
      <c r="B77">
        <v>34392</v>
      </c>
    </row>
    <row r="78" spans="1:2">
      <c r="A78" s="2" t="s">
        <v>76</v>
      </c>
      <c r="B78">
        <v>35466</v>
      </c>
    </row>
    <row r="79" spans="1:2">
      <c r="A79" s="2" t="s">
        <v>77</v>
      </c>
      <c r="B79">
        <v>38987.801899999999</v>
      </c>
    </row>
    <row r="80" spans="1:2">
      <c r="A80" s="2" t="s">
        <v>78</v>
      </c>
      <c r="B80">
        <v>41945.8</v>
      </c>
    </row>
    <row r="81" spans="1:2">
      <c r="A81" s="2" t="s">
        <v>79</v>
      </c>
      <c r="B81">
        <v>43486.400000000001</v>
      </c>
    </row>
    <row r="82" spans="1:2">
      <c r="A82" s="2" t="s">
        <v>80</v>
      </c>
      <c r="B82">
        <v>44730.7</v>
      </c>
    </row>
    <row r="83" spans="1:2">
      <c r="A83" s="2" t="s">
        <v>81</v>
      </c>
      <c r="B83">
        <v>43792.4</v>
      </c>
    </row>
    <row r="84" spans="1:2">
      <c r="A84" s="2" t="s">
        <v>82</v>
      </c>
      <c r="B84">
        <v>45425</v>
      </c>
    </row>
    <row r="85" spans="1:2">
      <c r="A85" s="2" t="s">
        <v>83</v>
      </c>
      <c r="B85">
        <v>49238.400000000001</v>
      </c>
    </row>
    <row r="86" spans="1:2">
      <c r="A86" s="2" t="s">
        <v>84</v>
      </c>
      <c r="B86">
        <v>49894.400000000001</v>
      </c>
    </row>
    <row r="87" spans="1:2">
      <c r="A87" s="2" t="s">
        <v>85</v>
      </c>
      <c r="B87">
        <v>50155.1</v>
      </c>
    </row>
    <row r="88" spans="1:2">
      <c r="A88" s="2" t="s">
        <v>86</v>
      </c>
      <c r="B88">
        <v>61049.8</v>
      </c>
    </row>
    <row r="89" spans="1:2">
      <c r="A89" s="2" t="s">
        <v>87</v>
      </c>
      <c r="B89">
        <v>67054.600000000006</v>
      </c>
    </row>
    <row r="90" spans="1:2">
      <c r="A90" s="2" t="s">
        <v>88</v>
      </c>
      <c r="B90">
        <v>48976.501900000003</v>
      </c>
    </row>
    <row r="91" spans="1:2">
      <c r="A91" s="2" t="s">
        <v>89</v>
      </c>
      <c r="B91">
        <v>45246.1</v>
      </c>
    </row>
    <row r="92" spans="1:2">
      <c r="A92" s="2" t="s">
        <v>90</v>
      </c>
      <c r="B92">
        <v>53118.3</v>
      </c>
    </row>
    <row r="93" spans="1:2">
      <c r="A93" s="2" t="s">
        <v>91</v>
      </c>
      <c r="B93">
        <v>57038.6</v>
      </c>
    </row>
    <row r="94" spans="1:2">
      <c r="A94" s="2" t="s">
        <v>92</v>
      </c>
      <c r="B94">
        <v>49996.2</v>
      </c>
    </row>
    <row r="95" spans="1:2">
      <c r="A95" s="2" t="s">
        <v>93</v>
      </c>
      <c r="B95">
        <v>47712.2</v>
      </c>
    </row>
    <row r="96" spans="1:2">
      <c r="A96" s="2" t="s">
        <v>94</v>
      </c>
      <c r="B96">
        <v>55757.4</v>
      </c>
    </row>
    <row r="97" spans="1:2">
      <c r="A97" s="2" t="s">
        <v>95</v>
      </c>
      <c r="B97">
        <v>53464.3</v>
      </c>
    </row>
    <row r="98" spans="1:2">
      <c r="A98" s="2" t="s">
        <v>96</v>
      </c>
      <c r="B98">
        <v>53625.4</v>
      </c>
    </row>
    <row r="99" spans="1:2">
      <c r="A99" s="2" t="s">
        <v>97</v>
      </c>
      <c r="B99">
        <v>66861.8</v>
      </c>
    </row>
    <row r="100" spans="1:2">
      <c r="A100" s="2" t="s">
        <v>98</v>
      </c>
      <c r="B100">
        <v>64952.800000000003</v>
      </c>
    </row>
    <row r="101" spans="1:2">
      <c r="A101" s="2" t="s">
        <v>99</v>
      </c>
      <c r="B101">
        <v>119166.30190000001</v>
      </c>
    </row>
    <row r="102" spans="1:2">
      <c r="A102" s="2" t="s">
        <v>100</v>
      </c>
      <c r="B102">
        <v>115961.4</v>
      </c>
    </row>
    <row r="103" spans="1:2">
      <c r="A103" s="2" t="s">
        <v>101</v>
      </c>
      <c r="B103">
        <v>104635.8</v>
      </c>
    </row>
    <row r="104" spans="1:2">
      <c r="A104" s="2" t="s">
        <v>102</v>
      </c>
      <c r="B104">
        <v>103459.6</v>
      </c>
    </row>
    <row r="105" spans="1:2">
      <c r="A105" s="2" t="s">
        <v>103</v>
      </c>
      <c r="B105">
        <v>101536</v>
      </c>
    </row>
    <row r="106" spans="1:2">
      <c r="A106" s="2" t="s">
        <v>104</v>
      </c>
      <c r="B106">
        <v>108164.1</v>
      </c>
    </row>
    <row r="107" spans="1:2">
      <c r="A107" s="2" t="s">
        <v>105</v>
      </c>
      <c r="B107">
        <v>104390.6</v>
      </c>
    </row>
    <row r="108" spans="1:2">
      <c r="A108" s="2" t="s">
        <v>106</v>
      </c>
      <c r="B108">
        <v>90863.2</v>
      </c>
    </row>
    <row r="109" spans="1:2">
      <c r="A109" s="2" t="s">
        <v>107</v>
      </c>
      <c r="B109">
        <v>74169.5</v>
      </c>
    </row>
    <row r="110" spans="1:2">
      <c r="A110" s="2" t="s">
        <v>108</v>
      </c>
      <c r="B110">
        <v>74994.899999999994</v>
      </c>
    </row>
    <row r="111" spans="1:2">
      <c r="A111" s="2" t="s">
        <v>109</v>
      </c>
      <c r="B111">
        <v>78287.100000000006</v>
      </c>
    </row>
    <row r="112" spans="1:2">
      <c r="A112" s="2" t="s">
        <v>110</v>
      </c>
      <c r="B112">
        <v>99373.2019</v>
      </c>
    </row>
    <row r="113" spans="1:2">
      <c r="A113" s="2" t="s">
        <v>111</v>
      </c>
      <c r="B113">
        <v>87944.8</v>
      </c>
    </row>
    <row r="114" spans="1:2">
      <c r="A114" s="2" t="s">
        <v>112</v>
      </c>
      <c r="B114">
        <v>77225.600000000006</v>
      </c>
    </row>
    <row r="115" spans="1:2">
      <c r="A115" s="2" t="s">
        <v>113</v>
      </c>
      <c r="B115">
        <v>70169.600000000006</v>
      </c>
    </row>
    <row r="116" spans="1:2">
      <c r="A116" s="2" t="s">
        <v>114</v>
      </c>
      <c r="B116">
        <v>62920.800000000003</v>
      </c>
    </row>
    <row r="117" spans="1:2">
      <c r="A117" s="2" t="s">
        <v>115</v>
      </c>
      <c r="B117">
        <v>67774.899999999994</v>
      </c>
    </row>
    <row r="118" spans="1:2">
      <c r="A118" s="2" t="s">
        <v>116</v>
      </c>
      <c r="B118">
        <v>72178.399999999994</v>
      </c>
    </row>
    <row r="119" spans="1:2">
      <c r="A119" s="2" t="s">
        <v>117</v>
      </c>
      <c r="B119">
        <v>68896.600000000006</v>
      </c>
    </row>
    <row r="120" spans="1:2">
      <c r="A120" s="2" t="s">
        <v>118</v>
      </c>
      <c r="B120">
        <v>63191.3</v>
      </c>
    </row>
    <row r="121" spans="1:2">
      <c r="A121" s="2" t="s">
        <v>119</v>
      </c>
      <c r="B121">
        <v>65774.399999999994</v>
      </c>
    </row>
    <row r="122" spans="1:2">
      <c r="A122" s="2" t="s">
        <v>120</v>
      </c>
      <c r="B122">
        <v>61902.6</v>
      </c>
    </row>
    <row r="123" spans="1:2">
      <c r="A123" s="2" t="s">
        <v>121</v>
      </c>
      <c r="B123">
        <v>148944.4019</v>
      </c>
    </row>
    <row r="124" spans="1:2">
      <c r="A124" s="2" t="s">
        <v>122</v>
      </c>
      <c r="B124">
        <v>178554.8</v>
      </c>
    </row>
    <row r="125" spans="1:2">
      <c r="A125" s="2" t="s">
        <v>123</v>
      </c>
      <c r="B125">
        <v>208938.4</v>
      </c>
    </row>
    <row r="126" spans="1:2">
      <c r="A126" s="2" t="s">
        <v>124</v>
      </c>
      <c r="B126">
        <v>195845.3</v>
      </c>
    </row>
    <row r="127" spans="1:2">
      <c r="A127" s="2" t="s">
        <v>125</v>
      </c>
      <c r="B127">
        <v>177440.2</v>
      </c>
    </row>
    <row r="128" spans="1:2">
      <c r="A128" s="2" t="s">
        <v>126</v>
      </c>
      <c r="B128">
        <v>173957.3</v>
      </c>
    </row>
    <row r="129" spans="1:2">
      <c r="A129" s="2" t="s">
        <v>127</v>
      </c>
      <c r="B129">
        <v>221579.4</v>
      </c>
    </row>
    <row r="130" spans="1:2">
      <c r="A130" s="2" t="s">
        <v>128</v>
      </c>
      <c r="B130">
        <v>197704.6</v>
      </c>
    </row>
    <row r="131" spans="1:2">
      <c r="A131" s="2" t="s">
        <v>129</v>
      </c>
      <c r="B131">
        <v>200734.4</v>
      </c>
    </row>
    <row r="132" spans="1:2">
      <c r="A132" s="2" t="s">
        <v>130</v>
      </c>
      <c r="B132">
        <v>244334.9</v>
      </c>
    </row>
    <row r="133" spans="1:2">
      <c r="A133" s="2" t="s">
        <v>131</v>
      </c>
      <c r="B133">
        <v>234129.3</v>
      </c>
    </row>
    <row r="134" spans="1:2">
      <c r="A134" s="2" t="s">
        <v>132</v>
      </c>
      <c r="B134">
        <v>82237.2019</v>
      </c>
    </row>
    <row r="135" spans="1:2">
      <c r="A135" s="2" t="s">
        <v>133</v>
      </c>
      <c r="B135">
        <v>81897.3</v>
      </c>
    </row>
    <row r="136" spans="1:2">
      <c r="A136" s="2" t="s">
        <v>134</v>
      </c>
      <c r="B136">
        <v>77532.3</v>
      </c>
    </row>
    <row r="137" spans="1:2">
      <c r="A137" s="2" t="s">
        <v>135</v>
      </c>
      <c r="B137">
        <v>74724.899999999994</v>
      </c>
    </row>
    <row r="138" spans="1:2">
      <c r="A138" s="2" t="s">
        <v>136</v>
      </c>
      <c r="B138">
        <v>67518.8</v>
      </c>
    </row>
    <row r="139" spans="1:2">
      <c r="A139" s="2" t="s">
        <v>137</v>
      </c>
      <c r="B139">
        <v>70170.3</v>
      </c>
    </row>
    <row r="140" spans="1:2">
      <c r="A140" s="2" t="s">
        <v>138</v>
      </c>
      <c r="B140">
        <v>78157.7</v>
      </c>
    </row>
    <row r="141" spans="1:2">
      <c r="A141" s="2" t="s">
        <v>139</v>
      </c>
      <c r="B141">
        <v>75972.3</v>
      </c>
    </row>
    <row r="142" spans="1:2">
      <c r="A142" s="2" t="s">
        <v>140</v>
      </c>
      <c r="B142">
        <v>84893.1</v>
      </c>
    </row>
    <row r="143" spans="1:2">
      <c r="A143" s="2" t="s">
        <v>141</v>
      </c>
      <c r="B143">
        <v>88320.5</v>
      </c>
    </row>
    <row r="144" spans="1:2">
      <c r="A144" s="2" t="s">
        <v>142</v>
      </c>
      <c r="B144">
        <v>85254.9</v>
      </c>
    </row>
    <row r="145" spans="1:3">
      <c r="A145" s="2" t="s">
        <v>143</v>
      </c>
      <c r="B145" s="5">
        <f>(46312282000/6.463)/1000000</f>
        <v>7165.7561503945535</v>
      </c>
      <c r="C145" s="6"/>
    </row>
    <row r="146" spans="1:3">
      <c r="A146" s="2" t="s">
        <v>144</v>
      </c>
      <c r="B146" s="5">
        <f>(44380858000/6.3093)/1000000</f>
        <v>7034.1968205664652</v>
      </c>
    </row>
    <row r="147" spans="1:3">
      <c r="A147" s="2" t="s">
        <v>145</v>
      </c>
      <c r="B147" s="5">
        <f>(49767887000/6.1478)/1000000</f>
        <v>8095.235206089983</v>
      </c>
    </row>
    <row r="148" spans="1:3">
      <c r="A148" s="2" t="s">
        <v>146</v>
      </c>
      <c r="B148" s="5">
        <f>(55366384000/6.162)/1000000</f>
        <v>8985.1320999675427</v>
      </c>
    </row>
    <row r="149" spans="1:3">
      <c r="A149" s="2" t="s">
        <v>147</v>
      </c>
      <c r="B149" s="5">
        <f>(77611985000/6.2827)/1000000</f>
        <v>12353.285211772009</v>
      </c>
    </row>
    <row r="150" spans="1:3">
      <c r="A150" s="2" t="s">
        <v>148</v>
      </c>
      <c r="B150" s="5">
        <f>(100207703000/6.64)/1000000</f>
        <v>15091.521536144579</v>
      </c>
    </row>
    <row r="151" spans="1:3">
      <c r="A151" s="2" t="s">
        <v>149</v>
      </c>
      <c r="B151" s="5">
        <f>(121790925000/6.609)/1000000</f>
        <v>18428.041307308216</v>
      </c>
    </row>
    <row r="152" spans="1:3">
      <c r="A152" s="2" t="s">
        <v>150</v>
      </c>
      <c r="B152" s="5">
        <f>(121778117000/6.9081)/1000000</f>
        <v>17628.308362646749</v>
      </c>
    </row>
    <row r="153" spans="1:3">
      <c r="A153" s="2" t="s">
        <v>151</v>
      </c>
      <c r="B153" s="5">
        <f>(153469184000/6.9042)/1000000</f>
        <v>22228.3804061296</v>
      </c>
    </row>
    <row r="154" spans="1:3">
      <c r="A154" s="2" t="s">
        <v>152</v>
      </c>
      <c r="B154">
        <v>32758</v>
      </c>
    </row>
    <row r="155" spans="1:3">
      <c r="A155" s="2" t="s">
        <v>153</v>
      </c>
      <c r="B155">
        <v>63040.800000000003</v>
      </c>
    </row>
    <row r="156" spans="1:3">
      <c r="A156" s="2" t="s">
        <v>154</v>
      </c>
      <c r="B156" s="10">
        <f>205242*1000/1000000</f>
        <v>205.24199999999999</v>
      </c>
      <c r="C156" s="9"/>
    </row>
    <row r="157" spans="1:3">
      <c r="A157" s="2" t="s">
        <v>155</v>
      </c>
      <c r="B157" s="10">
        <f>413256*1000/1000000</f>
        <v>413.25599999999997</v>
      </c>
    </row>
    <row r="158" spans="1:3">
      <c r="A158" s="2" t="s">
        <v>156</v>
      </c>
      <c r="B158" s="10">
        <f>2013496*1000/1000000</f>
        <v>2013.4960000000001</v>
      </c>
    </row>
    <row r="159" spans="1:3">
      <c r="A159" s="2" t="s">
        <v>157</v>
      </c>
      <c r="B159" s="10">
        <f>3198356*1000/1000000</f>
        <v>3198.3560000000002</v>
      </c>
    </row>
    <row r="160" spans="1:3">
      <c r="A160" s="2" t="s">
        <v>158</v>
      </c>
      <c r="B160" s="10">
        <f>4046025*1000/1000000</f>
        <v>4046.0250000000001</v>
      </c>
    </row>
    <row r="161" spans="1:2">
      <c r="A161" s="2" t="s">
        <v>159</v>
      </c>
      <c r="B161" s="10">
        <f>7000132*1000/1000000</f>
        <v>7000.1319999999996</v>
      </c>
    </row>
    <row r="162" spans="1:2">
      <c r="A162" s="2" t="s">
        <v>160</v>
      </c>
      <c r="B162" s="10">
        <f>21461268*1000/1000000</f>
        <v>21461.268</v>
      </c>
    </row>
    <row r="163" spans="1:2">
      <c r="A163" s="2" t="s">
        <v>161</v>
      </c>
      <c r="B163" s="10">
        <f>24578</f>
        <v>24578</v>
      </c>
    </row>
    <row r="164" spans="1:2">
      <c r="A164" s="2" t="s">
        <v>162</v>
      </c>
      <c r="B164">
        <v>31536</v>
      </c>
    </row>
    <row r="165" spans="1:2">
      <c r="A165" s="2" t="s">
        <v>163</v>
      </c>
      <c r="B165">
        <v>53823</v>
      </c>
    </row>
    <row r="166" spans="1:2">
      <c r="A166" s="2" t="s">
        <v>164</v>
      </c>
      <c r="B166">
        <v>81462</v>
      </c>
    </row>
    <row r="167" spans="1:2">
      <c r="A167" s="2" t="s">
        <v>165</v>
      </c>
      <c r="B167">
        <v>221550.5019</v>
      </c>
    </row>
    <row r="168" spans="1:2">
      <c r="A168" s="2" t="s">
        <v>166</v>
      </c>
      <c r="B168">
        <v>247613.3</v>
      </c>
    </row>
    <row r="169" spans="1:2">
      <c r="A169" s="2" t="s">
        <v>167</v>
      </c>
      <c r="B169">
        <v>261539.1</v>
      </c>
    </row>
    <row r="170" spans="1:2">
      <c r="A170" s="2" t="s">
        <v>168</v>
      </c>
      <c r="B170">
        <v>268566.59999999998</v>
      </c>
    </row>
    <row r="171" spans="1:2">
      <c r="A171" s="2" t="s">
        <v>169</v>
      </c>
      <c r="B171">
        <v>236599.8</v>
      </c>
    </row>
    <row r="172" spans="1:2">
      <c r="A172" s="2" t="s">
        <v>170</v>
      </c>
      <c r="B172">
        <v>240263.8</v>
      </c>
    </row>
    <row r="173" spans="1:2">
      <c r="A173" s="2" t="s">
        <v>171</v>
      </c>
      <c r="B173">
        <v>278341.5</v>
      </c>
    </row>
    <row r="174" spans="1:2">
      <c r="A174" s="2" t="s">
        <v>172</v>
      </c>
      <c r="B174">
        <v>282760.2</v>
      </c>
    </row>
    <row r="175" spans="1:2">
      <c r="A175" s="2" t="s">
        <v>173</v>
      </c>
      <c r="B175">
        <v>253965</v>
      </c>
    </row>
    <row r="176" spans="1:2">
      <c r="A176" s="2" t="s">
        <v>174</v>
      </c>
      <c r="B176">
        <v>295819.8</v>
      </c>
    </row>
    <row r="177" spans="1:2">
      <c r="A177" s="2" t="s">
        <v>175</v>
      </c>
      <c r="B177">
        <v>293684.7</v>
      </c>
    </row>
    <row r="178" spans="1:2">
      <c r="A178" s="2" t="s">
        <v>176</v>
      </c>
      <c r="B178">
        <v>47813.7019</v>
      </c>
    </row>
    <row r="179" spans="1:2">
      <c r="A179" s="2" t="s">
        <v>177</v>
      </c>
      <c r="B179">
        <v>44850.6</v>
      </c>
    </row>
    <row r="180" spans="1:2">
      <c r="A180" s="2" t="s">
        <v>178</v>
      </c>
      <c r="B180">
        <v>41863.1</v>
      </c>
    </row>
    <row r="181" spans="1:2">
      <c r="A181" s="2" t="s">
        <v>179</v>
      </c>
      <c r="B181">
        <v>41230.1</v>
      </c>
    </row>
    <row r="182" spans="1:2">
      <c r="A182" s="2" t="s">
        <v>180</v>
      </c>
      <c r="B182">
        <v>37061.4</v>
      </c>
    </row>
    <row r="183" spans="1:2">
      <c r="A183" s="2" t="s">
        <v>181</v>
      </c>
      <c r="B183">
        <v>35268.6</v>
      </c>
    </row>
    <row r="184" spans="1:2">
      <c r="A184" s="2" t="s">
        <v>182</v>
      </c>
      <c r="B184">
        <v>44957</v>
      </c>
    </row>
    <row r="185" spans="1:2">
      <c r="A185" s="2" t="s">
        <v>183</v>
      </c>
      <c r="B185">
        <v>45689.9</v>
      </c>
    </row>
    <row r="186" spans="1:2">
      <c r="A186" s="2" t="s">
        <v>184</v>
      </c>
      <c r="B186">
        <v>36754.300000000003</v>
      </c>
    </row>
    <row r="187" spans="1:2">
      <c r="A187" s="2" t="s">
        <v>185</v>
      </c>
      <c r="B187">
        <v>43388.4</v>
      </c>
    </row>
    <row r="188" spans="1:2">
      <c r="A188" s="2" t="s">
        <v>186</v>
      </c>
      <c r="B188">
        <v>46828</v>
      </c>
    </row>
    <row r="189" spans="1:2">
      <c r="A189" s="2" t="s">
        <v>187</v>
      </c>
      <c r="B189">
        <v>23355.7019</v>
      </c>
    </row>
    <row r="190" spans="1:2">
      <c r="A190" s="2" t="s">
        <v>188</v>
      </c>
      <c r="B190">
        <v>24550.2</v>
      </c>
    </row>
    <row r="191" spans="1:2">
      <c r="A191" s="2" t="s">
        <v>189</v>
      </c>
      <c r="B191">
        <v>25767.5</v>
      </c>
    </row>
    <row r="192" spans="1:2">
      <c r="A192" s="2" t="s">
        <v>190</v>
      </c>
      <c r="B192">
        <v>24986.400000000001</v>
      </c>
    </row>
    <row r="193" spans="1:2">
      <c r="A193" s="2" t="s">
        <v>191</v>
      </c>
      <c r="B193">
        <v>26303.8</v>
      </c>
    </row>
    <row r="194" spans="1:2">
      <c r="A194" s="2" t="s">
        <v>192</v>
      </c>
      <c r="B194">
        <v>31429.8</v>
      </c>
    </row>
    <row r="195" spans="1:2">
      <c r="A195" s="2" t="s">
        <v>193</v>
      </c>
      <c r="B195">
        <v>49665.4</v>
      </c>
    </row>
    <row r="196" spans="1:2">
      <c r="A196" s="2" t="s">
        <v>194</v>
      </c>
      <c r="B196">
        <v>47885.9</v>
      </c>
    </row>
    <row r="197" spans="1:2">
      <c r="A197" s="2" t="s">
        <v>195</v>
      </c>
      <c r="B197">
        <v>47191</v>
      </c>
    </row>
    <row r="198" spans="1:2">
      <c r="A198" s="2" t="s">
        <v>196</v>
      </c>
      <c r="B198">
        <v>55860.1</v>
      </c>
    </row>
    <row r="199" spans="1:2">
      <c r="A199" s="2" t="s">
        <v>197</v>
      </c>
      <c r="B199">
        <v>60395.8</v>
      </c>
    </row>
    <row r="200" spans="1:2">
      <c r="A200" s="2" t="s">
        <v>198</v>
      </c>
      <c r="B200">
        <v>117514.4019</v>
      </c>
    </row>
    <row r="201" spans="1:2">
      <c r="A201" s="2" t="s">
        <v>199</v>
      </c>
      <c r="B201">
        <v>132076.1</v>
      </c>
    </row>
    <row r="202" spans="1:2">
      <c r="A202" s="2" t="s">
        <v>200</v>
      </c>
      <c r="B202">
        <v>133161.70000000001</v>
      </c>
    </row>
    <row r="203" spans="1:2">
      <c r="A203" s="2" t="s">
        <v>201</v>
      </c>
      <c r="B203">
        <v>139039.4</v>
      </c>
    </row>
    <row r="204" spans="1:2">
      <c r="A204" s="2" t="s">
        <v>202</v>
      </c>
      <c r="B204">
        <v>141213.1</v>
      </c>
    </row>
    <row r="205" spans="1:2">
      <c r="A205" s="2" t="s">
        <v>203</v>
      </c>
      <c r="B205">
        <v>135128.79999999999</v>
      </c>
    </row>
    <row r="206" spans="1:2">
      <c r="A206" s="2" t="s">
        <v>204</v>
      </c>
      <c r="B206">
        <v>175617</v>
      </c>
    </row>
    <row r="207" spans="1:2">
      <c r="A207" s="2" t="s">
        <v>205</v>
      </c>
      <c r="B207">
        <v>172868.5</v>
      </c>
    </row>
    <row r="208" spans="1:2">
      <c r="A208" s="2" t="s">
        <v>206</v>
      </c>
      <c r="B208">
        <v>181945.4</v>
      </c>
    </row>
    <row r="209" spans="1:2">
      <c r="A209" s="2" t="s">
        <v>207</v>
      </c>
      <c r="B209">
        <v>214619.2</v>
      </c>
    </row>
    <row r="210" spans="1:2">
      <c r="A210" s="2" t="s">
        <v>208</v>
      </c>
      <c r="B210">
        <v>222535.3</v>
      </c>
    </row>
    <row r="211" spans="1:2">
      <c r="A211" s="2" t="s">
        <v>209</v>
      </c>
      <c r="B211">
        <v>235364.0019</v>
      </c>
    </row>
    <row r="212" spans="1:2">
      <c r="A212" s="2" t="s">
        <v>210</v>
      </c>
      <c r="B212">
        <v>265701.8</v>
      </c>
    </row>
    <row r="213" spans="1:2">
      <c r="A213" s="2" t="s">
        <v>211</v>
      </c>
      <c r="B213">
        <v>256454.8</v>
      </c>
    </row>
    <row r="214" spans="1:2">
      <c r="A214" s="2" t="s">
        <v>212</v>
      </c>
      <c r="B214">
        <v>247702.9</v>
      </c>
    </row>
    <row r="215" spans="1:2">
      <c r="A215" s="2" t="s">
        <v>213</v>
      </c>
      <c r="B215">
        <v>236591.6</v>
      </c>
    </row>
    <row r="216" spans="1:2">
      <c r="A216" s="2" t="s">
        <v>214</v>
      </c>
      <c r="B216">
        <v>254694</v>
      </c>
    </row>
    <row r="217" spans="1:2">
      <c r="A217" s="2" t="s">
        <v>215</v>
      </c>
      <c r="B217">
        <v>272612</v>
      </c>
    </row>
    <row r="218" spans="1:2">
      <c r="A218" s="2" t="s">
        <v>216</v>
      </c>
      <c r="B218">
        <v>275288.3</v>
      </c>
    </row>
    <row r="219" spans="1:2">
      <c r="A219" s="2" t="s">
        <v>217</v>
      </c>
      <c r="B219">
        <v>256721.7</v>
      </c>
    </row>
    <row r="220" spans="1:2">
      <c r="A220" s="2" t="s">
        <v>218</v>
      </c>
      <c r="B220">
        <v>279337.7</v>
      </c>
    </row>
    <row r="221" spans="1:2">
      <c r="A221" s="2" t="s">
        <v>219</v>
      </c>
      <c r="B221">
        <v>274491.40000000002</v>
      </c>
    </row>
    <row r="222" spans="1:2">
      <c r="A222" s="2" t="s">
        <v>220</v>
      </c>
      <c r="B222">
        <v>28748.001899999999</v>
      </c>
    </row>
    <row r="223" spans="1:2">
      <c r="A223" s="2" t="s">
        <v>221</v>
      </c>
      <c r="B223">
        <v>30837</v>
      </c>
    </row>
    <row r="224" spans="1:2">
      <c r="A224" s="2" t="s">
        <v>222</v>
      </c>
      <c r="B224">
        <v>34835</v>
      </c>
    </row>
    <row r="225" spans="1:4">
      <c r="A225" s="2" t="s">
        <v>223</v>
      </c>
      <c r="B225">
        <v>36641</v>
      </c>
    </row>
    <row r="226" spans="1:4">
      <c r="A226" s="2" t="s">
        <v>224</v>
      </c>
      <c r="B226">
        <v>33871</v>
      </c>
    </row>
    <row r="227" spans="1:4">
      <c r="A227" s="2" t="s">
        <v>225</v>
      </c>
      <c r="B227">
        <v>36445</v>
      </c>
    </row>
    <row r="228" spans="1:4">
      <c r="A228" s="2" t="s">
        <v>226</v>
      </c>
      <c r="B228">
        <v>40827</v>
      </c>
    </row>
    <row r="229" spans="1:4">
      <c r="A229" s="2" t="s">
        <v>227</v>
      </c>
      <c r="B229">
        <v>39431</v>
      </c>
    </row>
    <row r="230" spans="1:4">
      <c r="A230" s="2" t="s">
        <v>228</v>
      </c>
      <c r="B230">
        <v>32647</v>
      </c>
    </row>
    <row r="231" spans="1:4">
      <c r="A231" s="2" t="s">
        <v>229</v>
      </c>
      <c r="B231">
        <v>36242</v>
      </c>
    </row>
    <row r="232" spans="1:4">
      <c r="A232" s="2" t="s">
        <v>230</v>
      </c>
      <c r="B232">
        <v>37840</v>
      </c>
    </row>
    <row r="233" spans="1:4">
      <c r="A233" s="2" t="s">
        <v>231</v>
      </c>
      <c r="B233" s="4">
        <f>(19477*1000000*0.893435632183908)/1000000</f>
        <v>17401.445808045974</v>
      </c>
    </row>
    <row r="234" spans="1:4">
      <c r="A234" s="2" t="s">
        <v>232</v>
      </c>
      <c r="B234" s="4">
        <f>(16436*1000000*0.877024904214559)/1000000</f>
        <v>14414.781325670492</v>
      </c>
      <c r="D234" s="8"/>
    </row>
    <row r="235" spans="1:4">
      <c r="A235" s="2" t="s">
        <v>233</v>
      </c>
      <c r="B235" s="4">
        <f>(17262*1000000*0.845999233716476)/1000000</f>
        <v>14603.638772413809</v>
      </c>
    </row>
    <row r="236" spans="1:4">
      <c r="A236" s="2" t="s">
        <v>234</v>
      </c>
      <c r="B236" s="4">
        <f>(20037*1000000*0.951457307692308)/1000000</f>
        <v>19064.350074230773</v>
      </c>
      <c r="D236" s="8"/>
    </row>
    <row r="237" spans="1:4">
      <c r="A237" s="2" t="s">
        <v>235</v>
      </c>
      <c r="B237" s="4">
        <v>16463</v>
      </c>
    </row>
    <row r="238" spans="1:4">
      <c r="A238" s="2" t="s">
        <v>236</v>
      </c>
      <c r="B238" s="4">
        <v>15499</v>
      </c>
    </row>
    <row r="239" spans="1:4">
      <c r="A239" s="2" t="s">
        <v>237</v>
      </c>
      <c r="B239" s="4">
        <v>15165</v>
      </c>
    </row>
    <row r="240" spans="1:4">
      <c r="A240" s="2" t="s">
        <v>238</v>
      </c>
      <c r="B240" s="4">
        <v>16661</v>
      </c>
    </row>
    <row r="241" spans="1:2">
      <c r="A241" s="2" t="s">
        <v>239</v>
      </c>
      <c r="B241" s="7">
        <v>12884</v>
      </c>
    </row>
    <row r="242" spans="1:2">
      <c r="A242" s="2" t="s">
        <v>240</v>
      </c>
      <c r="B242" s="4">
        <v>14357</v>
      </c>
    </row>
    <row r="243" spans="1:2">
      <c r="A243" s="2" t="s">
        <v>241</v>
      </c>
      <c r="B243" s="4">
        <v>13066</v>
      </c>
    </row>
    <row r="244" spans="1:2">
      <c r="A244" s="2" t="s">
        <v>242</v>
      </c>
      <c r="B244" s="4">
        <v>15618</v>
      </c>
    </row>
    <row r="245" spans="1:2">
      <c r="A245" s="2" t="s">
        <v>243</v>
      </c>
      <c r="B245" s="4">
        <v>17489</v>
      </c>
    </row>
    <row r="246" spans="1:2">
      <c r="A246" s="2" t="s">
        <v>244</v>
      </c>
      <c r="B246" s="4">
        <v>14957</v>
      </c>
    </row>
    <row r="247" spans="1:2">
      <c r="A247" s="2" t="s">
        <v>245</v>
      </c>
      <c r="B247" s="4">
        <v>19121</v>
      </c>
    </row>
    <row r="248" spans="1:2">
      <c r="A248" s="2" t="s">
        <v>246</v>
      </c>
      <c r="B248">
        <v>24866</v>
      </c>
    </row>
    <row r="249" spans="1:2">
      <c r="A249" s="2" t="s">
        <v>247</v>
      </c>
      <c r="B249">
        <v>26487</v>
      </c>
    </row>
    <row r="250" spans="1:2">
      <c r="A250" s="2" t="s">
        <v>248</v>
      </c>
      <c r="B250">
        <v>25281</v>
      </c>
    </row>
    <row r="251" spans="1:2">
      <c r="A251" s="2" t="s">
        <v>249</v>
      </c>
      <c r="B251">
        <v>23554</v>
      </c>
    </row>
    <row r="252" spans="1:2">
      <c r="A252" s="2" t="s">
        <v>250</v>
      </c>
      <c r="B252" s="4">
        <v>22291</v>
      </c>
    </row>
    <row r="253" spans="1:2">
      <c r="A253" s="2" t="s">
        <v>251</v>
      </c>
      <c r="B253" s="4">
        <v>14639</v>
      </c>
    </row>
    <row r="254" spans="1:2">
      <c r="A254" s="2" t="s">
        <v>252</v>
      </c>
      <c r="B254" s="4">
        <v>16493</v>
      </c>
    </row>
    <row r="255" spans="1:2">
      <c r="A255" s="2" t="s">
        <v>253</v>
      </c>
      <c r="B255">
        <v>33566</v>
      </c>
    </row>
    <row r="256" spans="1:2">
      <c r="A256" s="2" t="s">
        <v>254</v>
      </c>
      <c r="B256">
        <v>44200</v>
      </c>
    </row>
    <row r="257" spans="1:3">
      <c r="A257" s="2" t="s">
        <v>255</v>
      </c>
      <c r="B257" s="8">
        <f>(2303943/1000000)*1000</f>
        <v>2303.9429999999998</v>
      </c>
      <c r="C257" s="8"/>
    </row>
    <row r="258" spans="1:3">
      <c r="A258" s="2" t="s">
        <v>256</v>
      </c>
      <c r="B258" s="8">
        <f>(3580364/1000000)*1000</f>
        <v>3580.364</v>
      </c>
    </row>
    <row r="259" spans="1:3">
      <c r="A259" s="2" t="s">
        <v>257</v>
      </c>
      <c r="B259" s="8">
        <f>(5276760/1000000)*1000</f>
        <v>5276.76</v>
      </c>
    </row>
    <row r="260" spans="1:3">
      <c r="A260" s="2" t="s">
        <v>258</v>
      </c>
      <c r="B260" s="8">
        <f>(7905799/1000000)*1000</f>
        <v>7905.799</v>
      </c>
    </row>
    <row r="261" spans="1:3">
      <c r="A261" s="2" t="s">
        <v>259</v>
      </c>
      <c r="B261" s="8">
        <f>(10247573/1000000)*1000</f>
        <v>10247.572999999999</v>
      </c>
    </row>
    <row r="262" spans="1:3">
      <c r="A262" s="2" t="s">
        <v>260</v>
      </c>
      <c r="B262" s="8">
        <f>(10161222/1000000)*1000</f>
        <v>10161.222</v>
      </c>
    </row>
    <row r="263" spans="1:3">
      <c r="A263" s="2" t="s">
        <v>261</v>
      </c>
      <c r="B263" s="8">
        <v>13034</v>
      </c>
    </row>
    <row r="264" spans="1:3">
      <c r="A264" s="2" t="s">
        <v>262</v>
      </c>
      <c r="B264" s="8">
        <v>15429</v>
      </c>
    </row>
    <row r="265" spans="1:3">
      <c r="A265" s="2" t="s">
        <v>263</v>
      </c>
      <c r="B265" s="8">
        <v>16410</v>
      </c>
    </row>
    <row r="266" spans="1:3">
      <c r="A266" s="2" t="s">
        <v>264</v>
      </c>
      <c r="B266" s="8">
        <v>19536</v>
      </c>
    </row>
    <row r="267" spans="1:3">
      <c r="A267" s="2" t="s">
        <v>265</v>
      </c>
      <c r="B267" s="8">
        <v>17931</v>
      </c>
    </row>
  </sheetData>
  <phoneticPr fontId="2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AE8B-4FC6-48B3-99A2-7FC08F4147C7}">
  <sheetPr codeName="Hoja14">
    <tabColor rgb="FFEE0000"/>
  </sheetPr>
  <dimension ref="A1:C267"/>
  <sheetViews>
    <sheetView tabSelected="1" topLeftCell="A251" zoomScale="115" zoomScaleNormal="115" workbookViewId="0">
      <selection activeCell="C259" sqref="C259"/>
    </sheetView>
  </sheetViews>
  <sheetFormatPr baseColWidth="10" defaultRowHeight="14.4"/>
  <cols>
    <col min="1" max="1" width="24.33203125" bestFit="1" customWidth="1"/>
    <col min="2" max="2" width="12" bestFit="1" customWidth="1"/>
    <col min="4" max="4" width="12.66406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43736.263825000002</v>
      </c>
    </row>
    <row r="3" spans="1:2">
      <c r="A3" s="2" t="s">
        <v>1</v>
      </c>
      <c r="B3">
        <v>21371.471877</v>
      </c>
    </row>
    <row r="4" spans="1:2">
      <c r="A4" s="2" t="s">
        <v>2</v>
      </c>
      <c r="B4">
        <v>25865.580066999999</v>
      </c>
    </row>
    <row r="5" spans="1:2">
      <c r="A5" s="2" t="s">
        <v>3</v>
      </c>
      <c r="B5">
        <v>23375.807018</v>
      </c>
    </row>
    <row r="6" spans="1:2">
      <c r="A6" s="2" t="s">
        <v>4</v>
      </c>
      <c r="B6">
        <v>22891.964923</v>
      </c>
    </row>
    <row r="7" spans="1:2">
      <c r="A7" s="2" t="s">
        <v>5</v>
      </c>
      <c r="B7">
        <v>20367.514305000001</v>
      </c>
    </row>
    <row r="8" spans="1:2">
      <c r="A8" s="2" t="s">
        <v>6</v>
      </c>
      <c r="B8">
        <v>17735.491364000001</v>
      </c>
    </row>
    <row r="9" spans="1:2">
      <c r="A9" s="2" t="s">
        <v>7</v>
      </c>
      <c r="B9">
        <v>17848.278674000001</v>
      </c>
    </row>
    <row r="10" spans="1:2">
      <c r="A10" s="2" t="s">
        <v>8</v>
      </c>
      <c r="B10">
        <v>19361.746121</v>
      </c>
    </row>
    <row r="11" spans="1:2">
      <c r="A11" s="2" t="s">
        <v>9</v>
      </c>
      <c r="B11">
        <v>22097.585021999999</v>
      </c>
    </row>
    <row r="12" spans="1:2">
      <c r="A12" s="2" t="s">
        <v>10</v>
      </c>
      <c r="B12">
        <v>19166.833917</v>
      </c>
    </row>
    <row r="13" spans="1:2">
      <c r="A13" s="2" t="s">
        <v>11</v>
      </c>
      <c r="B13">
        <v>12398.887162000001</v>
      </c>
    </row>
    <row r="14" spans="1:2">
      <c r="A14" s="2" t="s">
        <v>12</v>
      </c>
      <c r="B14">
        <v>23400.644658000001</v>
      </c>
    </row>
    <row r="15" spans="1:2">
      <c r="A15" s="2" t="s">
        <v>13</v>
      </c>
      <c r="B15">
        <v>44420</v>
      </c>
    </row>
    <row r="16" spans="1:2">
      <c r="A16" s="2" t="s">
        <v>14</v>
      </c>
      <c r="B16">
        <v>41777.170126999998</v>
      </c>
    </row>
    <row r="17" spans="1:2">
      <c r="A17" s="2" t="s">
        <v>15</v>
      </c>
      <c r="B17">
        <v>48077.311229999999</v>
      </c>
    </row>
    <row r="18" spans="1:2">
      <c r="A18" s="2" t="s">
        <v>16</v>
      </c>
      <c r="B18">
        <v>38348.026254999997</v>
      </c>
    </row>
    <row r="19" spans="1:2">
      <c r="A19" s="2" t="s">
        <v>17</v>
      </c>
      <c r="B19">
        <v>27564.402571999999</v>
      </c>
    </row>
    <row r="20" spans="1:2">
      <c r="A20" s="2" t="s">
        <v>18</v>
      </c>
      <c r="B20">
        <v>25626.747334</v>
      </c>
    </row>
    <row r="21" spans="1:2">
      <c r="A21" s="2" t="s">
        <v>19</v>
      </c>
      <c r="B21">
        <v>29890.911177000002</v>
      </c>
    </row>
    <row r="22" spans="1:2">
      <c r="A22" s="2" t="s">
        <v>20</v>
      </c>
      <c r="B22">
        <v>21028.585352999999</v>
      </c>
    </row>
    <row r="23" spans="1:2">
      <c r="A23" s="2" t="s">
        <v>21</v>
      </c>
      <c r="B23">
        <v>11940.357185000001</v>
      </c>
    </row>
    <row r="24" spans="1:2">
      <c r="A24" s="2" t="s">
        <v>22</v>
      </c>
      <c r="B24">
        <v>22049.287199999999</v>
      </c>
    </row>
    <row r="25" spans="1:2">
      <c r="A25" s="2" t="s">
        <v>23</v>
      </c>
      <c r="B25">
        <v>27853.850398999999</v>
      </c>
    </row>
    <row r="26" spans="1:2">
      <c r="A26" s="2" t="s">
        <v>24</v>
      </c>
      <c r="B26">
        <v>42182.74368</v>
      </c>
    </row>
    <row r="27" spans="1:2">
      <c r="A27" s="2" t="s">
        <v>25</v>
      </c>
      <c r="B27">
        <v>37196.00632</v>
      </c>
    </row>
    <row r="28" spans="1:2">
      <c r="A28" s="2" t="s">
        <v>26</v>
      </c>
      <c r="B28">
        <v>37953.146399999998</v>
      </c>
    </row>
    <row r="29" spans="1:2">
      <c r="A29" s="2" t="s">
        <v>27</v>
      </c>
      <c r="B29">
        <v>34110.514560000003</v>
      </c>
    </row>
    <row r="30" spans="1:2">
      <c r="A30" s="2" t="s">
        <v>28</v>
      </c>
      <c r="B30">
        <v>34989.907520000001</v>
      </c>
    </row>
    <row r="31" spans="1:2">
      <c r="A31" s="2" t="s">
        <v>29</v>
      </c>
      <c r="B31">
        <v>35024.169199999997</v>
      </c>
    </row>
    <row r="32" spans="1:2">
      <c r="A32" s="2" t="s">
        <v>30</v>
      </c>
      <c r="B32">
        <v>46306.171439999998</v>
      </c>
    </row>
    <row r="33" spans="1:2">
      <c r="A33" s="2" t="s">
        <v>31</v>
      </c>
      <c r="B33">
        <v>63460.402055999999</v>
      </c>
    </row>
    <row r="34" spans="1:2">
      <c r="A34" s="2" t="s">
        <v>32</v>
      </c>
      <c r="B34">
        <v>36902.873599999999</v>
      </c>
    </row>
    <row r="35" spans="1:2">
      <c r="A35" s="2" t="s">
        <v>33</v>
      </c>
      <c r="B35">
        <v>40888</v>
      </c>
    </row>
    <row r="36" spans="1:2">
      <c r="A36" s="2" t="s">
        <v>34</v>
      </c>
      <c r="B36">
        <v>50802.85</v>
      </c>
    </row>
    <row r="37" spans="1:2">
      <c r="A37" s="2" t="s">
        <v>35</v>
      </c>
      <c r="B37">
        <v>60886.78</v>
      </c>
    </row>
    <row r="38" spans="1:2">
      <c r="A38" s="2" t="s">
        <v>36</v>
      </c>
      <c r="B38">
        <v>61426.5</v>
      </c>
    </row>
    <row r="39" spans="1:2">
      <c r="A39" s="2" t="s">
        <v>37</v>
      </c>
      <c r="B39">
        <v>55937.3</v>
      </c>
    </row>
    <row r="40" spans="1:2">
      <c r="A40" s="2" t="s">
        <v>38</v>
      </c>
      <c r="B40">
        <v>47661.723739000001</v>
      </c>
    </row>
    <row r="41" spans="1:2">
      <c r="A41" s="2" t="s">
        <v>39</v>
      </c>
      <c r="B41">
        <v>30393.45</v>
      </c>
    </row>
    <row r="42" spans="1:2">
      <c r="A42" s="2" t="s">
        <v>40</v>
      </c>
      <c r="B42">
        <v>36855.9</v>
      </c>
    </row>
    <row r="43" spans="1:2">
      <c r="A43" s="2" t="s">
        <v>41</v>
      </c>
      <c r="B43">
        <v>34984.199999999997</v>
      </c>
    </row>
    <row r="44" spans="1:2">
      <c r="A44" s="2" t="s">
        <v>42</v>
      </c>
      <c r="B44">
        <v>83246.16</v>
      </c>
    </row>
    <row r="45" spans="1:2">
      <c r="A45" s="2" t="s">
        <v>43</v>
      </c>
      <c r="B45">
        <v>46566.52</v>
      </c>
    </row>
    <row r="46" spans="1:2">
      <c r="A46" s="2" t="s">
        <v>44</v>
      </c>
      <c r="B46">
        <v>31864.44</v>
      </c>
    </row>
    <row r="47" spans="1:2">
      <c r="A47" s="2" t="s">
        <v>45</v>
      </c>
      <c r="B47">
        <v>39554.76</v>
      </c>
    </row>
    <row r="48" spans="1:2">
      <c r="A48" s="2" t="s">
        <v>46</v>
      </c>
      <c r="B48">
        <v>64860.689999000002</v>
      </c>
    </row>
    <row r="49" spans="1:2">
      <c r="A49" s="2" t="s">
        <v>47</v>
      </c>
      <c r="B49">
        <v>56449.469999000001</v>
      </c>
    </row>
    <row r="50" spans="1:2">
      <c r="A50" s="2" t="s">
        <v>48</v>
      </c>
      <c r="B50">
        <v>52579.46</v>
      </c>
    </row>
    <row r="51" spans="1:2">
      <c r="A51" s="2" t="s">
        <v>49</v>
      </c>
      <c r="B51">
        <v>52434.2</v>
      </c>
    </row>
    <row r="52" spans="1:2">
      <c r="A52" s="2" t="s">
        <v>50</v>
      </c>
      <c r="B52">
        <v>47398.65</v>
      </c>
    </row>
    <row r="53" spans="1:2">
      <c r="A53" s="2" t="s">
        <v>51</v>
      </c>
      <c r="B53">
        <v>52447.8</v>
      </c>
    </row>
    <row r="54" spans="1:2">
      <c r="A54" s="2" t="s">
        <v>52</v>
      </c>
      <c r="B54">
        <v>60253.08</v>
      </c>
    </row>
    <row r="55" spans="1:2">
      <c r="A55" s="2" t="s">
        <v>53</v>
      </c>
      <c r="B55">
        <v>85482.54</v>
      </c>
    </row>
    <row r="56" spans="1:2">
      <c r="A56" s="2" t="s">
        <v>54</v>
      </c>
      <c r="B56">
        <v>47096</v>
      </c>
    </row>
    <row r="57" spans="1:2">
      <c r="A57" s="2" t="s">
        <v>55</v>
      </c>
      <c r="B57">
        <v>1824653.4921599999</v>
      </c>
    </row>
    <row r="58" spans="1:2">
      <c r="A58" s="2" t="s">
        <v>56</v>
      </c>
      <c r="B58">
        <v>2374884.6156000001</v>
      </c>
    </row>
    <row r="59" spans="1:2">
      <c r="A59" s="2" t="s">
        <v>57</v>
      </c>
      <c r="B59">
        <v>3845786.9120280002</v>
      </c>
    </row>
    <row r="60" spans="1:2">
      <c r="A60" s="2" t="s">
        <v>58</v>
      </c>
      <c r="B60">
        <v>4351355.4790390003</v>
      </c>
    </row>
    <row r="61" spans="1:2">
      <c r="A61" s="2" t="s">
        <v>59</v>
      </c>
      <c r="B61">
        <v>3340150.8775289999</v>
      </c>
    </row>
    <row r="62" spans="1:2">
      <c r="A62" s="2" t="s">
        <v>60</v>
      </c>
      <c r="B62">
        <v>3053515.1750960001</v>
      </c>
    </row>
    <row r="63" spans="1:2">
      <c r="A63" s="2" t="s">
        <v>61</v>
      </c>
      <c r="B63">
        <v>2834571.3501459998</v>
      </c>
    </row>
    <row r="64" spans="1:2">
      <c r="A64" s="2" t="s">
        <v>62</v>
      </c>
      <c r="B64">
        <v>4467405.0498869997</v>
      </c>
    </row>
    <row r="65" spans="1:2">
      <c r="A65" s="2" t="s">
        <v>63</v>
      </c>
      <c r="B65">
        <v>3931679.8958160002</v>
      </c>
    </row>
    <row r="66" spans="1:2">
      <c r="A66" s="2" t="s">
        <v>64</v>
      </c>
      <c r="B66">
        <v>6028533.7404180001</v>
      </c>
    </row>
    <row r="67" spans="1:2">
      <c r="A67" s="2" t="s">
        <v>65</v>
      </c>
      <c r="B67">
        <v>6290454.5178500004</v>
      </c>
    </row>
    <row r="68" spans="1:2">
      <c r="A68" s="2" t="s">
        <v>66</v>
      </c>
      <c r="B68">
        <v>40082.978000000003</v>
      </c>
    </row>
    <row r="69" spans="1:2">
      <c r="A69" s="2" t="s">
        <v>67</v>
      </c>
      <c r="B69">
        <v>47478.036</v>
      </c>
    </row>
    <row r="70" spans="1:2">
      <c r="A70" s="2" t="s">
        <v>68</v>
      </c>
      <c r="B70">
        <v>68278.450998999993</v>
      </c>
    </row>
    <row r="71" spans="1:2">
      <c r="A71" s="2" t="s">
        <v>69</v>
      </c>
      <c r="B71">
        <v>74562.894</v>
      </c>
    </row>
    <row r="72" spans="1:2">
      <c r="A72" s="2" t="s">
        <v>70</v>
      </c>
      <c r="B72">
        <v>75714.94</v>
      </c>
    </row>
    <row r="73" spans="1:2">
      <c r="A73" s="2" t="s">
        <v>71</v>
      </c>
      <c r="B73">
        <v>84565.407999999996</v>
      </c>
    </row>
    <row r="74" spans="1:2">
      <c r="A74" s="2" t="s">
        <v>72</v>
      </c>
      <c r="B74">
        <v>96407.964000000007</v>
      </c>
    </row>
    <row r="75" spans="1:2">
      <c r="A75" s="2" t="s">
        <v>73</v>
      </c>
      <c r="B75">
        <v>125599.2</v>
      </c>
    </row>
    <row r="76" spans="1:2">
      <c r="A76" s="2" t="s">
        <v>74</v>
      </c>
      <c r="B76">
        <v>148081.74</v>
      </c>
    </row>
    <row r="77" spans="1:2">
      <c r="A77" s="2" t="s">
        <v>75</v>
      </c>
      <c r="B77">
        <v>142766.79699999999</v>
      </c>
    </row>
    <row r="78" spans="1:2">
      <c r="A78" s="2" t="s">
        <v>76</v>
      </c>
      <c r="B78">
        <v>143709.57999999999</v>
      </c>
    </row>
    <row r="79" spans="1:2" ht="15">
      <c r="A79" s="2" t="s">
        <v>77</v>
      </c>
      <c r="B79" s="13">
        <f>22.91*1000</f>
        <v>22910</v>
      </c>
    </row>
    <row r="80" spans="1:2" ht="15">
      <c r="A80" s="2" t="s">
        <v>78</v>
      </c>
      <c r="B80" s="13">
        <f>22.04*1000</f>
        <v>22040</v>
      </c>
    </row>
    <row r="81" spans="1:2" ht="15">
      <c r="A81" s="2" t="s">
        <v>79</v>
      </c>
      <c r="B81" s="13">
        <f>21.54*1000</f>
        <v>21540</v>
      </c>
    </row>
    <row r="82" spans="1:2" ht="15">
      <c r="A82" s="2" t="s">
        <v>80</v>
      </c>
      <c r="B82" s="13">
        <f>19.29*1000</f>
        <v>19290</v>
      </c>
    </row>
    <row r="83" spans="1:2" ht="15">
      <c r="A83" s="2" t="s">
        <v>81</v>
      </c>
      <c r="B83" s="13">
        <f>17.94*1000</f>
        <v>17940</v>
      </c>
    </row>
    <row r="84" spans="1:2" ht="15">
      <c r="A84" s="2" t="s">
        <v>82</v>
      </c>
      <c r="B84" s="13">
        <f>13.05*1000</f>
        <v>13050</v>
      </c>
    </row>
    <row r="85" spans="1:2" ht="15">
      <c r="A85" s="2" t="s">
        <v>83</v>
      </c>
      <c r="B85" s="13">
        <f>12.1*1000</f>
        <v>12100</v>
      </c>
    </row>
    <row r="86" spans="1:2" ht="15">
      <c r="A86" s="2" t="s">
        <v>84</v>
      </c>
      <c r="B86" s="13">
        <f>15.35*1000</f>
        <v>15350</v>
      </c>
    </row>
    <row r="87" spans="1:2" ht="15">
      <c r="A87" s="2" t="s">
        <v>85</v>
      </c>
      <c r="B87" s="13">
        <f>23.02*1000</f>
        <v>23020</v>
      </c>
    </row>
    <row r="88" spans="1:2" ht="15">
      <c r="A88" s="2" t="s">
        <v>86</v>
      </c>
      <c r="B88" s="13">
        <f>27.72*1000</f>
        <v>27720</v>
      </c>
    </row>
    <row r="89" spans="1:2" ht="15">
      <c r="A89" s="2" t="s">
        <v>87</v>
      </c>
      <c r="B89" s="13">
        <f>18.74*1000</f>
        <v>18740</v>
      </c>
    </row>
    <row r="90" spans="1:2" ht="15">
      <c r="A90" s="2" t="s">
        <v>88</v>
      </c>
      <c r="B90" s="13">
        <f>2.47*1000</f>
        <v>2470</v>
      </c>
    </row>
    <row r="91" spans="1:2" ht="15">
      <c r="A91" s="2" t="s">
        <v>89</v>
      </c>
      <c r="B91" s="13">
        <f>8.29*1000</f>
        <v>8290</v>
      </c>
    </row>
    <row r="92" spans="1:2" ht="15">
      <c r="A92" s="2" t="s">
        <v>90</v>
      </c>
      <c r="B92" s="13">
        <f>7.5*1000</f>
        <v>7500</v>
      </c>
    </row>
    <row r="93" spans="1:2" ht="15">
      <c r="A93" s="2" t="s">
        <v>91</v>
      </c>
      <c r="B93" s="13">
        <f>6.9*1000</f>
        <v>6900</v>
      </c>
    </row>
    <row r="94" spans="1:2" ht="15">
      <c r="A94" s="2" t="s">
        <v>92</v>
      </c>
      <c r="B94" s="13">
        <f>6.11*1000</f>
        <v>6110</v>
      </c>
    </row>
    <row r="95" spans="1:2" ht="15">
      <c r="A95" s="2" t="s">
        <v>93</v>
      </c>
      <c r="B95" s="13">
        <f>5.74*1000</f>
        <v>5740</v>
      </c>
    </row>
    <row r="96" spans="1:2" ht="15">
      <c r="A96" s="2" t="s">
        <v>94</v>
      </c>
      <c r="B96" s="13">
        <f>7.42*1000</f>
        <v>7420</v>
      </c>
    </row>
    <row r="97" spans="1:2" ht="15">
      <c r="A97" s="2" t="s">
        <v>95</v>
      </c>
      <c r="B97" s="13">
        <f>8.97*1000</f>
        <v>8970</v>
      </c>
    </row>
    <row r="98" spans="1:2" ht="15">
      <c r="A98" s="2" t="s">
        <v>96</v>
      </c>
      <c r="B98" s="13">
        <f>17.42*1000</f>
        <v>17420</v>
      </c>
    </row>
    <row r="99" spans="1:2" ht="15">
      <c r="A99" s="2" t="s">
        <v>97</v>
      </c>
      <c r="B99" s="13">
        <f>14.72 *1000</f>
        <v>14720</v>
      </c>
    </row>
    <row r="100" spans="1:2" ht="15">
      <c r="A100" s="2" t="s">
        <v>98</v>
      </c>
      <c r="B100" s="13">
        <f>11.82*1000</f>
        <v>11820</v>
      </c>
    </row>
    <row r="101" spans="1:2">
      <c r="A101" s="2" t="s">
        <v>99</v>
      </c>
      <c r="B101">
        <v>18577.088725000001</v>
      </c>
    </row>
    <row r="102" spans="1:2">
      <c r="A102" s="2" t="s">
        <v>100</v>
      </c>
      <c r="B102">
        <v>19998.002533999999</v>
      </c>
    </row>
    <row r="103" spans="1:2">
      <c r="A103" s="2" t="s">
        <v>101</v>
      </c>
      <c r="B103">
        <v>17600.735955</v>
      </c>
    </row>
    <row r="104" spans="1:2">
      <c r="A104" s="2" t="s">
        <v>102</v>
      </c>
      <c r="B104">
        <v>18313.63983</v>
      </c>
    </row>
    <row r="105" spans="1:2">
      <c r="A105" s="2" t="s">
        <v>103</v>
      </c>
      <c r="B105">
        <v>22001.289205000001</v>
      </c>
    </row>
    <row r="106" spans="1:2">
      <c r="A106" s="2" t="s">
        <v>104</v>
      </c>
      <c r="B106">
        <v>19662.388060000001</v>
      </c>
    </row>
    <row r="107" spans="1:2">
      <c r="A107" s="2" t="s">
        <v>105</v>
      </c>
      <c r="B107">
        <v>15586.884717999999</v>
      </c>
    </row>
    <row r="108" spans="1:2">
      <c r="A108" s="2" t="s">
        <v>106</v>
      </c>
      <c r="B108">
        <v>11315.008995</v>
      </c>
    </row>
    <row r="109" spans="1:2">
      <c r="A109" s="2" t="s">
        <v>107</v>
      </c>
      <c r="B109">
        <v>10555.750776999999</v>
      </c>
    </row>
    <row r="110" spans="1:2">
      <c r="A110" s="2" t="s">
        <v>108</v>
      </c>
      <c r="B110">
        <v>18847.365675000001</v>
      </c>
    </row>
    <row r="111" spans="1:2">
      <c r="A111" s="2" t="s">
        <v>109</v>
      </c>
      <c r="B111">
        <v>12295.438521</v>
      </c>
    </row>
    <row r="112" spans="1:2">
      <c r="A112" s="2" t="s">
        <v>110</v>
      </c>
      <c r="B112">
        <v>19399.16388</v>
      </c>
    </row>
    <row r="113" spans="1:2">
      <c r="A113" s="2" t="s">
        <v>111</v>
      </c>
      <c r="B113">
        <v>14031.917952</v>
      </c>
    </row>
    <row r="114" spans="1:2">
      <c r="A114" s="2" t="s">
        <v>112</v>
      </c>
      <c r="B114">
        <v>26954.227895</v>
      </c>
    </row>
    <row r="115" spans="1:2">
      <c r="A115" s="2" t="s">
        <v>113</v>
      </c>
      <c r="B115">
        <v>27208.513063999999</v>
      </c>
    </row>
    <row r="116" spans="1:2">
      <c r="A116" s="2" t="s">
        <v>114</v>
      </c>
      <c r="B116">
        <v>23514.971974</v>
      </c>
    </row>
    <row r="117" spans="1:2">
      <c r="A117" s="2" t="s">
        <v>115</v>
      </c>
      <c r="B117">
        <v>23581.099364999998</v>
      </c>
    </row>
    <row r="118" spans="1:2">
      <c r="A118" s="2" t="s">
        <v>116</v>
      </c>
      <c r="B118">
        <v>20967.993721999999</v>
      </c>
    </row>
    <row r="119" spans="1:2">
      <c r="A119" s="2" t="s">
        <v>117</v>
      </c>
      <c r="B119">
        <v>21950.980906000001</v>
      </c>
    </row>
    <row r="120" spans="1:2">
      <c r="A120" s="2" t="s">
        <v>118</v>
      </c>
      <c r="B120">
        <v>27391.756119000001</v>
      </c>
    </row>
    <row r="121" spans="1:2">
      <c r="A121" s="2" t="s">
        <v>119</v>
      </c>
      <c r="B121">
        <v>25646.527077999999</v>
      </c>
    </row>
    <row r="122" spans="1:2">
      <c r="A122" s="2" t="s">
        <v>120</v>
      </c>
      <c r="B122">
        <v>19395.308333000001</v>
      </c>
    </row>
    <row r="123" spans="1:2">
      <c r="A123" s="2" t="s">
        <v>121</v>
      </c>
      <c r="B123">
        <v>108685.27</v>
      </c>
    </row>
    <row r="124" spans="1:2">
      <c r="A124" s="2" t="s">
        <v>122</v>
      </c>
      <c r="B124">
        <v>176544.9</v>
      </c>
    </row>
    <row r="125" spans="1:2">
      <c r="A125" s="2" t="s">
        <v>123</v>
      </c>
      <c r="B125">
        <v>179960</v>
      </c>
    </row>
    <row r="126" spans="1:2">
      <c r="A126" s="2" t="s">
        <v>124</v>
      </c>
      <c r="B126">
        <v>144059.29999999999</v>
      </c>
    </row>
    <row r="127" spans="1:2">
      <c r="A127" s="2" t="s">
        <v>125</v>
      </c>
      <c r="B127">
        <v>132545.82500000001</v>
      </c>
    </row>
    <row r="128" spans="1:2">
      <c r="A128" s="2" t="s">
        <v>126</v>
      </c>
      <c r="B128">
        <v>154308.75</v>
      </c>
    </row>
    <row r="129" spans="1:2">
      <c r="A129" s="2" t="s">
        <v>127</v>
      </c>
      <c r="B129">
        <v>263864.40860000002</v>
      </c>
    </row>
    <row r="130" spans="1:2">
      <c r="A130" s="2" t="s">
        <v>128</v>
      </c>
      <c r="B130">
        <v>263864.38871000003</v>
      </c>
    </row>
    <row r="131" spans="1:2">
      <c r="A131" s="2" t="s">
        <v>129</v>
      </c>
      <c r="B131">
        <v>263864.38871000003</v>
      </c>
    </row>
    <row r="132" spans="1:2">
      <c r="A132" s="2" t="s">
        <v>130</v>
      </c>
      <c r="B132">
        <v>392062.89651300001</v>
      </c>
    </row>
    <row r="133" spans="1:2">
      <c r="A133" s="2" t="s">
        <v>131</v>
      </c>
      <c r="B133">
        <v>275782.37154999998</v>
      </c>
    </row>
    <row r="134" spans="1:2">
      <c r="A134" s="2" t="s">
        <v>132</v>
      </c>
      <c r="B134">
        <v>18114.637050000001</v>
      </c>
    </row>
    <row r="135" spans="1:2">
      <c r="A135" s="2" t="s">
        <v>133</v>
      </c>
      <c r="B135">
        <v>11240.2528</v>
      </c>
    </row>
    <row r="136" spans="1:2">
      <c r="A136" s="2" t="s">
        <v>134</v>
      </c>
      <c r="B136">
        <v>17951.171999999999</v>
      </c>
    </row>
    <row r="137" spans="1:2">
      <c r="A137" s="2" t="s">
        <v>135</v>
      </c>
      <c r="B137">
        <v>22421.216400000001</v>
      </c>
    </row>
    <row r="138" spans="1:2">
      <c r="A138" s="2" t="s">
        <v>136</v>
      </c>
      <c r="B138">
        <v>31027.340400000001</v>
      </c>
    </row>
    <row r="139" spans="1:2">
      <c r="A139" s="2" t="s">
        <v>137</v>
      </c>
      <c r="B139">
        <v>35405.355150000003</v>
      </c>
    </row>
    <row r="140" spans="1:2">
      <c r="A140" s="2" t="s">
        <v>138</v>
      </c>
      <c r="B140">
        <v>61304.436900000001</v>
      </c>
    </row>
    <row r="141" spans="1:2">
      <c r="A141" s="2" t="s">
        <v>139</v>
      </c>
      <c r="B141">
        <v>83460.14</v>
      </c>
    </row>
    <row r="142" spans="1:2">
      <c r="A142" s="2" t="s">
        <v>140</v>
      </c>
      <c r="B142">
        <v>124874.87820000001</v>
      </c>
    </row>
    <row r="143" spans="1:2">
      <c r="A143" s="2" t="s">
        <v>141</v>
      </c>
      <c r="B143">
        <v>156699.2176</v>
      </c>
    </row>
    <row r="144" spans="1:2">
      <c r="A144" s="2" t="s">
        <v>142</v>
      </c>
      <c r="B144">
        <v>94252.245500000005</v>
      </c>
    </row>
    <row r="145" spans="1:2">
      <c r="A145" s="2" t="s">
        <v>143</v>
      </c>
      <c r="B145">
        <v>4973.5928590000003</v>
      </c>
    </row>
    <row r="146" spans="1:2">
      <c r="A146" s="2" t="s">
        <v>144</v>
      </c>
      <c r="B146">
        <v>6987.18</v>
      </c>
    </row>
    <row r="147" spans="1:2">
      <c r="A147" s="2" t="s">
        <v>145</v>
      </c>
      <c r="B147">
        <v>12415.42461</v>
      </c>
    </row>
    <row r="148" spans="1:2">
      <c r="A148" s="2" t="s">
        <v>146</v>
      </c>
      <c r="B148">
        <v>9565.9957140000006</v>
      </c>
    </row>
    <row r="149" spans="1:2">
      <c r="A149" s="2" t="s">
        <v>147</v>
      </c>
      <c r="B149">
        <v>14159.131413999999</v>
      </c>
    </row>
    <row r="150" spans="1:2">
      <c r="A150" s="2" t="s">
        <v>148</v>
      </c>
      <c r="B150">
        <v>14489.536470999999</v>
      </c>
    </row>
    <row r="151" spans="1:2">
      <c r="A151" s="2" t="s">
        <v>149</v>
      </c>
      <c r="B151">
        <v>16433.678178999999</v>
      </c>
    </row>
    <row r="152" spans="1:2">
      <c r="A152" s="2" t="s">
        <v>150</v>
      </c>
      <c r="B152">
        <v>18112.250339999999</v>
      </c>
    </row>
    <row r="153" spans="1:2">
      <c r="A153" s="2" t="s">
        <v>151</v>
      </c>
      <c r="B153">
        <v>75019.280773000006</v>
      </c>
    </row>
    <row r="154" spans="1:2">
      <c r="A154" s="2" t="s">
        <v>152</v>
      </c>
      <c r="B154">
        <v>98251.071356</v>
      </c>
    </row>
    <row r="155" spans="1:2">
      <c r="A155" s="2" t="s">
        <v>153</v>
      </c>
      <c r="B155">
        <v>71391.374087000004</v>
      </c>
    </row>
    <row r="156" spans="1:2">
      <c r="A156" s="2" t="s">
        <v>154</v>
      </c>
      <c r="B156">
        <v>190738.74849999999</v>
      </c>
    </row>
    <row r="157" spans="1:2">
      <c r="A157" s="2" t="s">
        <v>155</v>
      </c>
      <c r="B157">
        <v>3888.7333760000001</v>
      </c>
    </row>
    <row r="158" spans="1:2">
      <c r="A158" s="2" t="s">
        <v>156</v>
      </c>
      <c r="B158">
        <v>18576.512849999999</v>
      </c>
    </row>
    <row r="159" spans="1:2">
      <c r="A159" s="2" t="s">
        <v>157</v>
      </c>
      <c r="B159">
        <v>28016.91015</v>
      </c>
    </row>
    <row r="160" spans="1:2">
      <c r="A160" s="2" t="s">
        <v>158</v>
      </c>
      <c r="B160">
        <v>31842.240000000002</v>
      </c>
    </row>
    <row r="161" spans="1:2">
      <c r="A161" s="2" t="s">
        <v>159</v>
      </c>
      <c r="B161">
        <v>33136.379999999997</v>
      </c>
    </row>
    <row r="162" spans="1:2">
      <c r="A162" s="2" t="s">
        <v>160</v>
      </c>
      <c r="B162">
        <v>57583.05</v>
      </c>
    </row>
    <row r="163" spans="1:2">
      <c r="A163" s="2" t="s">
        <v>161</v>
      </c>
      <c r="B163">
        <v>76558.05</v>
      </c>
    </row>
    <row r="164" spans="1:2">
      <c r="A164" s="2" t="s">
        <v>162</v>
      </c>
      <c r="B164">
        <v>678139.26</v>
      </c>
    </row>
    <row r="165" spans="1:2">
      <c r="A165" s="2" t="s">
        <v>163</v>
      </c>
      <c r="B165">
        <v>1093062.78</v>
      </c>
    </row>
    <row r="166" spans="1:2">
      <c r="A166" s="2" t="s">
        <v>164</v>
      </c>
      <c r="B166">
        <v>389248.8</v>
      </c>
    </row>
    <row r="167" spans="1:2">
      <c r="A167" s="2" t="s">
        <v>165</v>
      </c>
      <c r="B167">
        <v>62104.2</v>
      </c>
    </row>
    <row r="168" spans="1:2">
      <c r="A168" s="2" t="s">
        <v>166</v>
      </c>
      <c r="B168">
        <v>101134.48</v>
      </c>
    </row>
    <row r="169" spans="1:2">
      <c r="A169" s="2" t="s">
        <v>167</v>
      </c>
      <c r="B169">
        <v>133960.29999999999</v>
      </c>
    </row>
    <row r="170" spans="1:2">
      <c r="A170" s="2" t="s">
        <v>168</v>
      </c>
      <c r="B170">
        <v>107822.24</v>
      </c>
    </row>
    <row r="171" spans="1:2">
      <c r="A171" s="2" t="s">
        <v>169</v>
      </c>
      <c r="B171">
        <v>77648.434953999997</v>
      </c>
    </row>
    <row r="172" spans="1:2">
      <c r="A172" s="2" t="s">
        <v>170</v>
      </c>
      <c r="B172">
        <v>71883.702856000004</v>
      </c>
    </row>
    <row r="173" spans="1:2">
      <c r="A173" s="2" t="s">
        <v>171</v>
      </c>
      <c r="B173">
        <v>78199.844112000006</v>
      </c>
    </row>
    <row r="174" spans="1:2">
      <c r="A174" s="2" t="s">
        <v>172</v>
      </c>
      <c r="B174">
        <v>96699.856232000006</v>
      </c>
    </row>
    <row r="175" spans="1:2">
      <c r="A175" s="2" t="s">
        <v>173</v>
      </c>
      <c r="B175">
        <v>104520.062335</v>
      </c>
    </row>
    <row r="176" spans="1:2">
      <c r="A176" s="2" t="s">
        <v>174</v>
      </c>
      <c r="B176">
        <v>146378.21679599999</v>
      </c>
    </row>
    <row r="177" spans="1:3">
      <c r="A177" s="2" t="s">
        <v>175</v>
      </c>
      <c r="B177">
        <v>78352.449605999995</v>
      </c>
    </row>
    <row r="178" spans="1:3">
      <c r="A178" s="2" t="s">
        <v>176</v>
      </c>
      <c r="B178" s="14">
        <f>B179</f>
        <v>27740</v>
      </c>
      <c r="C178" s="2"/>
    </row>
    <row r="179" spans="1:3" ht="15">
      <c r="A179" s="2" t="s">
        <v>177</v>
      </c>
      <c r="B179" s="13">
        <f>27.74*1000</f>
        <v>27740</v>
      </c>
      <c r="C179" s="2"/>
    </row>
    <row r="180" spans="1:3" ht="15">
      <c r="A180" s="2" t="s">
        <v>178</v>
      </c>
      <c r="B180" s="13">
        <f>26.71 *1001</f>
        <v>26736.71</v>
      </c>
      <c r="C180" s="2"/>
    </row>
    <row r="181" spans="1:3" ht="15">
      <c r="A181" s="2" t="s">
        <v>179</v>
      </c>
      <c r="B181" s="13">
        <f>22.21 *1002</f>
        <v>22254.420000000002</v>
      </c>
      <c r="C181" s="2"/>
    </row>
    <row r="182" spans="1:3" ht="15">
      <c r="A182" s="2" t="s">
        <v>180</v>
      </c>
      <c r="B182" s="13">
        <f>19.2 *1003</f>
        <v>19257.599999999999</v>
      </c>
      <c r="C182" s="2"/>
    </row>
    <row r="183" spans="1:3">
      <c r="A183" s="2" t="s">
        <v>181</v>
      </c>
      <c r="B183">
        <f>23559.6</f>
        <v>23559.599999999999</v>
      </c>
      <c r="C183" s="2"/>
    </row>
    <row r="184" spans="1:3">
      <c r="A184" s="2" t="s">
        <v>182</v>
      </c>
      <c r="B184">
        <v>26437.87</v>
      </c>
      <c r="C184" s="2"/>
    </row>
    <row r="185" spans="1:3">
      <c r="A185" s="2" t="s">
        <v>183</v>
      </c>
      <c r="B185">
        <v>33768.129999999997</v>
      </c>
      <c r="C185" s="2"/>
    </row>
    <row r="186" spans="1:3">
      <c r="A186" s="2" t="s">
        <v>184</v>
      </c>
      <c r="B186">
        <v>47470.55</v>
      </c>
      <c r="C186" s="2"/>
    </row>
    <row r="187" spans="1:3">
      <c r="A187" s="2" t="s">
        <v>185</v>
      </c>
      <c r="B187">
        <v>46941.97</v>
      </c>
      <c r="C187" s="2"/>
    </row>
    <row r="188" spans="1:3">
      <c r="A188" s="2" t="s">
        <v>186</v>
      </c>
      <c r="B188">
        <v>36683.475595000004</v>
      </c>
      <c r="C188" s="2"/>
    </row>
    <row r="189" spans="1:3">
      <c r="A189" s="2" t="s">
        <v>187</v>
      </c>
      <c r="B189">
        <v>1601.8452970000001</v>
      </c>
      <c r="C189" s="2"/>
    </row>
    <row r="190" spans="1:3">
      <c r="A190" s="2" t="s">
        <v>188</v>
      </c>
      <c r="B190">
        <v>3674.9691509999998</v>
      </c>
      <c r="C190" s="2"/>
    </row>
    <row r="191" spans="1:3">
      <c r="A191" s="2" t="s">
        <v>189</v>
      </c>
      <c r="B191">
        <v>4250.1646799999999</v>
      </c>
      <c r="C191" s="2"/>
    </row>
    <row r="192" spans="1:3">
      <c r="A192" s="2" t="s">
        <v>190</v>
      </c>
      <c r="B192">
        <v>2770.6489019999999</v>
      </c>
      <c r="C192" s="2"/>
    </row>
    <row r="193" spans="1:3">
      <c r="A193" s="2" t="s">
        <v>191</v>
      </c>
      <c r="B193">
        <v>4683.2961839999998</v>
      </c>
      <c r="C193" s="2"/>
    </row>
    <row r="194" spans="1:3">
      <c r="A194" s="2" t="s">
        <v>192</v>
      </c>
      <c r="B194">
        <v>8526.2402889999994</v>
      </c>
    </row>
    <row r="195" spans="1:3">
      <c r="A195" s="2" t="s">
        <v>193</v>
      </c>
      <c r="B195">
        <v>15863.824789</v>
      </c>
    </row>
    <row r="196" spans="1:3">
      <c r="A196" s="2" t="s">
        <v>194</v>
      </c>
      <c r="B196">
        <v>18098.452945000001</v>
      </c>
    </row>
    <row r="197" spans="1:3">
      <c r="A197" s="2" t="s">
        <v>195</v>
      </c>
      <c r="B197">
        <v>33819.495953999998</v>
      </c>
    </row>
    <row r="198" spans="1:3">
      <c r="A198" s="2" t="s">
        <v>196</v>
      </c>
      <c r="B198">
        <v>26855.655827999999</v>
      </c>
    </row>
    <row r="199" spans="1:3">
      <c r="A199" s="2" t="s">
        <v>197</v>
      </c>
      <c r="B199">
        <v>14681.821789</v>
      </c>
    </row>
    <row r="200" spans="1:3">
      <c r="A200" s="2" t="s">
        <v>198</v>
      </c>
      <c r="B200">
        <f>29.29*1000000000/1000000</f>
        <v>29290</v>
      </c>
    </row>
    <row r="201" spans="1:3">
      <c r="A201" s="2" t="s">
        <v>199</v>
      </c>
      <c r="B201">
        <f>36.25*1000000000/1000000</f>
        <v>36250</v>
      </c>
    </row>
    <row r="202" spans="1:3">
      <c r="A202" s="2" t="s">
        <v>200</v>
      </c>
      <c r="B202">
        <f>35.04*1000000000/1000000</f>
        <v>35040</v>
      </c>
    </row>
    <row r="203" spans="1:3">
      <c r="A203" s="2" t="s">
        <v>201</v>
      </c>
      <c r="B203">
        <f>42.39*1000000000/1000000</f>
        <v>42390</v>
      </c>
    </row>
    <row r="204" spans="1:3">
      <c r="A204" s="2" t="s">
        <v>202</v>
      </c>
      <c r="B204">
        <f>39.49 *1000000000/1000000</f>
        <v>39490</v>
      </c>
    </row>
    <row r="205" spans="1:3">
      <c r="A205" s="2" t="s">
        <v>203</v>
      </c>
      <c r="B205">
        <f>45.2 *1000000000/1000000</f>
        <v>45200</v>
      </c>
    </row>
    <row r="206" spans="1:3">
      <c r="A206" s="2" t="s">
        <v>204</v>
      </c>
      <c r="B206">
        <f>32.12 *1000000000/1000000</f>
        <v>32119.999999999996</v>
      </c>
    </row>
    <row r="207" spans="1:3">
      <c r="A207" s="2" t="s">
        <v>205</v>
      </c>
      <c r="B207">
        <f>41.85 *1000000000/1000000</f>
        <v>41850</v>
      </c>
    </row>
    <row r="208" spans="1:3">
      <c r="A208" s="2" t="s">
        <v>206</v>
      </c>
      <c r="B208">
        <f>45.43 *1000000000/1000000</f>
        <v>45430</v>
      </c>
    </row>
    <row r="209" spans="1:2">
      <c r="A209" s="2" t="s">
        <v>207</v>
      </c>
      <c r="B209">
        <f>52.12 *1000000000/1000000</f>
        <v>52120</v>
      </c>
    </row>
    <row r="210" spans="1:2">
      <c r="A210" s="2" t="s">
        <v>208</v>
      </c>
      <c r="B210">
        <f>44.99 *1000000000/1000000</f>
        <v>44990</v>
      </c>
    </row>
    <row r="211" spans="1:2">
      <c r="A211" s="2" t="s">
        <v>209</v>
      </c>
      <c r="B211">
        <f>103.51*1000000000/1000000</f>
        <v>103510</v>
      </c>
    </row>
    <row r="212" spans="1:2">
      <c r="A212" s="2" t="s">
        <v>210</v>
      </c>
      <c r="B212">
        <f>147.5*1000000000/1000000</f>
        <v>147500</v>
      </c>
    </row>
    <row r="213" spans="1:2">
      <c r="A213" s="2" t="s">
        <v>211</v>
      </c>
      <c r="B213">
        <f>193.9*1000000000/1000000</f>
        <v>193900</v>
      </c>
    </row>
    <row r="214" spans="1:2">
      <c r="A214" s="2" t="s">
        <v>212</v>
      </c>
      <c r="B214">
        <f>198.99*1000000000/1000000</f>
        <v>198990</v>
      </c>
    </row>
    <row r="215" spans="1:2">
      <c r="A215" s="2" t="s">
        <v>213</v>
      </c>
      <c r="B215">
        <f>191.06*1000000000/1000000</f>
        <v>191060</v>
      </c>
    </row>
    <row r="216" spans="1:2">
      <c r="A216" s="2" t="s">
        <v>214</v>
      </c>
      <c r="B216">
        <f>197.39*1000000000/1000000</f>
        <v>197390</v>
      </c>
    </row>
    <row r="217" spans="1:2">
      <c r="A217" s="2" t="s">
        <v>215</v>
      </c>
      <c r="B217">
        <f>165.27 *1000000000/1000000</f>
        <v>165270</v>
      </c>
    </row>
    <row r="218" spans="1:2">
      <c r="A218" s="2" t="s">
        <v>216</v>
      </c>
      <c r="B218">
        <f>196.93*1000000000/1000000</f>
        <v>196930</v>
      </c>
    </row>
    <row r="219" spans="1:2">
      <c r="A219" s="2" t="s">
        <v>217</v>
      </c>
      <c r="B219">
        <f>215.71*1000000000/1000000</f>
        <v>215710</v>
      </c>
    </row>
    <row r="220" spans="1:2">
      <c r="A220" s="2" t="s">
        <v>218</v>
      </c>
      <c r="B220">
        <f>252.84*1000000000/1000000</f>
        <v>252840</v>
      </c>
    </row>
    <row r="221" spans="1:2">
      <c r="A221" s="2" t="s">
        <v>219</v>
      </c>
      <c r="B221">
        <f>186.35*1000000000/1000000</f>
        <v>186350</v>
      </c>
    </row>
    <row r="222" spans="1:2">
      <c r="A222" s="2" t="s">
        <v>220</v>
      </c>
      <c r="B222">
        <f>7.93*1000000000/1000000</f>
        <v>7930</v>
      </c>
    </row>
    <row r="223" spans="1:2">
      <c r="A223" s="2" t="s">
        <v>221</v>
      </c>
      <c r="B223">
        <f>11.66*1000000000/1000000</f>
        <v>11660</v>
      </c>
    </row>
    <row r="224" spans="1:2">
      <c r="A224" s="2" t="s">
        <v>222</v>
      </c>
      <c r="B224">
        <f>18.14*1000000000/1000000</f>
        <v>18140</v>
      </c>
    </row>
    <row r="225" spans="1:2">
      <c r="A225" s="2" t="s">
        <v>223</v>
      </c>
      <c r="B225">
        <f>22.29*1000000000/1000000</f>
        <v>22290</v>
      </c>
    </row>
    <row r="226" spans="1:2">
      <c r="A226" s="2" t="s">
        <v>224</v>
      </c>
      <c r="B226">
        <f>16.31*1000000000/1000000</f>
        <v>16309.999999999998</v>
      </c>
    </row>
    <row r="227" spans="1:2">
      <c r="A227" s="2" t="s">
        <v>225</v>
      </c>
      <c r="B227">
        <f>16.6*1000000000/1000000</f>
        <v>16600.000000000004</v>
      </c>
    </row>
    <row r="228" spans="1:2">
      <c r="A228" s="2" t="s">
        <v>226</v>
      </c>
      <c r="B228">
        <f>14.87*1000000000/1000000</f>
        <v>14870</v>
      </c>
    </row>
    <row r="229" spans="1:2">
      <c r="A229" s="2" t="s">
        <v>227</v>
      </c>
      <c r="B229">
        <f>16.63*1000000000/1000000</f>
        <v>16629.999999999996</v>
      </c>
    </row>
    <row r="230" spans="1:2">
      <c r="A230" s="2" t="s">
        <v>228</v>
      </c>
      <c r="B230">
        <f>21.18*1000000000/1000000</f>
        <v>21180</v>
      </c>
    </row>
    <row r="231" spans="1:2">
      <c r="A231" s="2" t="s">
        <v>229</v>
      </c>
      <c r="B231">
        <f>24.34*1000000000/1000000</f>
        <v>24340</v>
      </c>
    </row>
    <row r="232" spans="1:2">
      <c r="A232" s="2" t="s">
        <v>230</v>
      </c>
      <c r="B232">
        <f>16.05*1000000000/1000000</f>
        <v>16050</v>
      </c>
    </row>
    <row r="233" spans="1:2">
      <c r="A233" s="2" t="s">
        <v>231</v>
      </c>
      <c r="B233">
        <f>8.41*1000000000/1000000</f>
        <v>8410</v>
      </c>
    </row>
    <row r="234" spans="1:2">
      <c r="A234" s="2" t="s">
        <v>232</v>
      </c>
      <c r="B234">
        <f>9.5*1000000000/1000000</f>
        <v>9500</v>
      </c>
    </row>
    <row r="235" spans="1:2">
      <c r="A235" s="2" t="s">
        <v>233</v>
      </c>
      <c r="B235">
        <f>7.27*1000000000/1000000</f>
        <v>7270</v>
      </c>
    </row>
    <row r="236" spans="1:2">
      <c r="A236" s="2" t="s">
        <v>234</v>
      </c>
      <c r="B236">
        <f>4.33*1000000000/1000000</f>
        <v>4330</v>
      </c>
    </row>
    <row r="237" spans="1:2">
      <c r="A237" s="2" t="s">
        <v>235</v>
      </c>
      <c r="B237">
        <f>18.42*1000000000/1000000</f>
        <v>18420</v>
      </c>
    </row>
    <row r="238" spans="1:2">
      <c r="A238" s="2" t="s">
        <v>236</v>
      </c>
      <c r="B238">
        <f>21.2*1000000000/1000000</f>
        <v>21200</v>
      </c>
    </row>
    <row r="239" spans="1:2">
      <c r="A239" s="2" t="s">
        <v>237</v>
      </c>
      <c r="B239">
        <f>23.85*1000000000/1000000</f>
        <v>23850</v>
      </c>
    </row>
    <row r="240" spans="1:2">
      <c r="A240" s="2" t="s">
        <v>238</v>
      </c>
      <c r="B240">
        <f>18.24*1000000000/1000000</f>
        <v>18240</v>
      </c>
    </row>
    <row r="241" spans="1:2">
      <c r="A241" s="2" t="s">
        <v>239</v>
      </c>
      <c r="B241">
        <f>22.55*1000000000/1000000</f>
        <v>22550</v>
      </c>
    </row>
    <row r="242" spans="1:2">
      <c r="A242" s="2" t="s">
        <v>240</v>
      </c>
      <c r="B242">
        <f>24.24*1000000000/1000000</f>
        <v>24240</v>
      </c>
    </row>
    <row r="243" spans="1:2">
      <c r="A243" s="2" t="s">
        <v>241</v>
      </c>
      <c r="B243">
        <f>35.18*1000000000/1000000</f>
        <v>35180</v>
      </c>
    </row>
    <row r="244" spans="1:2">
      <c r="A244" s="2" t="s">
        <v>242</v>
      </c>
      <c r="B244">
        <f>44.62*1000000000/1000000</f>
        <v>44620</v>
      </c>
    </row>
    <row r="245" spans="1:2">
      <c r="A245" s="2" t="s">
        <v>243</v>
      </c>
      <c r="B245">
        <f>25.23*1000000000/1000000</f>
        <v>25230</v>
      </c>
    </row>
    <row r="246" spans="1:2">
      <c r="A246" s="2" t="s">
        <v>244</v>
      </c>
      <c r="B246">
        <f>92.27*1000000000/1000000</f>
        <v>92270</v>
      </c>
    </row>
    <row r="247" spans="1:2">
      <c r="A247" s="2" t="s">
        <v>245</v>
      </c>
      <c r="B247">
        <f>106.15*1000000000/1000000</f>
        <v>106150</v>
      </c>
    </row>
    <row r="248" spans="1:2">
      <c r="A248" s="2" t="s">
        <v>246</v>
      </c>
      <c r="B248">
        <f>125.25*1000000000/1000000</f>
        <v>125250</v>
      </c>
    </row>
    <row r="249" spans="1:2">
      <c r="A249" s="2" t="s">
        <v>247</v>
      </c>
      <c r="B249">
        <f>122.94*1000000000/1000000</f>
        <v>122940</v>
      </c>
    </row>
    <row r="250" spans="1:2">
      <c r="A250" s="2" t="s">
        <v>248</v>
      </c>
      <c r="B250">
        <f>74.72*1000000000/1000000</f>
        <v>74720</v>
      </c>
    </row>
    <row r="251" spans="1:2">
      <c r="A251" s="2" t="s">
        <v>249</v>
      </c>
      <c r="B251">
        <f>96.36*1000000000/1000000</f>
        <v>96360</v>
      </c>
    </row>
    <row r="252" spans="1:2">
      <c r="A252" s="2" t="s">
        <v>250</v>
      </c>
      <c r="B252">
        <f>94.74*1000000000/1000000</f>
        <v>94740</v>
      </c>
    </row>
    <row r="253" spans="1:2">
      <c r="A253" s="2" t="s">
        <v>251</v>
      </c>
      <c r="B253">
        <f>100.84*1000000000/1000000</f>
        <v>100840</v>
      </c>
    </row>
    <row r="254" spans="1:2">
      <c r="A254" s="2" t="s">
        <v>252</v>
      </c>
      <c r="B254">
        <f>172.29*1000000000/1000000</f>
        <v>172290</v>
      </c>
    </row>
    <row r="255" spans="1:2">
      <c r="A255" s="2" t="s">
        <v>253</v>
      </c>
      <c r="B255">
        <f>205.72*1000000000/1000000</f>
        <v>205720</v>
      </c>
    </row>
    <row r="256" spans="1:2">
      <c r="A256" s="2" t="s">
        <v>254</v>
      </c>
      <c r="B256">
        <f>123.24*1000000000/1000000</f>
        <v>123240</v>
      </c>
    </row>
    <row r="257" spans="1:2">
      <c r="A257" s="2" t="s">
        <v>255</v>
      </c>
      <c r="B257">
        <f>40.65*1000000000/1000000</f>
        <v>40650</v>
      </c>
    </row>
    <row r="258" spans="1:2">
      <c r="A258" s="2" t="s">
        <v>256</v>
      </c>
      <c r="B258">
        <f>35.06*1000000000/1000000</f>
        <v>35060</v>
      </c>
    </row>
    <row r="259" spans="1:2">
      <c r="A259" s="2" t="s">
        <v>257</v>
      </c>
      <c r="B259">
        <f>62.31*1000000000/1000000</f>
        <v>62310</v>
      </c>
    </row>
    <row r="260" spans="1:2">
      <c r="A260" s="2" t="s">
        <v>258</v>
      </c>
      <c r="B260">
        <f>80.03*1000000000/1000000</f>
        <v>80030</v>
      </c>
    </row>
    <row r="261" spans="1:2">
      <c r="A261" s="2" t="s">
        <v>259</v>
      </c>
      <c r="B261">
        <f>65.42*1000000000/1000000</f>
        <v>65420</v>
      </c>
    </row>
    <row r="262" spans="1:2">
      <c r="A262" s="2" t="s">
        <v>260</v>
      </c>
      <c r="B262">
        <f>57.03*1000000000/1000000</f>
        <v>57030</v>
      </c>
    </row>
    <row r="263" spans="1:2">
      <c r="A263" s="2" t="s">
        <v>261</v>
      </c>
      <c r="B263">
        <f>81.32*1000000000/1000000</f>
        <v>81320</v>
      </c>
    </row>
    <row r="264" spans="1:2">
      <c r="A264" s="2" t="s">
        <v>262</v>
      </c>
      <c r="B264">
        <f>43.71*1000000000/1000000</f>
        <v>43710</v>
      </c>
    </row>
    <row r="265" spans="1:2">
      <c r="A265" s="2" t="s">
        <v>263</v>
      </c>
      <c r="B265">
        <f>73.75*1000000000/1000000</f>
        <v>73750</v>
      </c>
    </row>
    <row r="266" spans="1:2">
      <c r="A266" s="2" t="s">
        <v>264</v>
      </c>
      <c r="B266">
        <f>51.77*1000000000/1000000</f>
        <v>51770</v>
      </c>
    </row>
    <row r="267" spans="1:2">
      <c r="A267" s="2" t="s">
        <v>265</v>
      </c>
      <c r="B267">
        <f>39.52*1000000000/1000000</f>
        <v>39520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44DE-5EA6-4EA6-B231-B07A038C058F}">
  <sheetPr codeName="Hoja2"/>
  <dimension ref="A1:B267"/>
  <sheetViews>
    <sheetView topLeftCell="A244" workbookViewId="0">
      <selection activeCell="B256" sqref="B256:B267"/>
    </sheetView>
  </sheetViews>
  <sheetFormatPr baseColWidth="10" defaultRowHeight="14.4"/>
  <sheetData>
    <row r="1" spans="1:2">
      <c r="A1" s="1"/>
      <c r="B1" s="1">
        <v>2011</v>
      </c>
    </row>
    <row r="2" spans="1:2">
      <c r="A2" s="2" t="s">
        <v>0</v>
      </c>
      <c r="B2">
        <v>290512.68436578172</v>
      </c>
    </row>
    <row r="3" spans="1:2">
      <c r="A3" s="2" t="s">
        <v>1</v>
      </c>
      <c r="B3">
        <v>932784.57818580221</v>
      </c>
    </row>
    <row r="4" spans="1:2">
      <c r="A4" s="2" t="s">
        <v>2</v>
      </c>
      <c r="B4">
        <v>915004.84816630569</v>
      </c>
    </row>
    <row r="5" spans="1:2">
      <c r="A5" s="2" t="s">
        <v>3</v>
      </c>
      <c r="B5">
        <v>916872.70038856985</v>
      </c>
    </row>
    <row r="6" spans="1:2">
      <c r="A6" s="2" t="s">
        <v>4</v>
      </c>
      <c r="B6">
        <v>836422.23749222863</v>
      </c>
    </row>
    <row r="7" spans="1:2">
      <c r="A7" s="2" t="s">
        <v>5</v>
      </c>
      <c r="B7">
        <v>834847.54948728846</v>
      </c>
    </row>
    <row r="8" spans="1:2">
      <c r="A8" s="2" t="s">
        <v>6</v>
      </c>
      <c r="B8">
        <v>854180.95959370967</v>
      </c>
    </row>
    <row r="9" spans="1:2">
      <c r="A9" s="2" t="s">
        <v>7</v>
      </c>
      <c r="B9">
        <v>871875.79422625538</v>
      </c>
    </row>
    <row r="10" spans="1:2">
      <c r="A10" s="2" t="s">
        <v>8</v>
      </c>
      <c r="B10">
        <v>934298.32844623365</v>
      </c>
    </row>
    <row r="11" spans="1:2">
      <c r="A11" s="2" t="s">
        <v>9</v>
      </c>
      <c r="B11">
        <v>1106069.3471478189</v>
      </c>
    </row>
    <row r="12" spans="1:2">
      <c r="A12" s="2" t="s">
        <v>10</v>
      </c>
      <c r="B12">
        <v>1003454.089312594</v>
      </c>
    </row>
    <row r="13" spans="1:2">
      <c r="A13" s="2" t="s">
        <v>11</v>
      </c>
      <c r="B13">
        <v>365516.94915254239</v>
      </c>
    </row>
    <row r="14" spans="1:2">
      <c r="A14" s="2" t="s">
        <v>12</v>
      </c>
      <c r="B14">
        <v>247998.39659512258</v>
      </c>
    </row>
    <row r="15" spans="1:2">
      <c r="A15" s="2" t="s">
        <v>13</v>
      </c>
      <c r="B15">
        <v>248922.71689112409</v>
      </c>
    </row>
    <row r="16" spans="1:2">
      <c r="A16" s="2" t="s">
        <v>14</v>
      </c>
      <c r="B16">
        <v>241969.04339000254</v>
      </c>
    </row>
    <row r="17" spans="1:2">
      <c r="A17" s="2" t="s">
        <v>15</v>
      </c>
      <c r="B17">
        <v>209328.08719618662</v>
      </c>
    </row>
    <row r="18" spans="1:2">
      <c r="A18" s="2" t="s">
        <v>16</v>
      </c>
      <c r="B18">
        <v>203698.15160559106</v>
      </c>
    </row>
    <row r="19" spans="1:2">
      <c r="A19" s="2" t="s">
        <v>17</v>
      </c>
      <c r="B19">
        <v>215456.81793887165</v>
      </c>
    </row>
    <row r="20" spans="1:2">
      <c r="A20" s="2" t="s">
        <v>18</v>
      </c>
      <c r="B20">
        <v>206175.81525565524</v>
      </c>
    </row>
    <row r="21" spans="1:2">
      <c r="A21" s="2" t="s">
        <v>19</v>
      </c>
      <c r="B21">
        <v>181832.68044638852</v>
      </c>
    </row>
    <row r="22" spans="1:2">
      <c r="A22" s="2" t="s">
        <v>20</v>
      </c>
      <c r="B22">
        <v>236608.2514734774</v>
      </c>
    </row>
    <row r="23" spans="1:2">
      <c r="A23" s="2" t="s">
        <v>21</v>
      </c>
      <c r="B23">
        <v>208245.15921582814</v>
      </c>
    </row>
    <row r="24" spans="1:2">
      <c r="A24" s="2" t="s">
        <v>22</v>
      </c>
      <c r="B24">
        <v>4275860.9794628751</v>
      </c>
    </row>
    <row r="25" spans="1:2">
      <c r="A25" s="2" t="s">
        <v>23</v>
      </c>
      <c r="B25">
        <v>326001.69342889113</v>
      </c>
    </row>
    <row r="26" spans="1:2">
      <c r="A26" s="2" t="s">
        <v>24</v>
      </c>
      <c r="B26">
        <v>292367.10001287167</v>
      </c>
    </row>
    <row r="27" spans="1:2">
      <c r="A27" s="2" t="s">
        <v>25</v>
      </c>
      <c r="B27">
        <v>267174.91173303162</v>
      </c>
    </row>
    <row r="28" spans="1:2">
      <c r="A28" s="2" t="s">
        <v>26</v>
      </c>
      <c r="B28">
        <v>248316.91648822269</v>
      </c>
    </row>
    <row r="29" spans="1:2">
      <c r="A29" s="2" t="s">
        <v>27</v>
      </c>
      <c r="B29">
        <v>270439.43738551263</v>
      </c>
    </row>
    <row r="30" spans="1:2">
      <c r="A30" s="2" t="s">
        <v>28</v>
      </c>
      <c r="B30">
        <v>281222.38243639236</v>
      </c>
    </row>
    <row r="31" spans="1:2">
      <c r="A31" s="2" t="s">
        <v>29</v>
      </c>
      <c r="B31">
        <v>277305.01017948659</v>
      </c>
    </row>
    <row r="32" spans="1:2">
      <c r="A32" s="2" t="s">
        <v>30</v>
      </c>
      <c r="B32">
        <v>276554.56645545189</v>
      </c>
    </row>
    <row r="33" spans="1:2">
      <c r="A33" s="2" t="s">
        <v>31</v>
      </c>
      <c r="B33">
        <v>292340.57755284308</v>
      </c>
    </row>
    <row r="34" spans="1:2">
      <c r="A34" s="2" t="s">
        <v>32</v>
      </c>
      <c r="B34">
        <v>287364.80081666383</v>
      </c>
    </row>
    <row r="35" spans="1:2">
      <c r="A35" s="2" t="s">
        <v>33</v>
      </c>
      <c r="B35">
        <v>6381154.5383231044</v>
      </c>
    </row>
    <row r="36" spans="1:2">
      <c r="A36" s="2" t="s">
        <v>34</v>
      </c>
      <c r="B36">
        <v>785099.41520467831</v>
      </c>
    </row>
    <row r="37" spans="1:2">
      <c r="A37" s="2" t="s">
        <v>35</v>
      </c>
      <c r="B37">
        <v>811696.13259668509</v>
      </c>
    </row>
    <row r="38" spans="1:2">
      <c r="A38" s="2" t="s">
        <v>36</v>
      </c>
      <c r="B38">
        <v>770465.24064171128</v>
      </c>
    </row>
    <row r="39" spans="1:2">
      <c r="A39" s="2" t="s">
        <v>37</v>
      </c>
      <c r="B39">
        <v>751547.73869346734</v>
      </c>
    </row>
    <row r="40" spans="1:2">
      <c r="A40" s="2" t="s">
        <v>38</v>
      </c>
      <c r="B40">
        <v>755223.88059701491</v>
      </c>
    </row>
    <row r="41" spans="1:2">
      <c r="A41" s="2" t="s">
        <v>39</v>
      </c>
      <c r="B41">
        <v>805718.59296482417</v>
      </c>
    </row>
    <row r="42" spans="1:2">
      <c r="A42" s="2" t="s">
        <v>40</v>
      </c>
      <c r="B42">
        <v>820526.31578947371</v>
      </c>
    </row>
    <row r="43" spans="1:2">
      <c r="A43" s="2" t="s">
        <v>41</v>
      </c>
      <c r="B43">
        <v>683569.89247311826</v>
      </c>
    </row>
    <row r="44" spans="1:2">
      <c r="A44" s="2" t="s">
        <v>42</v>
      </c>
      <c r="B44">
        <v>745032.78688524594</v>
      </c>
    </row>
    <row r="45" spans="1:2">
      <c r="A45" s="2" t="s">
        <v>43</v>
      </c>
      <c r="B45">
        <v>913624.27745664737</v>
      </c>
    </row>
    <row r="46" spans="1:2">
      <c r="A46" s="2" t="s">
        <v>44</v>
      </c>
      <c r="B46">
        <v>2056609.7240473062</v>
      </c>
    </row>
    <row r="47" spans="1:2">
      <c r="A47" s="2" t="s">
        <v>45</v>
      </c>
      <c r="B47">
        <v>714816.90140845068</v>
      </c>
    </row>
    <row r="48" spans="1:2">
      <c r="A48" s="2" t="s">
        <v>46</v>
      </c>
      <c r="B48">
        <v>709712.32876712328</v>
      </c>
    </row>
    <row r="49" spans="1:2">
      <c r="A49" s="2" t="s">
        <v>47</v>
      </c>
      <c r="B49">
        <v>721893.51851851854</v>
      </c>
    </row>
    <row r="50" spans="1:2">
      <c r="A50" s="2" t="s">
        <v>48</v>
      </c>
      <c r="B50">
        <v>708632.5581395349</v>
      </c>
    </row>
    <row r="51" spans="1:2">
      <c r="A51" s="2" t="s">
        <v>49</v>
      </c>
      <c r="B51">
        <v>739466.66666666663</v>
      </c>
    </row>
    <row r="52" spans="1:2">
      <c r="A52" s="2" t="s">
        <v>50</v>
      </c>
      <c r="B52">
        <v>849994.21965317917</v>
      </c>
    </row>
    <row r="53" spans="1:2">
      <c r="A53" s="2" t="s">
        <v>51</v>
      </c>
      <c r="B53">
        <v>836810.97560975607</v>
      </c>
    </row>
    <row r="54" spans="1:2">
      <c r="A54" s="2" t="s">
        <v>52</v>
      </c>
      <c r="B54">
        <v>790225.80645161285</v>
      </c>
    </row>
    <row r="55" spans="1:2">
      <c r="A55" s="2" t="s">
        <v>53</v>
      </c>
      <c r="B55">
        <v>808942.67515923572</v>
      </c>
    </row>
    <row r="56" spans="1:2">
      <c r="A56" s="2" t="s">
        <v>54</v>
      </c>
      <c r="B56">
        <v>938532.93413173652</v>
      </c>
    </row>
    <row r="57" spans="1:2">
      <c r="A57" s="2" t="s">
        <v>55</v>
      </c>
      <c r="B57">
        <v>1117808.1945716802</v>
      </c>
    </row>
    <row r="58" spans="1:2">
      <c r="A58" s="2" t="s">
        <v>56</v>
      </c>
      <c r="B58">
        <v>333725.17165277095</v>
      </c>
    </row>
    <row r="59" spans="1:2">
      <c r="A59" s="2" t="s">
        <v>57</v>
      </c>
      <c r="B59">
        <v>299285.05729207263</v>
      </c>
    </row>
    <row r="60" spans="1:2">
      <c r="A60" s="2" t="s">
        <v>58</v>
      </c>
      <c r="B60">
        <v>266507.27900345193</v>
      </c>
    </row>
    <row r="61" spans="1:2">
      <c r="A61" s="2" t="s">
        <v>59</v>
      </c>
      <c r="B61">
        <v>249321.38979370249</v>
      </c>
    </row>
    <row r="62" spans="1:2">
      <c r="A62" s="2" t="s">
        <v>60</v>
      </c>
      <c r="B62">
        <v>278256.06228631036</v>
      </c>
    </row>
    <row r="63" spans="1:2">
      <c r="A63" s="2" t="s">
        <v>61</v>
      </c>
      <c r="B63">
        <v>288935.29453505937</v>
      </c>
    </row>
    <row r="64" spans="1:2">
      <c r="A64" s="2" t="s">
        <v>62</v>
      </c>
      <c r="B64">
        <v>267853.82121598639</v>
      </c>
    </row>
    <row r="65" spans="1:2">
      <c r="A65" s="2" t="s">
        <v>63</v>
      </c>
      <c r="B65">
        <v>234690.93437913267</v>
      </c>
    </row>
    <row r="66" spans="1:2">
      <c r="A66" s="2" t="s">
        <v>64</v>
      </c>
      <c r="B66">
        <v>248133.99701830564</v>
      </c>
    </row>
    <row r="67" spans="1:2">
      <c r="A67" s="2" t="s">
        <v>65</v>
      </c>
      <c r="B67">
        <v>249247.65522052554</v>
      </c>
    </row>
    <row r="68" spans="1:2">
      <c r="A68" s="2" t="s">
        <v>66</v>
      </c>
      <c r="B68">
        <v>981864.29273847106</v>
      </c>
    </row>
    <row r="69" spans="1:2">
      <c r="A69" s="2" t="s">
        <v>67</v>
      </c>
      <c r="B69">
        <v>285340.90909090912</v>
      </c>
    </row>
    <row r="70" spans="1:2">
      <c r="A70" s="2" t="s">
        <v>68</v>
      </c>
      <c r="B70">
        <v>298129.77099236642</v>
      </c>
    </row>
    <row r="71" spans="1:2">
      <c r="A71" s="2" t="s">
        <v>69</v>
      </c>
      <c r="B71">
        <v>317370.07874015748</v>
      </c>
    </row>
    <row r="72" spans="1:2">
      <c r="A72" s="2" t="s">
        <v>70</v>
      </c>
      <c r="B72">
        <v>299077.51937984495</v>
      </c>
    </row>
    <row r="73" spans="1:2">
      <c r="A73" s="2" t="s">
        <v>71</v>
      </c>
      <c r="B73">
        <v>300015.26717557252</v>
      </c>
    </row>
    <row r="74" spans="1:2">
      <c r="A74" s="2" t="s">
        <v>72</v>
      </c>
      <c r="B74">
        <v>366684.21052631579</v>
      </c>
    </row>
    <row r="75" spans="1:2">
      <c r="A75" s="2" t="s">
        <v>73</v>
      </c>
      <c r="B75">
        <v>324858.40707964601</v>
      </c>
    </row>
    <row r="76" spans="1:2">
      <c r="A76" s="2" t="s">
        <v>74</v>
      </c>
      <c r="B76">
        <v>316864.07766990294</v>
      </c>
    </row>
    <row r="77" spans="1:2">
      <c r="A77" s="2" t="s">
        <v>75</v>
      </c>
      <c r="B77">
        <v>347393.93939393939</v>
      </c>
    </row>
    <row r="78" spans="1:2">
      <c r="A78" s="2" t="s">
        <v>76</v>
      </c>
      <c r="B78">
        <v>365628.86597938143</v>
      </c>
    </row>
    <row r="79" spans="1:2">
      <c r="A79" s="2" t="s">
        <v>77</v>
      </c>
      <c r="B79">
        <v>109980.55555555556</v>
      </c>
    </row>
    <row r="80" spans="1:2">
      <c r="A80" s="2" t="s">
        <v>78</v>
      </c>
      <c r="B80">
        <v>890890.55497738032</v>
      </c>
    </row>
    <row r="81" spans="1:2">
      <c r="A81" s="2" t="s">
        <v>79</v>
      </c>
      <c r="B81">
        <v>904289.96236145485</v>
      </c>
    </row>
    <row r="82" spans="1:2">
      <c r="A82" s="2" t="s">
        <v>80</v>
      </c>
      <c r="B82">
        <v>914065.30979238194</v>
      </c>
    </row>
    <row r="83" spans="1:2">
      <c r="A83" s="2" t="s">
        <v>81</v>
      </c>
      <c r="B83">
        <v>869794.2321442758</v>
      </c>
    </row>
    <row r="84" spans="1:2">
      <c r="A84" s="2" t="s">
        <v>82</v>
      </c>
      <c r="B84">
        <v>884494.81083396613</v>
      </c>
    </row>
    <row r="85" spans="1:2">
      <c r="A85" s="2" t="s">
        <v>83</v>
      </c>
      <c r="B85">
        <v>936482.93963254592</v>
      </c>
    </row>
    <row r="86" spans="1:2">
      <c r="A86" s="2" t="s">
        <v>84</v>
      </c>
      <c r="B86">
        <v>951311.77547284926</v>
      </c>
    </row>
    <row r="87" spans="1:2">
      <c r="A87" s="2" t="s">
        <v>85</v>
      </c>
      <c r="B87">
        <v>966398.19649704231</v>
      </c>
    </row>
    <row r="88" spans="1:2">
      <c r="A88" s="2" t="s">
        <v>86</v>
      </c>
      <c r="B88">
        <v>1174599.3265993267</v>
      </c>
    </row>
    <row r="89" spans="1:2">
      <c r="A89" s="2" t="s">
        <v>87</v>
      </c>
      <c r="B89">
        <v>1870577.7331436384</v>
      </c>
    </row>
    <row r="90" spans="1:2">
      <c r="A90" s="2" t="s">
        <v>88</v>
      </c>
      <c r="B90">
        <v>56484.038317796396</v>
      </c>
    </row>
    <row r="91" spans="1:2">
      <c r="A91" s="2" t="s">
        <v>89</v>
      </c>
      <c r="B91">
        <v>521887.72391201538</v>
      </c>
    </row>
    <row r="92" spans="1:2">
      <c r="A92" s="2" t="s">
        <v>90</v>
      </c>
      <c r="B92">
        <v>618337.69862056919</v>
      </c>
    </row>
    <row r="93" spans="1:2">
      <c r="A93" s="2" t="s">
        <v>91</v>
      </c>
      <c r="B93">
        <v>687212.04819277104</v>
      </c>
    </row>
    <row r="94" spans="1:2">
      <c r="A94" s="2" t="s">
        <v>92</v>
      </c>
      <c r="B94">
        <v>649301.29870129866</v>
      </c>
    </row>
    <row r="95" spans="1:2">
      <c r="A95" s="2" t="s">
        <v>93</v>
      </c>
      <c r="B95">
        <v>636162.66666666663</v>
      </c>
    </row>
    <row r="96" spans="1:2">
      <c r="A96" s="2" t="s">
        <v>94</v>
      </c>
      <c r="B96">
        <v>768008.26446280989</v>
      </c>
    </row>
    <row r="97" spans="1:2">
      <c r="A97" s="2" t="s">
        <v>95</v>
      </c>
      <c r="B97">
        <v>722490.54054054059</v>
      </c>
    </row>
    <row r="98" spans="1:2">
      <c r="A98" s="2" t="s">
        <v>96</v>
      </c>
      <c r="B98">
        <v>715005.33333333337</v>
      </c>
    </row>
    <row r="99" spans="1:2">
      <c r="A99" s="2" t="s">
        <v>97</v>
      </c>
      <c r="B99">
        <v>891490.66666666663</v>
      </c>
    </row>
    <row r="100" spans="1:2">
      <c r="A100" s="2" t="s">
        <v>98</v>
      </c>
      <c r="B100">
        <v>877740.54054054059</v>
      </c>
    </row>
    <row r="101" spans="1:2">
      <c r="A101" s="2" t="s">
        <v>99</v>
      </c>
      <c r="B101">
        <v>2815057.4712643679</v>
      </c>
    </row>
    <row r="102" spans="1:2">
      <c r="A102" s="2" t="s">
        <v>100</v>
      </c>
      <c r="B102">
        <v>722365.91291347414</v>
      </c>
    </row>
    <row r="103" spans="1:2">
      <c r="A103" s="2" t="s">
        <v>101</v>
      </c>
      <c r="B103">
        <v>732102.85114570579</v>
      </c>
    </row>
    <row r="104" spans="1:2">
      <c r="A104" s="2" t="s">
        <v>102</v>
      </c>
      <c r="B104">
        <v>692556.29635579837</v>
      </c>
    </row>
    <row r="105" spans="1:2">
      <c r="A105" s="2" t="s">
        <v>103</v>
      </c>
      <c r="B105">
        <v>666154.92615846894</v>
      </c>
    </row>
    <row r="106" spans="1:2">
      <c r="A106" s="2" t="s">
        <v>104</v>
      </c>
      <c r="B106">
        <v>788080.87431693985</v>
      </c>
    </row>
    <row r="107" spans="1:2">
      <c r="A107" s="2" t="s">
        <v>105</v>
      </c>
      <c r="B107">
        <v>702905.46955485374</v>
      </c>
    </row>
    <row r="108" spans="1:2">
      <c r="A108" s="2" t="s">
        <v>106</v>
      </c>
      <c r="B108">
        <v>626932.44464683684</v>
      </c>
    </row>
    <row r="109" spans="1:2">
      <c r="A109" s="2" t="s">
        <v>107</v>
      </c>
      <c r="B109">
        <v>531654.32558939699</v>
      </c>
    </row>
    <row r="110" spans="1:2">
      <c r="A110" s="2" t="s">
        <v>108</v>
      </c>
      <c r="B110">
        <v>528196.33336385339</v>
      </c>
    </row>
    <row r="111" spans="1:2">
      <c r="A111" s="2" t="s">
        <v>109</v>
      </c>
      <c r="B111">
        <v>561527.92322368699</v>
      </c>
    </row>
    <row r="112" spans="1:2">
      <c r="A112" s="2" t="s">
        <v>110</v>
      </c>
      <c r="B112">
        <v>374557.43104158092</v>
      </c>
    </row>
    <row r="113" spans="1:2">
      <c r="A113" s="2" t="s">
        <v>111</v>
      </c>
      <c r="B113">
        <v>299394.70691967779</v>
      </c>
    </row>
    <row r="114" spans="1:2">
      <c r="A114" s="2" t="s">
        <v>112</v>
      </c>
      <c r="B114">
        <v>284138.06298268144</v>
      </c>
    </row>
    <row r="115" spans="1:2">
      <c r="A115" s="2" t="s">
        <v>113</v>
      </c>
      <c r="B115">
        <v>276166.93691849941</v>
      </c>
    </row>
    <row r="116" spans="1:2">
      <c r="A116" s="2" t="s">
        <v>114</v>
      </c>
      <c r="B116">
        <v>252167.36133376081</v>
      </c>
    </row>
    <row r="117" spans="1:2">
      <c r="A117" s="2" t="s">
        <v>115</v>
      </c>
      <c r="B117">
        <v>263169.76853451791</v>
      </c>
    </row>
    <row r="118" spans="1:2">
      <c r="A118" s="2" t="s">
        <v>116</v>
      </c>
      <c r="B118">
        <v>265489.62919641443</v>
      </c>
    </row>
    <row r="119" spans="1:2">
      <c r="A119" s="2" t="s">
        <v>117</v>
      </c>
      <c r="B119">
        <v>265615.20519690809</v>
      </c>
    </row>
    <row r="120" spans="1:2">
      <c r="A120" s="2" t="s">
        <v>118</v>
      </c>
      <c r="B120">
        <v>259469.90227478032</v>
      </c>
    </row>
    <row r="121" spans="1:2">
      <c r="A121" s="2" t="s">
        <v>119</v>
      </c>
      <c r="B121">
        <v>273834.08687832532</v>
      </c>
    </row>
    <row r="122" spans="1:2">
      <c r="A122" s="2" t="s">
        <v>120</v>
      </c>
      <c r="B122">
        <v>265231.30711981183</v>
      </c>
    </row>
    <row r="123" spans="1:2">
      <c r="A123" s="2" t="s">
        <v>121</v>
      </c>
      <c r="B123">
        <v>1638032.5123987962</v>
      </c>
    </row>
    <row r="124" spans="1:2">
      <c r="A124" s="2" t="s">
        <v>122</v>
      </c>
      <c r="B124">
        <v>756588.13559322036</v>
      </c>
    </row>
    <row r="125" spans="1:2">
      <c r="A125" s="2" t="s">
        <v>123</v>
      </c>
      <c r="B125">
        <v>730553.84615384613</v>
      </c>
    </row>
    <row r="126" spans="1:2">
      <c r="A126" s="2" t="s">
        <v>124</v>
      </c>
      <c r="B126">
        <v>637932.5732899023</v>
      </c>
    </row>
    <row r="127" spans="1:2">
      <c r="A127" s="2" t="s">
        <v>125</v>
      </c>
      <c r="B127">
        <v>556238.87147335429</v>
      </c>
    </row>
    <row r="128" spans="1:2">
      <c r="A128" s="2" t="s">
        <v>126</v>
      </c>
      <c r="B128">
        <v>535253.23076923075</v>
      </c>
    </row>
    <row r="129" spans="1:2">
      <c r="A129" s="2" t="s">
        <v>127</v>
      </c>
      <c r="B129">
        <v>715626.39279139624</v>
      </c>
    </row>
    <row r="130" spans="1:2">
      <c r="A130" s="2" t="s">
        <v>128</v>
      </c>
      <c r="B130">
        <v>687814.11012423504</v>
      </c>
    </row>
    <row r="131" spans="1:2">
      <c r="A131" s="2" t="s">
        <v>129</v>
      </c>
      <c r="B131">
        <v>749185.0696245759</v>
      </c>
    </row>
    <row r="132" spans="1:2">
      <c r="A132" s="2" t="s">
        <v>130</v>
      </c>
      <c r="B132">
        <v>916234.1144397821</v>
      </c>
    </row>
    <row r="133" spans="1:2">
      <c r="A133" s="2" t="s">
        <v>131</v>
      </c>
      <c r="B133">
        <v>865952.46549198881</v>
      </c>
    </row>
    <row r="134" spans="1:2">
      <c r="A134" s="2" t="s">
        <v>132</v>
      </c>
      <c r="B134">
        <v>344953.48640789586</v>
      </c>
    </row>
    <row r="135" spans="1:2">
      <c r="A135" s="2" t="s">
        <v>133</v>
      </c>
      <c r="B135">
        <v>559790.15721120988</v>
      </c>
    </row>
    <row r="136" spans="1:2">
      <c r="A136" s="2" t="s">
        <v>134</v>
      </c>
      <c r="B136">
        <v>550264.72675656492</v>
      </c>
    </row>
    <row r="137" spans="1:2">
      <c r="A137" s="2" t="s">
        <v>135</v>
      </c>
      <c r="B137">
        <v>567387.24373576313</v>
      </c>
    </row>
    <row r="138" spans="1:2">
      <c r="A138" s="2" t="s">
        <v>136</v>
      </c>
      <c r="B138">
        <v>538857.14285714284</v>
      </c>
    </row>
    <row r="139" spans="1:2">
      <c r="A139" s="2" t="s">
        <v>137</v>
      </c>
      <c r="B139">
        <v>546497.66355140181</v>
      </c>
    </row>
    <row r="140" spans="1:2">
      <c r="A140" s="2" t="s">
        <v>138</v>
      </c>
      <c r="B140">
        <v>683196.67832167831</v>
      </c>
    </row>
    <row r="141" spans="1:2">
      <c r="A141" s="2" t="s">
        <v>139</v>
      </c>
      <c r="B141">
        <v>680145.92658907792</v>
      </c>
    </row>
    <row r="142" spans="1:2">
      <c r="A142" s="2" t="s">
        <v>140</v>
      </c>
      <c r="B142">
        <v>773865.99817684595</v>
      </c>
    </row>
    <row r="143" spans="1:2">
      <c r="A143" s="2" t="s">
        <v>141</v>
      </c>
      <c r="B143">
        <v>811023.87511478423</v>
      </c>
    </row>
    <row r="144" spans="1:2">
      <c r="A144" s="2" t="s">
        <v>142</v>
      </c>
      <c r="B144">
        <v>754508.20397543232</v>
      </c>
    </row>
    <row r="145" spans="1:2">
      <c r="A145" s="2" t="s">
        <v>143</v>
      </c>
      <c r="B145" s="4">
        <f>'Ingresos en Millones'!B145*1000000/Empleados!B145</f>
        <v>42151.506767026782</v>
      </c>
    </row>
    <row r="146" spans="1:2">
      <c r="A146" s="2" t="s">
        <v>144</v>
      </c>
      <c r="B146" s="4">
        <f>'Ingresos en Millones'!B146*1000000/Empleados!B146</f>
        <v>42374.679641966657</v>
      </c>
    </row>
    <row r="147" spans="1:2">
      <c r="A147" s="2" t="s">
        <v>145</v>
      </c>
      <c r="B147" s="4">
        <f>'Ingresos en Millones'!B147*1000000/Empleados!B147</f>
        <v>50913.428969119392</v>
      </c>
    </row>
    <row r="148" spans="1:2">
      <c r="A148" s="2" t="s">
        <v>146</v>
      </c>
      <c r="B148" s="4">
        <f>'Ingresos en Millones'!B148*1000000/Empleados!B148</f>
        <v>47290.168947197591</v>
      </c>
    </row>
    <row r="149" spans="1:2">
      <c r="A149" s="2" t="s">
        <v>147</v>
      </c>
      <c r="B149" s="4">
        <f>'Ingresos en Millones'!B149*1000000/Empleados!B149</f>
        <v>61766.426058860045</v>
      </c>
    </row>
    <row r="150" spans="1:2">
      <c r="A150" s="2" t="s">
        <v>148</v>
      </c>
      <c r="B150" s="4">
        <f>'Ingresos en Millones'!B150*1000000/Empleados!B150</f>
        <v>77791.348124456592</v>
      </c>
    </row>
    <row r="151" spans="1:2">
      <c r="A151" s="2" t="s">
        <v>149</v>
      </c>
      <c r="B151" s="4">
        <f>'Ingresos en Millones'!B151*1000000/Empleados!B151</f>
        <v>83384.802295512287</v>
      </c>
    </row>
    <row r="152" spans="1:2">
      <c r="A152" s="2" t="s">
        <v>150</v>
      </c>
      <c r="B152" s="4">
        <f>'Ingresos en Millones'!B152*1000000/Empleados!B152</f>
        <v>76979.51250064082</v>
      </c>
    </row>
    <row r="153" spans="1:2">
      <c r="A153" s="2" t="s">
        <v>151</v>
      </c>
      <c r="B153" s="4">
        <f>'Ingresos en Millones'!B153*1000000/Empleados!B153</f>
        <v>99101.116389342846</v>
      </c>
    </row>
    <row r="154" spans="1:2">
      <c r="A154" s="2" t="s">
        <v>152</v>
      </c>
      <c r="B154" s="4">
        <f>'Ingresos en Millones'!B154*1000000/Empleados!B154</f>
        <v>113669.64391053001</v>
      </c>
    </row>
    <row r="155" spans="1:2">
      <c r="A155" s="2" t="s">
        <v>153</v>
      </c>
      <c r="B155" s="4">
        <f>'Ingresos en Millones'!B155*1000000/Empleados!B155</f>
        <v>110586.25407851805</v>
      </c>
    </row>
    <row r="156" spans="1:2">
      <c r="A156" s="2" t="s">
        <v>154</v>
      </c>
      <c r="B156" s="4">
        <f>'Ingresos en Millones'!B156*1000000/Empleados!B156</f>
        <v>144842.6252646436</v>
      </c>
    </row>
    <row r="157" spans="1:2">
      <c r="A157" s="2" t="s">
        <v>155</v>
      </c>
      <c r="B157" s="4">
        <f>'Ingresos en Millones'!B157*1000000/Empleados!B157</f>
        <v>139425.10121457491</v>
      </c>
    </row>
    <row r="158" spans="1:2">
      <c r="A158" s="2" t="s">
        <v>156</v>
      </c>
      <c r="B158" s="4">
        <f>'Ingresos en Millones'!B158*1000000/Empleados!B158</f>
        <v>343658.64481993514</v>
      </c>
    </row>
    <row r="159" spans="1:2">
      <c r="A159" s="2" t="s">
        <v>157</v>
      </c>
      <c r="B159" s="4">
        <f>'Ingresos en Millones'!B159*1000000/Empleados!B160</f>
        <v>244934.59947924645</v>
      </c>
    </row>
    <row r="160" spans="1:2">
      <c r="A160" s="2" t="s">
        <v>158</v>
      </c>
      <c r="B160" s="4">
        <f>'Ingresos en Millones'!B160*1000000/Empleados!B161</f>
        <v>134755.20399666944</v>
      </c>
    </row>
    <row r="161" spans="1:2">
      <c r="A161" s="2" t="s">
        <v>159</v>
      </c>
      <c r="B161" s="4">
        <f>'Ingresos en Millones'!B161*1000000/Empleados!B161</f>
        <v>233143.44712739383</v>
      </c>
    </row>
    <row r="162" spans="1:2">
      <c r="A162" s="2" t="s">
        <v>160</v>
      </c>
      <c r="B162" s="4">
        <f>'Ingresos en Millones'!B162*1000000/Empleados!B162</f>
        <v>439626.93324046949</v>
      </c>
    </row>
    <row r="163" spans="1:2">
      <c r="A163" s="2" t="s">
        <v>161</v>
      </c>
      <c r="B163" s="4">
        <f>'Ingresos en Millones'!B163*1000000/Empleados!B163</f>
        <v>511871.04298567143</v>
      </c>
    </row>
    <row r="164" spans="1:2">
      <c r="A164" s="2" t="s">
        <v>162</v>
      </c>
      <c r="B164">
        <v>445694.41892674932</v>
      </c>
    </row>
    <row r="165" spans="1:2">
      <c r="A165" s="2" t="s">
        <v>163</v>
      </c>
      <c r="B165">
        <v>542078.75919025077</v>
      </c>
    </row>
    <row r="166" spans="1:2">
      <c r="A166" s="2" t="s">
        <v>164</v>
      </c>
      <c r="B166">
        <v>637143.63927887054</v>
      </c>
    </row>
    <row r="167" spans="1:2">
      <c r="A167" s="2" t="s">
        <v>165</v>
      </c>
      <c r="B167">
        <v>3515344.2622950817</v>
      </c>
    </row>
    <row r="168" spans="1:2">
      <c r="A168" s="2" t="s">
        <v>166</v>
      </c>
      <c r="B168">
        <v>450400.08148966008</v>
      </c>
    </row>
    <row r="169" spans="1:2">
      <c r="A169" s="2" t="s">
        <v>167</v>
      </c>
      <c r="B169">
        <v>456597.59078212292</v>
      </c>
    </row>
    <row r="170" spans="1:2">
      <c r="A170" s="2" t="s">
        <v>168</v>
      </c>
      <c r="B170">
        <v>453211.1794743716</v>
      </c>
    </row>
    <row r="171" spans="1:2">
      <c r="A171" s="2" t="s">
        <v>169</v>
      </c>
      <c r="B171">
        <v>387820.20600712043</v>
      </c>
    </row>
    <row r="172" spans="1:2">
      <c r="A172" s="2" t="s">
        <v>170</v>
      </c>
      <c r="B172">
        <v>383370.11241154274</v>
      </c>
    </row>
    <row r="173" spans="1:2">
      <c r="A173" s="2" t="s">
        <v>171</v>
      </c>
      <c r="B173">
        <v>418876.11061616626</v>
      </c>
    </row>
    <row r="174" spans="1:2">
      <c r="A174" s="2" t="s">
        <v>172</v>
      </c>
      <c r="B174">
        <v>421272.48754106421</v>
      </c>
    </row>
    <row r="175" spans="1:2">
      <c r="A175" s="2" t="s">
        <v>173</v>
      </c>
      <c r="B175">
        <v>383300.00377315778</v>
      </c>
    </row>
    <row r="176" spans="1:2">
      <c r="A176" s="2" t="s">
        <v>174</v>
      </c>
      <c r="B176">
        <v>439691.79044247157</v>
      </c>
    </row>
    <row r="177" spans="1:2">
      <c r="A177" s="2" t="s">
        <v>175</v>
      </c>
      <c r="B177">
        <v>434570.17926768819</v>
      </c>
    </row>
    <row r="178" spans="1:2">
      <c r="A178" s="2" t="s">
        <v>176</v>
      </c>
      <c r="B178">
        <v>318204.10868124588</v>
      </c>
    </row>
    <row r="179" spans="1:2">
      <c r="A179" s="2" t="s">
        <v>177</v>
      </c>
      <c r="B179">
        <v>419199.74577300897</v>
      </c>
    </row>
    <row r="180" spans="1:2">
      <c r="A180" s="2" t="s">
        <v>178</v>
      </c>
      <c r="B180">
        <v>406714.27183522785</v>
      </c>
    </row>
    <row r="181" spans="1:2">
      <c r="A181" s="2" t="s">
        <v>179</v>
      </c>
      <c r="B181">
        <v>417744.20701743721</v>
      </c>
    </row>
    <row r="182" spans="1:2">
      <c r="A182" s="2" t="s">
        <v>180</v>
      </c>
      <c r="B182">
        <v>394341.52985114331</v>
      </c>
    </row>
    <row r="183" spans="1:2">
      <c r="A183" s="2" t="s">
        <v>181</v>
      </c>
      <c r="B183">
        <v>394163.86333918216</v>
      </c>
    </row>
    <row r="184" spans="1:2">
      <c r="A184" s="2" t="s">
        <v>182</v>
      </c>
      <c r="B184">
        <v>455713.01139358553</v>
      </c>
    </row>
    <row r="185" spans="1:2">
      <c r="A185" s="2" t="s">
        <v>183</v>
      </c>
      <c r="B185">
        <v>464895.19739519741</v>
      </c>
    </row>
    <row r="186" spans="1:2">
      <c r="A186" s="2" t="s">
        <v>184</v>
      </c>
      <c r="B186">
        <v>400186.1872978888</v>
      </c>
    </row>
    <row r="187" spans="1:2">
      <c r="A187" s="2" t="s">
        <v>185</v>
      </c>
      <c r="B187">
        <v>486444.30741633498</v>
      </c>
    </row>
    <row r="188" spans="1:2">
      <c r="A188" s="2" t="s">
        <v>186</v>
      </c>
      <c r="B188">
        <v>493336.56409013813</v>
      </c>
    </row>
    <row r="189" spans="1:2">
      <c r="A189" s="2" t="s">
        <v>187</v>
      </c>
      <c r="B189">
        <v>365217.45566509757</v>
      </c>
    </row>
    <row r="190" spans="1:2">
      <c r="A190" s="2" t="s">
        <v>188</v>
      </c>
      <c r="B190">
        <v>606177.77777777775</v>
      </c>
    </row>
    <row r="191" spans="1:2">
      <c r="A191" s="2" t="s">
        <v>189</v>
      </c>
      <c r="B191">
        <v>619723.89908367209</v>
      </c>
    </row>
    <row r="192" spans="1:2">
      <c r="A192" s="2" t="s">
        <v>190</v>
      </c>
      <c r="B192">
        <v>581511.82275181531</v>
      </c>
    </row>
    <row r="193" spans="1:2">
      <c r="A193" s="2" t="s">
        <v>191</v>
      </c>
      <c r="B193">
        <v>575323.70953630796</v>
      </c>
    </row>
    <row r="194" spans="1:2">
      <c r="A194" s="2" t="s">
        <v>192</v>
      </c>
      <c r="B194">
        <v>517686.78350243776</v>
      </c>
    </row>
    <row r="195" spans="1:2">
      <c r="A195" s="2" t="s">
        <v>193</v>
      </c>
      <c r="B195">
        <v>397813.30599298334</v>
      </c>
    </row>
    <row r="196" spans="1:2">
      <c r="A196" s="2" t="s">
        <v>194</v>
      </c>
      <c r="B196">
        <v>364356.36784197949</v>
      </c>
    </row>
    <row r="197" spans="1:2">
      <c r="A197" s="2" t="s">
        <v>195</v>
      </c>
      <c r="B197">
        <v>375234.56633058743</v>
      </c>
    </row>
    <row r="198" spans="1:2">
      <c r="A198" s="2" t="s">
        <v>196</v>
      </c>
      <c r="B198">
        <v>433265.8538098784</v>
      </c>
    </row>
    <row r="199" spans="1:2">
      <c r="A199" s="2" t="s">
        <v>197</v>
      </c>
      <c r="B199">
        <v>459224.28279233864</v>
      </c>
    </row>
    <row r="200" spans="1:2">
      <c r="A200" s="2" t="s">
        <v>198</v>
      </c>
      <c r="B200">
        <v>362739.60216998192</v>
      </c>
    </row>
    <row r="201" spans="1:2">
      <c r="A201" s="2" t="s">
        <v>199</v>
      </c>
      <c r="B201">
        <v>102384.57364341085</v>
      </c>
    </row>
    <row r="202" spans="1:2">
      <c r="A202" s="2" t="s">
        <v>200</v>
      </c>
      <c r="B202">
        <v>119965.4954954955</v>
      </c>
    </row>
    <row r="203" spans="1:2">
      <c r="A203" s="2" t="s">
        <v>201</v>
      </c>
      <c r="B203">
        <v>131169.24528301886</v>
      </c>
    </row>
    <row r="204" spans="1:2">
      <c r="A204" s="2" t="s">
        <v>202</v>
      </c>
      <c r="B204">
        <v>133219.90566037735</v>
      </c>
    </row>
    <row r="205" spans="1:2">
      <c r="A205" s="2" t="s">
        <v>203</v>
      </c>
      <c r="B205">
        <v>185930.11288271972</v>
      </c>
    </row>
    <row r="206" spans="1:2">
      <c r="A206" s="2" t="s">
        <v>204</v>
      </c>
      <c r="B206">
        <v>263025.70093457942</v>
      </c>
    </row>
    <row r="207" spans="1:2">
      <c r="A207" s="2" t="s">
        <v>205</v>
      </c>
      <c r="B207">
        <v>228238.16615703111</v>
      </c>
    </row>
    <row r="208" spans="1:2">
      <c r="A208" s="2" t="s">
        <v>206</v>
      </c>
      <c r="B208">
        <v>207125.90317487242</v>
      </c>
    </row>
    <row r="209" spans="1:2">
      <c r="A209" s="2" t="s">
        <v>207</v>
      </c>
      <c r="B209">
        <v>259638.42595280954</v>
      </c>
    </row>
    <row r="210" spans="1:2">
      <c r="A210" s="2" t="s">
        <v>208</v>
      </c>
      <c r="B210">
        <v>290113.83695190219</v>
      </c>
    </row>
    <row r="211" spans="1:2">
      <c r="A211" s="2" t="s">
        <v>209</v>
      </c>
      <c r="B211">
        <v>2412098.7171303257</v>
      </c>
    </row>
    <row r="212" spans="1:2">
      <c r="A212" s="2" t="s">
        <v>210</v>
      </c>
      <c r="B212">
        <v>796711.82435876678</v>
      </c>
    </row>
    <row r="213" spans="1:2">
      <c r="A213" s="2" t="s">
        <v>211</v>
      </c>
      <c r="B213">
        <v>756782.88454444858</v>
      </c>
    </row>
    <row r="214" spans="1:2">
      <c r="A214" s="2" t="s">
        <v>212</v>
      </c>
      <c r="B214">
        <v>719838.48141141329</v>
      </c>
    </row>
    <row r="215" spans="1:2">
      <c r="A215" s="2" t="s">
        <v>213</v>
      </c>
      <c r="B215">
        <v>678151.89880674274</v>
      </c>
    </row>
    <row r="216" spans="1:2">
      <c r="A216" s="2" t="s">
        <v>214</v>
      </c>
      <c r="B216">
        <v>698854.42247801449</v>
      </c>
    </row>
    <row r="217" spans="1:2">
      <c r="A217" s="2" t="s">
        <v>215</v>
      </c>
      <c r="B217">
        <v>735060.8029767843</v>
      </c>
    </row>
    <row r="218" spans="1:2">
      <c r="A218" s="2" t="s">
        <v>216</v>
      </c>
      <c r="B218">
        <v>765663.81674463628</v>
      </c>
    </row>
    <row r="219" spans="1:2">
      <c r="A219" s="2" t="s">
        <v>217</v>
      </c>
      <c r="B219">
        <v>700883.46988530725</v>
      </c>
    </row>
    <row r="220" spans="1:2">
      <c r="A220" s="2" t="s">
        <v>218</v>
      </c>
      <c r="B220">
        <v>749262.23857817648</v>
      </c>
    </row>
    <row r="221" spans="1:2">
      <c r="A221" s="2" t="s">
        <v>219</v>
      </c>
      <c r="B221">
        <v>731518.6483137235</v>
      </c>
    </row>
    <row r="222" spans="1:2">
      <c r="A222" s="2" t="s">
        <v>220</v>
      </c>
      <c r="B222">
        <v>115867.70428015564</v>
      </c>
    </row>
    <row r="223" spans="1:2">
      <c r="A223" s="2" t="s">
        <v>221</v>
      </c>
      <c r="B223">
        <v>259188.90523219164</v>
      </c>
    </row>
    <row r="224" spans="1:2">
      <c r="A224" s="2" t="s">
        <v>222</v>
      </c>
      <c r="B224">
        <v>278345.98481821816</v>
      </c>
    </row>
    <row r="225" spans="1:2">
      <c r="A225" s="2" t="s">
        <v>223</v>
      </c>
      <c r="B225">
        <v>279222.70908744523</v>
      </c>
    </row>
    <row r="226" spans="1:2">
      <c r="A226" s="2" t="s">
        <v>224</v>
      </c>
      <c r="B226">
        <v>262616.78619887575</v>
      </c>
    </row>
    <row r="227" spans="1:2">
      <c r="A227" s="2" t="s">
        <v>225</v>
      </c>
      <c r="B227">
        <v>234448.37568349953</v>
      </c>
    </row>
    <row r="228" spans="1:2">
      <c r="A228" s="2" t="s">
        <v>226</v>
      </c>
      <c r="B228">
        <v>234637.93103448275</v>
      </c>
    </row>
    <row r="229" spans="1:2">
      <c r="A229" s="2" t="s">
        <v>227</v>
      </c>
      <c r="B229">
        <v>238975.75757575757</v>
      </c>
    </row>
    <row r="230" spans="1:2">
      <c r="A230" s="2" t="s">
        <v>228</v>
      </c>
      <c r="B230">
        <v>206626.58227848102</v>
      </c>
    </row>
    <row r="231" spans="1:2">
      <c r="A231" s="2" t="s">
        <v>229</v>
      </c>
      <c r="B231">
        <v>229379.74683544305</v>
      </c>
    </row>
    <row r="232" spans="1:2">
      <c r="A232" s="2" t="s">
        <v>230</v>
      </c>
      <c r="B232">
        <v>239493.67088607594</v>
      </c>
    </row>
    <row r="233" spans="1:2">
      <c r="A233" s="2" t="s">
        <v>231</v>
      </c>
      <c r="B233" s="4">
        <f>'Ingresos en Millones'!B233*1000000/Empleados!B233</f>
        <v>151712.69231077572</v>
      </c>
    </row>
    <row r="234" spans="1:2">
      <c r="A234" s="2" t="s">
        <v>232</v>
      </c>
      <c r="B234" s="4">
        <f>'Ingresos en Millones'!B234*1000000/Empleados!B234</f>
        <v>130687.04737688569</v>
      </c>
    </row>
    <row r="235" spans="1:2">
      <c r="A235" s="2" t="s">
        <v>233</v>
      </c>
      <c r="B235" s="4">
        <f>'Ingresos en Millones'!B235*1000000/Empleados!B235</f>
        <v>141371.14010081132</v>
      </c>
    </row>
    <row r="236" spans="1:2">
      <c r="A236" s="2" t="s">
        <v>234</v>
      </c>
      <c r="B236" s="4">
        <f>'Ingresos en Millones'!B236*1000000/Empleados!B236</f>
        <v>173469.97337789604</v>
      </c>
    </row>
    <row r="237" spans="1:2">
      <c r="A237" s="2" t="s">
        <v>235</v>
      </c>
      <c r="B237" s="4" t="e">
        <f>'Ingresos en Millones'!#REF!*1000000/Empleados!B237</f>
        <v>#REF!</v>
      </c>
    </row>
    <row r="238" spans="1:2">
      <c r="A238" s="2" t="s">
        <v>236</v>
      </c>
      <c r="B238" s="4">
        <f>'Ingresos en Millones'!B237*1000000/Empleados!B238</f>
        <v>129629.92125984252</v>
      </c>
    </row>
    <row r="239" spans="1:2">
      <c r="A239" s="2" t="s">
        <v>237</v>
      </c>
      <c r="B239" s="4">
        <f>'Ingresos en Millones'!B238*1000000/Empleados!B239</f>
        <v>111503.59712230216</v>
      </c>
    </row>
    <row r="240" spans="1:2">
      <c r="A240" s="2" t="s">
        <v>238</v>
      </c>
      <c r="B240" s="4">
        <f>'Ingresos en Millones'!B239*1000000/Empleados!B240</f>
        <v>104586.20689655172</v>
      </c>
    </row>
    <row r="241" spans="1:2">
      <c r="A241" s="2" t="s">
        <v>239</v>
      </c>
      <c r="B241" s="4">
        <f>'Ingresos en Millones'!B240*1000000/Empleados!B241</f>
        <v>129155.03875968992</v>
      </c>
    </row>
    <row r="242" spans="1:2">
      <c r="A242" s="2" t="s">
        <v>240</v>
      </c>
      <c r="B242" s="4">
        <f>'Ingresos en Millones'!B241*1000000/Empleados!B242</f>
        <v>91375.886524822694</v>
      </c>
    </row>
    <row r="243" spans="1:2">
      <c r="A243" s="2" t="s">
        <v>241</v>
      </c>
      <c r="B243" s="4">
        <f>'Ingresos en Millones'!B242*1000000/Empleados!B243</f>
        <v>95079.470198675495</v>
      </c>
    </row>
    <row r="244" spans="1:2">
      <c r="A244" s="2" t="s">
        <v>242</v>
      </c>
      <c r="B244" s="4">
        <f>'Ingresos en Millones'!B243*1000000/Empleados!B244</f>
        <v>84296.774193548394</v>
      </c>
    </row>
    <row r="245" spans="1:2">
      <c r="A245" s="2" t="s">
        <v>243</v>
      </c>
      <c r="B245" s="4">
        <f>'Ingresos en Millones'!B244*1000000/Empleados!B245</f>
        <v>97612.5</v>
      </c>
    </row>
    <row r="246" spans="1:2">
      <c r="A246" s="2" t="s">
        <v>244</v>
      </c>
      <c r="B246" s="4">
        <f>'Ingresos en Millones'!B245*1000000/Empleados!B246</f>
        <v>824952.83018867928</v>
      </c>
    </row>
    <row r="247" spans="1:2">
      <c r="A247" s="2" t="s">
        <v>245</v>
      </c>
      <c r="B247" s="4">
        <f>'Ingresos en Millones'!B246*1000000/Empleados!B247</f>
        <v>562293.23308270681</v>
      </c>
    </row>
    <row r="248" spans="1:2">
      <c r="A248" s="2" t="s">
        <v>246</v>
      </c>
      <c r="B248" s="4">
        <f>'Ingresos en Millones'!B247*1000000/Empleados!B248</f>
        <v>616806.45161290327</v>
      </c>
    </row>
    <row r="249" spans="1:2">
      <c r="A249" s="2" t="s">
        <v>247</v>
      </c>
      <c r="B249" s="4">
        <f>'Ingresos en Millones'!B248*1000000/Empleados!B249</f>
        <v>794440.8945686901</v>
      </c>
    </row>
    <row r="250" spans="1:2">
      <c r="A250" s="2" t="s">
        <v>248</v>
      </c>
      <c r="B250" s="4">
        <f>'Ingresos en Millones'!B249*1000000/Empleados!B250</f>
        <v>802636.36363636365</v>
      </c>
    </row>
    <row r="251" spans="1:2">
      <c r="A251" s="2" t="s">
        <v>249</v>
      </c>
      <c r="B251" s="4">
        <f>'Ingresos en Millones'!B250*1000000/Empleados!B251</f>
        <v>828885.24590163934</v>
      </c>
    </row>
    <row r="252" spans="1:2">
      <c r="A252" s="2" t="s">
        <v>250</v>
      </c>
      <c r="B252" s="4">
        <f>'Ingresos en Millones'!B251*1000000/Empleados!B252</f>
        <v>696863.90532544383</v>
      </c>
    </row>
    <row r="253" spans="1:2">
      <c r="A253" s="2" t="s">
        <v>251</v>
      </c>
      <c r="B253" s="4">
        <f>'Ingresos en Millones'!B252*1000000/Empleados!B253</f>
        <v>602459.45945945941</v>
      </c>
    </row>
    <row r="254" spans="1:2">
      <c r="A254" s="2" t="s">
        <v>252</v>
      </c>
      <c r="B254" s="4">
        <f>'Ingresos en Millones'!B253*1000000/Empleados!B254</f>
        <v>357048.78048780491</v>
      </c>
    </row>
    <row r="255" spans="1:2">
      <c r="A255" s="2" t="s">
        <v>253</v>
      </c>
      <c r="B255" s="4">
        <f>'Ingresos en Millones'!B254*1000000/Empleados!B255</f>
        <v>366511.11111111112</v>
      </c>
    </row>
    <row r="256" spans="1:2">
      <c r="A256" s="2" t="s">
        <v>254</v>
      </c>
      <c r="B256" s="4">
        <f>'Ingresos en Millones'!B255*1000000/Empleados!B256</f>
        <v>658156.86274509807</v>
      </c>
    </row>
    <row r="257" spans="1:2">
      <c r="A257" s="2" t="s">
        <v>255</v>
      </c>
      <c r="B257" s="4">
        <f>'Ingresos en Millones'!B256*1000000/Empleados!B257</f>
        <v>2748414.376321353</v>
      </c>
    </row>
    <row r="258" spans="1:2">
      <c r="A258" s="2" t="s">
        <v>256</v>
      </c>
      <c r="B258" s="4">
        <f>'Ingresos en Millones'!B257*1000000/Empleados!B258</f>
        <v>110357.95372898402</v>
      </c>
    </row>
    <row r="259" spans="1:2">
      <c r="A259" s="2" t="s">
        <v>257</v>
      </c>
      <c r="B259" s="4">
        <f>'Ingresos en Millones'!B258*1000000/Empleados!B259</f>
        <v>113030.81197120849</v>
      </c>
    </row>
    <row r="260" spans="1:2">
      <c r="A260" s="2" t="s">
        <v>258</v>
      </c>
      <c r="B260" s="4">
        <f>'Ingresos en Millones'!B259*1000000/Empleados!B260</f>
        <v>113745.3385354918</v>
      </c>
    </row>
    <row r="261" spans="1:2">
      <c r="A261" s="2" t="s">
        <v>259</v>
      </c>
      <c r="B261" s="4">
        <f>'Ingresos en Millones'!B260*1000000/Empleados!B261</f>
        <v>190652.78414160659</v>
      </c>
    </row>
    <row r="262" spans="1:2">
      <c r="A262" s="2" t="s">
        <v>260</v>
      </c>
      <c r="B262" s="4">
        <f>'Ingresos en Millones'!B261*1000000/Empleados!B262</f>
        <v>223321.92124131013</v>
      </c>
    </row>
    <row r="263" spans="1:2">
      <c r="A263" s="2" t="s">
        <v>261</v>
      </c>
      <c r="B263" s="4">
        <f>'Ingresos en Millones'!B262*1000000/Empleados!B263</f>
        <v>258272.67874844317</v>
      </c>
    </row>
    <row r="264" spans="1:2">
      <c r="A264" s="2" t="s">
        <v>262</v>
      </c>
      <c r="B264" s="4">
        <f>'Ingresos en Millones'!B263*1000000/Empleados!B264</f>
        <v>345006.4850843061</v>
      </c>
    </row>
    <row r="265" spans="1:2">
      <c r="A265" s="2" t="s">
        <v>263</v>
      </c>
      <c r="B265" s="4">
        <f>'Ingresos en Millones'!B264*1000000/Empleados!B265</f>
        <v>376317.07317073172</v>
      </c>
    </row>
    <row r="266" spans="1:2">
      <c r="A266" s="2" t="s">
        <v>264</v>
      </c>
      <c r="B266" s="4">
        <f>'Ingresos en Millones'!B265*1000000/Empleados!B266</f>
        <v>360659.34065934067</v>
      </c>
    </row>
    <row r="267" spans="1:2">
      <c r="A267" s="2" t="s">
        <v>265</v>
      </c>
      <c r="B267" s="4">
        <f>'Ingresos en Millones'!B266*1000000/Empleados!B267</f>
        <v>473026.63438256661</v>
      </c>
    </row>
  </sheetData>
  <phoneticPr fontId="2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F892-5975-48C2-BDAC-D2EC95F8CD4E}">
  <sheetPr codeName="Hoja3"/>
  <dimension ref="A1:B267"/>
  <sheetViews>
    <sheetView topLeftCell="A244" workbookViewId="0">
      <selection activeCell="E257" sqref="E257"/>
    </sheetView>
  </sheetViews>
  <sheetFormatPr baseColWidth="10" defaultRowHeight="14.4"/>
  <sheetData>
    <row r="1" spans="1:2">
      <c r="A1" s="1"/>
      <c r="B1" s="1">
        <v>2011</v>
      </c>
    </row>
    <row r="2" spans="1:2">
      <c r="A2" s="2" t="s">
        <v>0</v>
      </c>
      <c r="B2">
        <v>0.71396062493792589</v>
      </c>
    </row>
    <row r="3" spans="1:2">
      <c r="A3" s="2" t="s">
        <v>1</v>
      </c>
      <c r="B3">
        <v>0.56822143947858683</v>
      </c>
    </row>
    <row r="4" spans="1:2">
      <c r="A4" s="2" t="s">
        <v>2</v>
      </c>
      <c r="B4">
        <v>0.52963648361286042</v>
      </c>
    </row>
    <row r="5" spans="1:2">
      <c r="A5" s="2" t="s">
        <v>3</v>
      </c>
      <c r="B5">
        <v>0.56943184578709505</v>
      </c>
    </row>
    <row r="6" spans="1:2">
      <c r="A6" s="2" t="s">
        <v>4</v>
      </c>
      <c r="B6">
        <v>0.54673358450694443</v>
      </c>
    </row>
    <row r="7" spans="1:2">
      <c r="A7" s="2" t="s">
        <v>5</v>
      </c>
      <c r="B7">
        <v>0.52370010048552917</v>
      </c>
    </row>
    <row r="8" spans="1:2">
      <c r="A8" s="2" t="s">
        <v>6</v>
      </c>
      <c r="B8">
        <v>0.48162448856902312</v>
      </c>
    </row>
    <row r="9" spans="1:2">
      <c r="A9" s="2" t="s">
        <v>7</v>
      </c>
      <c r="B9">
        <v>0.45571360141655215</v>
      </c>
    </row>
    <row r="10" spans="1:2">
      <c r="A10" s="2" t="s">
        <v>8</v>
      </c>
      <c r="B10">
        <v>0.42540357938510132</v>
      </c>
    </row>
    <row r="11" spans="1:2">
      <c r="A11" s="2" t="s">
        <v>9</v>
      </c>
      <c r="B11">
        <v>0.50396785558001966</v>
      </c>
    </row>
    <row r="12" spans="1:2">
      <c r="A12" s="2" t="s">
        <v>10</v>
      </c>
      <c r="B12">
        <v>0.56929175997267234</v>
      </c>
    </row>
    <row r="13" spans="1:2">
      <c r="A13" s="2" t="s">
        <v>11</v>
      </c>
      <c r="B13">
        <v>0.70078151656457666</v>
      </c>
    </row>
    <row r="14" spans="1:2">
      <c r="A14" s="2" t="s">
        <v>12</v>
      </c>
      <c r="B14">
        <v>1.1674233006260266</v>
      </c>
    </row>
    <row r="15" spans="1:2">
      <c r="A15" s="2" t="s">
        <v>13</v>
      </c>
      <c r="B15">
        <v>1.1974173086862752</v>
      </c>
    </row>
    <row r="16" spans="1:2">
      <c r="A16" s="2" t="s">
        <v>14</v>
      </c>
      <c r="B16">
        <v>1.2509852580255485</v>
      </c>
    </row>
    <row r="17" spans="1:2">
      <c r="A17" s="2" t="s">
        <v>15</v>
      </c>
      <c r="B17">
        <v>1.2201810682973468</v>
      </c>
    </row>
    <row r="18" spans="1:2">
      <c r="A18" s="2" t="s">
        <v>16</v>
      </c>
      <c r="B18">
        <v>1.1753658479047786</v>
      </c>
    </row>
    <row r="19" spans="1:2">
      <c r="A19" s="2" t="s">
        <v>17</v>
      </c>
      <c r="B19">
        <v>1.1335868533023572</v>
      </c>
    </row>
    <row r="20" spans="1:2">
      <c r="A20" s="2" t="s">
        <v>18</v>
      </c>
      <c r="B20">
        <v>1.041949830990927</v>
      </c>
    </row>
    <row r="21" spans="1:2">
      <c r="A21" s="2" t="s">
        <v>19</v>
      </c>
      <c r="B21">
        <v>0.88607681048877518</v>
      </c>
    </row>
    <row r="22" spans="1:2">
      <c r="A22" s="2" t="s">
        <v>20</v>
      </c>
      <c r="B22">
        <v>1.1082574660744522</v>
      </c>
    </row>
    <row r="23" spans="1:2">
      <c r="A23" s="2" t="s">
        <v>21</v>
      </c>
      <c r="B23">
        <v>1.0242390246072184</v>
      </c>
    </row>
    <row r="24" spans="1:2">
      <c r="A24" s="2" t="s">
        <v>22</v>
      </c>
      <c r="B24">
        <v>3.0245619524405507</v>
      </c>
    </row>
    <row r="25" spans="1:2">
      <c r="A25" s="2" t="s">
        <v>23</v>
      </c>
      <c r="B25">
        <v>1.018695606981205</v>
      </c>
    </row>
    <row r="26" spans="1:2">
      <c r="A26" s="2" t="s">
        <v>24</v>
      </c>
      <c r="B26">
        <v>0.94765168495052576</v>
      </c>
    </row>
    <row r="27" spans="1:2">
      <c r="A27" s="2" t="s">
        <v>25</v>
      </c>
      <c r="B27">
        <v>0.88965324714822003</v>
      </c>
    </row>
    <row r="28" spans="1:2">
      <c r="A28" s="2" t="s">
        <v>26</v>
      </c>
      <c r="B28">
        <v>0.83987689866647663</v>
      </c>
    </row>
    <row r="29" spans="1:2">
      <c r="A29" s="2" t="s">
        <v>27</v>
      </c>
      <c r="B29">
        <v>0.90371491915860058</v>
      </c>
    </row>
    <row r="30" spans="1:2">
      <c r="A30" s="2" t="s">
        <v>28</v>
      </c>
      <c r="B30">
        <v>0.92412040619417457</v>
      </c>
    </row>
    <row r="31" spans="1:2">
      <c r="A31" s="2" t="s">
        <v>29</v>
      </c>
      <c r="B31">
        <v>0.90635707948357103</v>
      </c>
    </row>
    <row r="32" spans="1:2">
      <c r="A32" s="2" t="s">
        <v>30</v>
      </c>
      <c r="B32">
        <v>0.76105316829709146</v>
      </c>
    </row>
    <row r="33" spans="1:2">
      <c r="A33" s="2" t="s">
        <v>31</v>
      </c>
      <c r="B33">
        <v>0.80205108770049804</v>
      </c>
    </row>
    <row r="34" spans="1:2">
      <c r="A34" s="2" t="s">
        <v>32</v>
      </c>
      <c r="B34">
        <v>0.84732850413790251</v>
      </c>
    </row>
    <row r="35" spans="1:2">
      <c r="A35" s="2" t="s">
        <v>33</v>
      </c>
      <c r="B35">
        <v>3.1091575421004114</v>
      </c>
    </row>
    <row r="36" spans="1:2">
      <c r="A36" s="2" t="s">
        <v>34</v>
      </c>
      <c r="B36">
        <v>0.70453519737187364</v>
      </c>
    </row>
    <row r="37" spans="1:2">
      <c r="A37" s="2" t="s">
        <v>35</v>
      </c>
      <c r="B37">
        <v>0.72721827883539747</v>
      </c>
    </row>
    <row r="38" spans="1:2">
      <c r="A38" s="2" t="s">
        <v>36</v>
      </c>
      <c r="B38">
        <v>0.69092731396893448</v>
      </c>
    </row>
    <row r="39" spans="1:2">
      <c r="A39" s="2" t="s">
        <v>37</v>
      </c>
      <c r="B39">
        <v>0.66492386351005894</v>
      </c>
    </row>
    <row r="40" spans="1:2">
      <c r="A40" s="2" t="s">
        <v>38</v>
      </c>
      <c r="B40">
        <v>0.63794646797029642</v>
      </c>
    </row>
    <row r="41" spans="1:2">
      <c r="A41" s="2" t="s">
        <v>39</v>
      </c>
      <c r="B41">
        <v>0.62500194901379902</v>
      </c>
    </row>
    <row r="42" spans="1:2">
      <c r="A42" s="2" t="s">
        <v>40</v>
      </c>
      <c r="B42">
        <v>0.60300846687321352</v>
      </c>
    </row>
    <row r="43" spans="1:2">
      <c r="A43" s="2" t="s">
        <v>41</v>
      </c>
      <c r="B43">
        <v>0.47572971739236175</v>
      </c>
    </row>
    <row r="44" spans="1:2">
      <c r="A44" s="2" t="s">
        <v>42</v>
      </c>
      <c r="B44">
        <v>0.53043748905791044</v>
      </c>
    </row>
    <row r="45" spans="1:2">
      <c r="A45" s="2" t="s">
        <v>43</v>
      </c>
      <c r="B45">
        <v>0.61769004705257069</v>
      </c>
    </row>
    <row r="46" spans="1:2">
      <c r="A46" s="2" t="s">
        <v>44</v>
      </c>
      <c r="B46">
        <v>0.88892675390766995</v>
      </c>
    </row>
    <row r="47" spans="1:2">
      <c r="A47" s="2" t="s">
        <v>45</v>
      </c>
      <c r="B47">
        <v>1.0189664172611796</v>
      </c>
    </row>
    <row r="48" spans="1:2">
      <c r="A48" s="2" t="s">
        <v>46</v>
      </c>
      <c r="B48">
        <v>0.93437094214399075</v>
      </c>
    </row>
    <row r="49" spans="1:2">
      <c r="A49" s="2" t="s">
        <v>47</v>
      </c>
      <c r="B49">
        <v>0.87759811343055094</v>
      </c>
    </row>
    <row r="50" spans="1:2">
      <c r="A50" s="2" t="s">
        <v>48</v>
      </c>
      <c r="B50">
        <v>0.78324079786140244</v>
      </c>
    </row>
    <row r="51" spans="1:2">
      <c r="A51" s="2" t="s">
        <v>49</v>
      </c>
      <c r="B51">
        <v>0.75050746537958413</v>
      </c>
    </row>
    <row r="52" spans="1:2">
      <c r="A52" s="2" t="s">
        <v>50</v>
      </c>
      <c r="B52">
        <v>0.64682698525110083</v>
      </c>
    </row>
    <row r="53" spans="1:2">
      <c r="A53" s="2" t="s">
        <v>51</v>
      </c>
      <c r="B53">
        <v>0.60181900305652158</v>
      </c>
    </row>
    <row r="54" spans="1:2">
      <c r="A54" s="2" t="s">
        <v>52</v>
      </c>
      <c r="B54">
        <v>0.52078284309973899</v>
      </c>
    </row>
    <row r="55" spans="1:2">
      <c r="A55" s="2" t="s">
        <v>53</v>
      </c>
      <c r="B55">
        <v>0.5189810312277805</v>
      </c>
    </row>
    <row r="56" spans="1:2">
      <c r="A56" s="2" t="s">
        <v>54</v>
      </c>
      <c r="B56">
        <v>0.59360998647916774</v>
      </c>
    </row>
    <row r="57" spans="1:2">
      <c r="A57" s="2" t="s">
        <v>55</v>
      </c>
      <c r="B57">
        <v>0.56980460022708124</v>
      </c>
    </row>
    <row r="58" spans="1:2">
      <c r="A58" s="2" t="s">
        <v>56</v>
      </c>
      <c r="B58">
        <v>1.0433238942632495</v>
      </c>
    </row>
    <row r="59" spans="1:2">
      <c r="A59" s="2" t="s">
        <v>57</v>
      </c>
      <c r="B59">
        <v>0.89715808934176022</v>
      </c>
    </row>
    <row r="60" spans="1:2">
      <c r="A60" s="2" t="s">
        <v>58</v>
      </c>
      <c r="B60">
        <v>0.85890334363911447</v>
      </c>
    </row>
    <row r="61" spans="1:2">
      <c r="A61" s="2" t="s">
        <v>59</v>
      </c>
      <c r="B61">
        <v>0.7483954671948253</v>
      </c>
    </row>
    <row r="62" spans="1:2">
      <c r="A62" s="2" t="s">
        <v>60</v>
      </c>
      <c r="B62">
        <v>0.97482762079225838</v>
      </c>
    </row>
    <row r="63" spans="1:2">
      <c r="A63" s="2" t="s">
        <v>61</v>
      </c>
      <c r="B63">
        <v>0.98302115199569584</v>
      </c>
    </row>
    <row r="64" spans="1:2">
      <c r="A64" s="2" t="s">
        <v>62</v>
      </c>
      <c r="B64">
        <v>0.87760214875889142</v>
      </c>
    </row>
    <row r="65" spans="1:2">
      <c r="A65" s="2" t="s">
        <v>63</v>
      </c>
      <c r="B65">
        <v>0.76836427053794631</v>
      </c>
    </row>
    <row r="66" spans="1:2">
      <c r="A66" s="2" t="s">
        <v>64</v>
      </c>
      <c r="B66">
        <v>0.79883236642502709</v>
      </c>
    </row>
    <row r="67" spans="1:2">
      <c r="A67" s="2" t="s">
        <v>65</v>
      </c>
      <c r="B67">
        <v>0.85356610819529055</v>
      </c>
    </row>
    <row r="68" spans="1:2">
      <c r="A68" s="2" t="s">
        <v>66</v>
      </c>
      <c r="B68">
        <v>1.0634161654325001</v>
      </c>
    </row>
    <row r="69" spans="1:2">
      <c r="A69" s="2" t="s">
        <v>67</v>
      </c>
      <c r="B69">
        <v>0.89993548849544835</v>
      </c>
    </row>
    <row r="70" spans="1:2">
      <c r="A70" s="2" t="s">
        <v>68</v>
      </c>
      <c r="B70">
        <v>0.85957961923627157</v>
      </c>
    </row>
    <row r="71" spans="1:2">
      <c r="A71" s="2" t="s">
        <v>69</v>
      </c>
      <c r="B71">
        <v>0.88680117049129836</v>
      </c>
    </row>
    <row r="72" spans="1:2">
      <c r="A72" s="2" t="s">
        <v>70</v>
      </c>
      <c r="B72">
        <v>0.78232216724795201</v>
      </c>
    </row>
    <row r="73" spans="1:2">
      <c r="A73" s="2" t="s">
        <v>71</v>
      </c>
      <c r="B73">
        <v>0.72585232519484355</v>
      </c>
    </row>
    <row r="74" spans="1:2">
      <c r="A74" s="2" t="s">
        <v>72</v>
      </c>
      <c r="B74">
        <v>0.72355598636041052</v>
      </c>
    </row>
    <row r="75" spans="1:2">
      <c r="A75" s="2" t="s">
        <v>73</v>
      </c>
      <c r="B75">
        <v>0.62559007481381756</v>
      </c>
    </row>
    <row r="76" spans="1:2">
      <c r="A76" s="2" t="s">
        <v>74</v>
      </c>
      <c r="B76">
        <v>0.5053262316910786</v>
      </c>
    </row>
    <row r="77" spans="1:2">
      <c r="A77" s="2" t="s">
        <v>75</v>
      </c>
      <c r="B77">
        <v>0.5334574220567706</v>
      </c>
    </row>
    <row r="78" spans="1:2">
      <c r="A78" s="2" t="s">
        <v>76</v>
      </c>
      <c r="B78">
        <v>0.5695062224006423</v>
      </c>
    </row>
    <row r="79" spans="1:2">
      <c r="A79" s="2" t="s">
        <v>77</v>
      </c>
      <c r="B79">
        <v>0.62390482193507724</v>
      </c>
    </row>
    <row r="80" spans="1:2">
      <c r="A80" s="2" t="s">
        <v>78</v>
      </c>
      <c r="B80">
        <v>1.385900396813597</v>
      </c>
    </row>
    <row r="81" spans="1:2">
      <c r="A81" s="2" t="s">
        <v>79</v>
      </c>
      <c r="B81">
        <v>1.2682206985852729</v>
      </c>
    </row>
    <row r="82" spans="1:2">
      <c r="A82" s="2" t="s">
        <v>80</v>
      </c>
      <c r="B82">
        <v>1.1977085112820607</v>
      </c>
    </row>
    <row r="83" spans="1:2">
      <c r="A83" s="2" t="s">
        <v>81</v>
      </c>
      <c r="B83">
        <v>1.1165235925664359</v>
      </c>
    </row>
    <row r="84" spans="1:2">
      <c r="A84" s="2" t="s">
        <v>82</v>
      </c>
      <c r="B84">
        <v>1.0779339737261751</v>
      </c>
    </row>
    <row r="85" spans="1:2">
      <c r="A85" s="2" t="s">
        <v>83</v>
      </c>
      <c r="B85">
        <v>1.060802047560981</v>
      </c>
    </row>
    <row r="86" spans="1:2">
      <c r="A86" s="2" t="s">
        <v>84</v>
      </c>
      <c r="B86">
        <v>1.0424267242189802</v>
      </c>
    </row>
    <row r="87" spans="1:2">
      <c r="A87" s="2" t="s">
        <v>85</v>
      </c>
      <c r="B87">
        <v>0.90120135984015415</v>
      </c>
    </row>
    <row r="88" spans="1:2">
      <c r="A88" s="2" t="s">
        <v>86</v>
      </c>
      <c r="B88">
        <v>1.0853066245697871</v>
      </c>
    </row>
    <row r="89" spans="1:2">
      <c r="A89" s="2" t="s">
        <v>87</v>
      </c>
      <c r="B89">
        <v>1.1443623753319363</v>
      </c>
    </row>
    <row r="90" spans="1:2">
      <c r="A90" s="2" t="s">
        <v>88</v>
      </c>
      <c r="B90">
        <v>6.2701771750477656E-2</v>
      </c>
    </row>
    <row r="91" spans="1:2">
      <c r="A91" s="2" t="s">
        <v>89</v>
      </c>
      <c r="B91">
        <v>1.5396585576664592</v>
      </c>
    </row>
    <row r="92" spans="1:2">
      <c r="A92" s="2" t="s">
        <v>90</v>
      </c>
      <c r="B92">
        <v>1.577638515570472</v>
      </c>
    </row>
    <row r="93" spans="1:2">
      <c r="A93" s="2" t="s">
        <v>91</v>
      </c>
      <c r="B93">
        <v>1.6910747957259586</v>
      </c>
    </row>
    <row r="94" spans="1:2">
      <c r="A94" s="2" t="s">
        <v>92</v>
      </c>
      <c r="B94">
        <v>1.6139989540491855</v>
      </c>
    </row>
    <row r="95" spans="1:2">
      <c r="A95" s="2" t="s">
        <v>93</v>
      </c>
      <c r="B95">
        <v>1.522041630114044</v>
      </c>
    </row>
    <row r="96" spans="1:2">
      <c r="A96" s="2" t="s">
        <v>94</v>
      </c>
      <c r="B96">
        <v>1.4033550205756138</v>
      </c>
    </row>
    <row r="97" spans="1:2">
      <c r="A97" s="2" t="s">
        <v>95</v>
      </c>
      <c r="B97">
        <v>1.3780843950809489</v>
      </c>
    </row>
    <row r="98" spans="1:2">
      <c r="A98" s="2" t="s">
        <v>96</v>
      </c>
      <c r="B98">
        <v>1.2091463772102693</v>
      </c>
    </row>
    <row r="99" spans="1:2">
      <c r="A99" s="2" t="s">
        <v>97</v>
      </c>
      <c r="B99">
        <v>1.4857451413486453</v>
      </c>
    </row>
    <row r="100" spans="1:2">
      <c r="A100" s="2" t="s">
        <v>98</v>
      </c>
      <c r="B100">
        <v>1.481394982860349</v>
      </c>
    </row>
    <row r="101" spans="1:2">
      <c r="A101" s="2" t="s">
        <v>99</v>
      </c>
      <c r="B101">
        <v>3.5202380267923878</v>
      </c>
    </row>
    <row r="102" spans="1:2">
      <c r="A102" s="2" t="s">
        <v>100</v>
      </c>
      <c r="B102">
        <v>0.85124778675311163</v>
      </c>
    </row>
    <row r="103" spans="1:2">
      <c r="A103" s="2" t="s">
        <v>101</v>
      </c>
      <c r="B103">
        <v>0.73277910487271447</v>
      </c>
    </row>
    <row r="104" spans="1:2">
      <c r="A104" s="2" t="s">
        <v>102</v>
      </c>
      <c r="B104">
        <v>0.7278004527490648</v>
      </c>
    </row>
    <row r="105" spans="1:2">
      <c r="A105" s="2" t="s">
        <v>103</v>
      </c>
      <c r="B105">
        <v>0.65677731758575353</v>
      </c>
    </row>
    <row r="106" spans="1:2">
      <c r="A106" s="2" t="s">
        <v>104</v>
      </c>
      <c r="B106">
        <v>0.65417495492738498</v>
      </c>
    </row>
    <row r="107" spans="1:2">
      <c r="A107" s="2" t="s">
        <v>105</v>
      </c>
      <c r="B107">
        <v>0.60957658641409396</v>
      </c>
    </row>
    <row r="108" spans="1:2">
      <c r="A108" s="2" t="s">
        <v>106</v>
      </c>
      <c r="B108">
        <v>0.57841528958895516</v>
      </c>
    </row>
    <row r="109" spans="1:2">
      <c r="A109" s="2" t="s">
        <v>107</v>
      </c>
      <c r="B109">
        <v>0.49860876661900377</v>
      </c>
    </row>
    <row r="110" spans="1:2">
      <c r="A110" s="2" t="s">
        <v>108</v>
      </c>
      <c r="B110">
        <v>0.55615797740510176</v>
      </c>
    </row>
    <row r="111" spans="1:2">
      <c r="A111" s="2" t="s">
        <v>109</v>
      </c>
      <c r="B111">
        <v>0.59049263346540537</v>
      </c>
    </row>
    <row r="112" spans="1:2">
      <c r="A112" s="2" t="s">
        <v>110</v>
      </c>
      <c r="B112">
        <v>4.5284695657052981E-2</v>
      </c>
    </row>
    <row r="113" spans="1:2">
      <c r="A113" s="2" t="s">
        <v>111</v>
      </c>
      <c r="B113">
        <v>1.5315123599223315</v>
      </c>
    </row>
    <row r="114" spans="1:2">
      <c r="A114" s="2" t="s">
        <v>112</v>
      </c>
      <c r="B114">
        <v>1.5254047797291133</v>
      </c>
    </row>
    <row r="115" spans="1:2">
      <c r="A115" s="2" t="s">
        <v>113</v>
      </c>
      <c r="B115">
        <v>1.4124742091649307</v>
      </c>
    </row>
    <row r="116" spans="1:2">
      <c r="A116" s="2" t="s">
        <v>114</v>
      </c>
      <c r="B116">
        <v>1.2633658674687427</v>
      </c>
    </row>
    <row r="117" spans="1:2">
      <c r="A117" s="2" t="s">
        <v>115</v>
      </c>
      <c r="B117">
        <v>1.2620507167304131</v>
      </c>
    </row>
    <row r="118" spans="1:2">
      <c r="A118" s="2" t="s">
        <v>116</v>
      </c>
      <c r="B118">
        <v>1.3282469438417699</v>
      </c>
    </row>
    <row r="119" spans="1:2">
      <c r="A119" s="2" t="s">
        <v>117</v>
      </c>
      <c r="B119">
        <v>1.1973354929303324</v>
      </c>
    </row>
    <row r="120" spans="1:2">
      <c r="A120" s="2" t="s">
        <v>118</v>
      </c>
      <c r="B120">
        <v>1.020722551382365</v>
      </c>
    </row>
    <row r="121" spans="1:2">
      <c r="A121" s="2" t="s">
        <v>119</v>
      </c>
      <c r="B121">
        <v>0.99527438955190672</v>
      </c>
    </row>
    <row r="122" spans="1:2">
      <c r="A122" s="2" t="s">
        <v>120</v>
      </c>
      <c r="B122">
        <v>1.0195333730808378</v>
      </c>
    </row>
    <row r="123" spans="1:2">
      <c r="A123" s="2" t="s">
        <v>121</v>
      </c>
      <c r="B123">
        <v>0.15391428608698049</v>
      </c>
    </row>
    <row r="124" spans="1:2">
      <c r="A124" s="2" t="s">
        <v>122</v>
      </c>
      <c r="B124">
        <v>1.0555716486575002</v>
      </c>
    </row>
    <row r="125" spans="1:2">
      <c r="A125" s="2" t="s">
        <v>123</v>
      </c>
      <c r="B125">
        <v>1.0298812773504236</v>
      </c>
    </row>
    <row r="126" spans="1:2">
      <c r="A126" s="2" t="s">
        <v>124</v>
      </c>
      <c r="B126">
        <v>0.93408230232846523</v>
      </c>
    </row>
    <row r="127" spans="1:2">
      <c r="A127" s="2" t="s">
        <v>125</v>
      </c>
      <c r="B127">
        <v>0.85892102524384639</v>
      </c>
    </row>
    <row r="128" spans="1:2">
      <c r="A128" s="2" t="s">
        <v>126</v>
      </c>
      <c r="B128">
        <v>0.80126400483455817</v>
      </c>
    </row>
    <row r="129" spans="1:2">
      <c r="A129" s="2" t="s">
        <v>127</v>
      </c>
      <c r="B129">
        <v>0.72848349236418486</v>
      </c>
    </row>
    <row r="130" spans="1:2">
      <c r="A130" s="2" t="s">
        <v>128</v>
      </c>
      <c r="B130">
        <v>0.64840845174356154</v>
      </c>
    </row>
    <row r="131" spans="1:2">
      <c r="A131" s="2" t="s">
        <v>129</v>
      </c>
      <c r="B131">
        <v>0.57683658063207233</v>
      </c>
    </row>
    <row r="132" spans="1:2">
      <c r="A132" s="2" t="s">
        <v>130</v>
      </c>
      <c r="B132">
        <v>0.68063311287647454</v>
      </c>
    </row>
    <row r="133" spans="1:2">
      <c r="A133" s="2" t="s">
        <v>131</v>
      </c>
      <c r="B133">
        <v>0.6568001871688357</v>
      </c>
    </row>
    <row r="134" spans="1:2">
      <c r="A134" s="2" t="s">
        <v>132</v>
      </c>
      <c r="B134">
        <v>1.8715035403733484</v>
      </c>
    </row>
    <row r="135" spans="1:2">
      <c r="A135" s="2" t="s">
        <v>133</v>
      </c>
      <c r="B135">
        <v>0.54189682050250521</v>
      </c>
    </row>
    <row r="136" spans="1:2">
      <c r="A136" s="2" t="s">
        <v>134</v>
      </c>
      <c r="B136">
        <v>0.5206497688270787</v>
      </c>
    </row>
    <row r="137" spans="1:2">
      <c r="A137" s="2" t="s">
        <v>135</v>
      </c>
      <c r="B137">
        <v>0.56587566394399769</v>
      </c>
    </row>
    <row r="138" spans="1:2">
      <c r="A138" s="2" t="s">
        <v>136</v>
      </c>
      <c r="B138">
        <v>0.4550820874296167</v>
      </c>
    </row>
    <row r="139" spans="1:2">
      <c r="A139" s="2" t="s">
        <v>137</v>
      </c>
      <c r="B139">
        <v>0.44266287993964115</v>
      </c>
    </row>
    <row r="140" spans="1:2">
      <c r="A140" s="2" t="s">
        <v>138</v>
      </c>
      <c r="B140">
        <v>0.41225263981846849</v>
      </c>
    </row>
    <row r="141" spans="1:2">
      <c r="A141" s="2" t="s">
        <v>139</v>
      </c>
      <c r="B141">
        <v>0.35636108975552688</v>
      </c>
    </row>
    <row r="142" spans="1:2">
      <c r="A142" s="2" t="s">
        <v>140</v>
      </c>
      <c r="B142">
        <v>0.35626004816825907</v>
      </c>
    </row>
    <row r="143" spans="1:2">
      <c r="A143" s="2" t="s">
        <v>141</v>
      </c>
      <c r="B143">
        <v>0.35179307100627305</v>
      </c>
    </row>
    <row r="144" spans="1:2">
      <c r="A144" s="2" t="s">
        <v>142</v>
      </c>
      <c r="B144">
        <v>0.3531930336522866</v>
      </c>
    </row>
    <row r="145" spans="1:2">
      <c r="A145" s="2" t="s">
        <v>143</v>
      </c>
      <c r="B145" s="4">
        <f>'Ingresos en Millones'!B145/'Activos en Millones'!B145</f>
        <v>0.69245760487322594</v>
      </c>
    </row>
    <row r="146" spans="1:2">
      <c r="A146" s="2" t="s">
        <v>144</v>
      </c>
      <c r="B146" s="4">
        <f>'Ingresos en Millones'!B146/'Activos en Millones'!B146</f>
        <v>0.63394155454690937</v>
      </c>
    </row>
    <row r="147" spans="1:2">
      <c r="A147" s="2" t="s">
        <v>145</v>
      </c>
      <c r="B147" s="4">
        <f>'Ingresos en Millones'!B147/'Activos en Millones'!B147</f>
        <v>0.63792851241598492</v>
      </c>
    </row>
    <row r="148" spans="1:2">
      <c r="A148" s="2" t="s">
        <v>146</v>
      </c>
      <c r="B148" s="4">
        <f>'Ingresos en Millones'!B148/'Activos en Millones'!B148</f>
        <v>0.58894860489471967</v>
      </c>
    </row>
    <row r="149" spans="1:2">
      <c r="A149" s="2" t="s">
        <v>147</v>
      </c>
      <c r="B149" s="4">
        <f>'Ingresos en Millones'!B149/'Activos en Millones'!B149</f>
        <v>0.67204812403053527</v>
      </c>
    </row>
    <row r="150" spans="1:2">
      <c r="A150" s="2" t="s">
        <v>148</v>
      </c>
      <c r="B150" s="4">
        <f>'Ingresos en Millones'!B150/'Activos en Millones'!B150</f>
        <v>0.69075043493597321</v>
      </c>
    </row>
    <row r="151" spans="1:2">
      <c r="A151" s="2" t="s">
        <v>149</v>
      </c>
      <c r="B151" s="4">
        <f>'Ingresos en Millones'!B151/'Activos en Millones'!B151</f>
        <v>0.62594567948040913</v>
      </c>
    </row>
    <row r="152" spans="1:2">
      <c r="A152" s="2" t="s">
        <v>150</v>
      </c>
      <c r="B152" s="4">
        <f>'Ingresos en Millones'!B152/'Activos en Millones'!B152</f>
        <v>0.622455149401692</v>
      </c>
    </row>
    <row r="153" spans="1:2">
      <c r="A153" s="2" t="s">
        <v>151</v>
      </c>
      <c r="B153" s="4">
        <f>'Ingresos en Millones'!B153/'Activos en Millones'!B153</f>
        <v>0.76346248789177718</v>
      </c>
    </row>
    <row r="154" spans="1:2">
      <c r="A154" s="2" t="s">
        <v>152</v>
      </c>
      <c r="B154" s="4">
        <f>'Ingresos en Millones'!B154/'Activos en Millones'!B154</f>
        <v>0.70350183187942672</v>
      </c>
    </row>
    <row r="155" spans="1:2">
      <c r="A155" s="2" t="s">
        <v>153</v>
      </c>
      <c r="B155" s="4">
        <f>'Ingresos en Millones'!B155/'Activos en Millones'!B155</f>
        <v>0.88041998181642966</v>
      </c>
    </row>
    <row r="156" spans="1:2">
      <c r="A156" s="2" t="s">
        <v>154</v>
      </c>
      <c r="B156" s="4">
        <f>'Ingresos en Millones'!B156/'Activos en Millones'!B156</f>
        <v>0.28767618663168165</v>
      </c>
    </row>
    <row r="157" spans="1:2">
      <c r="A157" s="2" t="s">
        <v>155</v>
      </c>
      <c r="B157" s="4">
        <f>'Ingresos en Millones'!B157/'Activos en Millones'!B157</f>
        <v>0.37090262881555208</v>
      </c>
    </row>
    <row r="158" spans="1:2">
      <c r="A158" s="2" t="s">
        <v>156</v>
      </c>
      <c r="B158" s="4">
        <f>'Ingresos en Millones'!B158/'Activos en Millones'!B158</f>
        <v>0.83307998162958807</v>
      </c>
    </row>
    <row r="159" spans="1:2">
      <c r="A159" s="2" t="s">
        <v>157</v>
      </c>
      <c r="B159" s="4">
        <f>'Ingresos en Millones'!B159/'Activos en Millones'!B159</f>
        <v>0.54854032994852908</v>
      </c>
    </row>
    <row r="160" spans="1:2">
      <c r="A160" s="2" t="s">
        <v>158</v>
      </c>
      <c r="B160" s="4">
        <f>'Ingresos en Millones'!B160/'Activos en Millones'!B160</f>
        <v>0.50149424778744611</v>
      </c>
    </row>
    <row r="161" spans="1:2">
      <c r="A161" s="2" t="s">
        <v>159</v>
      </c>
      <c r="B161" s="4">
        <f>'Ingresos en Millones'!B161/'Activos en Millones'!B161</f>
        <v>0.30886465435431826</v>
      </c>
    </row>
    <row r="162" spans="1:2">
      <c r="A162" s="2" t="s">
        <v>160</v>
      </c>
      <c r="B162" s="4">
        <f>'Ingresos en Millones'!B162/'Activos en Millones'!B162</f>
        <v>0.72162972427706795</v>
      </c>
    </row>
    <row r="163" spans="1:2">
      <c r="A163" s="2" t="s">
        <v>161</v>
      </c>
      <c r="B163" s="4">
        <f>'Ingresos en Millones'!B163/'Activos en Millones'!B163</f>
        <v>0.71637179748753976</v>
      </c>
    </row>
    <row r="164" spans="1:2">
      <c r="A164" s="2" t="s">
        <v>162</v>
      </c>
      <c r="B164">
        <v>0.60474035437600671</v>
      </c>
    </row>
    <row r="165" spans="1:2">
      <c r="A165" s="2" t="s">
        <v>163</v>
      </c>
      <c r="B165">
        <v>0.86628253206933736</v>
      </c>
    </row>
    <row r="166" spans="1:2">
      <c r="A166" s="2" t="s">
        <v>164</v>
      </c>
      <c r="B166">
        <v>0.98936092691102528</v>
      </c>
    </row>
    <row r="167" spans="1:2">
      <c r="A167" s="2" t="s">
        <v>165</v>
      </c>
      <c r="B167">
        <v>2.031856126287463</v>
      </c>
    </row>
    <row r="168" spans="1:2">
      <c r="A168" s="2" t="s">
        <v>166</v>
      </c>
      <c r="B168">
        <v>0.60663885979579713</v>
      </c>
    </row>
    <row r="169" spans="1:2">
      <c r="A169" s="2" t="s">
        <v>167</v>
      </c>
      <c r="B169">
        <v>0.58527410901702082</v>
      </c>
    </row>
    <row r="170" spans="1:2">
      <c r="A170" s="2" t="s">
        <v>168</v>
      </c>
      <c r="B170">
        <v>0.63201762715406318</v>
      </c>
    </row>
    <row r="171" spans="1:2">
      <c r="A171" s="2" t="s">
        <v>169</v>
      </c>
      <c r="B171">
        <v>0.57031555639439735</v>
      </c>
    </row>
    <row r="172" spans="1:2">
      <c r="A172" s="2" t="s">
        <v>170</v>
      </c>
      <c r="B172">
        <v>0.55601741756141176</v>
      </c>
    </row>
    <row r="173" spans="1:2">
      <c r="A173" s="2" t="s">
        <v>171</v>
      </c>
      <c r="B173">
        <v>0.53151847061607038</v>
      </c>
    </row>
    <row r="174" spans="1:2">
      <c r="A174" s="2" t="s">
        <v>172</v>
      </c>
      <c r="B174">
        <v>0.5161638806383736</v>
      </c>
    </row>
    <row r="175" spans="1:2">
      <c r="A175" s="2" t="s">
        <v>173</v>
      </c>
      <c r="B175">
        <v>0.41745285461219944</v>
      </c>
    </row>
    <row r="176" spans="1:2">
      <c r="A176" s="2" t="s">
        <v>174</v>
      </c>
      <c r="B176">
        <v>0.4921893873900135</v>
      </c>
    </row>
    <row r="177" spans="1:2">
      <c r="A177" s="2" t="s">
        <v>175</v>
      </c>
      <c r="B177">
        <v>0.4873531330374104</v>
      </c>
    </row>
    <row r="178" spans="1:2">
      <c r="A178" s="2" t="s">
        <v>176</v>
      </c>
      <c r="B178">
        <v>0.55720983127161328</v>
      </c>
    </row>
    <row r="179" spans="1:2">
      <c r="A179" s="2" t="s">
        <v>177</v>
      </c>
      <c r="B179">
        <v>0.86105932878587466</v>
      </c>
    </row>
    <row r="180" spans="1:2">
      <c r="A180" s="2" t="s">
        <v>178</v>
      </c>
      <c r="B180">
        <v>0.77941535144635443</v>
      </c>
    </row>
    <row r="181" spans="1:2">
      <c r="A181" s="2" t="s">
        <v>179</v>
      </c>
      <c r="B181">
        <v>0.84249662838693851</v>
      </c>
    </row>
    <row r="182" spans="1:2">
      <c r="A182" s="2" t="s">
        <v>180</v>
      </c>
      <c r="B182">
        <v>0.83482150901915553</v>
      </c>
    </row>
    <row r="183" spans="1:2">
      <c r="A183" s="2" t="s">
        <v>181</v>
      </c>
      <c r="B183">
        <v>0.80294051356538398</v>
      </c>
    </row>
    <row r="184" spans="1:2">
      <c r="A184" s="2" t="s">
        <v>182</v>
      </c>
      <c r="B184">
        <v>0.83939834125611945</v>
      </c>
    </row>
    <row r="185" spans="1:2">
      <c r="A185" s="2" t="s">
        <v>183</v>
      </c>
      <c r="B185">
        <v>0.81476930868393693</v>
      </c>
    </row>
    <row r="186" spans="1:2">
      <c r="A186" s="2" t="s">
        <v>184</v>
      </c>
      <c r="B186">
        <v>0.59027501188441922</v>
      </c>
    </row>
    <row r="187" spans="1:2">
      <c r="A187" s="2" t="s">
        <v>185</v>
      </c>
      <c r="B187">
        <v>0.76130952172066857</v>
      </c>
    </row>
    <row r="188" spans="1:2">
      <c r="A188" s="2" t="s">
        <v>186</v>
      </c>
      <c r="B188">
        <v>0.77570256010999117</v>
      </c>
    </row>
    <row r="189" spans="1:2">
      <c r="A189" s="2" t="s">
        <v>187</v>
      </c>
      <c r="B189">
        <v>2.0091123778501632</v>
      </c>
    </row>
    <row r="190" spans="1:2">
      <c r="A190" s="2" t="s">
        <v>188</v>
      </c>
      <c r="B190">
        <v>1.3504554655870444</v>
      </c>
    </row>
    <row r="191" spans="1:2">
      <c r="A191" s="2" t="s">
        <v>189</v>
      </c>
      <c r="B191">
        <v>1.2364621371708806</v>
      </c>
    </row>
    <row r="192" spans="1:2">
      <c r="A192" s="2" t="s">
        <v>190</v>
      </c>
      <c r="B192">
        <v>1.1912069680630444</v>
      </c>
    </row>
    <row r="193" spans="1:2">
      <c r="A193" s="2" t="s">
        <v>191</v>
      </c>
      <c r="B193">
        <v>1.0589760416121485</v>
      </c>
    </row>
    <row r="194" spans="1:2">
      <c r="A194" s="2" t="s">
        <v>192</v>
      </c>
      <c r="B194">
        <v>1.0564993781303573</v>
      </c>
    </row>
    <row r="195" spans="1:2">
      <c r="A195" s="2" t="s">
        <v>193</v>
      </c>
      <c r="B195">
        <v>1.0226625045300299</v>
      </c>
    </row>
    <row r="196" spans="1:2">
      <c r="A196" s="2" t="s">
        <v>194</v>
      </c>
      <c r="B196">
        <v>0.84298444508601333</v>
      </c>
    </row>
    <row r="197" spans="1:2">
      <c r="A197" s="2" t="s">
        <v>195</v>
      </c>
      <c r="B197">
        <v>0.63436096107883444</v>
      </c>
    </row>
    <row r="198" spans="1:2">
      <c r="A198" s="2" t="s">
        <v>196</v>
      </c>
      <c r="B198">
        <v>0.68469514205621451</v>
      </c>
    </row>
    <row r="199" spans="1:2">
      <c r="A199" s="2" t="s">
        <v>197</v>
      </c>
      <c r="B199">
        <v>0.74296258480388244</v>
      </c>
    </row>
    <row r="200" spans="1:2">
      <c r="A200" s="2" t="s">
        <v>198</v>
      </c>
      <c r="B200">
        <v>1.1065478817299206</v>
      </c>
    </row>
    <row r="201" spans="1:2">
      <c r="A201" s="2" t="s">
        <v>199</v>
      </c>
      <c r="B201">
        <v>1.875963718176705</v>
      </c>
    </row>
    <row r="202" spans="1:2">
      <c r="A202" s="2" t="s">
        <v>200</v>
      </c>
      <c r="B202">
        <v>1.7160145568135838</v>
      </c>
    </row>
    <row r="203" spans="1:2">
      <c r="A203" s="2" t="s">
        <v>201</v>
      </c>
      <c r="B203">
        <v>1.7840660045679677</v>
      </c>
    </row>
    <row r="204" spans="1:2">
      <c r="A204" s="2" t="s">
        <v>202</v>
      </c>
      <c r="B204">
        <v>2.0090870030389603</v>
      </c>
    </row>
    <row r="205" spans="1:2">
      <c r="A205" s="2" t="s">
        <v>203</v>
      </c>
      <c r="B205">
        <v>1.6799584264717946</v>
      </c>
    </row>
    <row r="206" spans="1:2">
      <c r="A206" s="2" t="s">
        <v>204</v>
      </c>
      <c r="B206">
        <v>1.596330975731028</v>
      </c>
    </row>
    <row r="207" spans="1:2">
      <c r="A207" s="2" t="s">
        <v>205</v>
      </c>
      <c r="B207">
        <v>1.5603202082490903</v>
      </c>
    </row>
    <row r="208" spans="1:2">
      <c r="A208" s="2" t="s">
        <v>206</v>
      </c>
      <c r="B208">
        <v>1.3905351039698697</v>
      </c>
    </row>
    <row r="209" spans="1:2">
      <c r="A209" s="2" t="s">
        <v>207</v>
      </c>
      <c r="B209">
        <v>1.5216525398192757</v>
      </c>
    </row>
    <row r="210" spans="1:2">
      <c r="A210" s="2" t="s">
        <v>208</v>
      </c>
      <c r="B210">
        <v>1.653090938264433</v>
      </c>
    </row>
    <row r="211" spans="1:2">
      <c r="A211" s="2" t="s">
        <v>209</v>
      </c>
      <c r="B211">
        <v>1.0343153724268217</v>
      </c>
    </row>
    <row r="212" spans="1:2">
      <c r="A212" s="2" t="s">
        <v>210</v>
      </c>
      <c r="B212">
        <v>0.70387920380860447</v>
      </c>
    </row>
    <row r="213" spans="1:2">
      <c r="A213" s="2" t="s">
        <v>211</v>
      </c>
      <c r="B213">
        <v>0.63727701313146268</v>
      </c>
    </row>
    <row r="214" spans="1:2">
      <c r="A214" s="2" t="s">
        <v>212</v>
      </c>
      <c r="B214">
        <v>0.62229545197038239</v>
      </c>
    </row>
    <row r="215" spans="1:2">
      <c r="A215" s="2" t="s">
        <v>213</v>
      </c>
      <c r="B215">
        <v>0.56060534257377703</v>
      </c>
    </row>
    <row r="216" spans="1:2">
      <c r="A216" s="2" t="s">
        <v>214</v>
      </c>
      <c r="B216">
        <v>0.58205846500231051</v>
      </c>
    </row>
    <row r="217" spans="1:2">
      <c r="A217" s="2" t="s">
        <v>215</v>
      </c>
      <c r="B217">
        <v>0.58089613454718092</v>
      </c>
    </row>
    <row r="218" spans="1:2">
      <c r="A218" s="2" t="s">
        <v>216</v>
      </c>
      <c r="B218">
        <v>0.56473345109883577</v>
      </c>
    </row>
    <row r="219" spans="1:2">
      <c r="A219" s="2" t="s">
        <v>217</v>
      </c>
      <c r="B219">
        <v>0.45599366955953352</v>
      </c>
    </row>
    <row r="220" spans="1:2">
      <c r="A220" s="2" t="s">
        <v>218</v>
      </c>
      <c r="B220">
        <v>0.50103421890644007</v>
      </c>
    </row>
    <row r="221" spans="1:2">
      <c r="A221" s="2" t="s">
        <v>219</v>
      </c>
      <c r="B221">
        <v>0.49036916933683578</v>
      </c>
    </row>
    <row r="222" spans="1:2">
      <c r="A222" s="2" t="s">
        <v>220</v>
      </c>
      <c r="B222">
        <v>1.7868157980006478</v>
      </c>
    </row>
    <row r="223" spans="1:2">
      <c r="A223" s="2" t="s">
        <v>221</v>
      </c>
      <c r="B223">
        <v>1.8023847098018586</v>
      </c>
    </row>
    <row r="224" spans="1:2">
      <c r="A224" s="2" t="s">
        <v>222</v>
      </c>
      <c r="B224">
        <v>1.9363535297387438</v>
      </c>
    </row>
    <row r="225" spans="1:2">
      <c r="A225" s="2" t="s">
        <v>223</v>
      </c>
      <c r="B225">
        <v>2.0200121285627652</v>
      </c>
    </row>
    <row r="226" spans="1:2">
      <c r="A226" s="2" t="s">
        <v>224</v>
      </c>
      <c r="B226">
        <v>1.7188166040799757</v>
      </c>
    </row>
    <row r="227" spans="1:2">
      <c r="A227" s="2" t="s">
        <v>225</v>
      </c>
      <c r="B227">
        <v>1.6150403261543915</v>
      </c>
    </row>
    <row r="228" spans="1:2">
      <c r="A228" s="2" t="s">
        <v>226</v>
      </c>
      <c r="B228">
        <v>1.5735979957602622</v>
      </c>
    </row>
    <row r="229" spans="1:2">
      <c r="A229" s="2" t="s">
        <v>227</v>
      </c>
      <c r="B229">
        <v>1.5289259402869328</v>
      </c>
    </row>
    <row r="230" spans="1:2">
      <c r="A230" s="2" t="s">
        <v>228</v>
      </c>
      <c r="B230">
        <v>1.1413039678377905</v>
      </c>
    </row>
    <row r="231" spans="1:2">
      <c r="A231" s="2" t="s">
        <v>229</v>
      </c>
      <c r="B231">
        <v>1.2460290173966857</v>
      </c>
    </row>
    <row r="232" spans="1:2">
      <c r="A232" s="2" t="s">
        <v>230</v>
      </c>
      <c r="B232">
        <v>1.3616898772895749</v>
      </c>
    </row>
    <row r="233" spans="1:2">
      <c r="A233" s="2" t="s">
        <v>231</v>
      </c>
      <c r="B233" s="4">
        <f>'Ingresos en Millones'!B233/'Activos en Millones'!B233</f>
        <v>1.0298207582086394</v>
      </c>
    </row>
    <row r="234" spans="1:2">
      <c r="A234" s="2" t="s">
        <v>232</v>
      </c>
      <c r="B234" s="4">
        <f>'Ingresos en Millones'!B234/'Activos en Millones'!B234</f>
        <v>0.87263074064242097</v>
      </c>
    </row>
    <row r="235" spans="1:2">
      <c r="A235" s="2" t="s">
        <v>233</v>
      </c>
      <c r="B235" s="4">
        <f>'Ingresos en Millones'!B235/'Activos en Millones'!B235</f>
        <v>0.91648526679054954</v>
      </c>
    </row>
    <row r="236" spans="1:2">
      <c r="A236" s="2" t="s">
        <v>234</v>
      </c>
      <c r="B236" s="4">
        <f>'Ingresos en Millones'!B236/'Activos en Millones'!B236</f>
        <v>0.90957374370148436</v>
      </c>
    </row>
    <row r="237" spans="1:2">
      <c r="A237" s="2" t="s">
        <v>235</v>
      </c>
      <c r="B237" s="4" t="e">
        <f>'Ingresos en Millones'!#REF!/'Activos en Millones'!B237</f>
        <v>#REF!</v>
      </c>
    </row>
    <row r="238" spans="1:2">
      <c r="A238" s="2" t="s">
        <v>236</v>
      </c>
      <c r="B238" s="4">
        <f>'Ingresos en Millones'!B237/'Activos en Millones'!B238</f>
        <v>1.5355843671299318</v>
      </c>
    </row>
    <row r="239" spans="1:2">
      <c r="A239" s="2" t="s">
        <v>237</v>
      </c>
      <c r="B239" s="4">
        <f>'Ingresos en Millones'!B238/'Activos en Millones'!B239</f>
        <v>1.2944959492190762</v>
      </c>
    </row>
    <row r="240" spans="1:2">
      <c r="A240" s="2" t="s">
        <v>238</v>
      </c>
      <c r="B240" s="4">
        <f>'Ingresos en Millones'!B239/'Activos en Millones'!B240</f>
        <v>1.2337292547998697</v>
      </c>
    </row>
    <row r="241" spans="1:2">
      <c r="A241" s="2" t="s">
        <v>239</v>
      </c>
      <c r="B241" s="4">
        <f>'Ingresos en Millones'!B240/'Activos en Millones'!B241</f>
        <v>1.3691346864984797</v>
      </c>
    </row>
    <row r="242" spans="1:2">
      <c r="A242" s="2" t="s">
        <v>240</v>
      </c>
      <c r="B242" s="4">
        <f>'Ingresos en Millones'!B241/'Activos en Millones'!B242</f>
        <v>0.95727765807266518</v>
      </c>
    </row>
    <row r="243" spans="1:2">
      <c r="A243" s="2" t="s">
        <v>241</v>
      </c>
      <c r="B243" s="4">
        <f>'Ingresos en Millones'!B242/'Activos en Millones'!B243</f>
        <v>0.81936993493893395</v>
      </c>
    </row>
    <row r="244" spans="1:2">
      <c r="A244" s="2" t="s">
        <v>242</v>
      </c>
      <c r="B244" s="4">
        <f>'Ingresos en Millones'!B243/'Activos en Millones'!B244</f>
        <v>0.72560670850224918</v>
      </c>
    </row>
    <row r="245" spans="1:2">
      <c r="A245" s="2" t="s">
        <v>243</v>
      </c>
      <c r="B245" s="4">
        <f>'Ingresos en Millones'!B244/'Activos en Millones'!B245</f>
        <v>0.71367208919758729</v>
      </c>
    </row>
    <row r="246" spans="1:2">
      <c r="A246" s="2" t="s">
        <v>244</v>
      </c>
      <c r="B246" s="4">
        <f>'Ingresos en Millones'!B245/'Activos en Millones'!B246</f>
        <v>0.48017681620998298</v>
      </c>
    </row>
    <row r="247" spans="1:2">
      <c r="A247" s="2" t="s">
        <v>245</v>
      </c>
      <c r="B247" s="4">
        <f>'Ingresos en Millones'!B246/'Activos en Millones'!B247</f>
        <v>0.34774016553519949</v>
      </c>
    </row>
    <row r="248" spans="1:2">
      <c r="A248" s="2" t="s">
        <v>246</v>
      </c>
      <c r="B248" s="4">
        <f>'Ingresos en Millones'!B247/'Activos en Millones'!B248</f>
        <v>0.42009403286756303</v>
      </c>
    </row>
    <row r="249" spans="1:2">
      <c r="A249" s="2" t="s">
        <v>247</v>
      </c>
      <c r="B249" s="4">
        <f>'Ingresos en Millones'!B248/'Activos en Millones'!B249</f>
        <v>0.51191995717873762</v>
      </c>
    </row>
    <row r="250" spans="1:2">
      <c r="A250" s="2" t="s">
        <v>248</v>
      </c>
      <c r="B250" s="4">
        <f>'Ingresos en Millones'!B249/'Activos en Millones'!B250</f>
        <v>0.52143869596031178</v>
      </c>
    </row>
    <row r="251" spans="1:2">
      <c r="A251" s="2" t="s">
        <v>249</v>
      </c>
      <c r="B251" s="4">
        <f>'Ingresos en Millones'!B250/'Activos en Millones'!B251</f>
        <v>0.48283962642525641</v>
      </c>
    </row>
    <row r="252" spans="1:2">
      <c r="A252" s="2" t="s">
        <v>250</v>
      </c>
      <c r="B252" s="4">
        <f>'Ingresos en Millones'!B251/'Activos en Millones'!B252</f>
        <v>0.35967993158843109</v>
      </c>
    </row>
    <row r="253" spans="1:2">
      <c r="A253" s="2" t="s">
        <v>251</v>
      </c>
      <c r="B253" s="4">
        <f>'Ingresos en Millones'!B252/'Activos en Millones'!B253</f>
        <v>0.67636617410565281</v>
      </c>
    </row>
    <row r="254" spans="1:2">
      <c r="A254" s="2" t="s">
        <v>252</v>
      </c>
      <c r="B254" s="4">
        <f>'Ingresos en Millones'!B253/'Activos en Millones'!B254</f>
        <v>0.4112771815474518</v>
      </c>
    </row>
    <row r="255" spans="1:2">
      <c r="A255" s="2" t="s">
        <v>253</v>
      </c>
      <c r="B255" s="4">
        <f>'Ingresos en Millones'!B254/'Activos en Millones'!B255</f>
        <v>0.39992725509214355</v>
      </c>
    </row>
    <row r="256" spans="1:2">
      <c r="A256" s="2" t="s">
        <v>254</v>
      </c>
      <c r="B256" s="4">
        <f>'Ingresos en Millones'!B255/'Activos en Millones'!B256</f>
        <v>0.68482474395070791</v>
      </c>
    </row>
    <row r="257" spans="1:2">
      <c r="A257" s="2" t="s">
        <v>255</v>
      </c>
      <c r="B257" s="4">
        <f>'Ingresos en Millones'!B256/'Activos en Millones'!B257</f>
        <v>11.918761505851924</v>
      </c>
    </row>
    <row r="258" spans="1:2">
      <c r="A258" s="2" t="s">
        <v>256</v>
      </c>
      <c r="B258" s="4">
        <f>'Ingresos en Millones'!B257/'Activos en Millones'!B258</f>
        <v>0.31430148041842415</v>
      </c>
    </row>
    <row r="259" spans="1:2">
      <c r="A259" s="2" t="s">
        <v>257</v>
      </c>
      <c r="B259" s="4">
        <f>'Ingresos en Millones'!B258/'Activos en Millones'!B259</f>
        <v>0.30533507714811237</v>
      </c>
    </row>
    <row r="260" spans="1:2">
      <c r="A260" s="2" t="s">
        <v>258</v>
      </c>
      <c r="B260" s="4">
        <f>'Ingresos en Millones'!B259/'Activos en Millones'!B260</f>
        <v>0.32851387310507607</v>
      </c>
    </row>
    <row r="261" spans="1:2">
      <c r="A261" s="2" t="s">
        <v>259</v>
      </c>
      <c r="B261" s="4">
        <f>'Ingresos en Millones'!B260/'Activos en Millones'!B261</f>
        <v>0.34637161037013725</v>
      </c>
    </row>
    <row r="262" spans="1:2">
      <c r="A262" s="2" t="s">
        <v>260</v>
      </c>
      <c r="B262" s="4">
        <f>'Ingresos en Millones'!B261/'Activos en Millones'!B262</f>
        <v>0.39093363174928414</v>
      </c>
    </row>
    <row r="263" spans="1:2">
      <c r="A263" s="2" t="s">
        <v>261</v>
      </c>
      <c r="B263" s="4">
        <f>'Ingresos en Millones'!B262/'Activos en Millones'!B263</f>
        <v>0.26263852774690483</v>
      </c>
    </row>
    <row r="264" spans="1:2">
      <c r="A264" s="2" t="s">
        <v>262</v>
      </c>
      <c r="B264" s="4">
        <f>'Ingresos en Millones'!B263/'Activos en Millones'!B264</f>
        <v>0.30115526802218112</v>
      </c>
    </row>
    <row r="265" spans="1:2">
      <c r="A265" s="2" t="s">
        <v>263</v>
      </c>
      <c r="B265" s="4">
        <f>'Ingresos en Millones'!B264/'Activos en Millones'!B265</f>
        <v>0.30258874289076287</v>
      </c>
    </row>
    <row r="266" spans="1:2">
      <c r="A266" s="2" t="s">
        <v>264</v>
      </c>
      <c r="B266" s="4">
        <f>'Ingresos en Millones'!B265/'Activos en Millones'!B266</f>
        <v>0.27516936078878529</v>
      </c>
    </row>
    <row r="267" spans="1:2">
      <c r="A267" s="2" t="s">
        <v>265</v>
      </c>
      <c r="B267" s="4">
        <f>'Ingresos en Millones'!B266/'Activos en Millones'!B267</f>
        <v>0.34463535970080794</v>
      </c>
    </row>
  </sheetData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683D-D55C-4B9A-925D-9790C005D01E}">
  <sheetPr codeName="Hoja4"/>
  <dimension ref="A1:D267"/>
  <sheetViews>
    <sheetView topLeftCell="A244" workbookViewId="0">
      <selection activeCell="B256" sqref="B256:B267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2.0711260256901123</v>
      </c>
    </row>
    <row r="3" spans="1:2">
      <c r="A3" s="2" t="s">
        <v>1</v>
      </c>
      <c r="B3">
        <v>4.3522091008343597</v>
      </c>
    </row>
    <row r="4" spans="1:2">
      <c r="A4" s="2" t="s">
        <v>2</v>
      </c>
      <c r="B4">
        <v>3.9026362916810688</v>
      </c>
    </row>
    <row r="5" spans="1:2">
      <c r="A5" s="2" t="s">
        <v>3</v>
      </c>
      <c r="B5">
        <v>4.1591333524303122</v>
      </c>
    </row>
    <row r="6" spans="1:2">
      <c r="A6" s="2" t="s">
        <v>4</v>
      </c>
      <c r="B6">
        <v>4.0482941200664122</v>
      </c>
    </row>
    <row r="7" spans="1:2">
      <c r="A7" s="2" t="s">
        <v>5</v>
      </c>
      <c r="B7">
        <v>4.0021859243380336</v>
      </c>
    </row>
    <row r="8" spans="1:2">
      <c r="A8" s="2" t="s">
        <v>6</v>
      </c>
      <c r="B8">
        <v>3.6307107929940616</v>
      </c>
    </row>
    <row r="9" spans="1:2">
      <c r="A9" s="2" t="s">
        <v>7</v>
      </c>
      <c r="B9">
        <v>3.8438724463207343</v>
      </c>
    </row>
    <row r="10" spans="1:2">
      <c r="A10" s="2" t="s">
        <v>8</v>
      </c>
      <c r="B10">
        <v>3.5581292674024132</v>
      </c>
    </row>
    <row r="11" spans="1:2">
      <c r="A11" s="2" t="s">
        <v>9</v>
      </c>
      <c r="B11">
        <v>3.0864523423464978</v>
      </c>
    </row>
    <row r="12" spans="1:2">
      <c r="A12" s="2" t="s">
        <v>10</v>
      </c>
      <c r="B12">
        <v>2.8341566052511555</v>
      </c>
    </row>
    <row r="13" spans="1:2">
      <c r="A13" s="2" t="s">
        <v>11</v>
      </c>
      <c r="B13">
        <v>1.771085724151823</v>
      </c>
    </row>
    <row r="14" spans="1:2">
      <c r="A14" s="2" t="s">
        <v>12</v>
      </c>
      <c r="B14">
        <v>3.1181254975253521</v>
      </c>
    </row>
    <row r="15" spans="1:2">
      <c r="A15" s="2" t="s">
        <v>13</v>
      </c>
      <c r="B15">
        <v>2.9763921473674184</v>
      </c>
    </row>
    <row r="16" spans="1:2">
      <c r="A16" s="2" t="s">
        <v>14</v>
      </c>
      <c r="B16">
        <v>2.8336637650630405</v>
      </c>
    </row>
    <row r="17" spans="1:2">
      <c r="A17" s="2" t="s">
        <v>15</v>
      </c>
      <c r="B17">
        <v>2.5680311048709363</v>
      </c>
    </row>
    <row r="18" spans="1:2">
      <c r="A18" s="2" t="s">
        <v>16</v>
      </c>
      <c r="B18">
        <v>2.535024186689347</v>
      </c>
    </row>
    <row r="19" spans="1:2">
      <c r="A19" s="2" t="s">
        <v>17</v>
      </c>
      <c r="B19">
        <v>2.2657991471842376</v>
      </c>
    </row>
    <row r="20" spans="1:2">
      <c r="A20" s="2" t="s">
        <v>18</v>
      </c>
      <c r="B20">
        <v>2.7650074943430729</v>
      </c>
    </row>
    <row r="21" spans="1:2">
      <c r="A21" s="2" t="s">
        <v>19</v>
      </c>
      <c r="B21">
        <v>3.2324894880286803</v>
      </c>
    </row>
    <row r="22" spans="1:2">
      <c r="A22" s="2" t="s">
        <v>20</v>
      </c>
      <c r="B22">
        <v>2.9400178921851552</v>
      </c>
    </row>
    <row r="23" spans="1:2">
      <c r="A23" s="2" t="s">
        <v>21</v>
      </c>
      <c r="B23">
        <v>2.8604003505894995</v>
      </c>
    </row>
    <row r="24" spans="1:2">
      <c r="A24" s="2" t="s">
        <v>22</v>
      </c>
      <c r="B24">
        <v>3.0128610867955019</v>
      </c>
    </row>
    <row r="25" spans="1:2">
      <c r="A25" s="2" t="s">
        <v>23</v>
      </c>
      <c r="B25">
        <v>1.8386868384131909</v>
      </c>
    </row>
    <row r="26" spans="1:2">
      <c r="A26" s="2" t="s">
        <v>24</v>
      </c>
      <c r="B26">
        <v>1.83493375893681</v>
      </c>
    </row>
    <row r="27" spans="1:2">
      <c r="A27" s="2" t="s">
        <v>25</v>
      </c>
      <c r="B27">
        <v>1.5875490026519081</v>
      </c>
    </row>
    <row r="28" spans="1:2">
      <c r="A28" s="2" t="s">
        <v>26</v>
      </c>
      <c r="B28">
        <v>1.6144602587534358</v>
      </c>
    </row>
    <row r="29" spans="1:2">
      <c r="A29" s="2" t="s">
        <v>27</v>
      </c>
      <c r="B29">
        <v>1.5548437000790327</v>
      </c>
    </row>
    <row r="30" spans="1:2">
      <c r="A30" s="2" t="s">
        <v>28</v>
      </c>
      <c r="B30">
        <v>1.610931911776474</v>
      </c>
    </row>
    <row r="31" spans="1:2">
      <c r="A31" s="2" t="s">
        <v>29</v>
      </c>
      <c r="B31">
        <v>1.663695418424284</v>
      </c>
    </row>
    <row r="32" spans="1:2">
      <c r="A32" s="2" t="s">
        <v>30</v>
      </c>
      <c r="B32">
        <v>1.7393130931840857</v>
      </c>
    </row>
    <row r="33" spans="1:2">
      <c r="A33" s="2" t="s">
        <v>31</v>
      </c>
      <c r="B33">
        <v>1.7286928970204931</v>
      </c>
    </row>
    <row r="34" spans="1:2">
      <c r="A34" s="2" t="s">
        <v>32</v>
      </c>
      <c r="B34">
        <v>1.6926611208326638</v>
      </c>
    </row>
    <row r="35" spans="1:2">
      <c r="A35" s="2" t="s">
        <v>33</v>
      </c>
      <c r="B35">
        <v>2.4665594498669035</v>
      </c>
    </row>
    <row r="36" spans="1:2">
      <c r="A36" s="2" t="s">
        <v>34</v>
      </c>
      <c r="B36">
        <v>11.949206747350599</v>
      </c>
    </row>
    <row r="37" spans="1:2">
      <c r="A37" s="2" t="s">
        <v>35</v>
      </c>
      <c r="B37">
        <v>7.6574303699686279</v>
      </c>
    </row>
    <row r="38" spans="1:2">
      <c r="A38" s="2" t="s">
        <v>36</v>
      </c>
      <c r="B38">
        <v>8.4066518847006648</v>
      </c>
    </row>
    <row r="39" spans="1:2">
      <c r="A39" s="2" t="s">
        <v>37</v>
      </c>
      <c r="B39">
        <v>7.8529781439843589</v>
      </c>
    </row>
    <row r="40" spans="1:2">
      <c r="A40" s="2" t="s">
        <v>38</v>
      </c>
      <c r="B40">
        <v>8.1573877271169017</v>
      </c>
    </row>
    <row r="41" spans="1:2">
      <c r="A41" s="2" t="s">
        <v>39</v>
      </c>
      <c r="B41">
        <v>7.1395970165868867</v>
      </c>
    </row>
    <row r="42" spans="1:2">
      <c r="A42" s="2" t="s">
        <v>40</v>
      </c>
      <c r="B42">
        <v>7.7907789664004818</v>
      </c>
    </row>
    <row r="43" spans="1:2">
      <c r="A43" s="2" t="s">
        <v>41</v>
      </c>
      <c r="B43">
        <v>8.7084066471163251</v>
      </c>
    </row>
    <row r="44" spans="1:2">
      <c r="A44" s="2" t="s">
        <v>42</v>
      </c>
      <c r="B44">
        <v>5.2976153671757453</v>
      </c>
    </row>
    <row r="45" spans="1:2">
      <c r="A45" s="2" t="s">
        <v>43</v>
      </c>
      <c r="B45">
        <v>5.9174876277692983</v>
      </c>
    </row>
    <row r="46" spans="1:2">
      <c r="A46" s="2" t="s">
        <v>44</v>
      </c>
      <c r="B46">
        <v>1.4894171389899331</v>
      </c>
    </row>
    <row r="47" spans="1:2">
      <c r="A47" s="2" t="s">
        <v>45</v>
      </c>
      <c r="B47">
        <v>4.1226685796269731</v>
      </c>
    </row>
    <row r="48" spans="1:2">
      <c r="A48" s="2" t="s">
        <v>46</v>
      </c>
      <c r="B48">
        <v>3.9041470317581766</v>
      </c>
    </row>
    <row r="49" spans="1:2">
      <c r="A49" s="2" t="s">
        <v>47</v>
      </c>
      <c r="B49">
        <v>5.0110556448656123</v>
      </c>
    </row>
    <row r="50" spans="1:2">
      <c r="A50" s="2" t="s">
        <v>48</v>
      </c>
      <c r="B50">
        <v>4.8787339168819441</v>
      </c>
    </row>
    <row r="51" spans="1:2">
      <c r="A51" s="2" t="s">
        <v>49</v>
      </c>
      <c r="B51">
        <v>5.0572588739848525</v>
      </c>
    </row>
    <row r="52" spans="1:2">
      <c r="A52" s="2" t="s">
        <v>50</v>
      </c>
      <c r="B52">
        <v>5.8502058672156458</v>
      </c>
    </row>
    <row r="53" spans="1:2">
      <c r="A53" s="2" t="s">
        <v>51</v>
      </c>
      <c r="B53">
        <v>5.4564749234303216</v>
      </c>
    </row>
    <row r="54" spans="1:2">
      <c r="A54" s="2" t="s">
        <v>52</v>
      </c>
      <c r="B54">
        <v>5.2230512991339104</v>
      </c>
    </row>
    <row r="55" spans="1:2">
      <c r="A55" s="2" t="s">
        <v>53</v>
      </c>
      <c r="B55">
        <v>4.0961100696304236</v>
      </c>
    </row>
    <row r="56" spans="1:2">
      <c r="A56" s="2" t="s">
        <v>54</v>
      </c>
      <c r="B56">
        <v>3.8948105971206042</v>
      </c>
    </row>
    <row r="57" spans="1:2">
      <c r="A57" s="2" t="s">
        <v>55</v>
      </c>
      <c r="B57">
        <v>3.3484179543782191</v>
      </c>
    </row>
    <row r="58" spans="1:2">
      <c r="A58" s="2" t="s">
        <v>56</v>
      </c>
      <c r="B58">
        <v>4.7101769811644374</v>
      </c>
    </row>
    <row r="59" spans="1:2">
      <c r="A59" s="2" t="s">
        <v>57</v>
      </c>
      <c r="B59">
        <v>4.155376678491062</v>
      </c>
    </row>
    <row r="60" spans="1:2">
      <c r="A60" s="2" t="s">
        <v>58</v>
      </c>
      <c r="B60">
        <v>4.2300553245817918</v>
      </c>
    </row>
    <row r="61" spans="1:2">
      <c r="A61" s="2" t="s">
        <v>59</v>
      </c>
      <c r="B61">
        <v>4.5888946412576326</v>
      </c>
    </row>
    <row r="62" spans="1:2">
      <c r="A62" s="2" t="s">
        <v>60</v>
      </c>
      <c r="B62">
        <v>3.2570431922379384</v>
      </c>
    </row>
    <row r="63" spans="1:2">
      <c r="A63" s="2" t="s">
        <v>61</v>
      </c>
      <c r="B63">
        <v>2.9505842845270602</v>
      </c>
    </row>
    <row r="64" spans="1:2">
      <c r="A64" s="2" t="s">
        <v>62</v>
      </c>
      <c r="B64">
        <v>3.142440886177249</v>
      </c>
    </row>
    <row r="65" spans="1:2">
      <c r="A65" s="2" t="s">
        <v>63</v>
      </c>
      <c r="B65">
        <v>3.3620392708016351</v>
      </c>
    </row>
    <row r="66" spans="1:2">
      <c r="A66" s="2" t="s">
        <v>64</v>
      </c>
      <c r="B66">
        <v>3.1985302753217115</v>
      </c>
    </row>
    <row r="67" spans="1:2">
      <c r="A67" s="2" t="s">
        <v>65</v>
      </c>
      <c r="B67">
        <v>2.5291899745146642</v>
      </c>
    </row>
    <row r="68" spans="1:2">
      <c r="A68" s="2" t="s">
        <v>66</v>
      </c>
      <c r="B68">
        <v>3.7037121621060494</v>
      </c>
    </row>
    <row r="69" spans="1:2">
      <c r="A69" s="2" t="s">
        <v>67</v>
      </c>
      <c r="B69">
        <v>3.225664739884393</v>
      </c>
    </row>
    <row r="70" spans="1:2">
      <c r="A70" s="2" t="s">
        <v>68</v>
      </c>
      <c r="B70">
        <v>2.6011905340206094</v>
      </c>
    </row>
    <row r="71" spans="1:2">
      <c r="A71" s="2" t="s">
        <v>69</v>
      </c>
      <c r="B71">
        <v>2.574106586622869</v>
      </c>
    </row>
    <row r="72" spans="1:2">
      <c r="A72" s="2" t="s">
        <v>70</v>
      </c>
      <c r="B72">
        <v>2.6973691407318272</v>
      </c>
    </row>
    <row r="73" spans="1:2">
      <c r="A73" s="2" t="s">
        <v>71</v>
      </c>
      <c r="B73">
        <v>2.7954979606587846</v>
      </c>
    </row>
    <row r="74" spans="1:2">
      <c r="A74" s="2" t="s">
        <v>72</v>
      </c>
      <c r="B74">
        <v>3.177832783278328</v>
      </c>
    </row>
    <row r="75" spans="1:2">
      <c r="A75" s="2" t="s">
        <v>73</v>
      </c>
      <c r="B75">
        <v>3.1728668757434844</v>
      </c>
    </row>
    <row r="76" spans="1:2">
      <c r="A76" s="2" t="s">
        <v>74</v>
      </c>
      <c r="B76">
        <v>3.6803236651661062</v>
      </c>
    </row>
    <row r="77" spans="1:2">
      <c r="A77" s="2" t="s">
        <v>75</v>
      </c>
      <c r="B77">
        <v>3.4719155581883783</v>
      </c>
    </row>
    <row r="78" spans="1:2">
      <c r="A78" s="2" t="s">
        <v>76</v>
      </c>
      <c r="B78">
        <v>3.7297119242977779</v>
      </c>
    </row>
    <row r="79" spans="1:2">
      <c r="A79" s="2" t="s">
        <v>77</v>
      </c>
      <c r="B79">
        <v>3.5645677694770543</v>
      </c>
    </row>
    <row r="80" spans="1:2">
      <c r="A80" s="2" t="s">
        <v>78</v>
      </c>
      <c r="B80">
        <v>1.9229757548032935</v>
      </c>
    </row>
    <row r="81" spans="1:2">
      <c r="A81" s="2" t="s">
        <v>79</v>
      </c>
      <c r="B81">
        <v>1.7863474517556392</v>
      </c>
    </row>
    <row r="82" spans="1:2">
      <c r="A82" s="2" t="s">
        <v>80</v>
      </c>
      <c r="B82">
        <v>1.8254955153114842</v>
      </c>
    </row>
    <row r="83" spans="1:2">
      <c r="A83" s="2" t="s">
        <v>81</v>
      </c>
      <c r="B83">
        <v>1.8996880842366297</v>
      </c>
    </row>
    <row r="84" spans="1:2">
      <c r="A84" s="2" t="s">
        <v>82</v>
      </c>
      <c r="B84">
        <v>1.9146119281602541</v>
      </c>
    </row>
    <row r="85" spans="1:2">
      <c r="A85" s="2" t="s">
        <v>83</v>
      </c>
      <c r="B85">
        <v>1.9008776204731697</v>
      </c>
    </row>
    <row r="86" spans="1:2">
      <c r="A86" s="2" t="s">
        <v>84</v>
      </c>
      <c r="B86">
        <v>1.9098802526624929</v>
      </c>
    </row>
    <row r="87" spans="1:2">
      <c r="A87" s="2" t="s">
        <v>85</v>
      </c>
      <c r="B87">
        <v>2.0236568914422848</v>
      </c>
    </row>
    <row r="88" spans="1:2">
      <c r="A88" s="2" t="s">
        <v>86</v>
      </c>
      <c r="B88">
        <v>1.9149018740106551</v>
      </c>
    </row>
    <row r="89" spans="1:2">
      <c r="A89" s="2" t="s">
        <v>87</v>
      </c>
      <c r="B89">
        <v>1.8737880222057355</v>
      </c>
    </row>
    <row r="90" spans="1:2">
      <c r="A90" s="2" t="s">
        <v>88</v>
      </c>
      <c r="B90">
        <v>29.915039202760582</v>
      </c>
    </row>
    <row r="91" spans="1:2">
      <c r="A91" s="2" t="s">
        <v>89</v>
      </c>
      <c r="B91">
        <v>2.5258150188659783</v>
      </c>
    </row>
    <row r="92" spans="1:2">
      <c r="A92" s="2" t="s">
        <v>90</v>
      </c>
      <c r="B92">
        <v>3.0264441892437857</v>
      </c>
    </row>
    <row r="93" spans="1:2">
      <c r="A93" s="2" t="s">
        <v>91</v>
      </c>
      <c r="B93">
        <v>3.1629922072076293</v>
      </c>
    </row>
    <row r="94" spans="1:2">
      <c r="A94" s="2" t="s">
        <v>92</v>
      </c>
      <c r="B94">
        <v>3.1233652963892835</v>
      </c>
    </row>
    <row r="95" spans="1:2">
      <c r="A95" s="2" t="s">
        <v>93</v>
      </c>
      <c r="B95">
        <v>3.1579928272082527</v>
      </c>
    </row>
    <row r="96" spans="1:2">
      <c r="A96" s="2" t="s">
        <v>94</v>
      </c>
      <c r="B96">
        <v>3.1100491577431271</v>
      </c>
    </row>
    <row r="97" spans="1:2">
      <c r="A97" s="2" t="s">
        <v>95</v>
      </c>
      <c r="B97">
        <v>3.130459691279825</v>
      </c>
    </row>
    <row r="98" spans="1:2">
      <c r="A98" s="2" t="s">
        <v>96</v>
      </c>
      <c r="B98">
        <v>3.1225436700438638</v>
      </c>
    </row>
    <row r="99" spans="1:2">
      <c r="A99" s="2" t="s">
        <v>97</v>
      </c>
      <c r="B99">
        <v>3.1038568709134551</v>
      </c>
    </row>
    <row r="100" spans="1:2">
      <c r="A100" s="2" t="s">
        <v>98</v>
      </c>
      <c r="B100">
        <v>2.9041695644974332</v>
      </c>
    </row>
    <row r="101" spans="1:2">
      <c r="A101" s="2" t="s">
        <v>99</v>
      </c>
      <c r="B101">
        <v>4.9202263083451205</v>
      </c>
    </row>
    <row r="102" spans="1:2">
      <c r="A102" s="2" t="s">
        <v>100</v>
      </c>
      <c r="B102">
        <v>2.8361755771757169</v>
      </c>
    </row>
    <row r="103" spans="1:2">
      <c r="A103" s="2" t="s">
        <v>101</v>
      </c>
      <c r="B103">
        <v>3.0711230393730613</v>
      </c>
    </row>
    <row r="104" spans="1:2">
      <c r="A104" s="2" t="s">
        <v>102</v>
      </c>
      <c r="B104">
        <v>3.3594186458702584</v>
      </c>
    </row>
    <row r="105" spans="1:2">
      <c r="A105" s="2" t="s">
        <v>103</v>
      </c>
      <c r="B105">
        <v>3.2093104844150586</v>
      </c>
    </row>
    <row r="106" spans="1:2">
      <c r="A106" s="2" t="s">
        <v>104</v>
      </c>
      <c r="B106">
        <v>3.2709383871254905</v>
      </c>
    </row>
    <row r="107" spans="1:2">
      <c r="A107" s="2" t="s">
        <v>105</v>
      </c>
      <c r="B107">
        <v>3.0357677832908774</v>
      </c>
    </row>
    <row r="108" spans="1:2">
      <c r="A108" s="2" t="s">
        <v>106</v>
      </c>
      <c r="B108">
        <v>3.1382266980176556</v>
      </c>
    </row>
    <row r="109" spans="1:2">
      <c r="A109" s="2" t="s">
        <v>107</v>
      </c>
      <c r="B109">
        <v>3.3482996596618224</v>
      </c>
    </row>
    <row r="110" spans="1:2">
      <c r="A110" s="2" t="s">
        <v>108</v>
      </c>
      <c r="B110">
        <v>3.1927519143072272</v>
      </c>
    </row>
    <row r="111" spans="1:2">
      <c r="A111" s="2" t="s">
        <v>109</v>
      </c>
      <c r="B111">
        <v>3.3025931646074129</v>
      </c>
    </row>
    <row r="112" spans="1:2">
      <c r="A112" s="2" t="s">
        <v>110</v>
      </c>
      <c r="B112">
        <v>9.3265163152652821</v>
      </c>
    </row>
    <row r="113" spans="1:2">
      <c r="A113" s="2" t="s">
        <v>111</v>
      </c>
      <c r="B113">
        <v>4.2703259438838117</v>
      </c>
    </row>
    <row r="114" spans="1:2">
      <c r="A114" s="2" t="s">
        <v>112</v>
      </c>
      <c r="B114">
        <v>3.3672293716171731</v>
      </c>
    </row>
    <row r="115" spans="1:2">
      <c r="A115" s="2" t="s">
        <v>113</v>
      </c>
      <c r="B115">
        <v>3.2671401795402981</v>
      </c>
    </row>
    <row r="116" spans="1:2">
      <c r="A116" s="2" t="s">
        <v>114</v>
      </c>
      <c r="B116">
        <v>3.2825892092115843</v>
      </c>
    </row>
    <row r="117" spans="1:2">
      <c r="A117" s="2" t="s">
        <v>115</v>
      </c>
      <c r="B117">
        <v>3.8062371535899069</v>
      </c>
    </row>
    <row r="118" spans="1:2">
      <c r="A118" s="2" t="s">
        <v>116</v>
      </c>
      <c r="B118">
        <v>3.142866231355153</v>
      </c>
    </row>
    <row r="119" spans="1:2">
      <c r="A119" s="2" t="s">
        <v>117</v>
      </c>
      <c r="B119">
        <v>3.1118369819157219</v>
      </c>
    </row>
    <row r="120" spans="1:2">
      <c r="A120" s="2" t="s">
        <v>118</v>
      </c>
      <c r="B120">
        <v>2.6395443033657084</v>
      </c>
    </row>
    <row r="121" spans="1:2">
      <c r="A121" s="2" t="s">
        <v>119</v>
      </c>
      <c r="B121">
        <v>2.5351268202114436</v>
      </c>
    </row>
    <row r="122" spans="1:2">
      <c r="A122" s="2" t="s">
        <v>120</v>
      </c>
      <c r="B122">
        <v>2.2273719427864984</v>
      </c>
    </row>
    <row r="123" spans="1:2">
      <c r="A123" s="2" t="s">
        <v>121</v>
      </c>
      <c r="B123">
        <v>14.196657327275451</v>
      </c>
    </row>
    <row r="124" spans="1:2">
      <c r="A124" s="2" t="s">
        <v>122</v>
      </c>
      <c r="B124">
        <v>1.5463767864211424</v>
      </c>
    </row>
    <row r="125" spans="1:2">
      <c r="A125" s="2" t="s">
        <v>123</v>
      </c>
      <c r="B125">
        <v>1.4820760059177172</v>
      </c>
    </row>
    <row r="126" spans="1:2">
      <c r="A126" s="2" t="s">
        <v>124</v>
      </c>
      <c r="B126">
        <v>1.420769915180444</v>
      </c>
    </row>
    <row r="127" spans="1:2">
      <c r="A127" s="2" t="s">
        <v>125</v>
      </c>
      <c r="B127">
        <v>1.4008801909566821</v>
      </c>
    </row>
    <row r="128" spans="1:2">
      <c r="A128" s="2" t="s">
        <v>126</v>
      </c>
      <c r="B128">
        <v>1.4063309104594695</v>
      </c>
    </row>
    <row r="129" spans="1:2">
      <c r="A129" s="2" t="s">
        <v>127</v>
      </c>
      <c r="B129">
        <v>1.41358225505569</v>
      </c>
    </row>
    <row r="130" spans="1:2">
      <c r="A130" s="2" t="s">
        <v>128</v>
      </c>
      <c r="B130">
        <v>1.3830645216161452</v>
      </c>
    </row>
    <row r="131" spans="1:2">
      <c r="A131" s="2" t="s">
        <v>129</v>
      </c>
      <c r="B131">
        <v>1.4130659706205291</v>
      </c>
    </row>
    <row r="132" spans="1:2">
      <c r="A132" s="2" t="s">
        <v>130</v>
      </c>
      <c r="B132">
        <v>1.4401312310897971</v>
      </c>
    </row>
    <row r="133" spans="1:2">
      <c r="A133" s="2" t="s">
        <v>131</v>
      </c>
      <c r="B133">
        <v>1.2990803621700318</v>
      </c>
    </row>
    <row r="134" spans="1:2">
      <c r="A134" s="2" t="s">
        <v>132</v>
      </c>
      <c r="B134">
        <v>5.7712698972395726</v>
      </c>
    </row>
    <row r="135" spans="1:2">
      <c r="A135" s="2" t="s">
        <v>133</v>
      </c>
      <c r="B135">
        <v>6.4639678364449003</v>
      </c>
    </row>
    <row r="136" spans="1:2">
      <c r="A136" s="2" t="s">
        <v>134</v>
      </c>
      <c r="B136">
        <v>6.7904462881054286</v>
      </c>
    </row>
    <row r="137" spans="1:2">
      <c r="A137" s="2" t="s">
        <v>135</v>
      </c>
      <c r="B137">
        <v>6.8337412994540321</v>
      </c>
    </row>
    <row r="138" spans="1:2">
      <c r="A138" s="2" t="s">
        <v>136</v>
      </c>
      <c r="B138">
        <v>6.7686236581705046</v>
      </c>
    </row>
    <row r="139" spans="1:2">
      <c r="A139" s="2" t="s">
        <v>137</v>
      </c>
      <c r="B139">
        <v>7.0720190587510983</v>
      </c>
    </row>
    <row r="140" spans="1:2">
      <c r="A140" s="2" t="s">
        <v>138</v>
      </c>
      <c r="B140">
        <v>5.6004968716582271</v>
      </c>
    </row>
    <row r="141" spans="1:2">
      <c r="A141" s="2" t="s">
        <v>139</v>
      </c>
      <c r="B141">
        <v>5.5848870260003931</v>
      </c>
    </row>
    <row r="142" spans="1:2">
      <c r="A142" s="2" t="s">
        <v>140</v>
      </c>
      <c r="B142">
        <v>4.726610399785776</v>
      </c>
    </row>
    <row r="143" spans="1:2">
      <c r="A143" s="2" t="s">
        <v>141</v>
      </c>
      <c r="B143">
        <v>4.2663724513899037</v>
      </c>
    </row>
    <row r="144" spans="1:2">
      <c r="A144" s="2" t="s">
        <v>142</v>
      </c>
      <c r="B144">
        <v>4.4318812746487666</v>
      </c>
    </row>
    <row r="145" spans="1:2">
      <c r="A145" s="2" t="s">
        <v>143</v>
      </c>
      <c r="B145" s="4">
        <f>('Activos en Millones'!B145/'Capital de accs. en Millones '!B145)</f>
        <v>3.1660385891899918</v>
      </c>
    </row>
    <row r="146" spans="1:2">
      <c r="A146" s="2" t="s">
        <v>144</v>
      </c>
      <c r="B146" s="4">
        <f>('Activos en Millones'!B146/'Capital de accs. en Millones '!B146)</f>
        <v>3.3027249065244373</v>
      </c>
    </row>
    <row r="147" spans="1:2">
      <c r="A147" s="2" t="s">
        <v>145</v>
      </c>
      <c r="B147" s="4">
        <f>('Activos en Millones'!B147/'Capital de accs. en Millones '!B147)</f>
        <v>3.5935367146321813</v>
      </c>
    </row>
    <row r="148" spans="1:2">
      <c r="A148" s="2" t="s">
        <v>146</v>
      </c>
      <c r="B148" s="4">
        <f>('Activos en Millones'!B148/'Capital de accs. en Millones '!B148)</f>
        <v>3.7061558219978035</v>
      </c>
    </row>
    <row r="149" spans="1:2">
      <c r="A149" s="2" t="s">
        <v>147</v>
      </c>
      <c r="B149" s="4">
        <f>('Activos en Millones'!B149/'Capital de accs. en Millones '!B149)</f>
        <v>3.5760299214687472</v>
      </c>
    </row>
    <row r="150" spans="1:2">
      <c r="A150" s="2" t="s">
        <v>148</v>
      </c>
      <c r="B150" s="4">
        <f>('Activos en Millones'!B150/'Capital de accs. en Millones '!B150)</f>
        <v>2.830321893102357</v>
      </c>
    </row>
    <row r="151" spans="1:2">
      <c r="A151" s="2" t="s">
        <v>149</v>
      </c>
      <c r="B151" s="4">
        <f>('Activos en Millones'!B151/'Capital de accs. en Millones '!B151)</f>
        <v>3.5249476120536993</v>
      </c>
    </row>
    <row r="152" spans="1:2">
      <c r="A152" s="2" t="s">
        <v>150</v>
      </c>
      <c r="B152" s="4">
        <f>('Activos en Millones'!B152/'Capital de accs. en Millones '!B152)</f>
        <v>3.4466825853340763</v>
      </c>
    </row>
    <row r="153" spans="1:2">
      <c r="A153" s="2" t="s">
        <v>151</v>
      </c>
      <c r="B153" s="4">
        <f>('Activos en Millones'!B153/'Capital de accs. en Millones '!B153)</f>
        <v>3.5344155953533574</v>
      </c>
    </row>
    <row r="154" spans="1:2">
      <c r="A154" s="2" t="s">
        <v>152</v>
      </c>
      <c r="B154" s="4">
        <f>('Activos en Millones'!B154/'Capital de accs. en Millones '!B154)</f>
        <v>3.1111868347731964</v>
      </c>
    </row>
    <row r="155" spans="1:2">
      <c r="A155" s="2" t="s">
        <v>153</v>
      </c>
      <c r="B155" s="4">
        <f>('Activos en Millones'!B155/'Capital de accs. en Millones '!B155)</f>
        <v>4.4480329488063512</v>
      </c>
    </row>
    <row r="156" spans="1:2">
      <c r="A156" s="2" t="s">
        <v>154</v>
      </c>
      <c r="B156" s="4">
        <f>('Activos en Millones'!B156/'Capital de accs. en Millones '!B156)</f>
        <v>3.1843959918766318</v>
      </c>
    </row>
    <row r="157" spans="1:2">
      <c r="A157" s="2" t="s">
        <v>155</v>
      </c>
      <c r="B157" s="4">
        <f>('Activos en Millones'!B157/'Capital de accs. en Millones '!B157)</f>
        <v>8.9349639133921421</v>
      </c>
    </row>
    <row r="158" spans="1:2">
      <c r="A158" s="2" t="s">
        <v>156</v>
      </c>
      <c r="B158" s="4">
        <f>('Activos en Millones'!B158/'Capital de accs. en Millones '!B158)</f>
        <v>3.6229314066434823</v>
      </c>
    </row>
    <row r="159" spans="1:2">
      <c r="A159" s="2" t="s">
        <v>157</v>
      </c>
      <c r="B159" s="4">
        <f>('Activos en Millones'!B159/'Capital de accs. en Millones '!B159)</f>
        <v>5.3803132589710847</v>
      </c>
    </row>
    <row r="160" spans="1:2">
      <c r="A160" s="2" t="s">
        <v>158</v>
      </c>
      <c r="B160" s="4">
        <f>('Activos en Millones'!B160/'Capital de accs. en Millones '!B160)</f>
        <v>1.6974731906404308</v>
      </c>
    </row>
    <row r="161" spans="1:2">
      <c r="A161" s="2" t="s">
        <v>159</v>
      </c>
      <c r="B161" s="4">
        <f>('Activos en Millones'!B161/'Capital de accs. en Millones '!B161)</f>
        <v>4.7684621066962967</v>
      </c>
    </row>
    <row r="162" spans="1:2">
      <c r="A162" s="2" t="s">
        <v>160</v>
      </c>
      <c r="B162" s="4">
        <f>('Activos en Millones'!B162/'Capital de accs. en Millones '!B162)</f>
        <v>6.041031891123299</v>
      </c>
    </row>
    <row r="163" spans="1:2">
      <c r="A163" s="2" t="s">
        <v>161</v>
      </c>
      <c r="B163" s="4">
        <f>('Activos en Millones'!B163/'Capital de accs. en Millones '!B163)</f>
        <v>5.184194620731339</v>
      </c>
    </row>
    <row r="164" spans="1:2">
      <c r="A164" s="2" t="s">
        <v>162</v>
      </c>
      <c r="B164">
        <v>2.3463667041619796</v>
      </c>
    </row>
    <row r="165" spans="1:2">
      <c r="A165" s="2" t="s">
        <v>163</v>
      </c>
      <c r="B165">
        <v>2.0580675080327273</v>
      </c>
    </row>
    <row r="166" spans="1:2">
      <c r="A166" s="2" t="s">
        <v>164</v>
      </c>
      <c r="B166">
        <v>1.8418486041517537</v>
      </c>
    </row>
    <row r="167" spans="1:2">
      <c r="A167" s="2" t="s">
        <v>165</v>
      </c>
      <c r="B167">
        <v>3.3754557666474767</v>
      </c>
    </row>
    <row r="168" spans="1:2">
      <c r="A168" s="2" t="s">
        <v>166</v>
      </c>
      <c r="B168">
        <v>3.994633989755354</v>
      </c>
    </row>
    <row r="169" spans="1:2">
      <c r="A169" s="2" t="s">
        <v>167</v>
      </c>
      <c r="B169">
        <v>3.696819475556389</v>
      </c>
    </row>
    <row r="170" spans="1:2">
      <c r="A170" s="2" t="s">
        <v>168</v>
      </c>
      <c r="B170">
        <v>3.902713947208905</v>
      </c>
    </row>
    <row r="171" spans="1:2">
      <c r="A171" s="2" t="s">
        <v>169</v>
      </c>
      <c r="B171">
        <v>4.3372109799395302</v>
      </c>
    </row>
    <row r="172" spans="1:2">
      <c r="A172" s="2" t="s">
        <v>170</v>
      </c>
      <c r="B172">
        <v>4.4205023702694346</v>
      </c>
    </row>
    <row r="173" spans="1:2">
      <c r="A173" s="2" t="s">
        <v>171</v>
      </c>
      <c r="B173">
        <v>3.9119521427232118</v>
      </c>
    </row>
    <row r="174" spans="1:2">
      <c r="A174" s="2" t="s">
        <v>172</v>
      </c>
      <c r="B174">
        <v>4.0077761601322734</v>
      </c>
    </row>
    <row r="175" spans="1:2">
      <c r="A175" s="2" t="s">
        <v>173</v>
      </c>
      <c r="B175">
        <v>3.9127728761932201</v>
      </c>
    </row>
    <row r="176" spans="1:2">
      <c r="A176" s="2" t="s">
        <v>174</v>
      </c>
      <c r="B176">
        <v>3.6594854434252628</v>
      </c>
    </row>
    <row r="177" spans="1:2">
      <c r="A177" s="2" t="s">
        <v>175</v>
      </c>
      <c r="B177">
        <v>3.4150374337733052</v>
      </c>
    </row>
    <row r="178" spans="1:2">
      <c r="A178" s="2" t="s">
        <v>176</v>
      </c>
      <c r="B178">
        <v>2.6280573345532177</v>
      </c>
    </row>
    <row r="179" spans="1:2">
      <c r="A179" s="2" t="s">
        <v>177</v>
      </c>
      <c r="B179">
        <v>3.9550566063523638</v>
      </c>
    </row>
    <row r="180" spans="1:2">
      <c r="A180" s="2" t="s">
        <v>178</v>
      </c>
      <c r="B180">
        <v>4.5353203113192322</v>
      </c>
    </row>
    <row r="181" spans="1:2">
      <c r="A181" s="2" t="s">
        <v>179</v>
      </c>
      <c r="B181">
        <v>4.8885692309229123</v>
      </c>
    </row>
    <row r="182" spans="1:2">
      <c r="A182" s="2" t="s">
        <v>180</v>
      </c>
      <c r="B182">
        <v>4.4644857651424497</v>
      </c>
    </row>
    <row r="183" spans="1:2">
      <c r="A183" s="2" t="s">
        <v>181</v>
      </c>
      <c r="B183">
        <v>4.1527341829595734</v>
      </c>
    </row>
    <row r="184" spans="1:2">
      <c r="A184" s="2" t="s">
        <v>182</v>
      </c>
      <c r="B184">
        <v>3.8471860072549653</v>
      </c>
    </row>
    <row r="185" spans="1:2">
      <c r="A185" s="2" t="s">
        <v>183</v>
      </c>
      <c r="B185">
        <v>3.7868439534318359</v>
      </c>
    </row>
    <row r="186" spans="1:2">
      <c r="A186" s="2" t="s">
        <v>184</v>
      </c>
      <c r="B186">
        <v>3.5157503655981976</v>
      </c>
    </row>
    <row r="187" spans="1:2">
      <c r="A187" s="2" t="s">
        <v>185</v>
      </c>
      <c r="B187">
        <v>3.6573764495241519</v>
      </c>
    </row>
    <row r="188" spans="1:2">
      <c r="A188" s="2" t="s">
        <v>186</v>
      </c>
      <c r="B188">
        <v>3.8660087606947076</v>
      </c>
    </row>
    <row r="189" spans="1:2">
      <c r="A189" s="2" t="s">
        <v>187</v>
      </c>
      <c r="B189">
        <v>2.0038510492477402</v>
      </c>
    </row>
    <row r="190" spans="1:2">
      <c r="A190" s="2" t="s">
        <v>188</v>
      </c>
      <c r="B190">
        <v>9.6728743215919977</v>
      </c>
    </row>
    <row r="191" spans="1:2">
      <c r="A191" s="2" t="s">
        <v>189</v>
      </c>
      <c r="B191">
        <v>10.38556776010229</v>
      </c>
    </row>
    <row r="192" spans="1:2">
      <c r="A192" s="2" t="s">
        <v>190</v>
      </c>
      <c r="B192">
        <v>10.1660931517472</v>
      </c>
    </row>
    <row r="193" spans="1:2">
      <c r="A193" s="2" t="s">
        <v>191</v>
      </c>
      <c r="B193">
        <v>9.765253970750118</v>
      </c>
    </row>
    <row r="194" spans="1:2">
      <c r="A194" s="2" t="s">
        <v>192</v>
      </c>
      <c r="B194">
        <v>5.0460520736154697</v>
      </c>
    </row>
    <row r="195" spans="1:2">
      <c r="A195" s="2" t="s">
        <v>193</v>
      </c>
      <c r="B195">
        <v>5.7690242569670476</v>
      </c>
    </row>
    <row r="196" spans="1:2">
      <c r="A196" s="2" t="s">
        <v>194</v>
      </c>
      <c r="B196">
        <v>6.0007183300938056</v>
      </c>
    </row>
    <row r="197" spans="1:2">
      <c r="A197" s="2" t="s">
        <v>195</v>
      </c>
      <c r="B197">
        <v>5.5676351280554428</v>
      </c>
    </row>
    <row r="198" spans="1:2">
      <c r="A198" s="2" t="s">
        <v>196</v>
      </c>
      <c r="B198">
        <v>5.5449083482291535</v>
      </c>
    </row>
    <row r="199" spans="1:2">
      <c r="A199" s="2" t="s">
        <v>197</v>
      </c>
      <c r="B199">
        <v>6.2489814430453698</v>
      </c>
    </row>
    <row r="200" spans="1:2">
      <c r="A200" s="2" t="s">
        <v>198</v>
      </c>
      <c r="B200">
        <v>4.8479229809235154</v>
      </c>
    </row>
    <row r="201" spans="1:2">
      <c r="A201" s="2" t="s">
        <v>199</v>
      </c>
      <c r="B201">
        <v>3.1621109364473385</v>
      </c>
    </row>
    <row r="202" spans="1:2">
      <c r="A202" s="2" t="s">
        <v>200</v>
      </c>
      <c r="B202">
        <v>3.0241267280392208</v>
      </c>
    </row>
    <row r="203" spans="1:2">
      <c r="A203" s="2" t="s">
        <v>201</v>
      </c>
      <c r="B203">
        <v>2.6474215037180215</v>
      </c>
    </row>
    <row r="204" spans="1:2">
      <c r="A204" s="2" t="s">
        <v>202</v>
      </c>
      <c r="B204">
        <v>2.2908210324586649</v>
      </c>
    </row>
    <row r="205" spans="1:2">
      <c r="A205" s="2" t="s">
        <v>203</v>
      </c>
      <c r="B205">
        <v>2.4028259473346179</v>
      </c>
    </row>
    <row r="206" spans="1:2">
      <c r="A206" s="2" t="s">
        <v>204</v>
      </c>
      <c r="B206">
        <v>2.7901802245070835</v>
      </c>
    </row>
    <row r="207" spans="1:2">
      <c r="A207" s="2" t="s">
        <v>205</v>
      </c>
      <c r="B207">
        <v>2.678212017704805</v>
      </c>
    </row>
    <row r="208" spans="1:2">
      <c r="A208" s="2" t="s">
        <v>206</v>
      </c>
      <c r="B208">
        <v>2.8322968459468765</v>
      </c>
    </row>
    <row r="209" spans="1:4">
      <c r="A209" s="2" t="s">
        <v>207</v>
      </c>
      <c r="B209">
        <v>2.831584716567491</v>
      </c>
    </row>
    <row r="210" spans="1:4">
      <c r="A210" s="2" t="s">
        <v>208</v>
      </c>
      <c r="B210">
        <v>2.849944532890726</v>
      </c>
    </row>
    <row r="211" spans="1:4">
      <c r="A211" s="2" t="s">
        <v>209</v>
      </c>
      <c r="B211">
        <v>2.3566643256600339</v>
      </c>
    </row>
    <row r="212" spans="1:4">
      <c r="A212" s="2" t="s">
        <v>210</v>
      </c>
      <c r="B212">
        <v>2.9209103768036995</v>
      </c>
    </row>
    <row r="213" spans="1:4">
      <c r="A213" s="2" t="s">
        <v>211</v>
      </c>
      <c r="B213">
        <v>2.8638502410627846</v>
      </c>
    </row>
    <row r="214" spans="1:4">
      <c r="A214" s="2" t="s">
        <v>212</v>
      </c>
      <c r="B214">
        <v>2.8430696948204397</v>
      </c>
    </row>
    <row r="215" spans="1:4">
      <c r="A215" s="2" t="s">
        <v>213</v>
      </c>
      <c r="B215">
        <v>2.8320165131532149</v>
      </c>
    </row>
    <row r="216" spans="1:4">
      <c r="A216" s="2" t="s">
        <v>214</v>
      </c>
      <c r="B216">
        <v>2.7833692936345176</v>
      </c>
    </row>
    <row r="217" spans="1:4">
      <c r="A217" s="2" t="s">
        <v>215</v>
      </c>
      <c r="B217">
        <v>2.6843366657629182</v>
      </c>
    </row>
    <row r="218" spans="1:4">
      <c r="A218" s="2" t="s">
        <v>216</v>
      </c>
      <c r="B218">
        <v>2.6260633607019703</v>
      </c>
    </row>
    <row r="219" spans="1:4">
      <c r="A219" s="2" t="s">
        <v>217</v>
      </c>
      <c r="B219">
        <v>2.6604723782844544</v>
      </c>
    </row>
    <row r="220" spans="1:4">
      <c r="A220" s="2" t="s">
        <v>218</v>
      </c>
      <c r="B220">
        <v>2.5790162936455108</v>
      </c>
    </row>
    <row r="221" spans="1:4">
      <c r="A221" s="2" t="s">
        <v>219</v>
      </c>
      <c r="B221">
        <v>2.6219683048831732</v>
      </c>
    </row>
    <row r="222" spans="1:4">
      <c r="A222" s="2" t="s">
        <v>220</v>
      </c>
      <c r="B222">
        <v>4.0198272950938296</v>
      </c>
    </row>
    <row r="223" spans="1:4">
      <c r="A223" s="2" t="s">
        <v>221</v>
      </c>
      <c r="B223" s="2">
        <v>1.8145084314349347</v>
      </c>
      <c r="D223" s="2"/>
    </row>
    <row r="224" spans="1:4">
      <c r="A224" s="2" t="s">
        <v>222</v>
      </c>
      <c r="B224">
        <v>1.8694790032203985</v>
      </c>
    </row>
    <row r="225" spans="1:2">
      <c r="A225" s="2" t="s">
        <v>223</v>
      </c>
      <c r="B225">
        <v>2.0948146437232937</v>
      </c>
    </row>
    <row r="226" spans="1:2">
      <c r="A226" s="2" t="s">
        <v>224</v>
      </c>
      <c r="B226">
        <v>2.1978585768458623</v>
      </c>
    </row>
    <row r="227" spans="1:2">
      <c r="A227" s="2" t="s">
        <v>225</v>
      </c>
      <c r="B227">
        <v>2.3101965601965602</v>
      </c>
    </row>
    <row r="228" spans="1:2">
      <c r="A228" s="2" t="s">
        <v>226</v>
      </c>
      <c r="B228">
        <v>2.4245397626390055</v>
      </c>
    </row>
    <row r="229" spans="1:2">
      <c r="A229" s="2" t="s">
        <v>227</v>
      </c>
      <c r="B229">
        <v>2.3811282430061858</v>
      </c>
    </row>
    <row r="230" spans="1:2">
      <c r="A230" s="2" t="s">
        <v>228</v>
      </c>
      <c r="B230">
        <v>2.5158311345646438</v>
      </c>
    </row>
    <row r="231" spans="1:2">
      <c r="A231" s="2" t="s">
        <v>229</v>
      </c>
      <c r="B231">
        <v>2.4574180466373776</v>
      </c>
    </row>
    <row r="232" spans="1:2">
      <c r="A232" s="2" t="s">
        <v>230</v>
      </c>
      <c r="B232">
        <v>2.5412894375857338</v>
      </c>
    </row>
    <row r="233" spans="1:2">
      <c r="A233" s="2" t="s">
        <v>231</v>
      </c>
      <c r="B233" s="4">
        <f>('Activos en Millones'!B233/'Capital de accs. en Millones '!B233)</f>
        <v>4.0857636638582848</v>
      </c>
    </row>
    <row r="234" spans="1:2">
      <c r="A234" s="2" t="s">
        <v>232</v>
      </c>
      <c r="B234" s="4">
        <f>('Activos en Millones'!B234/'Capital de accs. en Millones '!B234)</f>
        <v>5.7012138648889605</v>
      </c>
    </row>
    <row r="235" spans="1:2">
      <c r="A235" s="2" t="s">
        <v>233</v>
      </c>
      <c r="B235" s="4">
        <f>('Activos en Millones'!B235/'Capital de accs. en Millones '!B235)</f>
        <v>4.9171020933524918</v>
      </c>
    </row>
    <row r="236" spans="1:2">
      <c r="A236" s="2" t="s">
        <v>234</v>
      </c>
      <c r="B236" s="4">
        <f>('Activos en Millones'!B236/'Capital de accs. en Millones '!B236)</f>
        <v>6.4822150767820803</v>
      </c>
    </row>
    <row r="237" spans="1:2">
      <c r="A237" s="2" t="s">
        <v>235</v>
      </c>
      <c r="B237" s="4">
        <f>('Activos en Millones'!B237/'Capital de accs. en Millones '!B237)</f>
        <v>3.2169481654047756</v>
      </c>
    </row>
    <row r="238" spans="1:2">
      <c r="A238" s="2" t="s">
        <v>236</v>
      </c>
      <c r="B238" s="4">
        <f>('Activos en Millones'!B238/'Capital de accs. en Millones '!B238)</f>
        <v>3.5582475937603717</v>
      </c>
    </row>
    <row r="239" spans="1:2">
      <c r="A239" s="2" t="s">
        <v>237</v>
      </c>
      <c r="B239" s="4">
        <f>('Activos en Millones'!B239/'Capital de accs. en Millones '!B239)</f>
        <v>4.3809001097694837</v>
      </c>
    </row>
    <row r="240" spans="1:2">
      <c r="A240" s="2" t="s">
        <v>238</v>
      </c>
      <c r="B240" s="4">
        <f>('Activos en Millones'!B240/'Capital de accs. en Millones '!B240)</f>
        <v>5.1195335276967926</v>
      </c>
    </row>
    <row r="241" spans="1:2">
      <c r="A241" s="2" t="s">
        <v>239</v>
      </c>
      <c r="B241" s="4">
        <f>('Activos en Millones'!B241/'Capital de accs. en Millones '!B241)</f>
        <v>3.6886935434980299</v>
      </c>
    </row>
    <row r="242" spans="1:2">
      <c r="A242" s="2" t="s">
        <v>240</v>
      </c>
      <c r="B242" s="4">
        <f>('Activos en Millones'!B242/'Capital de accs. en Millones '!B242)</f>
        <v>3.355522313637497</v>
      </c>
    </row>
    <row r="243" spans="1:2">
      <c r="A243" s="2" t="s">
        <v>241</v>
      </c>
      <c r="B243" s="4">
        <f>('Activos en Millones'!B243/'Capital de accs. en Millones '!B243)</f>
        <v>2.2165717900063253</v>
      </c>
    </row>
    <row r="244" spans="1:2">
      <c r="A244" s="2" t="s">
        <v>242</v>
      </c>
      <c r="B244" s="4">
        <f>('Activos en Millones'!B244/'Capital de accs. en Millones '!B244)</f>
        <v>2.1573020246795256</v>
      </c>
    </row>
    <row r="245" spans="1:2">
      <c r="A245" s="2" t="s">
        <v>243</v>
      </c>
      <c r="B245" s="4">
        <f>('Activos en Millones'!B245/'Capital de accs. en Millones '!B245)</f>
        <v>2.484277443523669</v>
      </c>
    </row>
    <row r="246" spans="1:2">
      <c r="A246" s="2" t="s">
        <v>244</v>
      </c>
      <c r="B246" s="4">
        <f>('Activos en Millones'!B246/'Capital de accs. en Millones '!B246)</f>
        <v>1.3503633397597508</v>
      </c>
    </row>
    <row r="247" spans="1:2">
      <c r="A247" s="2" t="s">
        <v>245</v>
      </c>
      <c r="B247" s="4">
        <f>('Activos en Millones'!B247/'Capital de accs. en Millones '!B247)</f>
        <v>1.2822179162319272</v>
      </c>
    </row>
    <row r="248" spans="1:2">
      <c r="A248" s="2" t="s">
        <v>246</v>
      </c>
      <c r="B248" s="4">
        <f>('Activos en Millones'!B248/'Capital de accs. en Millones '!B248)</f>
        <v>1.2612502106967578</v>
      </c>
    </row>
    <row r="249" spans="1:2">
      <c r="A249" s="2" t="s">
        <v>247</v>
      </c>
      <c r="B249" s="4">
        <f>('Activos en Millones'!B249/'Capital de accs. en Millones '!B249)</f>
        <v>1.2401133549490668</v>
      </c>
    </row>
    <row r="250" spans="1:2">
      <c r="A250" s="2" t="s">
        <v>248</v>
      </c>
      <c r="B250" s="4">
        <f>('Activos en Millones'!B250/'Capital de accs. en Millones '!B250)</f>
        <v>1.6166258234938418</v>
      </c>
    </row>
    <row r="251" spans="1:2">
      <c r="A251" s="2" t="s">
        <v>249</v>
      </c>
      <c r="B251" s="4">
        <f>('Activos en Millones'!B251/'Capital de accs. en Millones '!B251)</f>
        <v>1.6476493171376423</v>
      </c>
    </row>
    <row r="252" spans="1:2">
      <c r="A252" s="2" t="s">
        <v>250</v>
      </c>
      <c r="B252" s="4">
        <f>('Activos en Millones'!B252/'Capital de accs. en Millones '!B252)</f>
        <v>2.1299030768230014</v>
      </c>
    </row>
    <row r="253" spans="1:2">
      <c r="A253" s="2" t="s">
        <v>251</v>
      </c>
      <c r="B253" s="4">
        <f>('Activos en Millones'!B253/'Capital de accs. en Millones '!B253)</f>
        <v>6.7135872886534935</v>
      </c>
    </row>
    <row r="254" spans="1:2">
      <c r="A254" s="2" t="s">
        <v>252</v>
      </c>
      <c r="B254" s="4">
        <f>('Activos en Millones'!B254/'Capital de accs. en Millones '!B254)</f>
        <v>5.8571663649827217</v>
      </c>
    </row>
    <row r="255" spans="1:2">
      <c r="A255" s="2" t="s">
        <v>253</v>
      </c>
      <c r="B255" s="4">
        <f>('Activos en Millones'!B255/'Capital de accs. en Millones '!B255)</f>
        <v>4.1447236180904525</v>
      </c>
    </row>
    <row r="256" spans="1:2">
      <c r="A256" s="2" t="s">
        <v>254</v>
      </c>
      <c r="B256" s="4">
        <f>('Activos en Millones'!B256/'Capital de accs. en Millones '!B256)</f>
        <v>2.7210348081940818</v>
      </c>
    </row>
    <row r="257" spans="1:2">
      <c r="A257" s="2" t="s">
        <v>255</v>
      </c>
      <c r="B257" s="4">
        <f>('Activos en Millones'!B257/'Capital de accs. en Millones '!B257)</f>
        <v>1.5263528108238036</v>
      </c>
    </row>
    <row r="258" spans="1:2">
      <c r="A258" s="2" t="s">
        <v>256</v>
      </c>
      <c r="B258" s="4">
        <f>('Activos en Millones'!B258/'Capital de accs. en Millones '!B258)</f>
        <v>1.7527718378548085</v>
      </c>
    </row>
    <row r="259" spans="1:2">
      <c r="A259" s="2" t="s">
        <v>257</v>
      </c>
      <c r="B259" s="4">
        <f>('Activos en Millones'!B259/'Capital de accs. en Millones '!B259)</f>
        <v>1.8473896873069564</v>
      </c>
    </row>
    <row r="260" spans="1:2">
      <c r="A260" s="2" t="s">
        <v>258</v>
      </c>
      <c r="B260" s="4">
        <f>('Activos en Millones'!B260/'Capital de accs. en Millones '!B260)</f>
        <v>1.9342121741375442</v>
      </c>
    </row>
    <row r="261" spans="1:2">
      <c r="A261" s="2" t="s">
        <v>259</v>
      </c>
      <c r="B261" s="4">
        <f>('Activos en Millones'!B261/'Capital de accs. en Millones '!B261)</f>
        <v>1.8422789014231429</v>
      </c>
    </row>
    <row r="262" spans="1:2">
      <c r="A262" s="2" t="s">
        <v>260</v>
      </c>
      <c r="B262" s="4">
        <f>('Activos en Millones'!B262/'Capital de accs. en Millones '!B262)</f>
        <v>1.972368115523718</v>
      </c>
    </row>
    <row r="263" spans="1:2">
      <c r="A263" s="2" t="s">
        <v>261</v>
      </c>
      <c r="B263" s="4">
        <f>('Activos en Millones'!B263/'Capital de accs. en Millones '!B263)</f>
        <v>2.1822437813751479</v>
      </c>
    </row>
    <row r="264" spans="1:2">
      <c r="A264" s="2" t="s">
        <v>262</v>
      </c>
      <c r="B264" s="4">
        <f>('Activos en Millones'!B264/'Capital de accs. en Millones '!B264)</f>
        <v>1.8417805012979276</v>
      </c>
    </row>
    <row r="265" spans="1:2">
      <c r="A265" s="2" t="s">
        <v>263</v>
      </c>
      <c r="B265" s="4">
        <f>('Activos en Millones'!B265/'Capital de accs. en Millones '!B265)</f>
        <v>1.8211364691596128</v>
      </c>
    </row>
    <row r="266" spans="1:2">
      <c r="A266" s="2" t="s">
        <v>264</v>
      </c>
      <c r="B266" s="4">
        <f>('Activos en Millones'!B266/'Capital de accs. en Millones '!B266)</f>
        <v>1.7971853057288369</v>
      </c>
    </row>
    <row r="267" spans="1:2">
      <c r="A267" s="2" t="s">
        <v>265</v>
      </c>
      <c r="B267" s="4">
        <f>('Activos en Millones'!B267/'Capital de accs. en Millones '!B267)</f>
        <v>1.7495139038918552</v>
      </c>
    </row>
  </sheetData>
  <phoneticPr fontId="2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9C15-BA58-4C92-A0DA-EE77C011BC5E}">
  <sheetPr codeName="Hoja5"/>
  <dimension ref="A1:B267"/>
  <sheetViews>
    <sheetView topLeftCell="A250" workbookViewId="0">
      <selection activeCell="E260" sqref="E260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100306</v>
      </c>
    </row>
    <row r="3" spans="1:2">
      <c r="A3" s="2" t="s">
        <v>1</v>
      </c>
      <c r="B3">
        <v>105876</v>
      </c>
    </row>
    <row r="4" spans="1:2">
      <c r="A4" s="2" t="s">
        <v>2</v>
      </c>
      <c r="B4">
        <v>110351</v>
      </c>
    </row>
    <row r="5" spans="1:2">
      <c r="A5" s="2" t="s">
        <v>3</v>
      </c>
      <c r="B5">
        <v>116324</v>
      </c>
    </row>
    <row r="6" spans="1:2">
      <c r="A6" s="2" t="s">
        <v>4</v>
      </c>
      <c r="B6">
        <v>122244</v>
      </c>
    </row>
    <row r="7" spans="1:2">
      <c r="A7" s="2" t="s">
        <v>5</v>
      </c>
      <c r="B7">
        <v>124729</v>
      </c>
    </row>
    <row r="8" spans="1:2">
      <c r="A8" s="2" t="s">
        <v>6</v>
      </c>
      <c r="B8">
        <v>134682</v>
      </c>
    </row>
    <row r="9" spans="1:2">
      <c r="A9" s="2" t="s">
        <v>7</v>
      </c>
      <c r="B9">
        <v>133778</v>
      </c>
    </row>
    <row r="10" spans="1:2">
      <c r="A10" s="2" t="s">
        <v>8</v>
      </c>
      <c r="B10">
        <v>120726</v>
      </c>
    </row>
    <row r="11" spans="1:2">
      <c r="A11" s="2" t="s">
        <v>9</v>
      </c>
      <c r="B11">
        <v>118909</v>
      </c>
    </row>
    <row r="12" spans="1:2">
      <c r="A12" s="2" t="s">
        <v>10</v>
      </c>
      <c r="B12">
        <v>149475</v>
      </c>
    </row>
    <row r="13" spans="1:2">
      <c r="A13" s="2" t="s">
        <v>11</v>
      </c>
      <c r="B13">
        <v>163788</v>
      </c>
    </row>
    <row r="14" spans="1:2">
      <c r="A14" s="2" t="s">
        <v>12</v>
      </c>
      <c r="B14">
        <v>169639</v>
      </c>
    </row>
    <row r="15" spans="1:2">
      <c r="A15" s="2" t="s">
        <v>13</v>
      </c>
      <c r="B15">
        <v>177762</v>
      </c>
    </row>
    <row r="16" spans="1:2">
      <c r="A16" s="2" t="s">
        <v>14</v>
      </c>
      <c r="B16">
        <v>189168</v>
      </c>
    </row>
    <row r="17" spans="1:2">
      <c r="A17" s="2" t="s">
        <v>15</v>
      </c>
      <c r="B17">
        <v>207899</v>
      </c>
    </row>
    <row r="18" spans="1:2">
      <c r="A18" s="2" t="s">
        <v>16</v>
      </c>
      <c r="B18">
        <v>220137</v>
      </c>
    </row>
    <row r="19" spans="1:2">
      <c r="A19" s="2" t="s">
        <v>17</v>
      </c>
      <c r="B19">
        <v>243226</v>
      </c>
    </row>
    <row r="20" spans="1:2">
      <c r="A20" s="2" t="s">
        <v>18</v>
      </c>
      <c r="B20">
        <v>241458</v>
      </c>
    </row>
    <row r="21" spans="1:2">
      <c r="A21" s="2" t="s">
        <v>19</v>
      </c>
      <c r="B21">
        <v>236386</v>
      </c>
    </row>
    <row r="22" spans="1:2">
      <c r="A22" s="2" t="s">
        <v>20</v>
      </c>
      <c r="B22">
        <v>190875</v>
      </c>
    </row>
    <row r="23" spans="1:2">
      <c r="A23" s="2" t="s">
        <v>21</v>
      </c>
      <c r="B23">
        <v>199038</v>
      </c>
    </row>
    <row r="24" spans="1:2">
      <c r="A24" s="2" t="s">
        <v>22</v>
      </c>
      <c r="B24">
        <v>126036</v>
      </c>
    </row>
    <row r="25" spans="1:2">
      <c r="A25" s="2" t="s">
        <v>23</v>
      </c>
      <c r="B25">
        <v>132276</v>
      </c>
    </row>
    <row r="26" spans="1:2">
      <c r="A26" s="2" t="s">
        <v>24</v>
      </c>
      <c r="B26">
        <v>139842</v>
      </c>
    </row>
    <row r="27" spans="1:2">
      <c r="A27" s="2" t="s">
        <v>25</v>
      </c>
      <c r="B27">
        <v>146714</v>
      </c>
    </row>
    <row r="28" spans="1:2">
      <c r="A28" s="2" t="s">
        <v>26</v>
      </c>
      <c r="B28">
        <v>151775</v>
      </c>
    </row>
    <row r="29" spans="1:2">
      <c r="A29" s="2" t="s">
        <v>27</v>
      </c>
      <c r="B29">
        <v>154493</v>
      </c>
    </row>
    <row r="30" spans="1:2">
      <c r="A30" s="2" t="s">
        <v>28</v>
      </c>
      <c r="B30">
        <v>171992</v>
      </c>
    </row>
    <row r="31" spans="1:2">
      <c r="A31" s="2" t="s">
        <v>29</v>
      </c>
      <c r="B31">
        <v>170932</v>
      </c>
    </row>
    <row r="32" spans="1:2">
      <c r="A32" s="2" t="s">
        <v>30</v>
      </c>
      <c r="B32">
        <v>168391</v>
      </c>
    </row>
    <row r="33" spans="1:2">
      <c r="A33" s="2" t="s">
        <v>31</v>
      </c>
      <c r="B33">
        <v>167950</v>
      </c>
    </row>
    <row r="34" spans="1:2">
      <c r="A34" s="2" t="s">
        <v>32</v>
      </c>
      <c r="B34">
        <v>164572</v>
      </c>
    </row>
    <row r="35" spans="1:2">
      <c r="A35" s="2" t="s">
        <v>33</v>
      </c>
      <c r="B35">
        <v>164000</v>
      </c>
    </row>
    <row r="36" spans="1:2">
      <c r="A36" s="2" t="s">
        <v>34</v>
      </c>
      <c r="B36">
        <v>171000</v>
      </c>
    </row>
    <row r="37" spans="1:2">
      <c r="A37" s="2" t="s">
        <v>35</v>
      </c>
      <c r="B37">
        <v>181000</v>
      </c>
    </row>
    <row r="38" spans="1:2">
      <c r="A38" s="2" t="s">
        <v>36</v>
      </c>
      <c r="B38">
        <v>187000</v>
      </c>
    </row>
    <row r="39" spans="1:2">
      <c r="A39" s="2" t="s">
        <v>37</v>
      </c>
      <c r="B39">
        <v>199000</v>
      </c>
    </row>
    <row r="40" spans="1:2">
      <c r="A40" s="2" t="s">
        <v>38</v>
      </c>
      <c r="B40">
        <v>201000</v>
      </c>
    </row>
    <row r="41" spans="1:2">
      <c r="A41" s="2" t="s">
        <v>39</v>
      </c>
      <c r="B41">
        <v>199000</v>
      </c>
    </row>
    <row r="42" spans="1:2">
      <c r="A42" s="2" t="s">
        <v>40</v>
      </c>
      <c r="B42">
        <v>190000</v>
      </c>
    </row>
    <row r="43" spans="1:2">
      <c r="A43" s="2" t="s">
        <v>41</v>
      </c>
      <c r="B43">
        <v>186000</v>
      </c>
    </row>
    <row r="44" spans="1:2">
      <c r="A44" s="2" t="s">
        <v>42</v>
      </c>
      <c r="B44">
        <v>183000</v>
      </c>
    </row>
    <row r="45" spans="1:2">
      <c r="A45" s="2" t="s">
        <v>43</v>
      </c>
      <c r="B45">
        <v>173000</v>
      </c>
    </row>
    <row r="46" spans="1:2">
      <c r="A46" s="2" t="s">
        <v>44</v>
      </c>
      <c r="B46">
        <v>207000</v>
      </c>
    </row>
    <row r="47" spans="1:2">
      <c r="A47" s="2" t="s">
        <v>45</v>
      </c>
      <c r="B47">
        <v>213000</v>
      </c>
    </row>
    <row r="48" spans="1:2">
      <c r="A48" s="2" t="s">
        <v>46</v>
      </c>
      <c r="B48">
        <v>219000</v>
      </c>
    </row>
    <row r="49" spans="1:2">
      <c r="A49" s="2" t="s">
        <v>47</v>
      </c>
      <c r="B49">
        <v>216000</v>
      </c>
    </row>
    <row r="50" spans="1:2">
      <c r="A50" s="2" t="s">
        <v>48</v>
      </c>
      <c r="B50">
        <v>215000</v>
      </c>
    </row>
    <row r="51" spans="1:2">
      <c r="A51" s="2" t="s">
        <v>49</v>
      </c>
      <c r="B51">
        <v>225000</v>
      </c>
    </row>
    <row r="52" spans="1:2">
      <c r="A52" s="2" t="s">
        <v>50</v>
      </c>
      <c r="B52">
        <v>173000</v>
      </c>
    </row>
    <row r="53" spans="1:2">
      <c r="A53" s="2" t="s">
        <v>51</v>
      </c>
      <c r="B53">
        <v>164000</v>
      </c>
    </row>
    <row r="54" spans="1:2">
      <c r="A54" s="2" t="s">
        <v>52</v>
      </c>
      <c r="B54">
        <v>155000</v>
      </c>
    </row>
    <row r="55" spans="1:2">
      <c r="A55" s="2" t="s">
        <v>53</v>
      </c>
      <c r="B55">
        <v>157000</v>
      </c>
    </row>
    <row r="56" spans="1:2">
      <c r="A56" s="2" t="s">
        <v>54</v>
      </c>
      <c r="B56">
        <v>167000</v>
      </c>
    </row>
    <row r="57" spans="1:2">
      <c r="A57" s="2" t="s">
        <v>55</v>
      </c>
      <c r="B57">
        <v>323540</v>
      </c>
    </row>
    <row r="58" spans="1:2">
      <c r="A58" s="2" t="s">
        <v>56</v>
      </c>
      <c r="B58">
        <v>326240</v>
      </c>
    </row>
    <row r="59" spans="1:2">
      <c r="A59" s="2" t="s">
        <v>57</v>
      </c>
      <c r="B59">
        <v>320725</v>
      </c>
    </row>
    <row r="60" spans="1:2">
      <c r="A60" s="2" t="s">
        <v>58</v>
      </c>
      <c r="B60">
        <v>333150</v>
      </c>
    </row>
    <row r="61" spans="1:2">
      <c r="A61" s="2" t="s">
        <v>59</v>
      </c>
      <c r="B61">
        <v>335244</v>
      </c>
    </row>
    <row r="62" spans="1:2">
      <c r="A62" s="2" t="s">
        <v>60</v>
      </c>
      <c r="B62">
        <v>303887</v>
      </c>
    </row>
    <row r="63" spans="1:2">
      <c r="A63" s="2" t="s">
        <v>61</v>
      </c>
      <c r="B63">
        <v>295941</v>
      </c>
    </row>
    <row r="64" spans="1:2">
      <c r="A64" s="2" t="s">
        <v>62</v>
      </c>
      <c r="B64">
        <v>301056</v>
      </c>
    </row>
    <row r="65" spans="1:2">
      <c r="A65" s="2" t="s">
        <v>63</v>
      </c>
      <c r="B65">
        <v>350864</v>
      </c>
    </row>
    <row r="66" spans="1:2">
      <c r="A66" s="2" t="s">
        <v>64</v>
      </c>
      <c r="B66">
        <v>368247</v>
      </c>
    </row>
    <row r="67" spans="1:2">
      <c r="A67" s="2" t="s">
        <v>65</v>
      </c>
      <c r="B67">
        <v>322525</v>
      </c>
    </row>
    <row r="68" spans="1:2">
      <c r="A68" s="2" t="s">
        <v>66</v>
      </c>
      <c r="B68">
        <v>132000</v>
      </c>
    </row>
    <row r="69" spans="1:2">
      <c r="A69" s="2" t="s">
        <v>67</v>
      </c>
      <c r="B69">
        <v>132000</v>
      </c>
    </row>
    <row r="70" spans="1:2">
      <c r="A70" s="2" t="s">
        <v>68</v>
      </c>
      <c r="B70">
        <v>131000</v>
      </c>
    </row>
    <row r="71" spans="1:2">
      <c r="A71" s="2" t="s">
        <v>69</v>
      </c>
      <c r="B71">
        <v>127000</v>
      </c>
    </row>
    <row r="72" spans="1:2">
      <c r="A72" s="2" t="s">
        <v>70</v>
      </c>
      <c r="B72">
        <v>129000</v>
      </c>
    </row>
    <row r="73" spans="1:2">
      <c r="A73" s="2" t="s">
        <v>71</v>
      </c>
      <c r="B73">
        <v>131000</v>
      </c>
    </row>
    <row r="74" spans="1:2">
      <c r="A74" s="2" t="s">
        <v>72</v>
      </c>
      <c r="B74">
        <v>114000</v>
      </c>
    </row>
    <row r="75" spans="1:2">
      <c r="A75" s="2" t="s">
        <v>73</v>
      </c>
      <c r="B75">
        <v>113000</v>
      </c>
    </row>
    <row r="76" spans="1:2">
      <c r="A76" s="2" t="s">
        <v>74</v>
      </c>
      <c r="B76">
        <v>103000</v>
      </c>
    </row>
    <row r="77" spans="1:2">
      <c r="A77" s="2" t="s">
        <v>75</v>
      </c>
      <c r="B77">
        <v>99000</v>
      </c>
    </row>
    <row r="78" spans="1:2">
      <c r="A78" s="2" t="s">
        <v>76</v>
      </c>
      <c r="B78">
        <v>97000</v>
      </c>
    </row>
    <row r="79" spans="1:2">
      <c r="A79" s="2" t="s">
        <v>77</v>
      </c>
      <c r="B79">
        <v>45312</v>
      </c>
    </row>
    <row r="80" spans="1:2">
      <c r="A80" s="2" t="s">
        <v>78</v>
      </c>
      <c r="B80">
        <v>47083</v>
      </c>
    </row>
    <row r="81" spans="1:2">
      <c r="A81" s="2" t="s">
        <v>79</v>
      </c>
      <c r="B81">
        <v>48089</v>
      </c>
    </row>
    <row r="82" spans="1:2">
      <c r="A82" s="2" t="s">
        <v>80</v>
      </c>
      <c r="B82">
        <v>48936</v>
      </c>
    </row>
    <row r="83" spans="1:2">
      <c r="A83" s="2" t="s">
        <v>81</v>
      </c>
      <c r="B83">
        <v>50348</v>
      </c>
    </row>
    <row r="84" spans="1:2">
      <c r="A84" s="2" t="s">
        <v>82</v>
      </c>
      <c r="B84">
        <v>51357</v>
      </c>
    </row>
    <row r="85" spans="1:2">
      <c r="A85" s="2" t="s">
        <v>83</v>
      </c>
      <c r="B85">
        <v>52578</v>
      </c>
    </row>
    <row r="86" spans="1:2">
      <c r="A86" s="2" t="s">
        <v>84</v>
      </c>
      <c r="B86">
        <v>52448</v>
      </c>
    </row>
    <row r="87" spans="1:2">
      <c r="A87" s="2" t="s">
        <v>85</v>
      </c>
      <c r="B87">
        <v>51899</v>
      </c>
    </row>
    <row r="88" spans="1:2">
      <c r="A88" s="2" t="s">
        <v>86</v>
      </c>
      <c r="B88">
        <v>51975</v>
      </c>
    </row>
    <row r="89" spans="1:2">
      <c r="A89" s="2" t="s">
        <v>87</v>
      </c>
      <c r="B89">
        <v>35847</v>
      </c>
    </row>
    <row r="90" spans="1:2">
      <c r="A90" s="2" t="s">
        <v>88</v>
      </c>
      <c r="B90">
        <v>91045</v>
      </c>
    </row>
    <row r="91" spans="1:2">
      <c r="A91" s="2" t="s">
        <v>89</v>
      </c>
      <c r="B91">
        <v>86697</v>
      </c>
    </row>
    <row r="92" spans="1:2">
      <c r="A92" s="2" t="s">
        <v>90</v>
      </c>
      <c r="B92">
        <v>85905</v>
      </c>
    </row>
    <row r="93" spans="1:2">
      <c r="A93" s="2" t="s">
        <v>91</v>
      </c>
      <c r="B93">
        <v>83000</v>
      </c>
    </row>
    <row r="94" spans="1:2">
      <c r="A94" s="2" t="s">
        <v>92</v>
      </c>
      <c r="B94">
        <v>77000</v>
      </c>
    </row>
    <row r="95" spans="1:2">
      <c r="A95" s="2" t="s">
        <v>93</v>
      </c>
      <c r="B95">
        <v>75000</v>
      </c>
    </row>
    <row r="96" spans="1:2">
      <c r="A96" s="2" t="s">
        <v>94</v>
      </c>
      <c r="B96">
        <v>72600</v>
      </c>
    </row>
    <row r="97" spans="1:2">
      <c r="A97" s="2" t="s">
        <v>95</v>
      </c>
      <c r="B97">
        <v>74000</v>
      </c>
    </row>
    <row r="98" spans="1:2">
      <c r="A98" s="2" t="s">
        <v>96</v>
      </c>
      <c r="B98">
        <v>75000</v>
      </c>
    </row>
    <row r="99" spans="1:2">
      <c r="A99" s="2" t="s">
        <v>97</v>
      </c>
      <c r="B99">
        <v>75000</v>
      </c>
    </row>
    <row r="100" spans="1:2">
      <c r="A100" s="2" t="s">
        <v>98</v>
      </c>
      <c r="B100">
        <v>74000</v>
      </c>
    </row>
    <row r="101" spans="1:2">
      <c r="A101" s="2" t="s">
        <v>99</v>
      </c>
      <c r="B101">
        <v>157000</v>
      </c>
    </row>
    <row r="102" spans="1:2">
      <c r="A102" s="2" t="s">
        <v>100</v>
      </c>
      <c r="B102">
        <v>160530</v>
      </c>
    </row>
    <row r="103" spans="1:2">
      <c r="A103" s="2" t="s">
        <v>101</v>
      </c>
      <c r="B103">
        <v>142925</v>
      </c>
    </row>
    <row r="104" spans="1:2">
      <c r="A104" s="2" t="s">
        <v>102</v>
      </c>
      <c r="B104">
        <v>149388</v>
      </c>
    </row>
    <row r="105" spans="1:2">
      <c r="A105" s="2" t="s">
        <v>103</v>
      </c>
      <c r="B105">
        <v>152421</v>
      </c>
    </row>
    <row r="106" spans="1:2">
      <c r="A106" s="2" t="s">
        <v>104</v>
      </c>
      <c r="B106">
        <v>137250</v>
      </c>
    </row>
    <row r="107" spans="1:2">
      <c r="A107" s="2" t="s">
        <v>105</v>
      </c>
      <c r="B107">
        <v>148513</v>
      </c>
    </row>
    <row r="108" spans="1:2">
      <c r="A108" s="2" t="s">
        <v>106</v>
      </c>
      <c r="B108">
        <v>144933</v>
      </c>
    </row>
    <row r="109" spans="1:2">
      <c r="A109" s="2" t="s">
        <v>107</v>
      </c>
      <c r="B109">
        <v>139507</v>
      </c>
    </row>
    <row r="110" spans="1:2">
      <c r="A110" s="2" t="s">
        <v>108</v>
      </c>
      <c r="B110">
        <v>141983</v>
      </c>
    </row>
    <row r="111" spans="1:2">
      <c r="A111" s="2" t="s">
        <v>109</v>
      </c>
      <c r="B111">
        <v>139418</v>
      </c>
    </row>
    <row r="112" spans="1:2">
      <c r="A112" s="2" t="s">
        <v>110</v>
      </c>
      <c r="B112">
        <v>330767</v>
      </c>
    </row>
    <row r="113" spans="1:2">
      <c r="A113" s="2" t="s">
        <v>111</v>
      </c>
      <c r="B113">
        <v>293742</v>
      </c>
    </row>
    <row r="114" spans="1:2">
      <c r="A114" s="2" t="s">
        <v>112</v>
      </c>
      <c r="B114">
        <v>271789</v>
      </c>
    </row>
    <row r="115" spans="1:2">
      <c r="A115" s="2" t="s">
        <v>113</v>
      </c>
      <c r="B115">
        <v>254084</v>
      </c>
    </row>
    <row r="116" spans="1:2">
      <c r="A116" s="2" t="s">
        <v>114</v>
      </c>
      <c r="B116">
        <v>249520</v>
      </c>
    </row>
    <row r="117" spans="1:2">
      <c r="A117" s="2" t="s">
        <v>115</v>
      </c>
      <c r="B117">
        <v>257533</v>
      </c>
    </row>
    <row r="118" spans="1:2">
      <c r="A118" s="2" t="s">
        <v>116</v>
      </c>
      <c r="B118">
        <v>271869</v>
      </c>
    </row>
    <row r="119" spans="1:2">
      <c r="A119" s="2" t="s">
        <v>117</v>
      </c>
      <c r="B119">
        <v>259385</v>
      </c>
    </row>
    <row r="120" spans="1:2">
      <c r="A120" s="2" t="s">
        <v>118</v>
      </c>
      <c r="B120">
        <v>243540</v>
      </c>
    </row>
    <row r="121" spans="1:2">
      <c r="A121" s="2" t="s">
        <v>119</v>
      </c>
      <c r="B121">
        <v>240198</v>
      </c>
    </row>
    <row r="122" spans="1:2">
      <c r="A122" s="2" t="s">
        <v>120</v>
      </c>
      <c r="B122">
        <v>233391</v>
      </c>
    </row>
    <row r="123" spans="1:2">
      <c r="A123" s="2" t="s">
        <v>121</v>
      </c>
      <c r="B123">
        <v>221726</v>
      </c>
    </row>
    <row r="124" spans="1:2">
      <c r="A124" s="2" t="s">
        <v>122</v>
      </c>
      <c r="B124">
        <v>236000</v>
      </c>
    </row>
    <row r="125" spans="1:2">
      <c r="A125" s="2" t="s">
        <v>123</v>
      </c>
      <c r="B125">
        <v>286000</v>
      </c>
    </row>
    <row r="126" spans="1:2">
      <c r="A126" s="2" t="s">
        <v>124</v>
      </c>
      <c r="B126">
        <v>307000</v>
      </c>
    </row>
    <row r="127" spans="1:2">
      <c r="A127" s="2" t="s">
        <v>125</v>
      </c>
      <c r="B127">
        <v>319000</v>
      </c>
    </row>
    <row r="128" spans="1:2">
      <c r="A128" s="2" t="s">
        <v>126</v>
      </c>
      <c r="B128">
        <v>325000</v>
      </c>
    </row>
    <row r="129" spans="1:2">
      <c r="A129" s="2" t="s">
        <v>127</v>
      </c>
      <c r="B129">
        <v>309630</v>
      </c>
    </row>
    <row r="130" spans="1:2">
      <c r="A130" s="2" t="s">
        <v>128</v>
      </c>
      <c r="B130">
        <v>287439</v>
      </c>
    </row>
    <row r="131" spans="1:2">
      <c r="A131" s="2" t="s">
        <v>129</v>
      </c>
      <c r="B131">
        <v>267937</v>
      </c>
    </row>
    <row r="132" spans="1:2">
      <c r="A132" s="2" t="s">
        <v>130</v>
      </c>
      <c r="B132">
        <v>266673</v>
      </c>
    </row>
    <row r="133" spans="1:2">
      <c r="A133" s="2" t="s">
        <v>131</v>
      </c>
      <c r="B133">
        <v>270372</v>
      </c>
    </row>
    <row r="134" spans="1:2">
      <c r="A134" s="2" t="s">
        <v>132</v>
      </c>
      <c r="B134">
        <v>162700</v>
      </c>
    </row>
    <row r="135" spans="1:2">
      <c r="A135" s="2" t="s">
        <v>133</v>
      </c>
      <c r="B135">
        <v>146300</v>
      </c>
    </row>
    <row r="136" spans="1:2">
      <c r="A136" s="2" t="s">
        <v>134</v>
      </c>
      <c r="B136">
        <v>140900</v>
      </c>
    </row>
    <row r="137" spans="1:2">
      <c r="A137" s="2" t="s">
        <v>135</v>
      </c>
      <c r="B137">
        <v>131700</v>
      </c>
    </row>
    <row r="138" spans="1:2">
      <c r="A138" s="2" t="s">
        <v>136</v>
      </c>
      <c r="B138">
        <v>125300</v>
      </c>
    </row>
    <row r="139" spans="1:2">
      <c r="A139" s="2" t="s">
        <v>137</v>
      </c>
      <c r="B139">
        <v>128400</v>
      </c>
    </row>
    <row r="140" spans="1:2">
      <c r="A140" s="2" t="s">
        <v>138</v>
      </c>
      <c r="B140">
        <v>114400</v>
      </c>
    </row>
    <row r="141" spans="1:2">
      <c r="A141" s="2" t="s">
        <v>139</v>
      </c>
      <c r="B141">
        <v>111700</v>
      </c>
    </row>
    <row r="142" spans="1:2">
      <c r="A142" s="2" t="s">
        <v>140</v>
      </c>
      <c r="B142">
        <v>109700</v>
      </c>
    </row>
    <row r="143" spans="1:2">
      <c r="A143" s="2" t="s">
        <v>141</v>
      </c>
      <c r="B143">
        <v>108900</v>
      </c>
    </row>
    <row r="144" spans="1:2">
      <c r="A144" s="2" t="s">
        <v>142</v>
      </c>
      <c r="B144">
        <v>112994</v>
      </c>
    </row>
    <row r="145" spans="1:2">
      <c r="A145" s="2" t="s">
        <v>143</v>
      </c>
      <c r="B145" s="7">
        <v>170000</v>
      </c>
    </row>
    <row r="146" spans="1:2">
      <c r="A146" s="2" t="s">
        <v>144</v>
      </c>
      <c r="B146" s="4">
        <v>166000</v>
      </c>
    </row>
    <row r="147" spans="1:2">
      <c r="A147" s="2" t="s">
        <v>145</v>
      </c>
      <c r="B147" s="4">
        <v>159000</v>
      </c>
    </row>
    <row r="148" spans="1:2">
      <c r="A148" s="2" t="s">
        <v>146</v>
      </c>
      <c r="B148" s="4">
        <v>190000</v>
      </c>
    </row>
    <row r="149" spans="1:2">
      <c r="A149" s="2" t="s">
        <v>147</v>
      </c>
      <c r="B149" s="4">
        <v>200000</v>
      </c>
    </row>
    <row r="150" spans="1:2">
      <c r="A150" s="2" t="s">
        <v>148</v>
      </c>
      <c r="B150" s="4">
        <v>194000</v>
      </c>
    </row>
    <row r="151" spans="1:2">
      <c r="A151" s="2" t="s">
        <v>149</v>
      </c>
      <c r="B151" s="4">
        <v>221000</v>
      </c>
    </row>
    <row r="152" spans="1:2">
      <c r="A152" s="2" t="s">
        <v>150</v>
      </c>
      <c r="B152" s="4">
        <v>229000</v>
      </c>
    </row>
    <row r="153" spans="1:2">
      <c r="A153" s="2" t="s">
        <v>151</v>
      </c>
      <c r="B153" s="4">
        <v>224300</v>
      </c>
    </row>
    <row r="154" spans="1:2">
      <c r="A154" s="2" t="s">
        <v>152</v>
      </c>
      <c r="B154">
        <v>288186</v>
      </c>
    </row>
    <row r="155" spans="1:2">
      <c r="A155" s="2" t="s">
        <v>153</v>
      </c>
      <c r="B155">
        <v>570060</v>
      </c>
    </row>
    <row r="156" spans="1:2">
      <c r="A156" s="2" t="s">
        <v>154</v>
      </c>
      <c r="B156" s="8">
        <v>1417</v>
      </c>
    </row>
    <row r="157" spans="1:2">
      <c r="A157" s="2" t="s">
        <v>155</v>
      </c>
      <c r="B157">
        <v>2964</v>
      </c>
    </row>
    <row r="158" spans="1:2">
      <c r="A158" s="2" t="s">
        <v>156</v>
      </c>
      <c r="B158">
        <v>5859</v>
      </c>
    </row>
    <row r="159" spans="1:2">
      <c r="A159" s="2" t="s">
        <v>157</v>
      </c>
      <c r="B159">
        <v>10161</v>
      </c>
    </row>
    <row r="160" spans="1:2">
      <c r="A160" s="2" t="s">
        <v>158</v>
      </c>
      <c r="B160">
        <v>13058</v>
      </c>
    </row>
    <row r="161" spans="1:2">
      <c r="A161" s="2" t="s">
        <v>159</v>
      </c>
      <c r="B161">
        <f>17782+12243</f>
        <v>30025</v>
      </c>
    </row>
    <row r="162" spans="1:2">
      <c r="A162" s="2" t="s">
        <v>160</v>
      </c>
      <c r="B162">
        <v>48817</v>
      </c>
    </row>
    <row r="163" spans="1:2">
      <c r="A163" s="2" t="s">
        <v>161</v>
      </c>
      <c r="B163">
        <v>48016</v>
      </c>
    </row>
    <row r="164" spans="1:2">
      <c r="A164" s="2" t="s">
        <v>162</v>
      </c>
      <c r="B164">
        <v>70757</v>
      </c>
    </row>
    <row r="165" spans="1:2">
      <c r="A165" s="2" t="s">
        <v>163</v>
      </c>
      <c r="B165">
        <v>99290</v>
      </c>
    </row>
    <row r="166" spans="1:2">
      <c r="A166" s="2" t="s">
        <v>164</v>
      </c>
      <c r="B166">
        <v>127855</v>
      </c>
    </row>
    <row r="167" spans="1:2">
      <c r="A167" s="2" t="s">
        <v>165</v>
      </c>
      <c r="B167">
        <v>501956</v>
      </c>
    </row>
    <row r="168" spans="1:2">
      <c r="A168" s="2" t="s">
        <v>166</v>
      </c>
      <c r="B168">
        <v>549763</v>
      </c>
    </row>
    <row r="169" spans="1:2">
      <c r="A169" s="2" t="s">
        <v>167</v>
      </c>
      <c r="B169">
        <v>572800</v>
      </c>
    </row>
    <row r="170" spans="1:2">
      <c r="A170" s="2" t="s">
        <v>168</v>
      </c>
      <c r="B170">
        <v>592586</v>
      </c>
    </row>
    <row r="171" spans="1:2">
      <c r="A171" s="2" t="s">
        <v>169</v>
      </c>
      <c r="B171">
        <v>610076</v>
      </c>
    </row>
    <row r="172" spans="1:2">
      <c r="A172" s="2" t="s">
        <v>170</v>
      </c>
      <c r="B172">
        <v>626715</v>
      </c>
    </row>
    <row r="173" spans="1:2">
      <c r="A173" s="2" t="s">
        <v>171</v>
      </c>
      <c r="B173">
        <v>664496</v>
      </c>
    </row>
    <row r="174" spans="1:2">
      <c r="A174" s="2" t="s">
        <v>172</v>
      </c>
      <c r="B174">
        <v>671205</v>
      </c>
    </row>
    <row r="175" spans="1:2">
      <c r="A175" s="2" t="s">
        <v>173</v>
      </c>
      <c r="B175">
        <v>662575</v>
      </c>
    </row>
    <row r="176" spans="1:2">
      <c r="A176" s="2" t="s">
        <v>174</v>
      </c>
      <c r="B176">
        <v>672789</v>
      </c>
    </row>
    <row r="177" spans="1:2">
      <c r="A177" s="2" t="s">
        <v>175</v>
      </c>
      <c r="B177">
        <v>675805</v>
      </c>
    </row>
    <row r="178" spans="1:2">
      <c r="A178" s="2" t="s">
        <v>176</v>
      </c>
      <c r="B178">
        <v>98162</v>
      </c>
    </row>
    <row r="179" spans="1:2">
      <c r="A179" s="2" t="s">
        <v>177</v>
      </c>
      <c r="B179">
        <v>106991</v>
      </c>
    </row>
    <row r="180" spans="1:2">
      <c r="A180" s="2" t="s">
        <v>178</v>
      </c>
      <c r="B180">
        <v>102930</v>
      </c>
    </row>
    <row r="181" spans="1:2">
      <c r="A181" s="2" t="s">
        <v>179</v>
      </c>
      <c r="B181">
        <v>98697</v>
      </c>
    </row>
    <row r="182" spans="1:2">
      <c r="A182" s="2" t="s">
        <v>180</v>
      </c>
      <c r="B182">
        <v>93983</v>
      </c>
    </row>
    <row r="183" spans="1:2">
      <c r="A183" s="2" t="s">
        <v>181</v>
      </c>
      <c r="B183">
        <v>89477</v>
      </c>
    </row>
    <row r="184" spans="1:2">
      <c r="A184" s="2" t="s">
        <v>182</v>
      </c>
      <c r="B184">
        <v>98652</v>
      </c>
    </row>
    <row r="185" spans="1:2">
      <c r="A185" s="2" t="s">
        <v>183</v>
      </c>
      <c r="B185">
        <v>98280</v>
      </c>
    </row>
    <row r="186" spans="1:2">
      <c r="A186" s="2" t="s">
        <v>184</v>
      </c>
      <c r="B186">
        <v>91843</v>
      </c>
    </row>
    <row r="187" spans="1:2">
      <c r="A187" s="2" t="s">
        <v>185</v>
      </c>
      <c r="B187">
        <v>89195</v>
      </c>
    </row>
    <row r="188" spans="1:2">
      <c r="A188" s="2" t="s">
        <v>186</v>
      </c>
      <c r="B188">
        <v>94921</v>
      </c>
    </row>
    <row r="189" spans="1:2">
      <c r="A189" s="2" t="s">
        <v>187</v>
      </c>
      <c r="B189">
        <v>37800</v>
      </c>
    </row>
    <row r="190" spans="1:2">
      <c r="A190" s="2" t="s">
        <v>188</v>
      </c>
      <c r="B190">
        <v>40500</v>
      </c>
    </row>
    <row r="191" spans="1:2">
      <c r="A191" s="2" t="s">
        <v>189</v>
      </c>
      <c r="B191">
        <v>41579</v>
      </c>
    </row>
    <row r="192" spans="1:2">
      <c r="A192" s="2" t="s">
        <v>190</v>
      </c>
      <c r="B192">
        <v>42968</v>
      </c>
    </row>
    <row r="193" spans="1:2">
      <c r="A193" s="2" t="s">
        <v>191</v>
      </c>
      <c r="B193">
        <v>45720</v>
      </c>
    </row>
    <row r="194" spans="1:2">
      <c r="A194" s="2" t="s">
        <v>192</v>
      </c>
      <c r="B194">
        <v>60712</v>
      </c>
    </row>
    <row r="195" spans="1:2">
      <c r="A195" s="2" t="s">
        <v>193</v>
      </c>
      <c r="B195">
        <v>124846</v>
      </c>
    </row>
    <row r="196" spans="1:2">
      <c r="A196" s="2" t="s">
        <v>194</v>
      </c>
      <c r="B196">
        <v>131426</v>
      </c>
    </row>
    <row r="197" spans="1:2">
      <c r="A197" s="2" t="s">
        <v>195</v>
      </c>
      <c r="B197">
        <v>125764</v>
      </c>
    </row>
    <row r="198" spans="1:2">
      <c r="A198" s="2" t="s">
        <v>196</v>
      </c>
      <c r="B198">
        <v>128928</v>
      </c>
    </row>
    <row r="199" spans="1:2">
      <c r="A199" s="2" t="s">
        <v>197</v>
      </c>
      <c r="B199">
        <v>131517</v>
      </c>
    </row>
    <row r="200" spans="1:2">
      <c r="A200" s="2" t="s">
        <v>198</v>
      </c>
      <c r="B200">
        <v>961000</v>
      </c>
    </row>
    <row r="201" spans="1:2">
      <c r="A201" s="2" t="s">
        <v>199</v>
      </c>
      <c r="B201">
        <v>1290000</v>
      </c>
    </row>
    <row r="202" spans="1:2">
      <c r="A202" s="2" t="s">
        <v>200</v>
      </c>
      <c r="B202">
        <v>1110000</v>
      </c>
    </row>
    <row r="203" spans="1:2">
      <c r="A203" s="2" t="s">
        <v>201</v>
      </c>
      <c r="B203">
        <v>1060000</v>
      </c>
    </row>
    <row r="204" spans="1:2">
      <c r="A204" s="2" t="s">
        <v>202</v>
      </c>
      <c r="B204">
        <v>1060000</v>
      </c>
    </row>
    <row r="205" spans="1:2">
      <c r="A205" s="2" t="s">
        <v>203</v>
      </c>
      <c r="B205">
        <v>726772</v>
      </c>
    </row>
    <row r="206" spans="1:2">
      <c r="A206" s="2" t="s">
        <v>204</v>
      </c>
      <c r="B206">
        <v>667680</v>
      </c>
    </row>
    <row r="207" spans="1:2">
      <c r="A207" s="2" t="s">
        <v>205</v>
      </c>
      <c r="B207">
        <v>757404</v>
      </c>
    </row>
    <row r="208" spans="1:2">
      <c r="A208" s="2" t="s">
        <v>206</v>
      </c>
      <c r="B208">
        <v>878429</v>
      </c>
    </row>
    <row r="209" spans="1:2">
      <c r="A209" s="2" t="s">
        <v>207</v>
      </c>
      <c r="B209">
        <v>826608</v>
      </c>
    </row>
    <row r="210" spans="1:2">
      <c r="A210" s="2" t="s">
        <v>208</v>
      </c>
      <c r="B210">
        <v>767062</v>
      </c>
    </row>
    <row r="211" spans="1:2">
      <c r="A211" s="2" t="s">
        <v>209</v>
      </c>
      <c r="B211">
        <v>325905</v>
      </c>
    </row>
    <row r="212" spans="1:2">
      <c r="A212" s="2" t="s">
        <v>210</v>
      </c>
      <c r="B212">
        <v>333498</v>
      </c>
    </row>
    <row r="213" spans="1:2">
      <c r="A213" s="2" t="s">
        <v>211</v>
      </c>
      <c r="B213">
        <v>338875</v>
      </c>
    </row>
    <row r="214" spans="1:2">
      <c r="A214" s="2" t="s">
        <v>212</v>
      </c>
      <c r="B214">
        <v>344109</v>
      </c>
    </row>
    <row r="215" spans="1:2">
      <c r="A215" s="2" t="s">
        <v>213</v>
      </c>
      <c r="B215">
        <v>348877</v>
      </c>
    </row>
    <row r="216" spans="1:2">
      <c r="A216" s="2" t="s">
        <v>214</v>
      </c>
      <c r="B216">
        <v>364445</v>
      </c>
    </row>
    <row r="217" spans="1:2">
      <c r="A217" s="2" t="s">
        <v>215</v>
      </c>
      <c r="B217">
        <v>370870</v>
      </c>
    </row>
    <row r="218" spans="1:2">
      <c r="A218" s="2" t="s">
        <v>216</v>
      </c>
      <c r="B218">
        <v>359542</v>
      </c>
    </row>
    <row r="219" spans="1:2">
      <c r="A219" s="2" t="s">
        <v>217</v>
      </c>
      <c r="B219">
        <v>366283</v>
      </c>
    </row>
    <row r="220" spans="1:2">
      <c r="A220" s="2" t="s">
        <v>218</v>
      </c>
      <c r="B220">
        <v>372817</v>
      </c>
    </row>
    <row r="221" spans="1:2">
      <c r="A221" s="2" t="s">
        <v>219</v>
      </c>
      <c r="B221">
        <v>375235</v>
      </c>
    </row>
    <row r="222" spans="1:2">
      <c r="A222" s="2" t="s">
        <v>220</v>
      </c>
      <c r="B222">
        <v>108275</v>
      </c>
    </row>
    <row r="223" spans="1:2">
      <c r="A223" s="2" t="s">
        <v>221</v>
      </c>
      <c r="B223">
        <v>118975</v>
      </c>
    </row>
    <row r="224" spans="1:2">
      <c r="A224" s="2" t="s">
        <v>222</v>
      </c>
      <c r="B224">
        <v>125150</v>
      </c>
    </row>
    <row r="225" spans="1:2">
      <c r="A225" s="2" t="s">
        <v>223</v>
      </c>
      <c r="B225">
        <v>131225</v>
      </c>
    </row>
    <row r="226" spans="1:2">
      <c r="A226" s="2" t="s">
        <v>224</v>
      </c>
      <c r="B226">
        <v>128975</v>
      </c>
    </row>
    <row r="227" spans="1:2">
      <c r="A227" s="2" t="s">
        <v>225</v>
      </c>
      <c r="B227">
        <v>155450</v>
      </c>
    </row>
    <row r="228" spans="1:2">
      <c r="A228" s="2" t="s">
        <v>226</v>
      </c>
      <c r="B228">
        <v>174000</v>
      </c>
    </row>
    <row r="229" spans="1:2">
      <c r="A229" s="2" t="s">
        <v>227</v>
      </c>
      <c r="B229">
        <v>165000</v>
      </c>
    </row>
    <row r="230" spans="1:2">
      <c r="A230" s="2" t="s">
        <v>228</v>
      </c>
      <c r="B230">
        <v>158000</v>
      </c>
    </row>
    <row r="231" spans="1:2">
      <c r="A231" s="2" t="s">
        <v>229</v>
      </c>
      <c r="B231">
        <v>158000</v>
      </c>
    </row>
    <row r="232" spans="1:2">
      <c r="A232" s="2" t="s">
        <v>230</v>
      </c>
      <c r="B232">
        <v>158000</v>
      </c>
    </row>
    <row r="233" spans="1:2">
      <c r="A233" s="2" t="s">
        <v>231</v>
      </c>
      <c r="B233" s="4">
        <v>114700</v>
      </c>
    </row>
    <row r="234" spans="1:2">
      <c r="A234" s="2" t="s">
        <v>232</v>
      </c>
      <c r="B234" s="4">
        <v>110300</v>
      </c>
    </row>
    <row r="235" spans="1:2">
      <c r="A235" s="2" t="s">
        <v>233</v>
      </c>
      <c r="B235" s="4">
        <v>103300</v>
      </c>
    </row>
    <row r="236" spans="1:2">
      <c r="A236" s="2" t="s">
        <v>234</v>
      </c>
      <c r="B236" s="4">
        <v>109900</v>
      </c>
    </row>
    <row r="237" spans="1:2">
      <c r="A237" s="2" t="s">
        <v>235</v>
      </c>
      <c r="B237" s="4">
        <v>117000</v>
      </c>
    </row>
    <row r="238" spans="1:2">
      <c r="A238" s="2" t="s">
        <v>236</v>
      </c>
      <c r="B238" s="4">
        <v>127000</v>
      </c>
    </row>
    <row r="239" spans="1:2">
      <c r="A239" s="2" t="s">
        <v>237</v>
      </c>
      <c r="B239" s="4">
        <v>139000</v>
      </c>
    </row>
    <row r="240" spans="1:2">
      <c r="A240" s="2" t="s">
        <v>238</v>
      </c>
      <c r="B240" s="4">
        <v>145000</v>
      </c>
    </row>
    <row r="241" spans="1:2">
      <c r="A241" s="2" t="s">
        <v>239</v>
      </c>
      <c r="B241" s="4">
        <v>129000</v>
      </c>
    </row>
    <row r="242" spans="1:2">
      <c r="A242" s="2" t="s">
        <v>240</v>
      </c>
      <c r="B242" s="4">
        <v>141000</v>
      </c>
    </row>
    <row r="243" spans="1:2">
      <c r="A243" s="2" t="s">
        <v>241</v>
      </c>
      <c r="B243" s="4">
        <v>151000</v>
      </c>
    </row>
    <row r="244" spans="1:2">
      <c r="A244" s="2" t="s">
        <v>242</v>
      </c>
      <c r="B244" s="4">
        <v>155000</v>
      </c>
    </row>
    <row r="245" spans="1:2">
      <c r="A245" s="2" t="s">
        <v>243</v>
      </c>
      <c r="B245" s="4">
        <v>160000</v>
      </c>
    </row>
    <row r="246" spans="1:2">
      <c r="A246" s="2" t="s">
        <v>244</v>
      </c>
      <c r="B246" s="4">
        <v>21200</v>
      </c>
    </row>
    <row r="247" spans="1:2">
      <c r="A247" s="2" t="s">
        <v>245</v>
      </c>
      <c r="B247" s="4">
        <v>26600</v>
      </c>
    </row>
    <row r="248" spans="1:2">
      <c r="A248" s="2" t="s">
        <v>246</v>
      </c>
      <c r="B248">
        <v>31000</v>
      </c>
    </row>
    <row r="249" spans="1:2">
      <c r="A249" s="2" t="s">
        <v>247</v>
      </c>
      <c r="B249">
        <v>31300</v>
      </c>
    </row>
    <row r="250" spans="1:2">
      <c r="A250" s="2" t="s">
        <v>248</v>
      </c>
      <c r="B250">
        <v>33000</v>
      </c>
    </row>
    <row r="251" spans="1:2">
      <c r="A251" s="2" t="s">
        <v>249</v>
      </c>
      <c r="B251">
        <v>30500</v>
      </c>
    </row>
    <row r="252" spans="1:2">
      <c r="A252" s="2" t="s">
        <v>250</v>
      </c>
      <c r="B252">
        <v>33800</v>
      </c>
    </row>
    <row r="253" spans="1:2">
      <c r="A253" s="2" t="s">
        <v>251</v>
      </c>
      <c r="B253">
        <v>37000</v>
      </c>
    </row>
    <row r="254" spans="1:2">
      <c r="A254" s="2" t="s">
        <v>252</v>
      </c>
      <c r="B254">
        <v>41000</v>
      </c>
    </row>
    <row r="255" spans="1:2">
      <c r="A255" s="2" t="s">
        <v>253</v>
      </c>
      <c r="B255">
        <v>45000</v>
      </c>
    </row>
    <row r="256" spans="1:2">
      <c r="A256" s="2" t="s">
        <v>254</v>
      </c>
      <c r="B256">
        <v>51000</v>
      </c>
    </row>
    <row r="257" spans="1:2">
      <c r="A257" s="2" t="s">
        <v>255</v>
      </c>
      <c r="B257" s="8">
        <v>16082</v>
      </c>
    </row>
    <row r="258" spans="1:2">
      <c r="A258" s="2" t="s">
        <v>256</v>
      </c>
      <c r="B258" s="8">
        <v>20877</v>
      </c>
    </row>
    <row r="259" spans="1:2">
      <c r="A259" s="2" t="s">
        <v>257</v>
      </c>
      <c r="B259" s="8">
        <v>31676</v>
      </c>
    </row>
    <row r="260" spans="1:2">
      <c r="A260" s="2" t="s">
        <v>258</v>
      </c>
      <c r="B260" s="8">
        <v>46391</v>
      </c>
    </row>
    <row r="261" spans="1:2">
      <c r="A261" s="2" t="s">
        <v>259</v>
      </c>
      <c r="B261" s="8">
        <v>41467</v>
      </c>
    </row>
    <row r="262" spans="1:2">
      <c r="A262" s="2" t="s">
        <v>260</v>
      </c>
      <c r="B262" s="8">
        <v>45887</v>
      </c>
    </row>
    <row r="263" spans="1:2">
      <c r="A263" s="2" t="s">
        <v>261</v>
      </c>
      <c r="B263" s="8">
        <v>39343</v>
      </c>
    </row>
    <row r="264" spans="1:2">
      <c r="A264" s="2" t="s">
        <v>262</v>
      </c>
      <c r="B264" s="8">
        <v>37779</v>
      </c>
    </row>
    <row r="265" spans="1:2">
      <c r="A265" s="2" t="s">
        <v>263</v>
      </c>
      <c r="B265" s="8">
        <v>41000</v>
      </c>
    </row>
    <row r="266" spans="1:2">
      <c r="A266" s="2" t="s">
        <v>264</v>
      </c>
      <c r="B266" s="8">
        <v>45500</v>
      </c>
    </row>
    <row r="267" spans="1:2">
      <c r="A267" s="2" t="s">
        <v>265</v>
      </c>
      <c r="B267" s="8">
        <v>41300</v>
      </c>
    </row>
  </sheetData>
  <phoneticPr fontId="2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388D-58E8-4DA0-8AB4-D7072143D06F}">
  <sheetPr codeName="Hoja6"/>
  <dimension ref="A1:B267"/>
  <sheetViews>
    <sheetView topLeftCell="A246" workbookViewId="0">
      <selection activeCell="C266" sqref="C266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4.2019000000000002</v>
      </c>
    </row>
    <row r="3" spans="1:2">
      <c r="A3" s="2" t="s">
        <v>1</v>
      </c>
      <c r="B3">
        <v>3.7679999999999998</v>
      </c>
    </row>
    <row r="4" spans="1:2">
      <c r="A4" s="2" t="s">
        <v>2</v>
      </c>
      <c r="B4">
        <v>3.7019000000000002</v>
      </c>
    </row>
    <row r="5" spans="1:2">
      <c r="A5" s="2" t="s">
        <v>3</v>
      </c>
      <c r="B5">
        <v>4.1063644056711306</v>
      </c>
    </row>
    <row r="6" spans="1:2">
      <c r="A6" s="2" t="s">
        <v>4</v>
      </c>
      <c r="B6">
        <v>3.8</v>
      </c>
    </row>
    <row r="7" spans="1:2">
      <c r="A7" s="2" t="s">
        <v>5</v>
      </c>
      <c r="B7">
        <v>3.8</v>
      </c>
    </row>
    <row r="8" spans="1:2">
      <c r="A8" s="2" t="s">
        <v>6</v>
      </c>
      <c r="B8">
        <v>3.5</v>
      </c>
    </row>
    <row r="9" spans="1:2">
      <c r="A9" s="2" t="s">
        <v>7</v>
      </c>
      <c r="B9">
        <v>2.1</v>
      </c>
    </row>
    <row r="10" spans="1:2">
      <c r="A10" s="2" t="s">
        <v>8</v>
      </c>
      <c r="B10">
        <v>1.6</v>
      </c>
    </row>
    <row r="11" spans="1:2">
      <c r="A11" s="2" t="s">
        <v>9</v>
      </c>
      <c r="B11">
        <v>5.6</v>
      </c>
    </row>
    <row r="12" spans="1:2">
      <c r="A12" s="2" t="s">
        <v>10</v>
      </c>
      <c r="B12">
        <v>7.2</v>
      </c>
    </row>
    <row r="13" spans="1:2">
      <c r="A13" s="2" t="s">
        <v>11</v>
      </c>
      <c r="B13">
        <v>5.1018999999999997</v>
      </c>
    </row>
    <row r="14" spans="1:2">
      <c r="A14" s="2" t="s">
        <v>12</v>
      </c>
      <c r="B14">
        <v>6.7168999999999999</v>
      </c>
    </row>
    <row r="15" spans="1:2">
      <c r="A15" s="2" t="s">
        <v>13</v>
      </c>
      <c r="B15">
        <v>6.9019000000000004</v>
      </c>
    </row>
    <row r="16" spans="1:2">
      <c r="A16" s="2" t="s">
        <v>14</v>
      </c>
      <c r="B16">
        <v>8.6115104374490983</v>
      </c>
    </row>
    <row r="17" spans="1:2">
      <c r="A17" s="2" t="s">
        <v>15</v>
      </c>
      <c r="B17">
        <v>8.5</v>
      </c>
    </row>
    <row r="18" spans="1:2">
      <c r="A18" s="2" t="s">
        <v>16</v>
      </c>
      <c r="B18">
        <v>8.1</v>
      </c>
    </row>
    <row r="19" spans="1:2">
      <c r="A19" s="2" t="s">
        <v>17</v>
      </c>
      <c r="B19">
        <v>7.4</v>
      </c>
    </row>
    <row r="20" spans="1:2">
      <c r="A20" s="2" t="s">
        <v>18</v>
      </c>
      <c r="B20">
        <v>-2.9</v>
      </c>
    </row>
    <row r="21" spans="1:2">
      <c r="A21" s="2" t="s">
        <v>19</v>
      </c>
      <c r="B21">
        <v>-2.2999999999999998</v>
      </c>
    </row>
    <row r="22" spans="1:2">
      <c r="A22" s="2" t="s">
        <v>20</v>
      </c>
      <c r="B22">
        <v>4.2</v>
      </c>
    </row>
    <row r="23" spans="1:2">
      <c r="A23" s="2" t="s">
        <v>21</v>
      </c>
      <c r="B23">
        <v>0.2</v>
      </c>
    </row>
    <row r="24" spans="1:2">
      <c r="A24" s="2" t="s">
        <v>22</v>
      </c>
      <c r="B24">
        <v>2.6019000000000001</v>
      </c>
    </row>
    <row r="25" spans="1:2">
      <c r="A25" s="2" t="s">
        <v>23</v>
      </c>
      <c r="B25">
        <v>5.1684999999999999</v>
      </c>
    </row>
    <row r="26" spans="1:2">
      <c r="A26" s="2" t="s">
        <v>24</v>
      </c>
      <c r="B26">
        <v>6.6018999999999997</v>
      </c>
    </row>
    <row r="27" spans="1:2">
      <c r="A27" s="2" t="s">
        <v>25</v>
      </c>
      <c r="B27">
        <v>5.3336117403007703</v>
      </c>
    </row>
    <row r="28" spans="1:2">
      <c r="A28" s="2" t="s">
        <v>26</v>
      </c>
      <c r="B28">
        <v>4.5</v>
      </c>
    </row>
    <row r="29" spans="1:2">
      <c r="A29" s="2" t="s">
        <v>27</v>
      </c>
      <c r="B29">
        <v>5.0999999999999996</v>
      </c>
    </row>
    <row r="30" spans="1:2">
      <c r="A30" s="2" t="s">
        <v>28</v>
      </c>
      <c r="B30">
        <v>4.4000000000000004</v>
      </c>
    </row>
    <row r="31" spans="1:2">
      <c r="A31" s="2" t="s">
        <v>29</v>
      </c>
      <c r="B31">
        <v>1.2</v>
      </c>
    </row>
    <row r="32" spans="1:2">
      <c r="A32" s="2" t="s">
        <v>30</v>
      </c>
      <c r="B32">
        <v>1.9</v>
      </c>
    </row>
    <row r="33" spans="1:2">
      <c r="A33" s="2" t="s">
        <v>31</v>
      </c>
      <c r="B33">
        <v>3.8</v>
      </c>
    </row>
    <row r="34" spans="1:2">
      <c r="A34" s="2" t="s">
        <v>32</v>
      </c>
      <c r="B34">
        <v>4.2</v>
      </c>
    </row>
    <row r="35" spans="1:2">
      <c r="A35" s="2" t="s">
        <v>33</v>
      </c>
      <c r="B35">
        <v>11.3019</v>
      </c>
    </row>
    <row r="36" spans="1:2">
      <c r="A36" s="2" t="s">
        <v>34</v>
      </c>
      <c r="B36">
        <v>2.9729000000000001</v>
      </c>
    </row>
    <row r="37" spans="1:2">
      <c r="A37" s="2" t="s">
        <v>35</v>
      </c>
      <c r="B37">
        <v>3.5019</v>
      </c>
    </row>
    <row r="38" spans="1:2">
      <c r="A38" s="2" t="s">
        <v>36</v>
      </c>
      <c r="B38">
        <v>1.5283392558277824</v>
      </c>
    </row>
    <row r="39" spans="1:2">
      <c r="A39" s="2" t="s">
        <v>37</v>
      </c>
      <c r="B39">
        <v>3.3</v>
      </c>
    </row>
    <row r="40" spans="1:2">
      <c r="A40" s="2" t="s">
        <v>38</v>
      </c>
      <c r="B40">
        <v>1.9</v>
      </c>
    </row>
    <row r="41" spans="1:2">
      <c r="A41" s="2" t="s">
        <v>39</v>
      </c>
      <c r="B41">
        <v>1.4</v>
      </c>
    </row>
    <row r="42" spans="1:2">
      <c r="A42" s="2" t="s">
        <v>40</v>
      </c>
      <c r="B42">
        <v>0</v>
      </c>
    </row>
    <row r="43" spans="1:2">
      <c r="A43" s="2" t="s">
        <v>41</v>
      </c>
      <c r="B43">
        <v>-0.5</v>
      </c>
    </row>
    <row r="44" spans="1:2">
      <c r="A44" s="2" t="s">
        <v>42</v>
      </c>
      <c r="B44">
        <v>7</v>
      </c>
    </row>
    <row r="45" spans="1:2">
      <c r="A45" s="2" t="s">
        <v>43</v>
      </c>
      <c r="B45">
        <v>-0.8</v>
      </c>
    </row>
    <row r="46" spans="1:2">
      <c r="A46" s="2" t="s">
        <v>44</v>
      </c>
      <c r="B46">
        <v>6.4019000000000004</v>
      </c>
    </row>
    <row r="47" spans="1:2">
      <c r="A47" s="2" t="s">
        <v>45</v>
      </c>
      <c r="B47">
        <v>4.1413000000000002</v>
      </c>
    </row>
    <row r="48" spans="1:2">
      <c r="A48" s="2" t="s">
        <v>46</v>
      </c>
      <c r="B48">
        <v>3.2019000000000002</v>
      </c>
    </row>
    <row r="49" spans="1:2">
      <c r="A49" s="2" t="s">
        <v>47</v>
      </c>
      <c r="B49">
        <v>2.2225724207410074</v>
      </c>
    </row>
    <row r="50" spans="1:2">
      <c r="A50" s="2" t="s">
        <v>48</v>
      </c>
      <c r="B50">
        <v>5</v>
      </c>
    </row>
    <row r="51" spans="1:2">
      <c r="A51" s="2" t="s">
        <v>49</v>
      </c>
      <c r="B51">
        <v>4.3</v>
      </c>
    </row>
    <row r="52" spans="1:2">
      <c r="A52" s="2" t="s">
        <v>50</v>
      </c>
      <c r="B52">
        <v>3.5</v>
      </c>
    </row>
    <row r="53" spans="1:2">
      <c r="A53" s="2" t="s">
        <v>51</v>
      </c>
      <c r="B53">
        <v>3</v>
      </c>
    </row>
    <row r="54" spans="1:2">
      <c r="A54" s="2" t="s">
        <v>52</v>
      </c>
      <c r="B54">
        <v>2.7</v>
      </c>
    </row>
    <row r="55" spans="1:2">
      <c r="A55" s="2" t="s">
        <v>53</v>
      </c>
      <c r="B55">
        <v>4.0999999999999996</v>
      </c>
    </row>
    <row r="56" spans="1:2">
      <c r="A56" s="2" t="s">
        <v>54</v>
      </c>
      <c r="B56">
        <v>3.8</v>
      </c>
    </row>
    <row r="57" spans="1:2">
      <c r="A57" s="2" t="s">
        <v>55</v>
      </c>
      <c r="B57">
        <v>3.8018999999999998</v>
      </c>
    </row>
    <row r="58" spans="1:2">
      <c r="A58" s="2" t="s">
        <v>56</v>
      </c>
      <c r="B58">
        <v>2.0232000000000001</v>
      </c>
    </row>
    <row r="59" spans="1:2">
      <c r="A59" s="2" t="s">
        <v>57</v>
      </c>
      <c r="B59">
        <v>2.5019</v>
      </c>
    </row>
    <row r="60" spans="1:2">
      <c r="A60" s="2" t="s">
        <v>58</v>
      </c>
      <c r="B60">
        <v>2.1231005568217434</v>
      </c>
    </row>
    <row r="61" spans="1:2">
      <c r="A61" s="2" t="s">
        <v>59</v>
      </c>
      <c r="B61">
        <v>1.3</v>
      </c>
    </row>
    <row r="62" spans="1:2">
      <c r="A62" s="2" t="s">
        <v>60</v>
      </c>
      <c r="B62">
        <v>2.5</v>
      </c>
    </row>
    <row r="63" spans="1:2">
      <c r="A63" s="2" t="s">
        <v>61</v>
      </c>
      <c r="B63">
        <v>2.2999999999999998</v>
      </c>
    </row>
    <row r="64" spans="1:2">
      <c r="A64" s="2" t="s">
        <v>62</v>
      </c>
      <c r="B64">
        <v>0.9</v>
      </c>
    </row>
    <row r="65" spans="1:2">
      <c r="A65" s="2" t="s">
        <v>63</v>
      </c>
      <c r="B65">
        <v>4.4000000000000004</v>
      </c>
    </row>
    <row r="66" spans="1:2">
      <c r="A66" s="2" t="s">
        <v>64</v>
      </c>
      <c r="B66">
        <v>4.5</v>
      </c>
    </row>
    <row r="67" spans="1:2">
      <c r="A67" s="2" t="s">
        <v>65</v>
      </c>
      <c r="B67">
        <v>5.0999999999999996</v>
      </c>
    </row>
    <row r="68" spans="1:2">
      <c r="A68" s="2" t="s">
        <v>66</v>
      </c>
      <c r="B68">
        <v>5.2019000000000002</v>
      </c>
    </row>
    <row r="69" spans="1:2">
      <c r="A69" s="2" t="s">
        <v>67</v>
      </c>
      <c r="B69">
        <v>6.9911000000000003</v>
      </c>
    </row>
    <row r="70" spans="1:2">
      <c r="A70" s="2" t="s">
        <v>68</v>
      </c>
      <c r="B70">
        <v>8.6019000000000005</v>
      </c>
    </row>
    <row r="71" spans="1:2">
      <c r="A71" s="2" t="s">
        <v>69</v>
      </c>
      <c r="B71">
        <v>9.3265274691425919</v>
      </c>
    </row>
    <row r="72" spans="1:2">
      <c r="A72" s="2" t="s">
        <v>70</v>
      </c>
      <c r="B72">
        <v>9.6999999999999993</v>
      </c>
    </row>
    <row r="73" spans="1:2">
      <c r="A73" s="2" t="s">
        <v>71</v>
      </c>
      <c r="B73">
        <v>8.9</v>
      </c>
    </row>
    <row r="74" spans="1:2">
      <c r="A74" s="2" t="s">
        <v>72</v>
      </c>
      <c r="B74">
        <v>11.7</v>
      </c>
    </row>
    <row r="75" spans="1:2">
      <c r="A75" s="2" t="s">
        <v>73</v>
      </c>
      <c r="B75">
        <v>10.5</v>
      </c>
    </row>
    <row r="76" spans="1:2">
      <c r="A76" s="2" t="s">
        <v>74</v>
      </c>
      <c r="B76">
        <v>7.4</v>
      </c>
    </row>
    <row r="77" spans="1:2">
      <c r="A77" s="2" t="s">
        <v>75</v>
      </c>
      <c r="B77">
        <v>8.6</v>
      </c>
    </row>
    <row r="78" spans="1:2">
      <c r="A78" s="2" t="s">
        <v>76</v>
      </c>
      <c r="B78">
        <v>8</v>
      </c>
    </row>
    <row r="79" spans="1:2">
      <c r="A79" s="2" t="s">
        <v>77</v>
      </c>
      <c r="B79">
        <v>11.7019</v>
      </c>
    </row>
    <row r="80" spans="1:2">
      <c r="A80" s="2" t="s">
        <v>78</v>
      </c>
      <c r="B80">
        <v>11.337300000000001</v>
      </c>
    </row>
    <row r="81" spans="1:2">
      <c r="A81" s="2" t="s">
        <v>79</v>
      </c>
      <c r="B81">
        <v>10.2019</v>
      </c>
    </row>
    <row r="82" spans="1:2">
      <c r="A82" s="2" t="s">
        <v>80</v>
      </c>
      <c r="B82">
        <v>7.6129477948638291</v>
      </c>
    </row>
    <row r="83" spans="1:2">
      <c r="A83" s="2" t="s">
        <v>81</v>
      </c>
      <c r="B83">
        <v>5.9</v>
      </c>
    </row>
    <row r="84" spans="1:2">
      <c r="A84" s="2" t="s">
        <v>82</v>
      </c>
      <c r="B84">
        <v>5.6</v>
      </c>
    </row>
    <row r="85" spans="1:2">
      <c r="A85" s="2" t="s">
        <v>83</v>
      </c>
      <c r="B85">
        <v>2.2999999999999998</v>
      </c>
    </row>
    <row r="86" spans="1:2">
      <c r="A86" s="2" t="s">
        <v>84</v>
      </c>
      <c r="B86">
        <v>3.3</v>
      </c>
    </row>
    <row r="87" spans="1:2">
      <c r="A87" s="2" t="s">
        <v>85</v>
      </c>
      <c r="B87">
        <v>2.2999999999999998</v>
      </c>
    </row>
    <row r="88" spans="1:2">
      <c r="A88" s="2" t="s">
        <v>86</v>
      </c>
      <c r="B88">
        <v>7.4</v>
      </c>
    </row>
    <row r="89" spans="1:2">
      <c r="A89" s="2" t="s">
        <v>87</v>
      </c>
      <c r="B89">
        <v>7.2</v>
      </c>
    </row>
    <row r="90" spans="1:2">
      <c r="A90" s="2" t="s">
        <v>88</v>
      </c>
      <c r="B90">
        <v>-1.5001</v>
      </c>
    </row>
    <row r="91" spans="1:2">
      <c r="A91" s="2" t="s">
        <v>89</v>
      </c>
      <c r="B91">
        <v>0.20169999999999999</v>
      </c>
    </row>
    <row r="92" spans="1:2">
      <c r="A92" s="2" t="s">
        <v>90</v>
      </c>
      <c r="B92">
        <v>0.50190000000000001</v>
      </c>
    </row>
    <row r="93" spans="1:2">
      <c r="A93" s="2" t="s">
        <v>91</v>
      </c>
      <c r="B93">
        <v>1.1245449047116447</v>
      </c>
    </row>
    <row r="94" spans="1:2">
      <c r="A94" s="2" t="s">
        <v>92</v>
      </c>
      <c r="B94">
        <v>0.4</v>
      </c>
    </row>
    <row r="95" spans="1:2">
      <c r="A95" s="2" t="s">
        <v>93</v>
      </c>
      <c r="B95">
        <v>0.2</v>
      </c>
    </row>
    <row r="96" spans="1:2">
      <c r="A96" s="2" t="s">
        <v>94</v>
      </c>
      <c r="B96">
        <v>2.8</v>
      </c>
    </row>
    <row r="97" spans="1:2">
      <c r="A97" s="2" t="s">
        <v>95</v>
      </c>
      <c r="B97">
        <v>0.1</v>
      </c>
    </row>
    <row r="98" spans="1:2">
      <c r="A98" s="2" t="s">
        <v>96</v>
      </c>
      <c r="B98">
        <v>3.8</v>
      </c>
    </row>
    <row r="99" spans="1:2">
      <c r="A99" s="2" t="s">
        <v>97</v>
      </c>
      <c r="B99">
        <v>2</v>
      </c>
    </row>
    <row r="100" spans="1:2">
      <c r="A100" s="2" t="s">
        <v>98</v>
      </c>
      <c r="B100">
        <v>2.1</v>
      </c>
    </row>
    <row r="101" spans="1:2">
      <c r="A101" s="2" t="s">
        <v>99</v>
      </c>
      <c r="B101">
        <v>3.2019000000000002</v>
      </c>
    </row>
    <row r="102" spans="1:2">
      <c r="A102" s="2" t="s">
        <v>100</v>
      </c>
      <c r="B102">
        <v>3.0272000000000001</v>
      </c>
    </row>
    <row r="103" spans="1:2">
      <c r="A103" s="2" t="s">
        <v>101</v>
      </c>
      <c r="B103">
        <v>2.7019000000000002</v>
      </c>
    </row>
    <row r="104" spans="1:2">
      <c r="A104" s="2" t="s">
        <v>102</v>
      </c>
      <c r="B104">
        <v>2.9276037643735169</v>
      </c>
    </row>
    <row r="105" spans="1:2">
      <c r="A105" s="2" t="s">
        <v>103</v>
      </c>
      <c r="B105">
        <v>2.8</v>
      </c>
    </row>
    <row r="106" spans="1:2">
      <c r="A106" s="2" t="s">
        <v>104</v>
      </c>
      <c r="B106">
        <v>3.7</v>
      </c>
    </row>
    <row r="107" spans="1:2">
      <c r="A107" s="2" t="s">
        <v>105</v>
      </c>
      <c r="B107">
        <v>1.7</v>
      </c>
    </row>
    <row r="108" spans="1:2">
      <c r="A108" s="2" t="s">
        <v>106</v>
      </c>
      <c r="B108">
        <v>-3.9</v>
      </c>
    </row>
    <row r="109" spans="1:2">
      <c r="A109" s="2" t="s">
        <v>107</v>
      </c>
      <c r="B109">
        <v>-2.8</v>
      </c>
    </row>
    <row r="110" spans="1:2">
      <c r="A110" s="2" t="s">
        <v>108</v>
      </c>
      <c r="B110">
        <v>1.4</v>
      </c>
    </row>
    <row r="111" spans="1:2">
      <c r="A111" s="2" t="s">
        <v>109</v>
      </c>
      <c r="B111">
        <v>1.2</v>
      </c>
    </row>
    <row r="112" spans="1:2">
      <c r="A112" s="2" t="s">
        <v>110</v>
      </c>
      <c r="B112">
        <v>-12.200100000000001</v>
      </c>
    </row>
    <row r="113" spans="1:2">
      <c r="A113" s="2" t="s">
        <v>111</v>
      </c>
      <c r="B113">
        <v>-15.817299999999999</v>
      </c>
    </row>
    <row r="114" spans="1:2">
      <c r="A114" s="2" t="s">
        <v>112</v>
      </c>
      <c r="B114">
        <v>2.4018999999999999</v>
      </c>
    </row>
    <row r="115" spans="1:2">
      <c r="A115" s="2" t="s">
        <v>113</v>
      </c>
      <c r="B115">
        <v>3.2859285203860824</v>
      </c>
    </row>
    <row r="116" spans="1:2">
      <c r="A116" s="2" t="s">
        <v>114</v>
      </c>
      <c r="B116">
        <v>3.2</v>
      </c>
    </row>
    <row r="117" spans="1:2">
      <c r="A117" s="2" t="s">
        <v>115</v>
      </c>
      <c r="B117">
        <v>2.6</v>
      </c>
    </row>
    <row r="118" spans="1:2">
      <c r="A118" s="2" t="s">
        <v>116</v>
      </c>
      <c r="B118">
        <v>4.7</v>
      </c>
    </row>
    <row r="119" spans="1:2">
      <c r="A119" s="2" t="s">
        <v>117</v>
      </c>
      <c r="B119">
        <v>3.6</v>
      </c>
    </row>
    <row r="120" spans="1:2">
      <c r="A120" s="2" t="s">
        <v>118</v>
      </c>
      <c r="B120">
        <v>2.5</v>
      </c>
    </row>
    <row r="121" spans="1:2">
      <c r="A121" s="2" t="s">
        <v>119</v>
      </c>
      <c r="B121">
        <v>3.4</v>
      </c>
    </row>
    <row r="122" spans="1:2">
      <c r="A122" s="2" t="s">
        <v>120</v>
      </c>
      <c r="B122">
        <v>3.2</v>
      </c>
    </row>
    <row r="123" spans="1:2">
      <c r="A123" s="2" t="s">
        <v>121</v>
      </c>
      <c r="B123">
        <v>8.9018999999999995</v>
      </c>
    </row>
    <row r="124" spans="1:2">
      <c r="A124" s="2" t="s">
        <v>122</v>
      </c>
      <c r="B124">
        <v>12.1698</v>
      </c>
    </row>
    <row r="125" spans="1:2">
      <c r="A125" s="2" t="s">
        <v>123</v>
      </c>
      <c r="B125">
        <v>13.401899999999999</v>
      </c>
    </row>
    <row r="126" spans="1:2">
      <c r="A126" s="2" t="s">
        <v>124</v>
      </c>
      <c r="B126">
        <v>10.456010988906165</v>
      </c>
    </row>
    <row r="127" spans="1:2">
      <c r="A127" s="2" t="s">
        <v>125</v>
      </c>
      <c r="B127">
        <v>8</v>
      </c>
    </row>
    <row r="128" spans="1:2">
      <c r="A128" s="2" t="s">
        <v>126</v>
      </c>
      <c r="B128">
        <v>8.9</v>
      </c>
    </row>
    <row r="129" spans="1:2">
      <c r="A129" s="2" t="s">
        <v>127</v>
      </c>
      <c r="B129">
        <v>13.1</v>
      </c>
    </row>
    <row r="130" spans="1:2">
      <c r="A130" s="2" t="s">
        <v>128</v>
      </c>
      <c r="B130">
        <v>6.1</v>
      </c>
    </row>
    <row r="131" spans="1:2">
      <c r="A131" s="2" t="s">
        <v>129</v>
      </c>
      <c r="B131">
        <v>6.4</v>
      </c>
    </row>
    <row r="132" spans="1:2">
      <c r="A132" s="2" t="s">
        <v>130</v>
      </c>
      <c r="B132">
        <v>9.6</v>
      </c>
    </row>
    <row r="133" spans="1:2">
      <c r="A133" s="2" t="s">
        <v>131</v>
      </c>
      <c r="B133">
        <v>11.9</v>
      </c>
    </row>
    <row r="134" spans="1:2">
      <c r="A134" s="2" t="s">
        <v>132</v>
      </c>
      <c r="B134">
        <v>-3.6000999999999999</v>
      </c>
    </row>
    <row r="135" spans="1:2">
      <c r="A135" s="2" t="s">
        <v>133</v>
      </c>
      <c r="B135">
        <v>0.34289999999999998</v>
      </c>
    </row>
    <row r="136" spans="1:2">
      <c r="A136" s="2" t="s">
        <v>134</v>
      </c>
      <c r="B136">
        <v>-0.90010000000000001</v>
      </c>
    </row>
    <row r="137" spans="1:2">
      <c r="A137" s="2" t="s">
        <v>135</v>
      </c>
      <c r="B137">
        <v>-0.86768980051767575</v>
      </c>
    </row>
    <row r="138" spans="1:2">
      <c r="A138" s="2" t="s">
        <v>136</v>
      </c>
      <c r="B138">
        <v>0.8</v>
      </c>
    </row>
    <row r="139" spans="1:2">
      <c r="A139" s="2" t="s">
        <v>137</v>
      </c>
      <c r="B139">
        <v>0.4</v>
      </c>
    </row>
    <row r="140" spans="1:2">
      <c r="A140" s="2" t="s">
        <v>138</v>
      </c>
      <c r="B140">
        <v>4.4000000000000004</v>
      </c>
    </row>
    <row r="141" spans="1:2">
      <c r="A141" s="2" t="s">
        <v>139</v>
      </c>
      <c r="B141">
        <v>2.5</v>
      </c>
    </row>
    <row r="142" spans="1:2">
      <c r="A142" s="2" t="s">
        <v>140</v>
      </c>
      <c r="B142">
        <v>4.5999999999999996</v>
      </c>
    </row>
    <row r="143" spans="1:2">
      <c r="A143" s="2" t="s">
        <v>141</v>
      </c>
      <c r="B143">
        <v>3.1</v>
      </c>
    </row>
    <row r="144" spans="1:2">
      <c r="A144" s="2" t="s">
        <v>142</v>
      </c>
      <c r="B144">
        <v>2.9</v>
      </c>
    </row>
    <row r="145" spans="1:2">
      <c r="A145" s="2" t="s">
        <v>143</v>
      </c>
      <c r="B145" s="4">
        <f>'Utilidad en Millones'!B145/'Activos en Millones'!B145*100</f>
        <v>2.0773728146196779</v>
      </c>
    </row>
    <row r="146" spans="1:2">
      <c r="A146" s="2" t="s">
        <v>144</v>
      </c>
      <c r="B146" s="4">
        <f>'Utilidad en Millones'!B146/'Activos en Millones'!B146*100</f>
        <v>0.12678831090938186</v>
      </c>
    </row>
    <row r="147" spans="1:2">
      <c r="A147" s="2" t="s">
        <v>145</v>
      </c>
      <c r="B147" s="4">
        <f>'Utilidad en Millones'!B147/'Activos en Millones'!B147*100</f>
        <v>0.63792851241598492</v>
      </c>
    </row>
    <row r="148" spans="1:2">
      <c r="A148" s="2" t="s">
        <v>146</v>
      </c>
      <c r="B148" s="4">
        <f>'Utilidad en Millones'!B148/'Activos en Millones'!B148*100</f>
        <v>4.7115888391577574</v>
      </c>
    </row>
    <row r="149" spans="1:2">
      <c r="A149" s="2" t="s">
        <v>147</v>
      </c>
      <c r="B149" s="4">
        <f>'Utilidad en Millones'!B149/'Activos en Millones'!B149*100</f>
        <v>2.4193732465099269</v>
      </c>
    </row>
    <row r="150" spans="1:2">
      <c r="A150" s="2" t="s">
        <v>148</v>
      </c>
      <c r="B150" s="4">
        <f>'Utilidad en Millones'!B150/'Activos en Millones'!B150*100</f>
        <v>3.4537521746798658</v>
      </c>
    </row>
    <row r="151" spans="1:2">
      <c r="A151" s="2" t="s">
        <v>149</v>
      </c>
      <c r="B151" s="4">
        <f>'Utilidad en Millones'!B151/'Activos en Millones'!B151*100</f>
        <v>1.4396750628049411</v>
      </c>
    </row>
    <row r="152" spans="1:2">
      <c r="A152" s="2" t="s">
        <v>150</v>
      </c>
      <c r="B152" s="4">
        <f>'Utilidad en Millones'!B152/'Activos en Millones'!B152*100</f>
        <v>0.80919169422219939</v>
      </c>
    </row>
    <row r="153" spans="1:2">
      <c r="A153" s="2" t="s">
        <v>151</v>
      </c>
      <c r="B153" s="4">
        <f>'Utilidad en Millones'!B153/'Activos en Millones'!B153*100</f>
        <v>2.1376949660969768</v>
      </c>
    </row>
    <row r="154" spans="1:2">
      <c r="A154" s="2" t="s">
        <v>152</v>
      </c>
      <c r="B154" s="4">
        <f>'Utilidad en Millones'!B154/'Activos en Millones'!B154*100</f>
        <v>1.0138690238423511</v>
      </c>
    </row>
    <row r="155" spans="1:2">
      <c r="A155" s="2" t="s">
        <v>153</v>
      </c>
      <c r="B155" s="4">
        <f>'Utilidad en Millones'!B155/'Activos en Millones'!B155*100</f>
        <v>3.4511075637786632</v>
      </c>
    </row>
    <row r="156" spans="1:2">
      <c r="A156" s="2" t="s">
        <v>154</v>
      </c>
      <c r="B156" s="4">
        <f>'Utilidad en Millones'!B156/'Activos en Millones'!B156*100</f>
        <v>-35.659361298931387</v>
      </c>
    </row>
    <row r="157" spans="1:2">
      <c r="A157" s="2" t="s">
        <v>155</v>
      </c>
      <c r="B157" s="4">
        <f>'Utilidad en Millones'!B157/'Activos en Millones'!B157*100</f>
        <v>-35.560631490140821</v>
      </c>
    </row>
    <row r="158" spans="1:2">
      <c r="A158" s="2" t="s">
        <v>156</v>
      </c>
      <c r="B158" s="4">
        <f>'Utilidad en Millones'!B158/'Activos en Millones'!B158*100</f>
        <v>-3.0623145891689041</v>
      </c>
    </row>
    <row r="159" spans="1:2">
      <c r="A159" s="2" t="s">
        <v>157</v>
      </c>
      <c r="B159" s="4">
        <f>'Utilidad en Millones'!B159/'Activos en Millones'!B159*100</f>
        <v>-5.0429907933346225</v>
      </c>
    </row>
    <row r="160" spans="1:2">
      <c r="A160" s="2" t="s">
        <v>158</v>
      </c>
      <c r="B160" s="4">
        <f>'Utilidad en Millones'!B160/'Activos en Millones'!B160*100</f>
        <v>-11.014746145205114</v>
      </c>
    </row>
    <row r="161" spans="1:2">
      <c r="A161" s="2" t="s">
        <v>159</v>
      </c>
      <c r="B161" s="4">
        <f>'Utilidad en Millones'!B161/'Activos en Millones'!B161*100</f>
        <v>-2.9779021214012871</v>
      </c>
    </row>
    <row r="162" spans="1:2">
      <c r="A162" s="2" t="s">
        <v>160</v>
      </c>
      <c r="B162" s="4">
        <f>'Utilidad en Millones'!B162/'Activos en Millones'!B162*100</f>
        <v>-3.2820813718897104</v>
      </c>
    </row>
    <row r="163" spans="1:2">
      <c r="A163" s="2" t="s">
        <v>161</v>
      </c>
      <c r="B163" s="4">
        <f>'Utilidad en Millones'!B163/'Activos en Millones'!B163*100</f>
        <v>-2.5124602873881487</v>
      </c>
    </row>
    <row r="164" spans="1:2">
      <c r="A164" s="2" t="s">
        <v>162</v>
      </c>
      <c r="B164">
        <f>'Utilidad en Millones'!B164/'Activos en Millones'!B164*100</f>
        <v>1.3826033596686353</v>
      </c>
    </row>
    <row r="165" spans="1:2">
      <c r="A165" s="2" t="s">
        <v>163</v>
      </c>
      <c r="B165">
        <f>'Utilidad en Millones'!B165/'Activos en Millones'!B165*100</f>
        <v>8.8828443128229058</v>
      </c>
    </row>
    <row r="166" spans="1:2">
      <c r="A166" s="2" t="s">
        <v>164</v>
      </c>
      <c r="B166">
        <f>'Utilidad en Millones'!B166/'Activos en Millones'!B166*100</f>
        <v>15.249338094197091</v>
      </c>
    </row>
    <row r="167" spans="1:2">
      <c r="A167" s="2" t="s">
        <v>165</v>
      </c>
      <c r="B167">
        <f>'Utilidad en Millones'!B167/'Activos en Millones'!B167*100</f>
        <v>6.5067215140952763</v>
      </c>
    </row>
    <row r="168" spans="1:2">
      <c r="A168" s="2" t="s">
        <v>166</v>
      </c>
      <c r="B168">
        <f>'Utilidad en Millones'!B168/'Activos en Millones'!B168*100</f>
        <v>6.8375747998701524</v>
      </c>
    </row>
    <row r="169" spans="1:2">
      <c r="A169" s="2" t="s">
        <v>167</v>
      </c>
      <c r="B169">
        <f>'Utilidad en Millones'!B169/'Activos en Millones'!B169*100</f>
        <v>2.7013690905103545</v>
      </c>
    </row>
    <row r="170" spans="1:2">
      <c r="A170" s="2" t="s">
        <v>168</v>
      </c>
      <c r="B170">
        <f>'Utilidad en Millones'!B170/'Activos en Millones'!B170*100</f>
        <v>3.4292043988814296</v>
      </c>
    </row>
    <row r="171" spans="1:2">
      <c r="A171" s="2" t="s">
        <v>169</v>
      </c>
      <c r="B171">
        <f>'Utilidad en Millones'!B171/'Activos en Millones'!B171*100</f>
        <v>-0.36631837856691579</v>
      </c>
    </row>
    <row r="172" spans="1:2">
      <c r="A172" s="2" t="s">
        <v>170</v>
      </c>
      <c r="B172">
        <f>'Utilidad en Millones'!B172/'Activos en Millones'!B172*100</f>
        <v>1.3740073258174434</v>
      </c>
    </row>
    <row r="173" spans="1:2">
      <c r="A173" s="2" t="s">
        <v>171</v>
      </c>
      <c r="B173">
        <f>'Utilidad en Millones'!B173/'Activos en Millones'!B173*100</f>
        <v>2.735011953085928</v>
      </c>
    </row>
    <row r="174" spans="1:2">
      <c r="A174" s="2" t="s">
        <v>172</v>
      </c>
      <c r="B174">
        <f>'Utilidad en Millones'!B174/'Activos en Millones'!B174*100</f>
        <v>2.8371103970366414</v>
      </c>
    </row>
    <row r="175" spans="1:2">
      <c r="A175" s="2" t="s">
        <v>173</v>
      </c>
      <c r="B175">
        <f>'Utilidad en Millones'!B175/'Activos en Millones'!B175*100</f>
        <v>1.6607544018169262</v>
      </c>
    </row>
    <row r="176" spans="1:2">
      <c r="A176" s="2" t="s">
        <v>174</v>
      </c>
      <c r="B176">
        <f>'Utilidad en Millones'!B176/'Activos en Millones'!B176*100</f>
        <v>3.0259135841168234</v>
      </c>
    </row>
    <row r="177" spans="1:2">
      <c r="A177" s="2" t="s">
        <v>175</v>
      </c>
      <c r="B177">
        <f>'Utilidad en Millones'!B177/'Activos en Millones'!B177*100</f>
        <v>2.5262038556503303</v>
      </c>
    </row>
    <row r="178" spans="1:2">
      <c r="A178" s="2" t="s">
        <v>176</v>
      </c>
      <c r="B178">
        <f>'Utilidad en Millones'!B178/'Activos en Millones'!B178*100</f>
        <v>5.3054148317096947</v>
      </c>
    </row>
    <row r="179" spans="1:2">
      <c r="A179" s="2" t="s">
        <v>177</v>
      </c>
      <c r="B179">
        <f>'Utilidad en Millones'!B179/'Activos en Millones'!B179*100</f>
        <v>3.130297555852918</v>
      </c>
    </row>
    <row r="180" spans="1:2">
      <c r="A180" s="2" t="s">
        <v>178</v>
      </c>
      <c r="B180">
        <f>'Utilidad en Millones'!B180/'Activos en Millones'!B180*100</f>
        <v>1.0243730788350223</v>
      </c>
    </row>
    <row r="181" spans="1:2">
      <c r="A181" s="2" t="s">
        <v>179</v>
      </c>
      <c r="B181">
        <f>'Utilidad en Millones'!B181/'Activos en Millones'!B181*100</f>
        <v>0.62507662756957771</v>
      </c>
    </row>
    <row r="182" spans="1:2">
      <c r="A182" s="2" t="s">
        <v>180</v>
      </c>
      <c r="B182">
        <f>'Utilidad en Millones'!B182/'Activos en Millones'!B182*100</f>
        <v>4.0223541707963166</v>
      </c>
    </row>
    <row r="183" spans="1:2">
      <c r="A183" s="2" t="s">
        <v>181</v>
      </c>
      <c r="B183">
        <f>'Utilidad en Millones'!B183/'Activos en Millones'!B183*100</f>
        <v>3.4964700632679402</v>
      </c>
    </row>
    <row r="184" spans="1:2">
      <c r="A184" s="2" t="s">
        <v>182</v>
      </c>
      <c r="B184">
        <f>'Utilidad en Millones'!B184/'Activos en Millones'!B184*100</f>
        <v>5.3472271493280257</v>
      </c>
    </row>
    <row r="185" spans="1:2">
      <c r="A185" s="2" t="s">
        <v>183</v>
      </c>
      <c r="B185">
        <f>'Utilidad en Millones'!B185/'Activos en Millones'!B185*100</f>
        <v>6.763901842284997</v>
      </c>
    </row>
    <row r="186" spans="1:2">
      <c r="A186" s="2" t="s">
        <v>184</v>
      </c>
      <c r="B186">
        <f>'Utilidad en Millones'!B186/'Activos en Millones'!B186*100</f>
        <v>3.3692328446802771</v>
      </c>
    </row>
    <row r="187" spans="1:2">
      <c r="A187" s="2" t="s">
        <v>185</v>
      </c>
      <c r="B187">
        <f>'Utilidad en Millones'!B187/'Activos en Millones'!B187*100</f>
        <v>6.7060524496506515</v>
      </c>
    </row>
    <row r="188" spans="1:2">
      <c r="A188" s="2" t="s">
        <v>186</v>
      </c>
      <c r="B188">
        <f>'Utilidad en Millones'!B188/'Activos en Millones'!B188*100</f>
        <v>5.3609084207823621</v>
      </c>
    </row>
    <row r="189" spans="1:2">
      <c r="A189" s="2" t="s">
        <v>187</v>
      </c>
      <c r="B189">
        <f>'Utilidad en Millones'!B189/'Activos en Millones'!B189*100</f>
        <v>0.53833389022798606</v>
      </c>
    </row>
    <row r="190" spans="1:2">
      <c r="A190" s="2" t="s">
        <v>188</v>
      </c>
      <c r="B190">
        <f>'Utilidad en Millones'!B190/'Activos en Millones'!B190*100</f>
        <v>0.28824150677697585</v>
      </c>
    </row>
    <row r="191" spans="1:2">
      <c r="A191" s="2" t="s">
        <v>189</v>
      </c>
      <c r="B191">
        <f>'Utilidad en Millones'!B191/'Activos en Millones'!B191*100</f>
        <v>0.56670681439752002</v>
      </c>
    </row>
    <row r="192" spans="1:2">
      <c r="A192" s="2" t="s">
        <v>190</v>
      </c>
      <c r="B192">
        <f>'Utilidad en Millones'!B192/'Activos en Millones'!B192*100</f>
        <v>1.3134245817779622</v>
      </c>
    </row>
    <row r="193" spans="1:2">
      <c r="A193" s="2" t="s">
        <v>191</v>
      </c>
      <c r="B193">
        <f>'Utilidad en Millones'!B193/'Activos en Millones'!B193*100</f>
        <v>1.1538353147683673</v>
      </c>
    </row>
    <row r="194" spans="1:2">
      <c r="A194" s="2" t="s">
        <v>192</v>
      </c>
      <c r="B194">
        <f>'Utilidad en Millones'!B194/'Activos en Millones'!B194*100</f>
        <v>4.2545967931695188</v>
      </c>
    </row>
    <row r="195" spans="1:2">
      <c r="A195" s="2" t="s">
        <v>193</v>
      </c>
      <c r="B195">
        <f>'Utilidad en Millones'!B195/'Activos en Millones'!B195*100</f>
        <v>4.0549945639640228</v>
      </c>
    </row>
    <row r="196" spans="1:2">
      <c r="A196" s="2" t="s">
        <v>194</v>
      </c>
      <c r="B196">
        <f>'Utilidad en Millones'!B196/'Activos en Millones'!B196*100</f>
        <v>2.1686394907508468</v>
      </c>
    </row>
    <row r="197" spans="1:2">
      <c r="A197" s="2" t="s">
        <v>195</v>
      </c>
      <c r="B197">
        <f>'Utilidad en Millones'!B197/'Activos en Millones'!B197*100</f>
        <v>1.8178176509650308</v>
      </c>
    </row>
    <row r="198" spans="1:2">
      <c r="A198" s="2" t="s">
        <v>196</v>
      </c>
      <c r="B198">
        <f>'Utilidad en Millones'!B198/'Activos en Millones'!B198*100</f>
        <v>1.8030518276277552</v>
      </c>
    </row>
    <row r="199" spans="1:2">
      <c r="A199" s="2" t="s">
        <v>197</v>
      </c>
      <c r="B199">
        <f>'Utilidad en Millones'!B199/'Activos en Millones'!B199*100</f>
        <v>1.1624974628031566</v>
      </c>
    </row>
    <row r="200" spans="1:2">
      <c r="A200" s="2" t="s">
        <v>198</v>
      </c>
      <c r="B200">
        <f>'Utilidad en Millones'!B200/'Activos en Millones'!B200*100</f>
        <v>4.8577517697506174</v>
      </c>
    </row>
    <row r="201" spans="1:2">
      <c r="A201" s="2" t="s">
        <v>199</v>
      </c>
      <c r="B201">
        <f>'Utilidad en Millones'!B201/'Activos en Millones'!B201*100</f>
        <v>4.5519882280084776</v>
      </c>
    </row>
    <row r="202" spans="1:2">
      <c r="A202" s="2" t="s">
        <v>200</v>
      </c>
      <c r="B202">
        <f>'Utilidad en Millones'!B202/'Activos en Millones'!B202*100</f>
        <v>4.6325100451807621</v>
      </c>
    </row>
    <row r="203" spans="1:2">
      <c r="A203" s="2" t="s">
        <v>201</v>
      </c>
      <c r="B203">
        <f>'Utilidad en Millones'!B203/'Activos en Millones'!B203*100</f>
        <v>5.5274976261965252</v>
      </c>
    </row>
    <row r="204" spans="1:2">
      <c r="A204" s="2" t="s">
        <v>202</v>
      </c>
      <c r="B204">
        <f>'Utilidad en Millones'!B204/'Activos en Millones'!B204*100</f>
        <v>6.5831332020623972</v>
      </c>
    </row>
    <row r="205" spans="1:2">
      <c r="A205" s="2" t="s">
        <v>203</v>
      </c>
      <c r="B205">
        <f>'Utilidad en Millones'!B205/'Activos en Millones'!B205*100</f>
        <v>5.7297869853970491</v>
      </c>
    </row>
    <row r="206" spans="1:2">
      <c r="A206" s="2" t="s">
        <v>204</v>
      </c>
      <c r="B206">
        <f>'Utilidad en Millones'!B206/'Activos en Millones'!B206*100</f>
        <v>3.8919072217894453</v>
      </c>
    </row>
    <row r="207" spans="1:2">
      <c r="A207" s="2" t="s">
        <v>205</v>
      </c>
      <c r="B207">
        <f>'Utilidad en Millones'!B207/'Activos en Millones'!B207*100</f>
        <v>3.3675300387037144</v>
      </c>
    </row>
    <row r="208" spans="1:2">
      <c r="A208" s="2" t="s">
        <v>206</v>
      </c>
      <c r="B208">
        <f>'Utilidad en Millones'!B208/'Activos en Millones'!B208*100</f>
        <v>2.6418160029836693</v>
      </c>
    </row>
    <row r="209" spans="1:2">
      <c r="A209" s="2" t="s">
        <v>207</v>
      </c>
      <c r="B209">
        <f>'Utilidad en Millones'!B209/'Activos en Millones'!B209*100</f>
        <v>3.5367103056858347</v>
      </c>
    </row>
    <row r="210" spans="1:2">
      <c r="A210" s="2" t="s">
        <v>208</v>
      </c>
      <c r="B210">
        <f>'Utilidad en Millones'!B210/'Activos en Millones'!B210*100</f>
        <v>3.5292535825526654</v>
      </c>
    </row>
    <row r="211" spans="1:2">
      <c r="A211" s="2" t="s">
        <v>209</v>
      </c>
      <c r="B211">
        <f>'Utilidad en Millones'!B211/'Activos en Millones'!B211*100</f>
        <v>0.96405560871140505</v>
      </c>
    </row>
    <row r="212" spans="1:2">
      <c r="A212" s="2" t="s">
        <v>210</v>
      </c>
      <c r="B212">
        <f>'Utilidad en Millones'!B212/'Activos en Millones'!B212*100</f>
        <v>3.0694435577210153</v>
      </c>
    </row>
    <row r="213" spans="1:2">
      <c r="A213" s="2" t="s">
        <v>211</v>
      </c>
      <c r="B213">
        <f>'Utilidad en Millones'!B213/'Activos en Millones'!B213*100</f>
        <v>4.5221592812335683</v>
      </c>
    </row>
    <row r="214" spans="1:2">
      <c r="A214" s="2" t="s">
        <v>212</v>
      </c>
      <c r="B214">
        <f>'Utilidad en Millones'!B214/'Activos en Millones'!B214*100</f>
        <v>4.9659701075576237</v>
      </c>
    </row>
    <row r="215" spans="1:2">
      <c r="A215" s="2" t="s">
        <v>213</v>
      </c>
      <c r="B215">
        <f>'Utilidad en Millones'!B215/'Activos en Millones'!B215*100</f>
        <v>4.5646647811713326</v>
      </c>
    </row>
    <row r="216" spans="1:2">
      <c r="A216" s="2" t="s">
        <v>214</v>
      </c>
      <c r="B216">
        <f>'Utilidad en Millones'!B216/'Activos en Millones'!B216*100</f>
        <v>3.8620386101021404</v>
      </c>
    </row>
    <row r="217" spans="1:2">
      <c r="A217" s="2" t="s">
        <v>215</v>
      </c>
      <c r="B217">
        <f>'Utilidad en Millones'!B217/'Activos en Millones'!B217*100</f>
        <v>3.6186147920415199</v>
      </c>
    </row>
    <row r="218" spans="1:2">
      <c r="A218" s="2" t="s">
        <v>216</v>
      </c>
      <c r="B218">
        <f>'Utilidad en Millones'!B218/'Activos en Millones'!B218*100</f>
        <v>3.9174432509022679</v>
      </c>
    </row>
    <row r="219" spans="1:2">
      <c r="A219" s="2" t="s">
        <v>217</v>
      </c>
      <c r="B219">
        <f>'Utilidad en Millones'!B219/'Activos en Millones'!B219*100</f>
        <v>3.7620471976610759</v>
      </c>
    </row>
    <row r="220" spans="1:2">
      <c r="A220" s="2" t="s">
        <v>218</v>
      </c>
      <c r="B220">
        <f>'Utilidad en Millones'!B220/'Activos en Millones'!B220*100</f>
        <v>4.5507425533907</v>
      </c>
    </row>
    <row r="221" spans="1:2">
      <c r="A221" s="2" t="s">
        <v>219</v>
      </c>
      <c r="B221">
        <f>'Utilidad en Millones'!B221/'Activos en Millones'!B221*100</f>
        <v>3.2352873921332672</v>
      </c>
    </row>
    <row r="222" spans="1:2">
      <c r="A222" s="2" t="s">
        <v>220</v>
      </c>
      <c r="B222">
        <f>'Utilidad en Millones'!B222/'Activos en Millones'!B222*100</f>
        <v>6.9350893673499696</v>
      </c>
    </row>
    <row r="223" spans="1:2">
      <c r="A223" s="2" t="s">
        <v>221</v>
      </c>
      <c r="B223">
        <f>'Utilidad en Millones'!B223/'Activos en Millones'!B223*100</f>
        <v>8.3757086913320471</v>
      </c>
    </row>
    <row r="224" spans="1:2">
      <c r="A224" s="2" t="s">
        <v>222</v>
      </c>
      <c r="B224">
        <f>'Utilidad en Millones'!B224/'Activos en Millones'!B224*100</f>
        <v>8.6770428015564196</v>
      </c>
    </row>
    <row r="225" spans="1:2">
      <c r="A225" s="2" t="s">
        <v>223</v>
      </c>
      <c r="B225">
        <f>'Utilidad en Millones'!B225/'Activos en Millones'!B225*100</f>
        <v>10.375434147417167</v>
      </c>
    </row>
    <row r="226" spans="1:2">
      <c r="A226" s="2" t="s">
        <v>224</v>
      </c>
      <c r="B226">
        <f>'Utilidad en Millones'!B226/'Activos en Millones'!B226*100</f>
        <v>10.215162894549882</v>
      </c>
    </row>
    <row r="227" spans="1:2">
      <c r="A227" s="2" t="s">
        <v>225</v>
      </c>
      <c r="B227">
        <f>'Utilidad en Millones'!B227/'Activos en Millones'!B227*100</f>
        <v>9.0002658867322527</v>
      </c>
    </row>
    <row r="228" spans="1:2">
      <c r="A228" s="2" t="s">
        <v>226</v>
      </c>
      <c r="B228">
        <f>'Utilidad en Millones'!B228/'Activos en Millones'!B228*100</f>
        <v>8.8494893042975526</v>
      </c>
    </row>
    <row r="229" spans="1:2">
      <c r="A229" s="2" t="s">
        <v>227</v>
      </c>
      <c r="B229">
        <f>'Utilidad en Millones'!B229/'Activos en Millones'!B229*100</f>
        <v>6.8437378829003483</v>
      </c>
    </row>
    <row r="230" spans="1:2">
      <c r="A230" s="2" t="s">
        <v>228</v>
      </c>
      <c r="B230">
        <f>'Utilidad en Millones'!B230/'Activos en Millones'!B230*100</f>
        <v>2.646390491172872</v>
      </c>
    </row>
    <row r="231" spans="1:2">
      <c r="A231" s="2" t="s">
        <v>229</v>
      </c>
      <c r="B231">
        <f>'Utilidad en Millones'!B231/'Activos en Millones'!B231*100</f>
        <v>5.2052533865089732</v>
      </c>
    </row>
    <row r="232" spans="1:2">
      <c r="A232" s="2" t="s">
        <v>230</v>
      </c>
      <c r="B232">
        <f>'Utilidad en Millones'!B232/'Activos en Millones'!B232*100</f>
        <v>2.130339342905466</v>
      </c>
    </row>
    <row r="233" spans="1:2">
      <c r="A233" s="2" t="s">
        <v>231</v>
      </c>
      <c r="B233" s="4">
        <f>'Activos en Millones'!B233/'Utilidad en Millones'!B233</f>
        <v>48.002538071065992</v>
      </c>
    </row>
    <row r="234" spans="1:2">
      <c r="A234" s="2" t="s">
        <v>232</v>
      </c>
      <c r="B234" s="4">
        <f>'Activos en Millones'!B234/'Utilidad en Millones'!B234</f>
        <v>-17.60280373831776</v>
      </c>
    </row>
    <row r="235" spans="1:2">
      <c r="A235" s="2" t="s">
        <v>233</v>
      </c>
      <c r="B235" s="4">
        <f>'Activos en Millones'!B235/'Utilidad en Millones'!B235</f>
        <v>76.877551020408163</v>
      </c>
    </row>
    <row r="236" spans="1:2">
      <c r="A236" s="2" t="s">
        <v>234</v>
      </c>
      <c r="B236" s="4">
        <f>'Activos en Millones'!B236/'Utilidad en Millones'!B236</f>
        <v>74.674576271186439</v>
      </c>
    </row>
    <row r="237" spans="1:2">
      <c r="A237" s="2" t="s">
        <v>235</v>
      </c>
      <c r="B237" s="4">
        <f>'Activos en Millones'!B237/'Utilidad en Millones'!B237</f>
        <v>8.4911606456571871</v>
      </c>
    </row>
    <row r="238" spans="1:2">
      <c r="A238" s="2" t="s">
        <v>236</v>
      </c>
      <c r="B238" s="4">
        <f>'Activos en Millones'!B238/'Utilidad en Millones'!B238</f>
        <v>7.4451388888888888</v>
      </c>
    </row>
    <row r="239" spans="1:2">
      <c r="A239" s="2" t="s">
        <v>237</v>
      </c>
      <c r="B239" s="4">
        <f>'Activos en Millones'!B239/'Utilidad en Millones'!B239</f>
        <v>7.8</v>
      </c>
    </row>
    <row r="240" spans="1:2">
      <c r="A240" s="2" t="s">
        <v>238</v>
      </c>
      <c r="B240" s="4">
        <f>'Activos en Millones'!B240/'Utilidad en Millones'!B240</f>
        <v>9.7788385043754964</v>
      </c>
    </row>
    <row r="241" spans="1:2">
      <c r="A241" s="2" t="s">
        <v>239</v>
      </c>
      <c r="B241" s="4">
        <f>'Activos en Millones'!B241/'Utilidad en Millones'!B241</f>
        <v>8.5217086834733902</v>
      </c>
    </row>
    <row r="242" spans="1:2">
      <c r="A242" s="2" t="s">
        <v>240</v>
      </c>
      <c r="B242" s="4">
        <f>'Activos en Millones'!B242/'Utilidad en Millones'!B242</f>
        <v>13.338949454905848</v>
      </c>
    </row>
    <row r="243" spans="1:2">
      <c r="A243" s="2" t="s">
        <v>241</v>
      </c>
      <c r="B243" s="4">
        <f>'Activos en Millones'!B243/'Utilidad en Millones'!B243</f>
        <v>9.6169045005488467</v>
      </c>
    </row>
    <row r="244" spans="1:2">
      <c r="A244" s="2" t="s">
        <v>242</v>
      </c>
      <c r="B244" s="4">
        <f>'Activos en Millones'!B244/'Utilidad en Millones'!B244</f>
        <v>29.568144499178981</v>
      </c>
    </row>
    <row r="245" spans="1:2">
      <c r="A245" s="2" t="s">
        <v>243</v>
      </c>
      <c r="B245" s="4">
        <f>'Activos en Millones'!B245/'Utilidad en Millones'!B245</f>
        <v>37.091525423728811</v>
      </c>
    </row>
    <row r="246" spans="1:2">
      <c r="A246" s="2" t="s">
        <v>244</v>
      </c>
      <c r="B246" s="4">
        <f>'Utilidad en Millones'!B246/'Activos en Millones'!B246*100</f>
        <v>11.64680687496568</v>
      </c>
    </row>
    <row r="247" spans="1:2">
      <c r="A247" s="2" t="s">
        <v>245</v>
      </c>
      <c r="B247" s="4">
        <f>'Utilidad en Millones'!B247/'Activos en Millones'!B247*100</f>
        <v>14.086766483771971</v>
      </c>
    </row>
    <row r="248" spans="1:2">
      <c r="A248" s="2" t="s">
        <v>246</v>
      </c>
      <c r="B248">
        <f>'Utilidad en Millones'!B248/'Activos en Millones'!B248*100</f>
        <v>15.056243958168555</v>
      </c>
    </row>
    <row r="249" spans="1:2">
      <c r="A249" s="2" t="s">
        <v>247</v>
      </c>
      <c r="B249">
        <f>'Utilidad en Millones'!B249/'Activos en Millones'!B249*100</f>
        <v>16.401778729361386</v>
      </c>
    </row>
    <row r="250" spans="1:2">
      <c r="A250" s="2" t="s">
        <v>248</v>
      </c>
      <c r="B250">
        <f>'Utilidad en Millones'!B250/'Activos en Millones'!B250*100</f>
        <v>10.376801322938814</v>
      </c>
    </row>
    <row r="251" spans="1:2">
      <c r="A251" s="2" t="s">
        <v>249</v>
      </c>
      <c r="B251">
        <f>'Utilidad en Millones'!B251/'Activos en Millones'!B251*100</f>
        <v>10.895930021581773</v>
      </c>
    </row>
    <row r="252" spans="1:2">
      <c r="A252" s="2" t="s">
        <v>250</v>
      </c>
      <c r="B252" s="4">
        <f>'Utilidad en Millones'!B252/'Activos en Millones'!B252*100</f>
        <v>3.7641633326207131</v>
      </c>
    </row>
    <row r="253" spans="1:2">
      <c r="A253" s="2" t="s">
        <v>251</v>
      </c>
      <c r="B253" s="4">
        <f>'Utilidad en Millones'!B253/'Activos en Millones'!B253*100</f>
        <v>13.308250144127195</v>
      </c>
    </row>
    <row r="254" spans="1:2">
      <c r="A254" s="2" t="s">
        <v>252</v>
      </c>
      <c r="B254" s="4">
        <f>'Utilidad en Millones'!B254/'Activos en Millones'!B254*100</f>
        <v>14.603584873855144</v>
      </c>
    </row>
    <row r="255" spans="1:2">
      <c r="A255" s="2" t="s">
        <v>253</v>
      </c>
      <c r="B255">
        <f>'Utilidad en Millones'!B255/'Activos en Millones'!B255*100</f>
        <v>21.927740058195926</v>
      </c>
    </row>
    <row r="256" spans="1:2">
      <c r="A256" s="2" t="s">
        <v>254</v>
      </c>
      <c r="B256">
        <f>'Utilidad en Millones'!B256/'Activos en Millones'!B256*100</f>
        <v>26.392459297343617</v>
      </c>
    </row>
    <row r="257" spans="1:2">
      <c r="A257" s="2" t="s">
        <v>255</v>
      </c>
      <c r="B257">
        <f>'Utilidad en Millones'!B257/'Activos en Millones'!B257*100</f>
        <v>28.364009762598229</v>
      </c>
    </row>
    <row r="258" spans="1:2">
      <c r="A258" s="2" t="s">
        <v>256</v>
      </c>
      <c r="B258">
        <f>'Utilidad en Millones'!B258/'Activos en Millones'!B258*100</f>
        <v>22.753520973049074</v>
      </c>
    </row>
    <row r="259" spans="1:2">
      <c r="A259" s="2" t="s">
        <v>257</v>
      </c>
      <c r="B259">
        <f>'Utilidad en Millones'!B259/'Activos en Millones'!B259*100</f>
        <v>14.58895331543126</v>
      </c>
    </row>
    <row r="260" spans="1:2">
      <c r="A260" s="2" t="s">
        <v>258</v>
      </c>
      <c r="B260">
        <f>'Utilidad en Millones'!B260/'Activos en Millones'!B260*100</f>
        <v>12.284966777936061</v>
      </c>
    </row>
    <row r="261" spans="1:2">
      <c r="A261" s="2" t="s">
        <v>259</v>
      </c>
      <c r="B261">
        <f>'Utilidad en Millones'!B261/'Activos en Millones'!B261*100</f>
        <v>21.935422703277897</v>
      </c>
    </row>
    <row r="262" spans="1:2">
      <c r="A262" s="2" t="s">
        <v>260</v>
      </c>
      <c r="B262">
        <f>'Utilidad en Millones'!B262/'Activos en Millones'!B262*100</f>
        <v>6.3713049166759363</v>
      </c>
    </row>
    <row r="263" spans="1:2">
      <c r="A263" s="2" t="s">
        <v>261</v>
      </c>
      <c r="B263">
        <f>'Utilidad en Millones'!B263/'Activos en Millones'!B263*100</f>
        <v>7.2630463439220447</v>
      </c>
    </row>
    <row r="264" spans="1:2">
      <c r="A264" s="2" t="s">
        <v>262</v>
      </c>
      <c r="B264">
        <f>'Utilidad en Millones'!B264/'Activos en Millones'!B264*100</f>
        <v>-0.75785582255083173</v>
      </c>
    </row>
    <row r="265" spans="1:2">
      <c r="A265" s="2" t="s">
        <v>263</v>
      </c>
      <c r="B265">
        <f>'Utilidad en Millones'!B265/'Activos en Millones'!B265*100</f>
        <v>5.7187683859580316</v>
      </c>
    </row>
    <row r="266" spans="1:2">
      <c r="A266" s="2" t="s">
        <v>264</v>
      </c>
      <c r="B266">
        <f>'Utilidad en Millones'!B266/'Activos en Millones'!B266*100</f>
        <v>1.9971158360721712</v>
      </c>
    </row>
    <row r="267" spans="1:2">
      <c r="A267" s="2" t="s">
        <v>265</v>
      </c>
      <c r="B267">
        <f>'Utilidad en Millones'!B267/'Activos en Millones'!B267*100</f>
        <v>1.9264015806371944</v>
      </c>
    </row>
  </sheetData>
  <phoneticPr fontId="2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CD1C-8199-4156-AE86-7C0488F58F4B}">
  <sheetPr codeName="Hoja7"/>
  <dimension ref="A1:B267"/>
  <sheetViews>
    <sheetView topLeftCell="A245" workbookViewId="0">
      <selection activeCell="A268" sqref="A267:A268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7.1018999999999997</v>
      </c>
    </row>
    <row r="3" spans="1:2">
      <c r="A3" s="2" t="s">
        <v>1</v>
      </c>
      <c r="B3">
        <v>6.6</v>
      </c>
    </row>
    <row r="4" spans="1:2">
      <c r="A4" s="2" t="s">
        <v>2</v>
      </c>
      <c r="B4">
        <v>7.0019</v>
      </c>
    </row>
    <row r="5" spans="1:2">
      <c r="A5" s="2" t="s">
        <v>3</v>
      </c>
      <c r="B5">
        <v>7.2113360642749518</v>
      </c>
    </row>
    <row r="6" spans="1:2">
      <c r="A6" s="2" t="s">
        <v>4</v>
      </c>
      <c r="B6">
        <v>6.9</v>
      </c>
    </row>
    <row r="7" spans="1:2">
      <c r="A7" s="2" t="s">
        <v>5</v>
      </c>
      <c r="B7">
        <v>7.3</v>
      </c>
    </row>
    <row r="8" spans="1:2">
      <c r="A8" s="2" t="s">
        <v>6</v>
      </c>
      <c r="B8">
        <v>7.3</v>
      </c>
    </row>
    <row r="9" spans="1:2">
      <c r="A9" s="2" t="s">
        <v>7</v>
      </c>
      <c r="B9">
        <v>4.7</v>
      </c>
    </row>
    <row r="10" spans="1:2">
      <c r="A10" s="2" t="s">
        <v>8</v>
      </c>
      <c r="B10">
        <v>3.8</v>
      </c>
    </row>
    <row r="11" spans="1:2">
      <c r="A11" s="2" t="s">
        <v>9</v>
      </c>
      <c r="B11">
        <v>11.1</v>
      </c>
    </row>
    <row r="12" spans="1:2">
      <c r="A12" s="2" t="s">
        <v>10</v>
      </c>
      <c r="B12">
        <v>12.6</v>
      </c>
    </row>
    <row r="13" spans="1:2">
      <c r="A13" s="2" t="s">
        <v>11</v>
      </c>
      <c r="B13">
        <v>4.1018999999999997</v>
      </c>
    </row>
    <row r="14" spans="1:2">
      <c r="A14" s="2" t="s">
        <v>12</v>
      </c>
      <c r="B14">
        <v>5.8</v>
      </c>
    </row>
    <row r="15" spans="1:2">
      <c r="A15" s="2" t="s">
        <v>13</v>
      </c>
      <c r="B15">
        <v>5.8018999999999998</v>
      </c>
    </row>
    <row r="16" spans="1:2">
      <c r="A16" s="2" t="s">
        <v>14</v>
      </c>
      <c r="B16">
        <v>6.8837825083892623</v>
      </c>
    </row>
    <row r="17" spans="1:2">
      <c r="A17" s="2" t="s">
        <v>15</v>
      </c>
      <c r="B17">
        <v>7</v>
      </c>
    </row>
    <row r="18" spans="1:2">
      <c r="A18" s="2" t="s">
        <v>16</v>
      </c>
      <c r="B18">
        <v>6.9</v>
      </c>
    </row>
    <row r="19" spans="1:2">
      <c r="A19" s="2" t="s">
        <v>17</v>
      </c>
      <c r="B19">
        <v>6.5</v>
      </c>
    </row>
    <row r="20" spans="1:2">
      <c r="A20" s="2" t="s">
        <v>18</v>
      </c>
      <c r="B20">
        <v>-2.8</v>
      </c>
    </row>
    <row r="21" spans="1:2">
      <c r="A21" s="2" t="s">
        <v>19</v>
      </c>
      <c r="B21">
        <v>-2.6</v>
      </c>
    </row>
    <row r="22" spans="1:2">
      <c r="A22" s="2" t="s">
        <v>20</v>
      </c>
      <c r="B22">
        <v>3.8</v>
      </c>
    </row>
    <row r="23" spans="1:2">
      <c r="A23" s="2" t="s">
        <v>21</v>
      </c>
      <c r="B23">
        <v>0.2</v>
      </c>
    </row>
    <row r="24" spans="1:2">
      <c r="A24" s="2" t="s">
        <v>22</v>
      </c>
      <c r="B24">
        <v>2.8018999999999998</v>
      </c>
    </row>
    <row r="25" spans="1:2">
      <c r="A25" s="2" t="s">
        <v>23</v>
      </c>
      <c r="B25">
        <v>5.0999999999999996</v>
      </c>
    </row>
    <row r="26" spans="1:2">
      <c r="A26" s="2" t="s">
        <v>24</v>
      </c>
      <c r="B26">
        <v>7.0019</v>
      </c>
    </row>
    <row r="27" spans="1:2">
      <c r="A27" s="2" t="s">
        <v>25</v>
      </c>
      <c r="B27">
        <v>5.9951579532785857</v>
      </c>
    </row>
    <row r="28" spans="1:2">
      <c r="A28" s="2" t="s">
        <v>26</v>
      </c>
      <c r="B28">
        <v>5.4</v>
      </c>
    </row>
    <row r="29" spans="1:2">
      <c r="A29" s="2" t="s">
        <v>27</v>
      </c>
      <c r="B29">
        <v>5.7</v>
      </c>
    </row>
    <row r="30" spans="1:2">
      <c r="A30" s="2" t="s">
        <v>28</v>
      </c>
      <c r="B30">
        <v>4.7</v>
      </c>
    </row>
    <row r="31" spans="1:2">
      <c r="A31" s="2" t="s">
        <v>29</v>
      </c>
      <c r="B31">
        <v>1.3</v>
      </c>
    </row>
    <row r="32" spans="1:2">
      <c r="A32" s="2" t="s">
        <v>30</v>
      </c>
      <c r="B32">
        <v>2.5</v>
      </c>
    </row>
    <row r="33" spans="1:2">
      <c r="A33" s="2" t="s">
        <v>31</v>
      </c>
      <c r="B33">
        <v>4.8</v>
      </c>
    </row>
    <row r="34" spans="1:2">
      <c r="A34" s="2" t="s">
        <v>32</v>
      </c>
      <c r="B34">
        <v>4.9000000000000004</v>
      </c>
    </row>
    <row r="35" spans="1:2">
      <c r="A35" s="2" t="s">
        <v>33</v>
      </c>
      <c r="B35">
        <v>14.8019</v>
      </c>
    </row>
    <row r="36" spans="1:2">
      <c r="A36" s="2" t="s">
        <v>34</v>
      </c>
      <c r="B36">
        <v>4.2</v>
      </c>
    </row>
    <row r="37" spans="1:2">
      <c r="A37" s="2" t="s">
        <v>35</v>
      </c>
      <c r="B37">
        <v>4.9019000000000004</v>
      </c>
    </row>
    <row r="38" spans="1:2">
      <c r="A38" s="2" t="s">
        <v>36</v>
      </c>
      <c r="B38">
        <v>2.2120116326686423</v>
      </c>
    </row>
    <row r="39" spans="1:2">
      <c r="A39" s="2" t="s">
        <v>37</v>
      </c>
      <c r="B39">
        <v>4.9000000000000004</v>
      </c>
    </row>
    <row r="40" spans="1:2">
      <c r="A40" s="2" t="s">
        <v>38</v>
      </c>
      <c r="B40">
        <v>3</v>
      </c>
    </row>
    <row r="41" spans="1:2">
      <c r="A41" s="2" t="s">
        <v>39</v>
      </c>
      <c r="B41">
        <v>2.2999999999999998</v>
      </c>
    </row>
    <row r="42" spans="1:2">
      <c r="A42" s="2" t="s">
        <v>40</v>
      </c>
      <c r="B42">
        <v>0</v>
      </c>
    </row>
    <row r="43" spans="1:2">
      <c r="A43" s="2" t="s">
        <v>41</v>
      </c>
      <c r="B43">
        <v>-1</v>
      </c>
    </row>
    <row r="44" spans="1:2">
      <c r="A44" s="2" t="s">
        <v>42</v>
      </c>
      <c r="B44">
        <v>13.2</v>
      </c>
    </row>
    <row r="45" spans="1:2">
      <c r="A45" s="2" t="s">
        <v>43</v>
      </c>
      <c r="B45">
        <v>-1.3</v>
      </c>
    </row>
    <row r="46" spans="1:2">
      <c r="A46" s="2" t="s">
        <v>44</v>
      </c>
      <c r="B46">
        <v>6.1018999999999997</v>
      </c>
    </row>
    <row r="47" spans="1:2">
      <c r="A47" s="2" t="s">
        <v>45</v>
      </c>
      <c r="B47">
        <v>4.0999999999999996</v>
      </c>
    </row>
    <row r="48" spans="1:2">
      <c r="A48" s="2" t="s">
        <v>46</v>
      </c>
      <c r="B48">
        <v>3.4018999999999999</v>
      </c>
    </row>
    <row r="49" spans="1:2">
      <c r="A49" s="2" t="s">
        <v>47</v>
      </c>
      <c r="B49">
        <v>2.5325628972160406</v>
      </c>
    </row>
    <row r="50" spans="1:2">
      <c r="A50" s="2" t="s">
        <v>48</v>
      </c>
      <c r="B50">
        <v>6.4</v>
      </c>
    </row>
    <row r="51" spans="1:2">
      <c r="A51" s="2" t="s">
        <v>49</v>
      </c>
      <c r="B51">
        <v>5.7</v>
      </c>
    </row>
    <row r="52" spans="1:2">
      <c r="A52" s="2" t="s">
        <v>50</v>
      </c>
      <c r="B52">
        <v>5.4</v>
      </c>
    </row>
    <row r="53" spans="1:2">
      <c r="A53" s="2" t="s">
        <v>51</v>
      </c>
      <c r="B53">
        <v>4.9000000000000004</v>
      </c>
    </row>
    <row r="54" spans="1:2">
      <c r="A54" s="2" t="s">
        <v>52</v>
      </c>
      <c r="B54">
        <v>5.2</v>
      </c>
    </row>
    <row r="55" spans="1:2">
      <c r="A55" s="2" t="s">
        <v>53</v>
      </c>
      <c r="B55">
        <v>7.9</v>
      </c>
    </row>
    <row r="56" spans="1:2">
      <c r="A56" s="2" t="s">
        <v>54</v>
      </c>
      <c r="B56">
        <v>6.3</v>
      </c>
    </row>
    <row r="57" spans="1:2">
      <c r="A57" s="2" t="s">
        <v>55</v>
      </c>
      <c r="B57">
        <v>3.6019000000000001</v>
      </c>
    </row>
    <row r="58" spans="1:2">
      <c r="A58" s="2" t="s">
        <v>56</v>
      </c>
      <c r="B58">
        <v>1.9</v>
      </c>
    </row>
    <row r="59" spans="1:2">
      <c r="A59" s="2" t="s">
        <v>57</v>
      </c>
      <c r="B59">
        <v>2.8018999999999998</v>
      </c>
    </row>
    <row r="60" spans="1:2">
      <c r="A60" s="2" t="s">
        <v>58</v>
      </c>
      <c r="B60">
        <v>2.4718736660475815</v>
      </c>
    </row>
    <row r="61" spans="1:2">
      <c r="A61" s="2" t="s">
        <v>59</v>
      </c>
      <c r="B61">
        <v>1.7</v>
      </c>
    </row>
    <row r="62" spans="1:2">
      <c r="A62" s="2" t="s">
        <v>60</v>
      </c>
      <c r="B62">
        <v>2.5</v>
      </c>
    </row>
    <row r="63" spans="1:2">
      <c r="A63" s="2" t="s">
        <v>61</v>
      </c>
      <c r="B63">
        <v>2.2999999999999998</v>
      </c>
    </row>
    <row r="64" spans="1:2">
      <c r="A64" s="2" t="s">
        <v>62</v>
      </c>
      <c r="B64">
        <v>1</v>
      </c>
    </row>
    <row r="65" spans="1:2">
      <c r="A65" s="2" t="s">
        <v>63</v>
      </c>
      <c r="B65">
        <v>5.7</v>
      </c>
    </row>
    <row r="66" spans="1:2">
      <c r="A66" s="2" t="s">
        <v>64</v>
      </c>
      <c r="B66">
        <v>5.7</v>
      </c>
    </row>
    <row r="67" spans="1:2">
      <c r="A67" s="2" t="s">
        <v>65</v>
      </c>
      <c r="B67">
        <v>6</v>
      </c>
    </row>
    <row r="68" spans="1:2">
      <c r="A68" s="2" t="s">
        <v>66</v>
      </c>
      <c r="B68">
        <v>5.6018999999999997</v>
      </c>
    </row>
    <row r="69" spans="1:2">
      <c r="A69" s="2" t="s">
        <v>67</v>
      </c>
      <c r="B69">
        <v>7.8</v>
      </c>
    </row>
    <row r="70" spans="1:2">
      <c r="A70" s="2" t="s">
        <v>68</v>
      </c>
      <c r="B70">
        <v>10.001899999999999</v>
      </c>
    </row>
    <row r="71" spans="1:2">
      <c r="A71" s="2" t="s">
        <v>69</v>
      </c>
      <c r="B71">
        <v>10.517044608743115</v>
      </c>
    </row>
    <row r="72" spans="1:2">
      <c r="A72" s="2" t="s">
        <v>70</v>
      </c>
      <c r="B72">
        <v>12.4</v>
      </c>
    </row>
    <row r="73" spans="1:2">
      <c r="A73" s="2" t="s">
        <v>71</v>
      </c>
      <c r="B73">
        <v>12.2</v>
      </c>
    </row>
    <row r="74" spans="1:2">
      <c r="A74" s="2" t="s">
        <v>72</v>
      </c>
      <c r="B74">
        <v>16.2</v>
      </c>
    </row>
    <row r="75" spans="1:2">
      <c r="A75" s="2" t="s">
        <v>73</v>
      </c>
      <c r="B75">
        <v>16.7</v>
      </c>
    </row>
    <row r="76" spans="1:2">
      <c r="A76" s="2" t="s">
        <v>74</v>
      </c>
      <c r="B76">
        <v>14.6</v>
      </c>
    </row>
    <row r="77" spans="1:2">
      <c r="A77" s="2" t="s">
        <v>75</v>
      </c>
      <c r="B77">
        <v>16.100000000000001</v>
      </c>
    </row>
    <row r="78" spans="1:2">
      <c r="A78" s="2" t="s">
        <v>76</v>
      </c>
      <c r="B78">
        <v>14</v>
      </c>
    </row>
    <row r="79" spans="1:2">
      <c r="A79" s="2" t="s">
        <v>77</v>
      </c>
      <c r="B79">
        <v>7.9019000000000004</v>
      </c>
    </row>
    <row r="80" spans="1:2">
      <c r="A80" s="2" t="s">
        <v>78</v>
      </c>
      <c r="B80">
        <v>8.1999999999999993</v>
      </c>
    </row>
    <row r="81" spans="1:2">
      <c r="A81" s="2" t="s">
        <v>79</v>
      </c>
      <c r="B81">
        <v>8.0018999999999991</v>
      </c>
    </row>
    <row r="82" spans="1:2">
      <c r="A82" s="2" t="s">
        <v>80</v>
      </c>
      <c r="B82">
        <v>6.3562609125276381</v>
      </c>
    </row>
    <row r="83" spans="1:2">
      <c r="A83" s="2" t="s">
        <v>81</v>
      </c>
      <c r="B83">
        <v>5.3</v>
      </c>
    </row>
    <row r="84" spans="1:2">
      <c r="A84" s="2" t="s">
        <v>82</v>
      </c>
      <c r="B84">
        <v>5.2</v>
      </c>
    </row>
    <row r="85" spans="1:2">
      <c r="A85" s="2" t="s">
        <v>83</v>
      </c>
      <c r="B85">
        <v>2.1</v>
      </c>
    </row>
    <row r="86" spans="1:2">
      <c r="A86" s="2" t="s">
        <v>84</v>
      </c>
      <c r="B86">
        <v>3.1</v>
      </c>
    </row>
    <row r="87" spans="1:2">
      <c r="A87" s="2" t="s">
        <v>85</v>
      </c>
      <c r="B87">
        <v>2.5</v>
      </c>
    </row>
    <row r="88" spans="1:2">
      <c r="A88" s="2" t="s">
        <v>86</v>
      </c>
      <c r="B88">
        <v>6.8</v>
      </c>
    </row>
    <row r="89" spans="1:2">
      <c r="A89" s="2" t="s">
        <v>87</v>
      </c>
      <c r="B89">
        <v>6.2</v>
      </c>
    </row>
    <row r="90" spans="1:2">
      <c r="A90" s="2" t="s">
        <v>88</v>
      </c>
      <c r="B90">
        <v>-0.90010000000000001</v>
      </c>
    </row>
    <row r="91" spans="1:2">
      <c r="A91" s="2" t="s">
        <v>89</v>
      </c>
      <c r="B91">
        <v>0.1</v>
      </c>
    </row>
    <row r="92" spans="1:2">
      <c r="A92" s="2" t="s">
        <v>90</v>
      </c>
      <c r="B92">
        <v>0.3019</v>
      </c>
    </row>
    <row r="93" spans="1:2">
      <c r="A93" s="2" t="s">
        <v>91</v>
      </c>
      <c r="B93">
        <v>0.6649882711006232</v>
      </c>
    </row>
    <row r="94" spans="1:2">
      <c r="A94" s="2" t="s">
        <v>92</v>
      </c>
      <c r="B94">
        <v>0.2</v>
      </c>
    </row>
    <row r="95" spans="1:2">
      <c r="A95" s="2" t="s">
        <v>93</v>
      </c>
      <c r="B95">
        <v>0.1</v>
      </c>
    </row>
    <row r="96" spans="1:2">
      <c r="A96" s="2" t="s">
        <v>94</v>
      </c>
      <c r="B96">
        <v>2</v>
      </c>
    </row>
    <row r="97" spans="1:2">
      <c r="A97" s="2" t="s">
        <v>95</v>
      </c>
      <c r="B97">
        <v>0.1</v>
      </c>
    </row>
    <row r="98" spans="1:2">
      <c r="A98" s="2" t="s">
        <v>96</v>
      </c>
      <c r="B98">
        <v>3.1</v>
      </c>
    </row>
    <row r="99" spans="1:2">
      <c r="A99" s="2" t="s">
        <v>97</v>
      </c>
      <c r="B99">
        <v>1.3</v>
      </c>
    </row>
    <row r="100" spans="1:2">
      <c r="A100" s="2" t="s">
        <v>98</v>
      </c>
      <c r="B100">
        <v>1.4</v>
      </c>
    </row>
    <row r="101" spans="1:2">
      <c r="A101" s="2" t="s">
        <v>99</v>
      </c>
      <c r="B101">
        <v>3.6019000000000001</v>
      </c>
    </row>
    <row r="102" spans="1:2">
      <c r="A102" s="2" t="s">
        <v>100</v>
      </c>
      <c r="B102">
        <v>3.6</v>
      </c>
    </row>
    <row r="103" spans="1:2">
      <c r="A103" s="2" t="s">
        <v>101</v>
      </c>
      <c r="B103">
        <v>3.7019000000000002</v>
      </c>
    </row>
    <row r="104" spans="1:2">
      <c r="A104" s="2" t="s">
        <v>102</v>
      </c>
      <c r="B104">
        <v>4.022536333022745</v>
      </c>
    </row>
    <row r="105" spans="1:2">
      <c r="A105" s="2" t="s">
        <v>103</v>
      </c>
      <c r="B105">
        <v>4.3</v>
      </c>
    </row>
    <row r="106" spans="1:2">
      <c r="A106" s="2" t="s">
        <v>104</v>
      </c>
      <c r="B106">
        <v>5.7</v>
      </c>
    </row>
    <row r="107" spans="1:2">
      <c r="A107" s="2" t="s">
        <v>105</v>
      </c>
      <c r="B107">
        <v>2.8</v>
      </c>
    </row>
    <row r="108" spans="1:2">
      <c r="A108" s="2" t="s">
        <v>106</v>
      </c>
      <c r="B108">
        <v>-6.8</v>
      </c>
    </row>
    <row r="109" spans="1:2">
      <c r="A109" s="2" t="s">
        <v>107</v>
      </c>
      <c r="B109">
        <v>-5.7</v>
      </c>
    </row>
    <row r="110" spans="1:2">
      <c r="A110" s="2" t="s">
        <v>108</v>
      </c>
      <c r="B110">
        <v>2.6</v>
      </c>
    </row>
    <row r="111" spans="1:2">
      <c r="A111" s="2" t="s">
        <v>109</v>
      </c>
      <c r="B111">
        <v>2.1</v>
      </c>
    </row>
    <row r="112" spans="1:2">
      <c r="A112" s="2" t="s">
        <v>110</v>
      </c>
      <c r="B112">
        <v>-9.8001000000000005</v>
      </c>
    </row>
    <row r="113" spans="1:2">
      <c r="A113" s="2" t="s">
        <v>111</v>
      </c>
      <c r="B113">
        <v>-10.3</v>
      </c>
    </row>
    <row r="114" spans="1:2">
      <c r="A114" s="2" t="s">
        <v>112</v>
      </c>
      <c r="B114">
        <v>1.6019000000000001</v>
      </c>
    </row>
    <row r="115" spans="1:2">
      <c r="A115" s="2" t="s">
        <v>113</v>
      </c>
      <c r="B115">
        <v>2.3263635534476466</v>
      </c>
    </row>
    <row r="116" spans="1:2">
      <c r="A116" s="2" t="s">
        <v>114</v>
      </c>
      <c r="B116">
        <v>2.6</v>
      </c>
    </row>
    <row r="117" spans="1:2">
      <c r="A117" s="2" t="s">
        <v>115</v>
      </c>
      <c r="B117">
        <v>2</v>
      </c>
    </row>
    <row r="118" spans="1:2">
      <c r="A118" s="2" t="s">
        <v>116</v>
      </c>
      <c r="B118">
        <v>3.6</v>
      </c>
    </row>
    <row r="119" spans="1:2">
      <c r="A119" s="2" t="s">
        <v>117</v>
      </c>
      <c r="B119">
        <v>3</v>
      </c>
    </row>
    <row r="120" spans="1:2">
      <c r="A120" s="2" t="s">
        <v>118</v>
      </c>
      <c r="B120">
        <v>2.5</v>
      </c>
    </row>
    <row r="121" spans="1:2">
      <c r="A121" s="2" t="s">
        <v>119</v>
      </c>
      <c r="B121">
        <v>3.5</v>
      </c>
    </row>
    <row r="122" spans="1:2">
      <c r="A122" s="2" t="s">
        <v>120</v>
      </c>
      <c r="B122">
        <v>3.2</v>
      </c>
    </row>
    <row r="123" spans="1:2">
      <c r="A123" s="2" t="s">
        <v>121</v>
      </c>
      <c r="B123">
        <v>8.1019000000000005</v>
      </c>
    </row>
    <row r="124" spans="1:2">
      <c r="A124" s="2" t="s">
        <v>122</v>
      </c>
      <c r="B124">
        <v>11.5</v>
      </c>
    </row>
    <row r="125" spans="1:2">
      <c r="A125" s="2" t="s">
        <v>123</v>
      </c>
      <c r="B125">
        <v>13.001899999999999</v>
      </c>
    </row>
    <row r="126" spans="1:2">
      <c r="A126" s="2" t="s">
        <v>124</v>
      </c>
      <c r="B126">
        <v>11.193886194869114</v>
      </c>
    </row>
    <row r="127" spans="1:2">
      <c r="A127" s="2" t="s">
        <v>125</v>
      </c>
      <c r="B127">
        <v>9.3000000000000007</v>
      </c>
    </row>
    <row r="128" spans="1:2">
      <c r="A128" s="2" t="s">
        <v>126</v>
      </c>
      <c r="B128">
        <v>11.1</v>
      </c>
    </row>
    <row r="129" spans="1:2">
      <c r="A129" s="2" t="s">
        <v>127</v>
      </c>
      <c r="B129">
        <v>18</v>
      </c>
    </row>
    <row r="130" spans="1:2">
      <c r="A130" s="2" t="s">
        <v>128</v>
      </c>
      <c r="B130">
        <v>9.3000000000000007</v>
      </c>
    </row>
    <row r="131" spans="1:2">
      <c r="A131" s="2" t="s">
        <v>129</v>
      </c>
      <c r="B131">
        <v>11</v>
      </c>
    </row>
    <row r="132" spans="1:2">
      <c r="A132" s="2" t="s">
        <v>130</v>
      </c>
      <c r="B132">
        <v>14</v>
      </c>
    </row>
    <row r="133" spans="1:2">
      <c r="A133" s="2" t="s">
        <v>131</v>
      </c>
      <c r="B133">
        <v>18.100000000000001</v>
      </c>
    </row>
    <row r="134" spans="1:2">
      <c r="A134" s="2" t="s">
        <v>132</v>
      </c>
      <c r="B134">
        <v>-7.0000999999999998</v>
      </c>
    </row>
    <row r="135" spans="1:2">
      <c r="A135" s="2" t="s">
        <v>133</v>
      </c>
      <c r="B135">
        <v>0.6</v>
      </c>
    </row>
    <row r="136" spans="1:2">
      <c r="A136" s="2" t="s">
        <v>134</v>
      </c>
      <c r="B136">
        <v>-1.7000999999999999</v>
      </c>
    </row>
    <row r="137" spans="1:2">
      <c r="A137" s="2" t="s">
        <v>135</v>
      </c>
      <c r="B137">
        <v>-1.5333576893378247</v>
      </c>
    </row>
    <row r="138" spans="1:2">
      <c r="A138" s="2" t="s">
        <v>136</v>
      </c>
      <c r="B138">
        <v>1.8</v>
      </c>
    </row>
    <row r="139" spans="1:2">
      <c r="A139" s="2" t="s">
        <v>137</v>
      </c>
      <c r="B139">
        <v>1</v>
      </c>
    </row>
    <row r="140" spans="1:2">
      <c r="A140" s="2" t="s">
        <v>138</v>
      </c>
      <c r="B140">
        <v>10.6</v>
      </c>
    </row>
    <row r="141" spans="1:2">
      <c r="A141" s="2" t="s">
        <v>139</v>
      </c>
      <c r="B141">
        <v>7</v>
      </c>
    </row>
    <row r="142" spans="1:2">
      <c r="A142" s="2" t="s">
        <v>140</v>
      </c>
      <c r="B142">
        <v>13</v>
      </c>
    </row>
    <row r="143" spans="1:2">
      <c r="A143" s="2" t="s">
        <v>141</v>
      </c>
      <c r="B143">
        <v>8.9</v>
      </c>
    </row>
    <row r="144" spans="1:2">
      <c r="A144" s="2" t="s">
        <v>142</v>
      </c>
      <c r="B144">
        <v>8.1</v>
      </c>
    </row>
    <row r="145" spans="1:2">
      <c r="A145" s="2" t="s">
        <v>143</v>
      </c>
      <c r="B145" s="4">
        <f>'Utilidad en Millones'!B145/'Ingresos en Millones'!B145*100</f>
        <v>3</v>
      </c>
    </row>
    <row r="146" spans="1:2">
      <c r="A146" s="2" t="s">
        <v>144</v>
      </c>
      <c r="B146" s="4">
        <f>'Utilidad en Millones'!B146/'Ingresos en Millones'!B146*100</f>
        <v>0.2</v>
      </c>
    </row>
    <row r="147" spans="1:2">
      <c r="A147" s="2" t="s">
        <v>145</v>
      </c>
      <c r="B147" s="4">
        <f>'Utilidad en Millones'!B147/'Ingresos en Millones'!B147*100</f>
        <v>1.0000000000000002</v>
      </c>
    </row>
    <row r="148" spans="1:2">
      <c r="A148" s="2" t="s">
        <v>146</v>
      </c>
      <c r="B148" s="4">
        <f>'Utilidad en Millones'!B148/'Ingresos en Millones'!B148*100</f>
        <v>8.0000000000000018</v>
      </c>
    </row>
    <row r="149" spans="1:2">
      <c r="A149" s="2" t="s">
        <v>147</v>
      </c>
      <c r="B149" s="4">
        <f>'Utilidad en Millones'!B149/'Ingresos en Millones'!B149*100</f>
        <v>3.5999999999999996</v>
      </c>
    </row>
    <row r="150" spans="1:2">
      <c r="A150" s="2" t="s">
        <v>148</v>
      </c>
      <c r="B150" s="4">
        <f>'Utilidad en Millones'!B150/'Ingresos en Millones'!B150*100</f>
        <v>5</v>
      </c>
    </row>
    <row r="151" spans="1:2">
      <c r="A151" s="2" t="s">
        <v>149</v>
      </c>
      <c r="B151" s="4">
        <f>'Utilidad en Millones'!B151/'Ingresos en Millones'!B151*100</f>
        <v>2.2999999999999998</v>
      </c>
    </row>
    <row r="152" spans="1:2">
      <c r="A152" s="2" t="s">
        <v>150</v>
      </c>
      <c r="B152" s="4">
        <f>'Utilidad en Millones'!B152/'Ingresos en Millones'!B152*100</f>
        <v>1.2999999999999998</v>
      </c>
    </row>
    <row r="153" spans="1:2">
      <c r="A153" s="2" t="s">
        <v>151</v>
      </c>
      <c r="B153" s="4">
        <f>'Utilidad en Millones'!B153/'Ingresos en Millones'!B153*100</f>
        <v>2.8000000000000007</v>
      </c>
    </row>
    <row r="154" spans="1:2">
      <c r="A154" s="2" t="s">
        <v>152</v>
      </c>
      <c r="B154" s="4">
        <f>'Utilidad en Millones'!B154/'Ingresos en Millones'!B154*100</f>
        <v>1.441174674888577</v>
      </c>
    </row>
    <row r="155" spans="1:2">
      <c r="A155" s="2" t="s">
        <v>153</v>
      </c>
      <c r="B155" s="4">
        <f>'Utilidad en Millones'!B155/'Ingresos en Millones'!B155*100</f>
        <v>3.9198423877869564</v>
      </c>
    </row>
    <row r="156" spans="1:2">
      <c r="A156" s="2" t="s">
        <v>154</v>
      </c>
      <c r="B156" s="4">
        <f>'Utilidad en Millones'!B156/'Ingresos en Millones'!B156*100</f>
        <v>-123.95659757749388</v>
      </c>
    </row>
    <row r="157" spans="1:2">
      <c r="A157" s="2" t="s">
        <v>155</v>
      </c>
      <c r="B157" s="4">
        <f>'Utilidad en Millones'!B157/'Ingresos en Millones'!B157*100</f>
        <v>-95.875921946686816</v>
      </c>
    </row>
    <row r="158" spans="1:2">
      <c r="A158" s="2" t="s">
        <v>156</v>
      </c>
      <c r="B158" s="4">
        <f>'Utilidad en Millones'!B158/'Ingresos en Millones'!B158*100</f>
        <v>-3.6758950601342142</v>
      </c>
    </row>
    <row r="159" spans="1:2">
      <c r="A159" s="2" t="s">
        <v>157</v>
      </c>
      <c r="B159" s="4">
        <f>'Utilidad en Millones'!B159/'Ingresos en Millones'!B159*100</f>
        <v>-9.1934731468291844</v>
      </c>
    </row>
    <row r="160" spans="1:2">
      <c r="A160" s="2" t="s">
        <v>158</v>
      </c>
      <c r="B160" s="4">
        <f>'Utilidad en Millones'!B160/'Ingresos en Millones'!B160*100</f>
        <v>-21.963853411681836</v>
      </c>
    </row>
    <row r="161" spans="1:2">
      <c r="A161" s="2" t="s">
        <v>159</v>
      </c>
      <c r="B161" s="4">
        <f>'Utilidad en Millones'!B161/'Ingresos en Millones'!B161*100</f>
        <v>-9.6414467612896448</v>
      </c>
    </row>
    <row r="162" spans="1:2">
      <c r="A162" s="2" t="s">
        <v>160</v>
      </c>
      <c r="B162" s="4">
        <f>'Utilidad en Millones'!B162/'Ingresos en Millones'!B162*100</f>
        <v>-4.548151581723876</v>
      </c>
    </row>
    <row r="163" spans="1:2">
      <c r="A163" s="2" t="s">
        <v>161</v>
      </c>
      <c r="B163" s="4">
        <f>'Utilidad en Millones'!B163/'Ingresos en Millones'!B163*100</f>
        <v>-3.5072015623728539</v>
      </c>
    </row>
    <row r="164" spans="1:2">
      <c r="A164" s="2" t="s">
        <v>162</v>
      </c>
      <c r="B164">
        <f>'Utilidad en Millones'!B164/'Ingresos en Millones'!B164*100</f>
        <v>2.2862760020294264</v>
      </c>
    </row>
    <row r="165" spans="1:2">
      <c r="A165" s="2" t="s">
        <v>163</v>
      </c>
      <c r="B165">
        <f>'Utilidad en Millones'!B165/'Ingresos en Millones'!B165*100</f>
        <v>10.253980640246734</v>
      </c>
    </row>
    <row r="166" spans="1:2">
      <c r="A166" s="2" t="s">
        <v>164</v>
      </c>
      <c r="B166">
        <f>'Utilidad en Millones'!B166/'Ingresos en Millones'!B166*100</f>
        <v>15.413321548697553</v>
      </c>
    </row>
    <row r="167" spans="1:2">
      <c r="A167" s="2" t="s">
        <v>165</v>
      </c>
      <c r="B167">
        <f>'Utilidad en Millones'!B167/'Ingresos en Millones'!B167*100</f>
        <v>9.6707079046341793</v>
      </c>
    </row>
    <row r="168" spans="1:2">
      <c r="A168" s="2" t="s">
        <v>166</v>
      </c>
      <c r="B168">
        <f>'Utilidad en Millones'!B168/'Ingresos en Millones'!B168*100</f>
        <v>11.271244315228625</v>
      </c>
    </row>
    <row r="169" spans="1:2">
      <c r="A169" s="2" t="s">
        <v>167</v>
      </c>
      <c r="B169">
        <f>'Utilidad en Millones'!B169/'Ingresos en Millones'!B169*100</f>
        <v>4.6155622620097727</v>
      </c>
    </row>
    <row r="170" spans="1:2">
      <c r="A170" s="2" t="s">
        <v>168</v>
      </c>
      <c r="B170">
        <f>'Utilidad en Millones'!B170/'Ingresos en Millones'!B170*100</f>
        <v>5.4258049958557768</v>
      </c>
    </row>
    <row r="171" spans="1:2">
      <c r="A171" s="2" t="s">
        <v>169</v>
      </c>
      <c r="B171">
        <f>'Utilidad en Millones'!B171/'Ingresos en Millones'!B171*100</f>
        <v>-0.64230823525632741</v>
      </c>
    </row>
    <row r="172" spans="1:2">
      <c r="A172" s="2" t="s">
        <v>170</v>
      </c>
      <c r="B172">
        <f>'Utilidad en Millones'!B172/'Ingresos en Millones'!B172*100</f>
        <v>2.4711587846358878</v>
      </c>
    </row>
    <row r="173" spans="1:2">
      <c r="A173" s="2" t="s">
        <v>171</v>
      </c>
      <c r="B173">
        <f>'Utilidad en Millones'!B173/'Ingresos en Millones'!B173*100</f>
        <v>5.1456574028666227</v>
      </c>
    </row>
    <row r="174" spans="1:2">
      <c r="A174" s="2" t="s">
        <v>172</v>
      </c>
      <c r="B174">
        <f>'Utilidad en Millones'!B174/'Ingresos en Millones'!B174*100</f>
        <v>5.4965302754772418</v>
      </c>
    </row>
    <row r="175" spans="1:2">
      <c r="A175" s="2" t="s">
        <v>173</v>
      </c>
      <c r="B175">
        <f>'Utilidad en Millones'!B175/'Ingresos en Millones'!B175*100</f>
        <v>3.9783040970212431</v>
      </c>
    </row>
    <row r="176" spans="1:2">
      <c r="A176" s="2" t="s">
        <v>174</v>
      </c>
      <c r="B176">
        <f>'Utilidad en Millones'!B176/'Ingresos en Millones'!B176*100</f>
        <v>6.1478643417377734</v>
      </c>
    </row>
    <row r="177" spans="1:2">
      <c r="A177" s="2" t="s">
        <v>175</v>
      </c>
      <c r="B177">
        <f>'Utilidad en Millones'!B177/'Ingresos en Millones'!B177*100</f>
        <v>5.183518242523359</v>
      </c>
    </row>
    <row r="178" spans="1:2">
      <c r="A178" s="2" t="s">
        <v>176</v>
      </c>
      <c r="B178">
        <f>'Utilidad en Millones'!B178/'Ingresos en Millones'!B178*100</f>
        <v>5.7192850403411244</v>
      </c>
    </row>
    <row r="179" spans="1:2">
      <c r="A179" s="2" t="s">
        <v>177</v>
      </c>
      <c r="B179">
        <f>'Utilidad en Millones'!B179/'Ingresos en Millones'!B179*100</f>
        <v>3.635402870864604</v>
      </c>
    </row>
    <row r="180" spans="1:2">
      <c r="A180" s="2" t="s">
        <v>178</v>
      </c>
      <c r="B180">
        <f>'Utilidad en Millones'!B180/'Ingresos en Millones'!B180*100</f>
        <v>1.3142839397942343</v>
      </c>
    </row>
    <row r="181" spans="1:2">
      <c r="A181" s="2" t="s">
        <v>179</v>
      </c>
      <c r="B181">
        <f>'Utilidad en Millones'!B181/'Ingresos en Millones'!B181*100</f>
        <v>0.74193368437136953</v>
      </c>
    </row>
    <row r="182" spans="1:2">
      <c r="A182" s="2" t="s">
        <v>180</v>
      </c>
      <c r="B182">
        <f>'Utilidad en Millones'!B182/'Ingresos en Millones'!B182*100</f>
        <v>4.81822057450609</v>
      </c>
    </row>
    <row r="183" spans="1:2">
      <c r="A183" s="2" t="s">
        <v>181</v>
      </c>
      <c r="B183">
        <f>'Utilidad en Millones'!B183/'Ingresos en Millones'!B183*100</f>
        <v>4.3545816958994692</v>
      </c>
    </row>
    <row r="184" spans="1:2">
      <c r="A184" s="2" t="s">
        <v>182</v>
      </c>
      <c r="B184">
        <f>'Utilidad en Millones'!B184/'Ingresos en Millones'!B184*100</f>
        <v>6.3703094067664656</v>
      </c>
    </row>
    <row r="185" spans="1:2">
      <c r="A185" s="2" t="s">
        <v>183</v>
      </c>
      <c r="B185">
        <f>'Utilidad en Millones'!B185/'Ingresos en Millones'!B185*100</f>
        <v>8.3016158932280444</v>
      </c>
    </row>
    <row r="186" spans="1:2">
      <c r="A186" s="2" t="s">
        <v>184</v>
      </c>
      <c r="B186">
        <f>'Utilidad en Millones'!B186/'Ingresos en Millones'!B186*100</f>
        <v>5.7079035650250445</v>
      </c>
    </row>
    <row r="187" spans="1:2">
      <c r="A187" s="2" t="s">
        <v>185</v>
      </c>
      <c r="B187">
        <f>'Utilidad en Millones'!B187/'Ingresos en Millones'!B187*100</f>
        <v>8.8085755639756247</v>
      </c>
    </row>
    <row r="188" spans="1:2">
      <c r="A188" s="2" t="s">
        <v>186</v>
      </c>
      <c r="B188">
        <f>'Utilidad en Millones'!B188/'Ingresos en Millones'!B188*100</f>
        <v>6.911036132228582</v>
      </c>
    </row>
    <row r="189" spans="1:2">
      <c r="A189" s="2" t="s">
        <v>187</v>
      </c>
      <c r="B189">
        <f>'Utilidad en Millones'!B189/'Ingresos en Millones'!B189*100</f>
        <v>0.38535300880852569</v>
      </c>
    </row>
    <row r="190" spans="1:2">
      <c r="A190" s="2" t="s">
        <v>188</v>
      </c>
      <c r="B190">
        <f>'Utilidad en Millones'!B190/'Ingresos en Millones'!B190*100</f>
        <v>0.21344021637298272</v>
      </c>
    </row>
    <row r="191" spans="1:2">
      <c r="A191" s="2" t="s">
        <v>189</v>
      </c>
      <c r="B191">
        <f>'Utilidad en Millones'!B191/'Ingresos en Millones'!B191*100</f>
        <v>0.4583292907732609</v>
      </c>
    </row>
    <row r="192" spans="1:2">
      <c r="A192" s="2" t="s">
        <v>190</v>
      </c>
      <c r="B192">
        <f>'Utilidad en Millones'!B192/'Ingresos en Millones'!B192*100</f>
        <v>1.1025998142989786</v>
      </c>
    </row>
    <row r="193" spans="1:2">
      <c r="A193" s="2" t="s">
        <v>191</v>
      </c>
      <c r="B193">
        <f>'Utilidad en Millones'!B193/'Ingresos en Millones'!B193*100</f>
        <v>1.0895764110128576</v>
      </c>
    </row>
    <row r="194" spans="1:2">
      <c r="A194" s="2" t="s">
        <v>192</v>
      </c>
      <c r="B194">
        <f>'Utilidad en Millones'!B194/'Ingresos en Millones'!B194*100</f>
        <v>4.0270698509058285</v>
      </c>
    </row>
    <row r="195" spans="1:2">
      <c r="A195" s="2" t="s">
        <v>193</v>
      </c>
      <c r="B195">
        <f>'Utilidad en Millones'!B195/'Ingresos en Millones'!B195*100</f>
        <v>3.9651346812871733</v>
      </c>
    </row>
    <row r="196" spans="1:2">
      <c r="A196" s="2" t="s">
        <v>194</v>
      </c>
      <c r="B196">
        <f>'Utilidad en Millones'!B196/'Ingresos en Millones'!B196*100</f>
        <v>2.5725735550548285</v>
      </c>
    </row>
    <row r="197" spans="1:2">
      <c r="A197" s="2" t="s">
        <v>195</v>
      </c>
      <c r="B197">
        <f>'Utilidad en Millones'!B197/'Ingresos en Millones'!B197*100</f>
        <v>2.8655887775211375</v>
      </c>
    </row>
    <row r="198" spans="1:2">
      <c r="A198" s="2" t="s">
        <v>196</v>
      </c>
      <c r="B198">
        <f>'Utilidad en Millones'!B198/'Ingresos en Millones'!B198*100</f>
        <v>2.633364422906511</v>
      </c>
    </row>
    <row r="199" spans="1:2">
      <c r="A199" s="2" t="s">
        <v>197</v>
      </c>
      <c r="B199">
        <f>'Utilidad en Millones'!B199/'Ingresos en Millones'!B199*100</f>
        <v>1.5646783385599661</v>
      </c>
    </row>
    <row r="200" spans="1:2">
      <c r="A200" s="2" t="s">
        <v>198</v>
      </c>
      <c r="B200">
        <f>'Utilidad en Millones'!B200/'Ingresos en Millones'!B200*100</f>
        <v>2.3631162266928922</v>
      </c>
    </row>
    <row r="201" spans="1:2">
      <c r="A201" s="2" t="s">
        <v>199</v>
      </c>
      <c r="B201">
        <f>'Utilidad en Millones'!B201/'Ingresos en Millones'!B201*100</f>
        <v>2.4264798854599734</v>
      </c>
    </row>
    <row r="202" spans="1:2">
      <c r="A202" s="2" t="s">
        <v>200</v>
      </c>
      <c r="B202">
        <f>'Utilidad en Millones'!B202/'Ingresos en Millones'!B202*100</f>
        <v>2.6995750279547348</v>
      </c>
    </row>
    <row r="203" spans="1:2">
      <c r="A203" s="2" t="s">
        <v>201</v>
      </c>
      <c r="B203">
        <f>'Utilidad en Millones'!B203/'Ingresos en Millones'!B203*100</f>
        <v>3.0982584792512053</v>
      </c>
    </row>
    <row r="204" spans="1:2">
      <c r="A204" s="2" t="s">
        <v>202</v>
      </c>
      <c r="B204">
        <f>'Utilidad en Millones'!B204/'Ingresos en Millones'!B204*100</f>
        <v>3.2766790049931633</v>
      </c>
    </row>
    <row r="205" spans="1:2">
      <c r="A205" s="2" t="s">
        <v>203</v>
      </c>
      <c r="B205">
        <f>'Utilidad en Millones'!B205/'Ingresos en Millones'!B205*100</f>
        <v>3.4106718922983115</v>
      </c>
    </row>
    <row r="206" spans="1:2">
      <c r="A206" s="2" t="s">
        <v>204</v>
      </c>
      <c r="B206">
        <f>'Utilidad en Millones'!B206/'Ingresos en Millones'!B206*100</f>
        <v>2.438032764481799</v>
      </c>
    </row>
    <row r="207" spans="1:2">
      <c r="A207" s="2" t="s">
        <v>205</v>
      </c>
      <c r="B207">
        <f>'Utilidad en Millones'!B207/'Ingresos en Millones'!B207*100</f>
        <v>2.1582300997579082</v>
      </c>
    </row>
    <row r="208" spans="1:2">
      <c r="A208" s="2" t="s">
        <v>206</v>
      </c>
      <c r="B208">
        <f>'Utilidad en Millones'!B208/'Ingresos en Millones'!B208*100</f>
        <v>1.8998556709870102</v>
      </c>
    </row>
    <row r="209" spans="1:2">
      <c r="A209" s="2" t="s">
        <v>207</v>
      </c>
      <c r="B209">
        <f>'Utilidad en Millones'!B209/'Ingresos en Millones'!B209*100</f>
        <v>2.3242561709297211</v>
      </c>
    </row>
    <row r="210" spans="1:2">
      <c r="A210" s="2" t="s">
        <v>208</v>
      </c>
      <c r="B210">
        <f>'Utilidad en Millones'!B210/'Ingresos en Millones'!B210*100</f>
        <v>2.1349421867002674</v>
      </c>
    </row>
    <row r="211" spans="1:2">
      <c r="A211" s="2" t="s">
        <v>209</v>
      </c>
      <c r="B211">
        <f>'Utilidad en Millones'!B211/'Ingresos en Millones'!B211*100</f>
        <v>1.5258501176938051</v>
      </c>
    </row>
    <row r="212" spans="1:2">
      <c r="A212" s="2" t="s">
        <v>210</v>
      </c>
      <c r="B212">
        <f>'Utilidad en Millones'!B212/'Ingresos en Millones'!B212*100</f>
        <v>4.3607532956118478</v>
      </c>
    </row>
    <row r="213" spans="1:2">
      <c r="A213" s="2" t="s">
        <v>211</v>
      </c>
      <c r="B213">
        <f>'Utilidad en Millones'!B213/'Ingresos en Millones'!B213*100</f>
        <v>7.0960652715410282</v>
      </c>
    </row>
    <row r="214" spans="1:2">
      <c r="A214" s="2" t="s">
        <v>212</v>
      </c>
      <c r="B214">
        <f>'Utilidad en Millones'!B214/'Ingresos en Millones'!B214*100</f>
        <v>7.9800842057157997</v>
      </c>
    </row>
    <row r="215" spans="1:2">
      <c r="A215" s="2" t="s">
        <v>213</v>
      </c>
      <c r="B215">
        <f>'Utilidad en Millones'!B215/'Ingresos en Millones'!B215*100</f>
        <v>8.1423854439464467</v>
      </c>
    </row>
    <row r="216" spans="1:2">
      <c r="A216" s="2" t="s">
        <v>214</v>
      </c>
      <c r="B216">
        <f>'Utilidad en Millones'!B216/'Ingresos en Millones'!B216*100</f>
        <v>6.6351386369525782</v>
      </c>
    </row>
    <row r="217" spans="1:2">
      <c r="A217" s="2" t="s">
        <v>215</v>
      </c>
      <c r="B217">
        <f>'Utilidad en Millones'!B217/'Ingresos en Millones'!B217*100</f>
        <v>6.2293662788138446</v>
      </c>
    </row>
    <row r="218" spans="1:2">
      <c r="A218" s="2" t="s">
        <v>216</v>
      </c>
      <c r="B218">
        <f>'Utilidad en Millones'!B218/'Ingresos en Millones'!B218*100</f>
        <v>6.936800437940879</v>
      </c>
    </row>
    <row r="219" spans="1:2">
      <c r="A219" s="2" t="s">
        <v>217</v>
      </c>
      <c r="B219">
        <f>'Utilidad en Millones'!B219/'Ingresos en Millones'!B219*100</f>
        <v>8.2502180376649097</v>
      </c>
    </row>
    <row r="220" spans="1:2">
      <c r="A220" s="2" t="s">
        <v>218</v>
      </c>
      <c r="B220">
        <f>'Utilidad en Millones'!B220/'Ingresos en Millones'!B220*100</f>
        <v>9.082698110566529</v>
      </c>
    </row>
    <row r="221" spans="1:2">
      <c r="A221" s="2" t="s">
        <v>219</v>
      </c>
      <c r="B221">
        <f>'Utilidad en Millones'!B221/'Ingresos en Millones'!B221*100</f>
        <v>6.5976566114639645</v>
      </c>
    </row>
    <row r="222" spans="1:2">
      <c r="A222" s="2" t="s">
        <v>220</v>
      </c>
      <c r="B222">
        <f>'Utilidad en Millones'!B222/'Ingresos en Millones'!B222*100</f>
        <v>3.5411222788321859</v>
      </c>
    </row>
    <row r="223" spans="1:2">
      <c r="A223" s="2" t="s">
        <v>221</v>
      </c>
      <c r="B223">
        <f>'Utilidad en Millones'!B223/'Ingresos en Millones'!B223*100</f>
        <v>4.6470149495735642</v>
      </c>
    </row>
    <row r="224" spans="1:2">
      <c r="A224" s="2" t="s">
        <v>222</v>
      </c>
      <c r="B224">
        <f>'Utilidad en Millones'!B224/'Ingresos en Millones'!B224*100</f>
        <v>4.4811253050093303</v>
      </c>
    </row>
    <row r="225" spans="1:2">
      <c r="A225" s="2" t="s">
        <v>223</v>
      </c>
      <c r="B225">
        <f>'Utilidad en Millones'!B225/'Ingresos en Millones'!B225*100</f>
        <v>5.1363226986163042</v>
      </c>
    </row>
    <row r="226" spans="1:2">
      <c r="A226" s="2" t="s">
        <v>224</v>
      </c>
      <c r="B226">
        <f>'Utilidad en Millones'!B226/'Ingresos en Millones'!B226*100</f>
        <v>5.9431371970121933</v>
      </c>
    </row>
    <row r="227" spans="1:2">
      <c r="A227" s="2" t="s">
        <v>225</v>
      </c>
      <c r="B227">
        <f>'Utilidad en Millones'!B227/'Ingresos en Millones'!B227*100</f>
        <v>5.5727809027301412</v>
      </c>
    </row>
    <row r="228" spans="1:2">
      <c r="A228" s="2" t="s">
        <v>226</v>
      </c>
      <c r="B228">
        <f>'Utilidad en Millones'!B228/'Ingresos en Millones'!B228*100</f>
        <v>5.6237293947632692</v>
      </c>
    </row>
    <row r="229" spans="1:2">
      <c r="A229" s="2" t="s">
        <v>227</v>
      </c>
      <c r="B229">
        <f>'Utilidad en Millones'!B229/'Ingresos en Millones'!B229*100</f>
        <v>4.4761735690192994</v>
      </c>
    </row>
    <row r="230" spans="1:2">
      <c r="A230" s="2" t="s">
        <v>228</v>
      </c>
      <c r="B230">
        <f>'Utilidad en Millones'!B230/'Ingresos en Millones'!B230*100</f>
        <v>2.3187429166539038</v>
      </c>
    </row>
    <row r="231" spans="1:2">
      <c r="A231" s="2" t="s">
        <v>229</v>
      </c>
      <c r="B231">
        <f>'Utilidad en Millones'!B231/'Ingresos en Millones'!B231*100</f>
        <v>4.1774736493570996</v>
      </c>
    </row>
    <row r="232" spans="1:2">
      <c r="A232" s="2" t="s">
        <v>230</v>
      </c>
      <c r="B232">
        <f>'Utilidad en Millones'!B232/'Ingresos en Millones'!B232*100</f>
        <v>1.5644820295983086</v>
      </c>
    </row>
    <row r="233" spans="1:2">
      <c r="A233" s="2" t="s">
        <v>231</v>
      </c>
      <c r="B233" s="4">
        <f>'Utilidad en Millones'!B233/'Ingresos en Millones'!B233*100</f>
        <v>2.0228988037172053</v>
      </c>
    </row>
    <row r="234" spans="1:2">
      <c r="A234" s="2" t="s">
        <v>232</v>
      </c>
      <c r="B234" s="4">
        <f>'Utilidad en Millones'!B234/'Ingresos en Millones'!B234*100</f>
        <v>-6.5100997809686048</v>
      </c>
    </row>
    <row r="235" spans="1:2">
      <c r="A235" s="2" t="s">
        <v>233</v>
      </c>
      <c r="B235" s="4">
        <f>'Utilidad en Millones'!B235/'Ingresos en Millones'!B235*100</f>
        <v>1.4193025141930251</v>
      </c>
    </row>
    <row r="236" spans="1:2">
      <c r="A236" s="2" t="s">
        <v>234</v>
      </c>
      <c r="B236" s="4">
        <f>'Utilidad en Millones'!B236/'Ingresos en Millones'!B236*100</f>
        <v>1.4722762888655987</v>
      </c>
    </row>
    <row r="237" spans="1:2">
      <c r="A237" s="2" t="s">
        <v>235</v>
      </c>
      <c r="B237" s="4">
        <f>'Utilidad en Millones'!B237/'Ingresos en Millones'!B237*100</f>
        <v>7.9025693980440987</v>
      </c>
    </row>
    <row r="238" spans="1:2">
      <c r="A238" s="2" t="s">
        <v>236</v>
      </c>
      <c r="B238" s="4">
        <f>'Utilidad en Millones'!B238/'Ingresos en Millones'!B238*100</f>
        <v>9.2909219949674178</v>
      </c>
    </row>
    <row r="239" spans="1:2">
      <c r="A239" s="2" t="s">
        <v>237</v>
      </c>
      <c r="B239" s="4">
        <f>'Utilidad en Millones'!B239/'Ingresos en Millones'!B239*100</f>
        <v>10.121991427629409</v>
      </c>
    </row>
    <row r="240" spans="1:2">
      <c r="A240" s="2" t="s">
        <v>238</v>
      </c>
      <c r="B240" s="4">
        <f>'Utilidad en Millones'!B240/'Ingresos en Millones'!B240*100</f>
        <v>7.5445651521517316</v>
      </c>
    </row>
    <row r="241" spans="1:2">
      <c r="A241" s="2" t="s">
        <v>239</v>
      </c>
      <c r="B241" s="4">
        <f>'Utilidad en Millones'!B241/'Ingresos en Millones'!B241*100</f>
        <v>11.0835144365104</v>
      </c>
    </row>
    <row r="242" spans="1:2">
      <c r="A242" s="2" t="s">
        <v>240</v>
      </c>
      <c r="B242" s="4">
        <f>'Utilidad en Millones'!B242/'Ingresos en Millones'!B242*100</f>
        <v>7.0279306261753858</v>
      </c>
    </row>
    <row r="243" spans="1:2">
      <c r="A243" s="2" t="s">
        <v>241</v>
      </c>
      <c r="B243" s="4">
        <f>'Utilidad en Millones'!B243/'Ingresos en Millones'!B243*100</f>
        <v>13.944589009643348</v>
      </c>
    </row>
    <row r="244" spans="1:2">
      <c r="A244" s="2" t="s">
        <v>242</v>
      </c>
      <c r="B244" s="4">
        <f>'Utilidad en Millones'!B244/'Ingresos en Millones'!B244*100</f>
        <v>3.8993469074145213</v>
      </c>
    </row>
    <row r="245" spans="1:2">
      <c r="A245" s="2" t="s">
        <v>243</v>
      </c>
      <c r="B245" s="4">
        <f>'Utilidad en Millones'!B245/'Ingresos en Millones'!B245*100</f>
        <v>3.3735490879981707</v>
      </c>
    </row>
    <row r="246" spans="1:2">
      <c r="A246" s="2" t="s">
        <v>244</v>
      </c>
      <c r="B246" s="4">
        <f>'Utilidad en Millones'!B246/'Ingresos en Millones'!B246*100</f>
        <v>28.361302400213944</v>
      </c>
    </row>
    <row r="247" spans="1:2">
      <c r="A247" s="2" t="s">
        <v>245</v>
      </c>
      <c r="B247" s="4">
        <f>'Utilidad en Millones'!B247/'Ingresos en Millones'!B247*100</f>
        <v>31.687673238847342</v>
      </c>
    </row>
    <row r="248" spans="1:2">
      <c r="A248" s="2" t="s">
        <v>246</v>
      </c>
      <c r="B248">
        <f>'Utilidad en Millones'!B248/'Ingresos en Millones'!B248*100</f>
        <v>27.559720099734577</v>
      </c>
    </row>
    <row r="249" spans="1:2">
      <c r="A249" s="2" t="s">
        <v>247</v>
      </c>
      <c r="B249">
        <f>'Utilidad en Millones'!B249/'Ingresos en Millones'!B249*100</f>
        <v>30.07890663344282</v>
      </c>
    </row>
    <row r="250" spans="1:2">
      <c r="A250" s="2" t="s">
        <v>248</v>
      </c>
      <c r="B250">
        <f>'Utilidad en Millones'!B250/'Ingresos en Millones'!B250*100</f>
        <v>20.849649934733595</v>
      </c>
    </row>
    <row r="251" spans="1:2">
      <c r="A251" s="2" t="s">
        <v>249</v>
      </c>
      <c r="B251">
        <f>'Utilidad en Millones'!B251/'Ingresos en Millones'!B251*100</f>
        <v>24.22093911862104</v>
      </c>
    </row>
    <row r="252" spans="1:2">
      <c r="A252" s="2" t="s">
        <v>250</v>
      </c>
      <c r="B252" s="4">
        <f>'Utilidad en Millones'!B252/'Ingresos en Millones'!B252*100</f>
        <v>11.058274639989234</v>
      </c>
    </row>
    <row r="253" spans="1:2">
      <c r="A253" s="2" t="s">
        <v>251</v>
      </c>
      <c r="B253" s="4">
        <f>'Utilidad en Millones'!B253/'Ingresos en Millones'!B253*100</f>
        <v>29.961062914133478</v>
      </c>
    </row>
    <row r="254" spans="1:2">
      <c r="A254" s="2" t="s">
        <v>252</v>
      </c>
      <c r="B254" s="4">
        <f>'Utilidad en Millones'!B254/'Ingresos en Millones'!B254*100</f>
        <v>31.516400897350387</v>
      </c>
    </row>
    <row r="255" spans="1:2">
      <c r="A255" s="2" t="s">
        <v>253</v>
      </c>
      <c r="B255">
        <f>'Utilidad en Millones'!B255/'Ingresos en Millones'!B255*100</f>
        <v>26.94095215396532</v>
      </c>
    </row>
    <row r="256" spans="1:2">
      <c r="A256" s="2" t="s">
        <v>254</v>
      </c>
      <c r="B256">
        <f>'Utilidad en Millones'!B256/'Ingresos en Millones'!B256*100</f>
        <v>29.266968325791854</v>
      </c>
    </row>
    <row r="257" spans="1:2">
      <c r="A257" s="2" t="s">
        <v>255</v>
      </c>
      <c r="B257">
        <f>'Utilidad en Millones'!B257/'Ingresos en Millones'!B257*100</f>
        <v>45.654862121154913</v>
      </c>
    </row>
    <row r="258" spans="1:2">
      <c r="A258" s="2" t="s">
        <v>256</v>
      </c>
      <c r="B258">
        <f>'Utilidad en Millones'!B258/'Ingresos en Millones'!B258*100</f>
        <v>46.585067886952274</v>
      </c>
    </row>
    <row r="259" spans="1:2">
      <c r="A259" s="2" t="s">
        <v>257</v>
      </c>
      <c r="B259">
        <f>'Utilidad en Millones'!B259/'Ingresos en Millones'!B259*100</f>
        <v>32.419571858488922</v>
      </c>
    </row>
    <row r="260" spans="1:2">
      <c r="A260" s="2" t="s">
        <v>258</v>
      </c>
      <c r="B260">
        <f>'Utilidad en Millones'!B260/'Ingresos en Millones'!B260*100</f>
        <v>24.95984276858038</v>
      </c>
    </row>
    <row r="261" spans="1:2">
      <c r="A261" s="2" t="s">
        <v>259</v>
      </c>
      <c r="B261">
        <f>'Utilidad en Millones'!B261/'Ingresos en Millones'!B261*100</f>
        <v>48.857187940988567</v>
      </c>
    </row>
    <row r="262" spans="1:2">
      <c r="A262" s="2" t="s">
        <v>260</v>
      </c>
      <c r="B262">
        <f>'Utilidad en Millones'!B262/'Ingresos en Millones'!B262*100</f>
        <v>16.436162894580985</v>
      </c>
    </row>
    <row r="263" spans="1:2">
      <c r="A263" s="2" t="s">
        <v>261</v>
      </c>
      <c r="B263">
        <f>'Utilidad en Millones'!B263/'Ingresos en Millones'!B263*100</f>
        <v>21.558999539665493</v>
      </c>
    </row>
    <row r="264" spans="1:2">
      <c r="A264" s="2" t="s">
        <v>262</v>
      </c>
      <c r="B264">
        <f>'Utilidad en Millones'!B264/'Ingresos en Millones'!B264*100</f>
        <v>-2.1258668740683131</v>
      </c>
    </row>
    <row r="265" spans="1:2">
      <c r="A265" s="2" t="s">
        <v>263</v>
      </c>
      <c r="B265">
        <f>'Utilidad en Millones'!B265/'Ingresos en Millones'!B265*100</f>
        <v>17.769652650822671</v>
      </c>
    </row>
    <row r="266" spans="1:2">
      <c r="A266" s="2" t="s">
        <v>264</v>
      </c>
      <c r="B266">
        <f>'Utilidad en Millones'!B266/'Ingresos en Millones'!B266*100</f>
        <v>6.0964373464373462</v>
      </c>
    </row>
    <row r="267" spans="1:2">
      <c r="A267" s="2" t="s">
        <v>265</v>
      </c>
      <c r="B267">
        <f>'Utilidad en Millones'!B267/'Ingresos en Millones'!B267*100</f>
        <v>6.090011711560984</v>
      </c>
    </row>
  </sheetData>
  <phoneticPr fontId="2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F6F8-C129-43C9-9C9F-14720158B206}">
  <sheetPr codeName="Hoja8"/>
  <dimension ref="A1:B267"/>
  <sheetViews>
    <sheetView topLeftCell="A246" workbookViewId="0">
      <selection activeCell="A271" sqref="A271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35103.401899999997</v>
      </c>
    </row>
    <row r="3" spans="1:2">
      <c r="A3" s="2" t="s">
        <v>1</v>
      </c>
      <c r="B3">
        <v>39934.800000000003</v>
      </c>
    </row>
    <row r="4" spans="1:2">
      <c r="A4" s="2" t="s">
        <v>2</v>
      </c>
      <c r="B4">
        <v>48849.901899999997</v>
      </c>
    </row>
    <row r="5" spans="1:2">
      <c r="A5" s="2" t="s">
        <v>3</v>
      </c>
      <c r="B5">
        <v>45033.3</v>
      </c>
    </row>
    <row r="6" spans="1:2">
      <c r="A6" s="2" t="s">
        <v>4</v>
      </c>
      <c r="B6">
        <v>46196.1</v>
      </c>
    </row>
    <row r="7" spans="1:2">
      <c r="A7" s="2" t="s">
        <v>5</v>
      </c>
      <c r="B7">
        <v>49681.5</v>
      </c>
    </row>
    <row r="8" spans="1:2">
      <c r="A8" s="2" t="s">
        <v>6</v>
      </c>
      <c r="B8">
        <v>65789.899999999994</v>
      </c>
    </row>
    <row r="9" spans="1:2">
      <c r="A9" s="2" t="s">
        <v>7</v>
      </c>
      <c r="B9">
        <v>66585.3</v>
      </c>
    </row>
    <row r="10" spans="1:2">
      <c r="A10" s="2" t="s">
        <v>8</v>
      </c>
      <c r="B10">
        <v>74518.399999999994</v>
      </c>
    </row>
    <row r="11" spans="1:2">
      <c r="A11" s="2" t="s">
        <v>9</v>
      </c>
      <c r="B11">
        <v>84554.1</v>
      </c>
    </row>
    <row r="12" spans="1:2">
      <c r="A12" s="2" t="s">
        <v>10</v>
      </c>
      <c r="B12">
        <v>92962.4</v>
      </c>
    </row>
    <row r="13" spans="1:2">
      <c r="A13" s="2" t="s">
        <v>11</v>
      </c>
      <c r="B13">
        <v>9277.8019000000004</v>
      </c>
    </row>
    <row r="14" spans="1:2">
      <c r="A14" s="2" t="s">
        <v>12</v>
      </c>
      <c r="B14">
        <v>11557.2</v>
      </c>
    </row>
    <row r="15" spans="1:2">
      <c r="A15" s="2" t="s">
        <v>13</v>
      </c>
      <c r="B15">
        <v>12415.6019</v>
      </c>
    </row>
    <row r="16" spans="1:2">
      <c r="A16" s="2" t="s">
        <v>14</v>
      </c>
      <c r="B16">
        <v>12912.4</v>
      </c>
    </row>
    <row r="17" spans="1:2">
      <c r="A17" s="2" t="s">
        <v>15</v>
      </c>
      <c r="B17">
        <v>13888.5</v>
      </c>
    </row>
    <row r="18" spans="1:2">
      <c r="A18" s="2" t="s">
        <v>16</v>
      </c>
      <c r="B18">
        <v>15049.6</v>
      </c>
    </row>
    <row r="19" spans="1:2">
      <c r="A19" s="2" t="s">
        <v>17</v>
      </c>
      <c r="B19">
        <v>20403</v>
      </c>
    </row>
    <row r="20" spans="1:2">
      <c r="A20" s="2" t="s">
        <v>18</v>
      </c>
      <c r="B20">
        <v>17279.7</v>
      </c>
    </row>
    <row r="21" spans="1:2">
      <c r="A21" s="2" t="s">
        <v>19</v>
      </c>
      <c r="B21">
        <v>15006.7</v>
      </c>
    </row>
    <row r="22" spans="1:2">
      <c r="A22" s="2" t="s">
        <v>20</v>
      </c>
      <c r="B22">
        <v>13860.8</v>
      </c>
    </row>
    <row r="23" spans="1:2">
      <c r="A23" s="2" t="s">
        <v>21</v>
      </c>
      <c r="B23">
        <v>14147.6</v>
      </c>
    </row>
    <row r="24" spans="1:2">
      <c r="A24" s="2" t="s">
        <v>22</v>
      </c>
      <c r="B24">
        <v>24890.801899999999</v>
      </c>
    </row>
    <row r="25" spans="1:2">
      <c r="A25" s="2" t="s">
        <v>23</v>
      </c>
      <c r="B25">
        <v>23022.3</v>
      </c>
    </row>
    <row r="26" spans="1:2">
      <c r="A26" s="2" t="s">
        <v>24</v>
      </c>
      <c r="B26">
        <v>23512.401900000001</v>
      </c>
    </row>
    <row r="27" spans="1:2">
      <c r="A27" s="2" t="s">
        <v>25</v>
      </c>
      <c r="B27">
        <v>27753.599999999999</v>
      </c>
    </row>
    <row r="28" spans="1:2">
      <c r="A28" s="2" t="s">
        <v>26</v>
      </c>
      <c r="B28">
        <v>27794.799999999999</v>
      </c>
    </row>
    <row r="29" spans="1:2">
      <c r="A29" s="2" t="s">
        <v>27</v>
      </c>
      <c r="B29">
        <v>29734.5</v>
      </c>
    </row>
    <row r="30" spans="1:2">
      <c r="A30" s="2" t="s">
        <v>28</v>
      </c>
      <c r="B30">
        <v>32490.2</v>
      </c>
    </row>
    <row r="31" spans="1:2">
      <c r="A31" s="2" t="s">
        <v>29</v>
      </c>
      <c r="B31">
        <v>31434.6</v>
      </c>
    </row>
    <row r="32" spans="1:2">
      <c r="A32" s="2" t="s">
        <v>30</v>
      </c>
      <c r="B32">
        <v>35180.9</v>
      </c>
    </row>
    <row r="33" spans="1:2">
      <c r="A33" s="2" t="s">
        <v>31</v>
      </c>
      <c r="B33">
        <v>35411.9</v>
      </c>
    </row>
    <row r="34" spans="1:2">
      <c r="A34" s="2" t="s">
        <v>32</v>
      </c>
      <c r="B34">
        <v>32973.699999999997</v>
      </c>
    </row>
    <row r="35" spans="1:2">
      <c r="A35" s="2" t="s">
        <v>33</v>
      </c>
      <c r="B35">
        <v>15028.001899999999</v>
      </c>
    </row>
    <row r="36" spans="1:2">
      <c r="A36" s="2" t="s">
        <v>34</v>
      </c>
      <c r="B36">
        <v>15947</v>
      </c>
    </row>
    <row r="37" spans="1:2">
      <c r="A37" s="2" t="s">
        <v>35</v>
      </c>
      <c r="B37">
        <v>26383.001899999999</v>
      </c>
    </row>
    <row r="38" spans="1:2">
      <c r="A38" s="2" t="s">
        <v>36</v>
      </c>
      <c r="B38">
        <v>24805</v>
      </c>
    </row>
    <row r="39" spans="1:2">
      <c r="A39" s="2" t="s">
        <v>37</v>
      </c>
      <c r="B39">
        <v>28642</v>
      </c>
    </row>
    <row r="40" spans="1:2">
      <c r="A40" s="2" t="s">
        <v>38</v>
      </c>
      <c r="B40">
        <v>29170</v>
      </c>
    </row>
    <row r="41" spans="1:2">
      <c r="A41" s="2" t="s">
        <v>39</v>
      </c>
      <c r="B41">
        <v>35932</v>
      </c>
    </row>
    <row r="42" spans="1:2">
      <c r="A42" s="2" t="s">
        <v>40</v>
      </c>
      <c r="B42">
        <v>33185</v>
      </c>
    </row>
    <row r="43" spans="1:2">
      <c r="A43" s="2" t="s">
        <v>41</v>
      </c>
      <c r="B43">
        <v>30690</v>
      </c>
    </row>
    <row r="44" spans="1:2">
      <c r="A44" s="2" t="s">
        <v>42</v>
      </c>
      <c r="B44">
        <v>48519</v>
      </c>
    </row>
    <row r="45" spans="1:2">
      <c r="A45" s="2" t="s">
        <v>43</v>
      </c>
      <c r="B45">
        <v>43242</v>
      </c>
    </row>
    <row r="46" spans="1:2">
      <c r="A46" s="2" t="s">
        <v>44</v>
      </c>
      <c r="B46">
        <v>38120.001900000003</v>
      </c>
    </row>
    <row r="47" spans="1:2">
      <c r="A47" s="2" t="s">
        <v>45</v>
      </c>
      <c r="B47">
        <v>36244</v>
      </c>
    </row>
    <row r="48" spans="1:2">
      <c r="A48" s="2" t="s">
        <v>46</v>
      </c>
      <c r="B48">
        <v>42607.001900000003</v>
      </c>
    </row>
    <row r="49" spans="1:2">
      <c r="A49" s="2" t="s">
        <v>47</v>
      </c>
      <c r="B49">
        <v>35457</v>
      </c>
    </row>
    <row r="50" spans="1:2">
      <c r="A50" s="2" t="s">
        <v>48</v>
      </c>
      <c r="B50">
        <v>39871</v>
      </c>
    </row>
    <row r="51" spans="1:2">
      <c r="A51" s="2" t="s">
        <v>49</v>
      </c>
      <c r="B51">
        <v>43836</v>
      </c>
    </row>
    <row r="52" spans="1:2">
      <c r="A52" s="2" t="s">
        <v>50</v>
      </c>
      <c r="B52">
        <v>38860</v>
      </c>
    </row>
    <row r="53" spans="1:2">
      <c r="A53" s="2" t="s">
        <v>51</v>
      </c>
      <c r="B53">
        <v>41792</v>
      </c>
    </row>
    <row r="54" spans="1:2">
      <c r="A54" s="2" t="s">
        <v>52</v>
      </c>
      <c r="B54">
        <v>45030</v>
      </c>
    </row>
    <row r="55" spans="1:2">
      <c r="A55" s="2" t="s">
        <v>53</v>
      </c>
      <c r="B55">
        <v>59744</v>
      </c>
    </row>
    <row r="56" spans="1:2">
      <c r="A56" s="2" t="s">
        <v>54</v>
      </c>
      <c r="B56">
        <v>67792</v>
      </c>
    </row>
    <row r="57" spans="1:2">
      <c r="A57" s="2" t="s">
        <v>55</v>
      </c>
      <c r="B57">
        <v>21533.601900000001</v>
      </c>
    </row>
    <row r="58" spans="1:2">
      <c r="A58" s="2" t="s">
        <v>56</v>
      </c>
      <c r="B58">
        <v>22154.9</v>
      </c>
    </row>
    <row r="59" spans="1:2">
      <c r="A59" s="2" t="s">
        <v>57</v>
      </c>
      <c r="B59">
        <v>25747.7019</v>
      </c>
    </row>
    <row r="60" spans="1:2">
      <c r="A60" s="2" t="s">
        <v>58</v>
      </c>
      <c r="B60">
        <v>24437.599999999999</v>
      </c>
    </row>
    <row r="61" spans="1:2">
      <c r="A61" s="2" t="s">
        <v>59</v>
      </c>
      <c r="B61">
        <v>24337.8</v>
      </c>
    </row>
    <row r="62" spans="1:2">
      <c r="A62" s="2" t="s">
        <v>60</v>
      </c>
      <c r="B62">
        <v>26632.1</v>
      </c>
    </row>
    <row r="63" spans="1:2">
      <c r="A63" s="2" t="s">
        <v>61</v>
      </c>
      <c r="B63">
        <v>29480.5</v>
      </c>
    </row>
    <row r="64" spans="1:2">
      <c r="A64" s="2" t="s">
        <v>62</v>
      </c>
      <c r="B64">
        <v>29240.2</v>
      </c>
    </row>
    <row r="65" spans="1:2">
      <c r="A65" s="2" t="s">
        <v>63</v>
      </c>
      <c r="B65">
        <v>31876.1</v>
      </c>
    </row>
    <row r="66" spans="1:2">
      <c r="A66" s="2" t="s">
        <v>64</v>
      </c>
      <c r="B66">
        <v>35761.800000000003</v>
      </c>
    </row>
    <row r="67" spans="1:2">
      <c r="A67" s="2" t="s">
        <v>65</v>
      </c>
      <c r="B67">
        <v>37237.1</v>
      </c>
    </row>
    <row r="68" spans="1:2">
      <c r="A68" s="2" t="s">
        <v>66</v>
      </c>
      <c r="B68">
        <v>10806.001899999999</v>
      </c>
    </row>
    <row r="69" spans="1:2">
      <c r="A69" s="2" t="s">
        <v>67</v>
      </c>
      <c r="B69">
        <v>12975</v>
      </c>
    </row>
    <row r="70" spans="1:2">
      <c r="A70" s="2" t="s">
        <v>68</v>
      </c>
      <c r="B70">
        <v>17467.001899999999</v>
      </c>
    </row>
    <row r="71" spans="1:2">
      <c r="A71" s="2" t="s">
        <v>69</v>
      </c>
      <c r="B71">
        <v>17657</v>
      </c>
    </row>
    <row r="72" spans="1:2">
      <c r="A72" s="2" t="s">
        <v>70</v>
      </c>
      <c r="B72">
        <v>18283</v>
      </c>
    </row>
    <row r="73" spans="1:2">
      <c r="A73" s="2" t="s">
        <v>71</v>
      </c>
      <c r="B73">
        <v>19369</v>
      </c>
    </row>
    <row r="74" spans="1:2">
      <c r="A74" s="2" t="s">
        <v>72</v>
      </c>
      <c r="B74">
        <v>18180</v>
      </c>
    </row>
    <row r="75" spans="1:2">
      <c r="A75" s="2" t="s">
        <v>73</v>
      </c>
      <c r="B75">
        <v>18494</v>
      </c>
    </row>
    <row r="76" spans="1:2">
      <c r="A76" s="2" t="s">
        <v>74</v>
      </c>
      <c r="B76">
        <v>17549</v>
      </c>
    </row>
    <row r="77" spans="1:2">
      <c r="A77" s="2" t="s">
        <v>75</v>
      </c>
      <c r="B77">
        <v>18569</v>
      </c>
    </row>
    <row r="78" spans="1:2">
      <c r="A78" s="2" t="s">
        <v>76</v>
      </c>
      <c r="B78">
        <v>16697</v>
      </c>
    </row>
    <row r="79" spans="1:2">
      <c r="A79" s="2" t="s">
        <v>77</v>
      </c>
      <c r="B79">
        <v>11730.2019</v>
      </c>
    </row>
    <row r="80" spans="1:2">
      <c r="A80" s="2" t="s">
        <v>78</v>
      </c>
      <c r="B80">
        <v>15739.2</v>
      </c>
    </row>
    <row r="81" spans="1:2">
      <c r="A81" s="2" t="s">
        <v>79</v>
      </c>
      <c r="B81">
        <v>19195.2019</v>
      </c>
    </row>
    <row r="82" spans="1:2">
      <c r="A82" s="2" t="s">
        <v>80</v>
      </c>
      <c r="B82">
        <v>20458.5</v>
      </c>
    </row>
    <row r="83" spans="1:2">
      <c r="A83" s="2" t="s">
        <v>81</v>
      </c>
      <c r="B83">
        <v>20646.599999999999</v>
      </c>
    </row>
    <row r="84" spans="1:2">
      <c r="A84" s="2" t="s">
        <v>82</v>
      </c>
      <c r="B84">
        <v>22010.1</v>
      </c>
    </row>
    <row r="85" spans="1:2">
      <c r="A85" s="2" t="s">
        <v>83</v>
      </c>
      <c r="B85">
        <v>24418.3</v>
      </c>
    </row>
    <row r="86" spans="1:2">
      <c r="A86" s="2" t="s">
        <v>84</v>
      </c>
      <c r="B86">
        <v>25061.1</v>
      </c>
    </row>
    <row r="87" spans="1:2">
      <c r="A87" s="2" t="s">
        <v>85</v>
      </c>
      <c r="B87">
        <v>27501.5</v>
      </c>
    </row>
    <row r="88" spans="1:2">
      <c r="A88" s="2" t="s">
        <v>86</v>
      </c>
      <c r="B88">
        <v>29375.5</v>
      </c>
    </row>
    <row r="89" spans="1:2">
      <c r="A89" s="2" t="s">
        <v>87</v>
      </c>
      <c r="B89">
        <v>31271.200000000001</v>
      </c>
    </row>
    <row r="90" spans="1:2">
      <c r="A90" s="2" t="s">
        <v>88</v>
      </c>
      <c r="B90">
        <v>11195.6019</v>
      </c>
    </row>
    <row r="91" spans="1:2">
      <c r="A91" s="2" t="s">
        <v>89</v>
      </c>
      <c r="B91">
        <v>11634.7</v>
      </c>
    </row>
    <row r="92" spans="1:2">
      <c r="A92" s="2" t="s">
        <v>90</v>
      </c>
      <c r="B92">
        <v>11125.1019</v>
      </c>
    </row>
    <row r="93" spans="1:2">
      <c r="A93" s="2" t="s">
        <v>91</v>
      </c>
      <c r="B93">
        <v>10663.7</v>
      </c>
    </row>
    <row r="94" spans="1:2">
      <c r="A94" s="2" t="s">
        <v>92</v>
      </c>
      <c r="B94">
        <v>9917.7000000000007</v>
      </c>
    </row>
    <row r="95" spans="1:2">
      <c r="A95" s="2" t="s">
        <v>93</v>
      </c>
      <c r="B95">
        <v>9926.4</v>
      </c>
    </row>
    <row r="96" spans="1:2">
      <c r="A96" s="2" t="s">
        <v>94</v>
      </c>
      <c r="B96">
        <v>12775.2</v>
      </c>
    </row>
    <row r="97" spans="1:2">
      <c r="A97" s="2" t="s">
        <v>95</v>
      </c>
      <c r="B97">
        <v>12393.1</v>
      </c>
    </row>
    <row r="98" spans="1:2">
      <c r="A98" s="2" t="s">
        <v>96</v>
      </c>
      <c r="B98">
        <v>14203.1</v>
      </c>
    </row>
    <row r="99" spans="1:2">
      <c r="A99" s="2" t="s">
        <v>97</v>
      </c>
      <c r="B99">
        <v>14498.8</v>
      </c>
    </row>
    <row r="100" spans="1:2">
      <c r="A100" s="2" t="s">
        <v>98</v>
      </c>
      <c r="B100">
        <v>15097.5</v>
      </c>
    </row>
    <row r="101" spans="1:2">
      <c r="A101" s="2" t="s">
        <v>99</v>
      </c>
      <c r="B101">
        <v>51893.901899999997</v>
      </c>
    </row>
    <row r="102" spans="1:2">
      <c r="A102" s="2" t="s">
        <v>100</v>
      </c>
      <c r="B102">
        <v>48031.3</v>
      </c>
    </row>
    <row r="103" spans="1:2">
      <c r="A103" s="2" t="s">
        <v>101</v>
      </c>
      <c r="B103">
        <v>46495.401899999997</v>
      </c>
    </row>
    <row r="104" spans="1:2">
      <c r="A104" s="2" t="s">
        <v>102</v>
      </c>
      <c r="B104">
        <v>42315</v>
      </c>
    </row>
    <row r="105" spans="1:2">
      <c r="A105" s="2" t="s">
        <v>103</v>
      </c>
      <c r="B105">
        <v>48171.5</v>
      </c>
    </row>
    <row r="106" spans="1:2">
      <c r="A106" s="2" t="s">
        <v>104</v>
      </c>
      <c r="B106">
        <v>50549.5</v>
      </c>
    </row>
    <row r="107" spans="1:2">
      <c r="A107" s="2" t="s">
        <v>105</v>
      </c>
      <c r="B107">
        <v>56411.1</v>
      </c>
    </row>
    <row r="108" spans="1:2">
      <c r="A108" s="2" t="s">
        <v>106</v>
      </c>
      <c r="B108">
        <v>50056.9</v>
      </c>
    </row>
    <row r="109" spans="1:2">
      <c r="A109" s="2" t="s">
        <v>107</v>
      </c>
      <c r="B109">
        <v>44426.400000000001</v>
      </c>
    </row>
    <row r="110" spans="1:2">
      <c r="A110" s="2" t="s">
        <v>108</v>
      </c>
      <c r="B110">
        <v>42234.6</v>
      </c>
    </row>
    <row r="111" spans="1:2">
      <c r="A111" s="2" t="s">
        <v>109</v>
      </c>
      <c r="B111">
        <v>40144</v>
      </c>
    </row>
    <row r="112" spans="1:2">
      <c r="A112" s="2" t="s">
        <v>110</v>
      </c>
      <c r="B112">
        <v>23453.901900000001</v>
      </c>
    </row>
    <row r="113" spans="1:2">
      <c r="A113" s="2" t="s">
        <v>111</v>
      </c>
      <c r="B113">
        <v>13447.1</v>
      </c>
    </row>
    <row r="114" spans="1:2">
      <c r="A114" s="2" t="s">
        <v>112</v>
      </c>
      <c r="B114">
        <v>15035.001899999999</v>
      </c>
    </row>
    <row r="115" spans="1:2">
      <c r="A115" s="2" t="s">
        <v>113</v>
      </c>
      <c r="B115">
        <v>15205.5</v>
      </c>
    </row>
    <row r="116" spans="1:2">
      <c r="A116" s="2" t="s">
        <v>114</v>
      </c>
      <c r="B116">
        <v>15172.2</v>
      </c>
    </row>
    <row r="117" spans="1:2">
      <c r="A117" s="2" t="s">
        <v>115</v>
      </c>
      <c r="B117">
        <v>14109</v>
      </c>
    </row>
    <row r="118" spans="1:2">
      <c r="A118" s="2" t="s">
        <v>116</v>
      </c>
      <c r="B118">
        <v>17290.3</v>
      </c>
    </row>
    <row r="119" spans="1:2">
      <c r="A119" s="2" t="s">
        <v>117</v>
      </c>
      <c r="B119">
        <v>18491.2</v>
      </c>
    </row>
    <row r="120" spans="1:2">
      <c r="A120" s="2" t="s">
        <v>118</v>
      </c>
      <c r="B120">
        <v>23454.2</v>
      </c>
    </row>
    <row r="121" spans="1:2">
      <c r="A121" s="2" t="s">
        <v>119</v>
      </c>
      <c r="B121">
        <v>26068.400000000001</v>
      </c>
    </row>
    <row r="122" spans="1:2">
      <c r="A122" s="2" t="s">
        <v>120</v>
      </c>
      <c r="B122">
        <v>27259.3</v>
      </c>
    </row>
    <row r="123" spans="1:2">
      <c r="A123" s="2" t="s">
        <v>121</v>
      </c>
      <c r="B123">
        <v>84744.101899999994</v>
      </c>
    </row>
    <row r="124" spans="1:2">
      <c r="A124" s="2" t="s">
        <v>122</v>
      </c>
      <c r="B124">
        <v>109387.7</v>
      </c>
    </row>
    <row r="125" spans="1:2">
      <c r="A125" s="2" t="s">
        <v>123</v>
      </c>
      <c r="B125">
        <v>136886.5019</v>
      </c>
    </row>
    <row r="126" spans="1:2">
      <c r="A126" s="2" t="s">
        <v>124</v>
      </c>
      <c r="B126">
        <v>147572.1</v>
      </c>
    </row>
    <row r="127" spans="1:2">
      <c r="A127" s="2" t="s">
        <v>125</v>
      </c>
      <c r="B127">
        <v>147468</v>
      </c>
    </row>
    <row r="128" spans="1:2">
      <c r="A128" s="2" t="s">
        <v>126</v>
      </c>
      <c r="B128">
        <v>154375.9</v>
      </c>
    </row>
    <row r="129" spans="1:2">
      <c r="A129" s="2" t="s">
        <v>127</v>
      </c>
      <c r="B129">
        <v>215173.4</v>
      </c>
    </row>
    <row r="130" spans="1:2">
      <c r="A130" s="2" t="s">
        <v>128</v>
      </c>
      <c r="B130">
        <v>220457.9</v>
      </c>
    </row>
    <row r="131" spans="1:2">
      <c r="A131" s="2" t="s">
        <v>129</v>
      </c>
      <c r="B131">
        <v>246267.2</v>
      </c>
    </row>
    <row r="132" spans="1:2">
      <c r="A132" s="2" t="s">
        <v>130</v>
      </c>
      <c r="B132">
        <v>249270.2</v>
      </c>
    </row>
    <row r="133" spans="1:2">
      <c r="A133" s="2" t="s">
        <v>131</v>
      </c>
      <c r="B133">
        <v>274401.5</v>
      </c>
    </row>
    <row r="134" spans="1:2">
      <c r="A134" s="2" t="s">
        <v>132</v>
      </c>
      <c r="B134">
        <v>24658.401900000001</v>
      </c>
    </row>
    <row r="135" spans="1:2">
      <c r="A135" s="2" t="s">
        <v>133</v>
      </c>
      <c r="B135">
        <v>23380.5</v>
      </c>
    </row>
    <row r="136" spans="1:2">
      <c r="A136" s="2" t="s">
        <v>134</v>
      </c>
      <c r="B136">
        <v>21930.001899999999</v>
      </c>
    </row>
    <row r="137" spans="1:2">
      <c r="A137" s="2" t="s">
        <v>135</v>
      </c>
      <c r="B137">
        <v>19323.5</v>
      </c>
    </row>
    <row r="138" spans="1:2">
      <c r="A138" s="2" t="s">
        <v>136</v>
      </c>
      <c r="B138">
        <v>21919.7</v>
      </c>
    </row>
    <row r="139" spans="1:2">
      <c r="A139" s="2" t="s">
        <v>137</v>
      </c>
      <c r="B139">
        <v>22414.9</v>
      </c>
    </row>
    <row r="140" spans="1:2">
      <c r="A140" s="2" t="s">
        <v>138</v>
      </c>
      <c r="B140">
        <v>33851.800000000003</v>
      </c>
    </row>
    <row r="141" spans="1:2">
      <c r="A141" s="2" t="s">
        <v>139</v>
      </c>
      <c r="B141">
        <v>38172.5</v>
      </c>
    </row>
    <row r="142" spans="1:2">
      <c r="A142" s="2" t="s">
        <v>140</v>
      </c>
      <c r="B142">
        <v>50414.5</v>
      </c>
    </row>
    <row r="143" spans="1:2">
      <c r="A143" s="2" t="s">
        <v>141</v>
      </c>
      <c r="B143">
        <v>58845.8</v>
      </c>
    </row>
    <row r="144" spans="1:2">
      <c r="A144" s="2" t="s">
        <v>142</v>
      </c>
      <c r="B144">
        <v>54465.2</v>
      </c>
    </row>
    <row r="145" spans="1:2">
      <c r="A145" s="2" t="s">
        <v>143</v>
      </c>
      <c r="B145" s="5">
        <f>(21124517000/6.463)/1000000</f>
        <v>3268.531177471762</v>
      </c>
    </row>
    <row r="146" spans="1:2">
      <c r="A146" s="2" t="s">
        <v>144</v>
      </c>
      <c r="B146" s="5">
        <f>(21196984000/6.3093)/1000000</f>
        <v>3359.6411646299907</v>
      </c>
    </row>
    <row r="147" spans="1:2">
      <c r="A147" s="2" t="s">
        <v>145</v>
      </c>
      <c r="B147" s="5">
        <f>(21709764000/6.1478)/1000000</f>
        <v>3531.3061583005301</v>
      </c>
    </row>
    <row r="148" spans="1:2">
      <c r="A148" s="2" t="s">
        <v>146</v>
      </c>
      <c r="B148" s="5">
        <f>(25365597000/6.162)/1000000</f>
        <v>4116.4552093476141</v>
      </c>
    </row>
    <row r="149" spans="1:2">
      <c r="A149" s="2" t="s">
        <v>147</v>
      </c>
      <c r="B149" s="5">
        <f>(32294404000/6.2827)/1000000</f>
        <v>5140.2110557562828</v>
      </c>
    </row>
    <row r="150" spans="1:2">
      <c r="A150" s="2" t="s">
        <v>148</v>
      </c>
      <c r="B150" s="5">
        <f>(51255929000/6.64)/1000000</f>
        <v>7719.2664156626506</v>
      </c>
    </row>
    <row r="151" spans="1:2">
      <c r="A151" s="2" t="s">
        <v>149</v>
      </c>
      <c r="B151" s="5">
        <f>(55198289000/6.609)/1000000</f>
        <v>8351.9880466031173</v>
      </c>
    </row>
    <row r="152" spans="1:2">
      <c r="A152" s="2" t="s">
        <v>150</v>
      </c>
      <c r="B152" s="5">
        <f>(56762289000/6.9081)/1000000</f>
        <v>8216.7729187475561</v>
      </c>
    </row>
    <row r="153" spans="1:2">
      <c r="A153" s="2" t="s">
        <v>151</v>
      </c>
      <c r="B153" s="5">
        <f>(56874274000/6.9042)/1000000</f>
        <v>8237.6341936792105</v>
      </c>
    </row>
    <row r="154" spans="1:2">
      <c r="A154" s="2" t="s">
        <v>152</v>
      </c>
      <c r="B154">
        <v>14966.7</v>
      </c>
    </row>
    <row r="155" spans="1:2">
      <c r="A155" s="2" t="s">
        <v>153</v>
      </c>
      <c r="B155">
        <v>16097.7</v>
      </c>
    </row>
    <row r="156" spans="1:2">
      <c r="A156" s="2" t="s">
        <v>154</v>
      </c>
      <c r="B156" s="11">
        <f>224045*1000/1000000</f>
        <v>224.04499999999999</v>
      </c>
    </row>
    <row r="157" spans="1:2">
      <c r="A157" s="2" t="s">
        <v>155</v>
      </c>
      <c r="B157" s="11">
        <f>124700*1000/1000000</f>
        <v>124.7</v>
      </c>
    </row>
    <row r="158" spans="1:2">
      <c r="A158" s="2" t="s">
        <v>156</v>
      </c>
      <c r="B158" s="11">
        <f>667120*1000/1000000</f>
        <v>667.12</v>
      </c>
    </row>
    <row r="159" spans="1:2">
      <c r="A159" s="2" t="s">
        <v>157</v>
      </c>
      <c r="B159" s="11">
        <f>1083704*1000/1000000</f>
        <v>1083.704</v>
      </c>
    </row>
    <row r="160" spans="1:2">
      <c r="A160" s="2" t="s">
        <v>158</v>
      </c>
      <c r="B160" s="11">
        <f>4752911*1000/1000000</f>
        <v>4752.9110000000001</v>
      </c>
    </row>
    <row r="161" spans="1:2">
      <c r="A161" s="2" t="s">
        <v>159</v>
      </c>
      <c r="B161" s="11">
        <f>4752911*1000/1000000</f>
        <v>4752.9110000000001</v>
      </c>
    </row>
    <row r="162" spans="1:2">
      <c r="A162" s="2" t="s">
        <v>160</v>
      </c>
      <c r="B162" s="11">
        <f>4923</f>
        <v>4923</v>
      </c>
    </row>
    <row r="163" spans="1:2">
      <c r="A163" s="2" t="s">
        <v>161</v>
      </c>
      <c r="B163" s="11">
        <v>6618</v>
      </c>
    </row>
    <row r="164" spans="1:2">
      <c r="A164" s="2" t="s">
        <v>162</v>
      </c>
      <c r="B164">
        <v>22225</v>
      </c>
    </row>
    <row r="165" spans="1:2">
      <c r="A165" s="2" t="s">
        <v>163</v>
      </c>
      <c r="B165">
        <v>30189</v>
      </c>
    </row>
    <row r="166" spans="1:2">
      <c r="A166" s="2" t="s">
        <v>164</v>
      </c>
      <c r="B166">
        <v>44704</v>
      </c>
    </row>
    <row r="167" spans="1:2">
      <c r="A167" s="2" t="s">
        <v>165</v>
      </c>
      <c r="B167">
        <v>74702.901899999997</v>
      </c>
    </row>
    <row r="168" spans="1:2">
      <c r="A168" s="2" t="s">
        <v>166</v>
      </c>
      <c r="B168">
        <v>102180.2</v>
      </c>
    </row>
    <row r="169" spans="1:2">
      <c r="A169" s="2" t="s">
        <v>167</v>
      </c>
      <c r="B169">
        <v>120878.5019</v>
      </c>
    </row>
    <row r="170" spans="1:2">
      <c r="A170" s="2" t="s">
        <v>168</v>
      </c>
      <c r="B170">
        <v>108882</v>
      </c>
    </row>
    <row r="171" spans="1:2">
      <c r="A171" s="2" t="s">
        <v>169</v>
      </c>
      <c r="B171">
        <v>95650.8</v>
      </c>
    </row>
    <row r="172" spans="1:2">
      <c r="A172" s="2" t="s">
        <v>170</v>
      </c>
      <c r="B172">
        <v>97752.6</v>
      </c>
    </row>
    <row r="173" spans="1:2">
      <c r="A173" s="2" t="s">
        <v>171</v>
      </c>
      <c r="B173">
        <v>133864.70000000001</v>
      </c>
    </row>
    <row r="174" spans="1:2">
      <c r="A174" s="2" t="s">
        <v>172</v>
      </c>
      <c r="B174">
        <v>136687</v>
      </c>
    </row>
    <row r="175" spans="1:2">
      <c r="A175" s="2" t="s">
        <v>173</v>
      </c>
      <c r="B175">
        <v>155482.6</v>
      </c>
    </row>
    <row r="176" spans="1:2">
      <c r="A176" s="2" t="s">
        <v>174</v>
      </c>
      <c r="B176">
        <v>164238.5</v>
      </c>
    </row>
    <row r="177" spans="1:2">
      <c r="A177" s="2" t="s">
        <v>175</v>
      </c>
      <c r="B177">
        <v>176458.3</v>
      </c>
    </row>
    <row r="178" spans="1:2">
      <c r="A178" s="2" t="s">
        <v>176</v>
      </c>
      <c r="B178">
        <v>12341.6019</v>
      </c>
    </row>
    <row r="179" spans="1:2">
      <c r="A179" s="2" t="s">
        <v>177</v>
      </c>
      <c r="B179">
        <v>13169.9</v>
      </c>
    </row>
    <row r="180" spans="1:2">
      <c r="A180" s="2" t="s">
        <v>178</v>
      </c>
      <c r="B180">
        <v>11842.8019</v>
      </c>
    </row>
    <row r="181" spans="1:2">
      <c r="A181" s="2" t="s">
        <v>179</v>
      </c>
      <c r="B181">
        <v>10010.700000000001</v>
      </c>
    </row>
    <row r="182" spans="1:2">
      <c r="A182" s="2" t="s">
        <v>180</v>
      </c>
      <c r="B182">
        <v>9943.9</v>
      </c>
    </row>
    <row r="183" spans="1:2">
      <c r="A183" s="2" t="s">
        <v>181</v>
      </c>
      <c r="B183">
        <v>10577.2</v>
      </c>
    </row>
    <row r="184" spans="1:2">
      <c r="A184" s="2" t="s">
        <v>182</v>
      </c>
      <c r="B184">
        <v>13921.5</v>
      </c>
    </row>
    <row r="185" spans="1:2">
      <c r="A185" s="2" t="s">
        <v>183</v>
      </c>
      <c r="B185">
        <v>14808.4</v>
      </c>
    </row>
    <row r="186" spans="1:2">
      <c r="A186" s="2" t="s">
        <v>184</v>
      </c>
      <c r="B186">
        <v>17710.7</v>
      </c>
    </row>
    <row r="187" spans="1:2">
      <c r="A187" s="2" t="s">
        <v>185</v>
      </c>
      <c r="B187">
        <v>15582.7</v>
      </c>
    </row>
    <row r="188" spans="1:2">
      <c r="A188" s="2" t="s">
        <v>186</v>
      </c>
      <c r="B188">
        <v>15615.2</v>
      </c>
    </row>
    <row r="189" spans="1:2">
      <c r="A189" s="2" t="s">
        <v>187</v>
      </c>
      <c r="B189">
        <v>1563.0019</v>
      </c>
    </row>
    <row r="190" spans="1:2">
      <c r="A190" s="2" t="s">
        <v>188</v>
      </c>
      <c r="B190">
        <v>1879.4</v>
      </c>
    </row>
    <row r="191" spans="1:2">
      <c r="A191" s="2" t="s">
        <v>189</v>
      </c>
      <c r="B191">
        <v>2006.6018999999999</v>
      </c>
    </row>
    <row r="192" spans="1:2">
      <c r="A192" s="2" t="s">
        <v>190</v>
      </c>
      <c r="B192">
        <v>2063.3000000000002</v>
      </c>
    </row>
    <row r="193" spans="1:2">
      <c r="A193" s="2" t="s">
        <v>191</v>
      </c>
      <c r="B193">
        <v>2543.6</v>
      </c>
    </row>
    <row r="194" spans="1:2">
      <c r="A194" s="2" t="s">
        <v>192</v>
      </c>
      <c r="B194">
        <v>5895.5</v>
      </c>
    </row>
    <row r="195" spans="1:2">
      <c r="A195" s="2" t="s">
        <v>193</v>
      </c>
      <c r="B195">
        <v>8418.2000000000007</v>
      </c>
    </row>
    <row r="196" spans="1:2">
      <c r="A196" s="2" t="s">
        <v>194</v>
      </c>
      <c r="B196">
        <v>9466.4</v>
      </c>
    </row>
    <row r="197" spans="1:2">
      <c r="A197" s="2" t="s">
        <v>195</v>
      </c>
      <c r="B197">
        <v>13361.4</v>
      </c>
    </row>
    <row r="198" spans="1:2">
      <c r="A198" s="2" t="s">
        <v>196</v>
      </c>
      <c r="B198">
        <v>14713.3</v>
      </c>
    </row>
    <row r="199" spans="1:2">
      <c r="A199" s="2" t="s">
        <v>197</v>
      </c>
      <c r="B199">
        <v>13008.6</v>
      </c>
    </row>
    <row r="200" spans="1:2">
      <c r="A200" s="2" t="s">
        <v>198</v>
      </c>
      <c r="B200">
        <v>19090.501899999999</v>
      </c>
    </row>
    <row r="201" spans="1:2">
      <c r="A201" s="2" t="s">
        <v>199</v>
      </c>
      <c r="B201">
        <v>22265</v>
      </c>
    </row>
    <row r="202" spans="1:2">
      <c r="A202" s="2" t="s">
        <v>200</v>
      </c>
      <c r="B202">
        <v>25660.101900000001</v>
      </c>
    </row>
    <row r="203" spans="1:2">
      <c r="A203" s="2" t="s">
        <v>201</v>
      </c>
      <c r="B203">
        <v>29437.7</v>
      </c>
    </row>
    <row r="204" spans="1:2">
      <c r="A204" s="2" t="s">
        <v>202</v>
      </c>
      <c r="B204">
        <v>30682.1</v>
      </c>
    </row>
    <row r="205" spans="1:2">
      <c r="A205" s="2" t="s">
        <v>203</v>
      </c>
      <c r="B205">
        <v>33475.5</v>
      </c>
    </row>
    <row r="206" spans="1:2">
      <c r="A206" s="2" t="s">
        <v>204</v>
      </c>
      <c r="B206">
        <v>39428.6</v>
      </c>
    </row>
    <row r="207" spans="1:2">
      <c r="A207" s="2" t="s">
        <v>205</v>
      </c>
      <c r="B207">
        <v>41367.300000000003</v>
      </c>
    </row>
    <row r="208" spans="1:2">
      <c r="A208" s="2" t="s">
        <v>206</v>
      </c>
      <c r="B208">
        <v>46197.7</v>
      </c>
    </row>
    <row r="209" spans="1:2">
      <c r="A209" s="2" t="s">
        <v>207</v>
      </c>
      <c r="B209">
        <v>49810.8</v>
      </c>
    </row>
    <row r="210" spans="1:2">
      <c r="A210" s="2" t="s">
        <v>208</v>
      </c>
      <c r="B210">
        <v>47235.199999999997</v>
      </c>
    </row>
    <row r="211" spans="1:2">
      <c r="A211" s="2" t="s">
        <v>209</v>
      </c>
      <c r="B211">
        <v>128223.9019</v>
      </c>
    </row>
    <row r="212" spans="1:2">
      <c r="A212" s="2" t="s">
        <v>210</v>
      </c>
      <c r="B212">
        <v>129234.4</v>
      </c>
    </row>
    <row r="213" spans="1:2">
      <c r="A213" s="2" t="s">
        <v>211</v>
      </c>
      <c r="B213">
        <v>140518.10190000001</v>
      </c>
    </row>
    <row r="214" spans="1:2">
      <c r="A214" s="2" t="s">
        <v>212</v>
      </c>
      <c r="B214">
        <v>140006.1</v>
      </c>
    </row>
    <row r="215" spans="1:2">
      <c r="A215" s="2" t="s">
        <v>213</v>
      </c>
      <c r="B215">
        <v>149020.6</v>
      </c>
    </row>
    <row r="216" spans="1:2">
      <c r="A216" s="2" t="s">
        <v>214</v>
      </c>
      <c r="B216">
        <v>157210.4</v>
      </c>
    </row>
    <row r="217" spans="1:2">
      <c r="A217" s="2" t="s">
        <v>215</v>
      </c>
      <c r="B217">
        <v>174827.4</v>
      </c>
    </row>
    <row r="218" spans="1:2">
      <c r="A218" s="2" t="s">
        <v>216</v>
      </c>
      <c r="B218">
        <v>185626.1</v>
      </c>
    </row>
    <row r="219" spans="1:2">
      <c r="A219" s="2" t="s">
        <v>217</v>
      </c>
      <c r="B219">
        <v>211614.3</v>
      </c>
    </row>
    <row r="220" spans="1:2">
      <c r="A220" s="2" t="s">
        <v>218</v>
      </c>
      <c r="B220">
        <v>216176.3</v>
      </c>
    </row>
    <row r="221" spans="1:2">
      <c r="A221" s="2" t="s">
        <v>219</v>
      </c>
      <c r="B221">
        <v>213490.3</v>
      </c>
    </row>
    <row r="222" spans="1:2">
      <c r="A222" s="2" t="s">
        <v>220</v>
      </c>
      <c r="B222">
        <v>8175.0019000000002</v>
      </c>
    </row>
    <row r="223" spans="1:2">
      <c r="A223" s="2" t="s">
        <v>221</v>
      </c>
      <c r="B223">
        <v>9429</v>
      </c>
    </row>
    <row r="224" spans="1:2">
      <c r="A224" s="2" t="s">
        <v>222</v>
      </c>
      <c r="B224">
        <v>9623.0018999999993</v>
      </c>
    </row>
    <row r="225" spans="1:2">
      <c r="A225" s="2" t="s">
        <v>223</v>
      </c>
      <c r="B225">
        <v>8659</v>
      </c>
    </row>
    <row r="226" spans="1:2">
      <c r="A226" s="2" t="s">
        <v>224</v>
      </c>
      <c r="B226">
        <v>8966</v>
      </c>
    </row>
    <row r="227" spans="1:2">
      <c r="A227" s="2" t="s">
        <v>225</v>
      </c>
      <c r="B227">
        <v>9768</v>
      </c>
    </row>
    <row r="228" spans="1:2">
      <c r="A228" s="2" t="s">
        <v>226</v>
      </c>
      <c r="B228">
        <v>10701</v>
      </c>
    </row>
    <row r="229" spans="1:2">
      <c r="A229" s="2" t="s">
        <v>227</v>
      </c>
      <c r="B229">
        <v>10831</v>
      </c>
    </row>
    <row r="230" spans="1:2">
      <c r="A230" s="2" t="s">
        <v>228</v>
      </c>
      <c r="B230">
        <v>11370</v>
      </c>
    </row>
    <row r="231" spans="1:2">
      <c r="A231" s="2" t="s">
        <v>229</v>
      </c>
      <c r="B231">
        <v>11836</v>
      </c>
    </row>
    <row r="232" spans="1:2">
      <c r="A232" s="2" t="s">
        <v>230</v>
      </c>
      <c r="B232">
        <v>10935</v>
      </c>
    </row>
    <row r="233" spans="1:2">
      <c r="A233" s="2" t="s">
        <v>231</v>
      </c>
      <c r="B233" s="4">
        <f>(4629*1000000*0.893435632183908)/1000000</f>
        <v>4135.7135413793103</v>
      </c>
    </row>
    <row r="234" spans="1:2">
      <c r="A234" s="2" t="s">
        <v>232</v>
      </c>
      <c r="B234" s="4">
        <f>(3243*1000000*0.893435632183908)/1000000</f>
        <v>2897.4117551724135</v>
      </c>
    </row>
    <row r="235" spans="1:2">
      <c r="A235" s="2" t="s">
        <v>233</v>
      </c>
      <c r="B235" s="4">
        <f>(3695*1000000*0.877024904214559)/1000000</f>
        <v>3240.6070210727953</v>
      </c>
    </row>
    <row r="236" spans="1:2">
      <c r="A236" s="2" t="s">
        <v>234</v>
      </c>
      <c r="B236" s="4">
        <f>(3822*1000000*0.845999233716476)/1000000</f>
        <v>3233.4090712643715</v>
      </c>
    </row>
    <row r="237" spans="1:2">
      <c r="A237" s="2" t="s">
        <v>235</v>
      </c>
      <c r="B237" s="4">
        <v>3434</v>
      </c>
    </row>
    <row r="238" spans="1:2">
      <c r="A238" s="2" t="s">
        <v>236</v>
      </c>
      <c r="B238" s="4">
        <v>3013</v>
      </c>
    </row>
    <row r="239" spans="1:2">
      <c r="A239" s="2" t="s">
        <v>237</v>
      </c>
      <c r="B239" s="4">
        <v>2733</v>
      </c>
    </row>
    <row r="240" spans="1:2">
      <c r="A240" s="2" t="s">
        <v>238</v>
      </c>
      <c r="B240" s="4">
        <v>2401</v>
      </c>
    </row>
    <row r="241" spans="1:2">
      <c r="A241" s="2" t="s">
        <v>239</v>
      </c>
      <c r="B241" s="4">
        <v>3299</v>
      </c>
    </row>
    <row r="242" spans="1:2">
      <c r="A242" s="2" t="s">
        <v>240</v>
      </c>
      <c r="B242" s="4">
        <v>4011</v>
      </c>
    </row>
    <row r="243" spans="1:2">
      <c r="A243" s="2" t="s">
        <v>241</v>
      </c>
      <c r="B243" s="4">
        <v>7905</v>
      </c>
    </row>
    <row r="244" spans="1:2">
      <c r="A244" s="2" t="s">
        <v>242</v>
      </c>
      <c r="B244" s="4">
        <v>8347</v>
      </c>
    </row>
    <row r="245" spans="1:2">
      <c r="A245" s="2" t="s">
        <v>243</v>
      </c>
      <c r="B245" s="4">
        <v>8809</v>
      </c>
    </row>
    <row r="246" spans="1:2">
      <c r="A246" s="2" t="s">
        <v>244</v>
      </c>
      <c r="B246" s="4">
        <v>26972</v>
      </c>
    </row>
    <row r="247" spans="1:2">
      <c r="A247" s="2" t="s">
        <v>245</v>
      </c>
      <c r="B247" s="4">
        <v>33545</v>
      </c>
    </row>
    <row r="248" spans="1:2">
      <c r="A248" s="2" t="s">
        <v>246</v>
      </c>
      <c r="B248">
        <v>36088.001900000003</v>
      </c>
    </row>
    <row r="249" spans="1:2">
      <c r="A249" s="2" t="s">
        <v>247</v>
      </c>
      <c r="B249">
        <v>39169</v>
      </c>
    </row>
    <row r="250" spans="1:2">
      <c r="A250" s="2" t="s">
        <v>248</v>
      </c>
      <c r="B250">
        <v>31421</v>
      </c>
    </row>
    <row r="251" spans="1:2">
      <c r="A251" s="2" t="s">
        <v>249</v>
      </c>
      <c r="B251">
        <v>31778</v>
      </c>
    </row>
    <row r="252" spans="1:2">
      <c r="A252" s="2" t="s">
        <v>250</v>
      </c>
      <c r="B252" s="4">
        <v>30746</v>
      </c>
    </row>
    <row r="253" spans="1:2">
      <c r="A253" s="2" t="s">
        <v>251</v>
      </c>
      <c r="B253" s="4">
        <v>4909</v>
      </c>
    </row>
    <row r="254" spans="1:2">
      <c r="A254" s="2" t="s">
        <v>252</v>
      </c>
      <c r="B254" s="4">
        <v>6077</v>
      </c>
    </row>
    <row r="255" spans="1:2">
      <c r="A255" s="2" t="s">
        <v>253</v>
      </c>
      <c r="B255">
        <v>9950</v>
      </c>
    </row>
    <row r="256" spans="1:2">
      <c r="A256" s="2" t="s">
        <v>254</v>
      </c>
      <c r="B256">
        <v>18013</v>
      </c>
    </row>
    <row r="257" spans="1:2">
      <c r="A257" s="2" t="s">
        <v>255</v>
      </c>
      <c r="B257" s="8">
        <f>(2429608/1000000)*1000</f>
        <v>2429.6080000000002</v>
      </c>
    </row>
    <row r="258" spans="1:2">
      <c r="A258" s="2" t="s">
        <v>256</v>
      </c>
      <c r="B258" s="8">
        <f>(4182153/1000000)*1000</f>
        <v>4182.1529999999993</v>
      </c>
    </row>
    <row r="259" spans="1:2">
      <c r="A259" s="2" t="s">
        <v>257</v>
      </c>
      <c r="B259" s="8">
        <f>(6347343/1000000)*1000</f>
        <v>6347.3430000000008</v>
      </c>
    </row>
    <row r="260" spans="1:2">
      <c r="A260" s="2" t="s">
        <v>258</v>
      </c>
      <c r="B260" s="8">
        <f>(8304424/1000000)*1000</f>
        <v>8304.4239999999991</v>
      </c>
    </row>
    <row r="261" spans="1:2">
      <c r="A261" s="2" t="s">
        <v>259</v>
      </c>
      <c r="B261" s="8">
        <f>(12389338/1000000)*1000</f>
        <v>12389.338</v>
      </c>
    </row>
    <row r="262" spans="1:2">
      <c r="A262" s="2" t="s">
        <v>260</v>
      </c>
      <c r="B262" s="8">
        <f>(13290154/1000000)*1000</f>
        <v>13290.153999999999</v>
      </c>
    </row>
    <row r="263" spans="1:2">
      <c r="A263" s="2" t="s">
        <v>261</v>
      </c>
      <c r="B263" s="8">
        <v>17729</v>
      </c>
    </row>
    <row r="264" spans="1:2">
      <c r="A264" s="2" t="s">
        <v>262</v>
      </c>
      <c r="B264" s="8">
        <v>23499</v>
      </c>
    </row>
    <row r="265" spans="1:2">
      <c r="A265" s="2" t="s">
        <v>263</v>
      </c>
      <c r="B265" s="8">
        <v>27999</v>
      </c>
    </row>
    <row r="266" spans="1:2">
      <c r="A266" s="2" t="s">
        <v>264</v>
      </c>
      <c r="B266" s="8">
        <v>33183</v>
      </c>
    </row>
    <row r="267" spans="1:2">
      <c r="A267" s="2" t="s">
        <v>265</v>
      </c>
      <c r="B267" s="8">
        <v>32401</v>
      </c>
    </row>
  </sheetData>
  <phoneticPr fontId="2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2934-D2EA-4053-80A3-044772DC2453}">
  <sheetPr codeName="Hoja9"/>
  <dimension ref="A1:B267"/>
  <sheetViews>
    <sheetView topLeftCell="A249" workbookViewId="0">
      <selection activeCell="B261" sqref="B261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160247.80189999999</v>
      </c>
    </row>
    <row r="3" spans="1:2">
      <c r="A3" s="2" t="s">
        <v>1</v>
      </c>
      <c r="B3">
        <v>173804.6</v>
      </c>
    </row>
    <row r="4" spans="1:2">
      <c r="A4" s="2" t="s">
        <v>2</v>
      </c>
      <c r="B4">
        <v>190643.4</v>
      </c>
    </row>
    <row r="5" spans="1:2">
      <c r="A5" s="2" t="s">
        <v>3</v>
      </c>
      <c r="B5">
        <v>187299.5</v>
      </c>
    </row>
    <row r="6" spans="1:2">
      <c r="A6" s="2" t="s">
        <v>4</v>
      </c>
      <c r="B6">
        <v>187015.4</v>
      </c>
    </row>
    <row r="7" spans="1:2">
      <c r="A7" s="2" t="s">
        <v>5</v>
      </c>
      <c r="B7">
        <v>198834.6</v>
      </c>
    </row>
    <row r="8" spans="1:2">
      <c r="A8" s="2" t="s">
        <v>6</v>
      </c>
      <c r="B8">
        <v>238864.1</v>
      </c>
    </row>
    <row r="9" spans="1:2">
      <c r="A9" s="2" t="s">
        <v>7</v>
      </c>
      <c r="B9">
        <v>255945.4</v>
      </c>
    </row>
    <row r="10" spans="1:2">
      <c r="A10" s="2" t="s">
        <v>8</v>
      </c>
      <c r="B10">
        <v>265146.09999999998</v>
      </c>
    </row>
    <row r="11" spans="1:2">
      <c r="A11" s="2" t="s">
        <v>9</v>
      </c>
      <c r="B11">
        <v>260972.2</v>
      </c>
    </row>
    <row r="12" spans="1:2">
      <c r="A12" s="2" t="s">
        <v>10</v>
      </c>
      <c r="B12">
        <v>263470</v>
      </c>
    </row>
    <row r="13" spans="1:2">
      <c r="A13" s="2" t="s">
        <v>11</v>
      </c>
      <c r="B13">
        <v>33805.7019</v>
      </c>
    </row>
    <row r="14" spans="1:2">
      <c r="A14" s="2" t="s">
        <v>12</v>
      </c>
      <c r="B14">
        <v>36036.800000000003</v>
      </c>
    </row>
    <row r="15" spans="1:2">
      <c r="A15" s="2" t="s">
        <v>13</v>
      </c>
      <c r="B15">
        <v>36953.699999999997</v>
      </c>
    </row>
    <row r="16" spans="1:2">
      <c r="A16" s="2" t="s">
        <v>14</v>
      </c>
      <c r="B16">
        <v>36589.4</v>
      </c>
    </row>
    <row r="17" spans="1:2">
      <c r="A17" s="2" t="s">
        <v>15</v>
      </c>
      <c r="B17">
        <v>35666.1</v>
      </c>
    </row>
    <row r="18" spans="1:2">
      <c r="A18" s="2" t="s">
        <v>16</v>
      </c>
      <c r="B18">
        <v>38151.1</v>
      </c>
    </row>
    <row r="19" spans="1:2">
      <c r="A19" s="2" t="s">
        <v>17</v>
      </c>
      <c r="B19">
        <v>46229.1</v>
      </c>
    </row>
    <row r="20" spans="1:2">
      <c r="A20" s="2" t="s">
        <v>18</v>
      </c>
      <c r="B20">
        <v>47778.5</v>
      </c>
    </row>
    <row r="21" spans="1:2">
      <c r="A21" s="2" t="s">
        <v>19</v>
      </c>
      <c r="B21">
        <v>48509</v>
      </c>
    </row>
    <row r="22" spans="1:2">
      <c r="A22" s="2" t="s">
        <v>20</v>
      </c>
      <c r="B22">
        <v>40751</v>
      </c>
    </row>
    <row r="23" spans="1:2">
      <c r="A23" s="2" t="s">
        <v>21</v>
      </c>
      <c r="B23">
        <v>40467.800000000003</v>
      </c>
    </row>
    <row r="24" spans="1:2">
      <c r="A24" s="2" t="s">
        <v>22</v>
      </c>
      <c r="B24">
        <v>43846.601900000001</v>
      </c>
    </row>
    <row r="25" spans="1:2">
      <c r="A25" s="2" t="s">
        <v>23</v>
      </c>
      <c r="B25">
        <v>42330.8</v>
      </c>
    </row>
    <row r="26" spans="1:2">
      <c r="A26" s="2" t="s">
        <v>24</v>
      </c>
      <c r="B26">
        <v>43143.7</v>
      </c>
    </row>
    <row r="27" spans="1:2">
      <c r="A27" s="2" t="s">
        <v>25</v>
      </c>
      <c r="B27">
        <v>44060.2</v>
      </c>
    </row>
    <row r="28" spans="1:2">
      <c r="A28" s="2" t="s">
        <v>26</v>
      </c>
      <c r="B28">
        <v>44873.599999999999</v>
      </c>
    </row>
    <row r="29" spans="1:2">
      <c r="A29" s="2" t="s">
        <v>27</v>
      </c>
      <c r="B29">
        <v>46232.5</v>
      </c>
    </row>
    <row r="30" spans="1:2">
      <c r="A30" s="2" t="s">
        <v>28</v>
      </c>
      <c r="B30">
        <v>52339.5</v>
      </c>
    </row>
    <row r="31" spans="1:2">
      <c r="A31" s="2" t="s">
        <v>29</v>
      </c>
      <c r="B31">
        <v>52297.599999999999</v>
      </c>
    </row>
    <row r="32" spans="1:2">
      <c r="A32" s="2" t="s">
        <v>30</v>
      </c>
      <c r="B32">
        <v>61190.6</v>
      </c>
    </row>
    <row r="33" spans="1:2">
      <c r="A33" s="2" t="s">
        <v>31</v>
      </c>
      <c r="B33">
        <v>61216.3</v>
      </c>
    </row>
    <row r="34" spans="1:2">
      <c r="A34" s="2" t="s">
        <v>32</v>
      </c>
      <c r="B34">
        <v>55813.3</v>
      </c>
    </row>
    <row r="35" spans="1:2">
      <c r="A35" s="2" t="s">
        <v>33</v>
      </c>
      <c r="B35">
        <v>178348.0019</v>
      </c>
    </row>
    <row r="36" spans="1:2">
      <c r="A36" s="2" t="s">
        <v>34</v>
      </c>
      <c r="B36">
        <v>190554</v>
      </c>
    </row>
    <row r="37" spans="1:2">
      <c r="A37" s="2" t="s">
        <v>35</v>
      </c>
      <c r="B37">
        <v>202026</v>
      </c>
    </row>
    <row r="38" spans="1:2">
      <c r="A38" s="2" t="s">
        <v>36</v>
      </c>
      <c r="B38">
        <v>208527</v>
      </c>
    </row>
    <row r="39" spans="1:2">
      <c r="A39" s="2" t="s">
        <v>37</v>
      </c>
      <c r="B39">
        <v>224925</v>
      </c>
    </row>
    <row r="40" spans="1:2">
      <c r="A40" s="2" t="s">
        <v>38</v>
      </c>
      <c r="B40">
        <v>237951</v>
      </c>
    </row>
    <row r="41" spans="1:2">
      <c r="A41" s="2" t="s">
        <v>39</v>
      </c>
      <c r="B41">
        <v>256540</v>
      </c>
    </row>
    <row r="42" spans="1:2">
      <c r="A42" s="2" t="s">
        <v>40</v>
      </c>
      <c r="B42">
        <v>258537</v>
      </c>
    </row>
    <row r="43" spans="1:2">
      <c r="A43" s="2" t="s">
        <v>41</v>
      </c>
      <c r="B43">
        <v>267261</v>
      </c>
    </row>
    <row r="44" spans="1:2">
      <c r="A44" s="2" t="s">
        <v>42</v>
      </c>
      <c r="B44">
        <v>257035</v>
      </c>
    </row>
    <row r="45" spans="1:2">
      <c r="A45" s="2" t="s">
        <v>43</v>
      </c>
      <c r="B45">
        <v>255884</v>
      </c>
    </row>
    <row r="46" spans="1:2">
      <c r="A46" s="2" t="s">
        <v>44</v>
      </c>
      <c r="B46">
        <v>144603.0019</v>
      </c>
    </row>
    <row r="47" spans="1:2">
      <c r="A47" s="2" t="s">
        <v>45</v>
      </c>
      <c r="B47">
        <v>149422</v>
      </c>
    </row>
    <row r="48" spans="1:2">
      <c r="A48" s="2" t="s">
        <v>46</v>
      </c>
      <c r="B48">
        <v>166344</v>
      </c>
    </row>
    <row r="49" spans="1:2">
      <c r="A49" s="2" t="s">
        <v>47</v>
      </c>
      <c r="B49">
        <v>177677</v>
      </c>
    </row>
    <row r="50" spans="1:2">
      <c r="A50" s="2" t="s">
        <v>48</v>
      </c>
      <c r="B50">
        <v>194520</v>
      </c>
    </row>
    <row r="51" spans="1:2">
      <c r="A51" s="2" t="s">
        <v>49</v>
      </c>
      <c r="B51">
        <v>221690</v>
      </c>
    </row>
    <row r="52" spans="1:2">
      <c r="A52" s="2" t="s">
        <v>50</v>
      </c>
      <c r="B52">
        <v>227339</v>
      </c>
    </row>
    <row r="53" spans="1:2">
      <c r="A53" s="2" t="s">
        <v>51</v>
      </c>
      <c r="B53">
        <v>228037</v>
      </c>
    </row>
    <row r="54" spans="1:2">
      <c r="A54" s="2" t="s">
        <v>52</v>
      </c>
      <c r="B54">
        <v>235194</v>
      </c>
    </row>
    <row r="55" spans="1:2">
      <c r="A55" s="2" t="s">
        <v>53</v>
      </c>
      <c r="B55">
        <v>244718</v>
      </c>
    </row>
    <row r="56" spans="1:2">
      <c r="A56" s="2" t="s">
        <v>54</v>
      </c>
      <c r="B56">
        <v>264037</v>
      </c>
    </row>
    <row r="57" spans="1:2">
      <c r="A57" s="2" t="s">
        <v>55</v>
      </c>
      <c r="B57">
        <v>114469.2019</v>
      </c>
    </row>
    <row r="58" spans="1:2">
      <c r="A58" s="2" t="s">
        <v>56</v>
      </c>
      <c r="B58">
        <v>104353.5</v>
      </c>
    </row>
    <row r="59" spans="1:2">
      <c r="A59" s="2" t="s">
        <v>57</v>
      </c>
      <c r="B59">
        <v>106991.4</v>
      </c>
    </row>
    <row r="60" spans="1:2">
      <c r="A60" s="2" t="s">
        <v>58</v>
      </c>
      <c r="B60">
        <v>103372.4</v>
      </c>
    </row>
    <row r="61" spans="1:2">
      <c r="A61" s="2" t="s">
        <v>59</v>
      </c>
      <c r="B61">
        <v>111683.6</v>
      </c>
    </row>
    <row r="62" spans="1:2">
      <c r="A62" s="2" t="s">
        <v>60</v>
      </c>
      <c r="B62">
        <v>86741.9</v>
      </c>
    </row>
    <row r="63" spans="1:2">
      <c r="A63" s="2" t="s">
        <v>61</v>
      </c>
      <c r="B63">
        <v>86984.7</v>
      </c>
    </row>
    <row r="64" spans="1:2">
      <c r="A64" s="2" t="s">
        <v>62</v>
      </c>
      <c r="B64">
        <v>91885.6</v>
      </c>
    </row>
    <row r="65" spans="1:2">
      <c r="A65" s="2" t="s">
        <v>63</v>
      </c>
      <c r="B65">
        <v>107168.7</v>
      </c>
    </row>
    <row r="66" spans="1:2">
      <c r="A66" s="2" t="s">
        <v>64</v>
      </c>
      <c r="B66">
        <v>114385.2</v>
      </c>
    </row>
    <row r="67" spans="1:2">
      <c r="A67" s="2" t="s">
        <v>65</v>
      </c>
      <c r="B67">
        <v>94179.7</v>
      </c>
    </row>
    <row r="68" spans="1:2">
      <c r="A68" s="2" t="s">
        <v>66</v>
      </c>
      <c r="B68">
        <v>39808.001900000003</v>
      </c>
    </row>
    <row r="69" spans="1:2">
      <c r="A69" s="2" t="s">
        <v>67</v>
      </c>
      <c r="B69">
        <v>41853</v>
      </c>
    </row>
    <row r="70" spans="1:2">
      <c r="A70" s="2" t="s">
        <v>68</v>
      </c>
      <c r="B70">
        <v>45435</v>
      </c>
    </row>
    <row r="71" spans="1:2">
      <c r="A71" s="2" t="s">
        <v>69</v>
      </c>
      <c r="B71">
        <v>45451</v>
      </c>
    </row>
    <row r="72" spans="1:2">
      <c r="A72" s="2" t="s">
        <v>70</v>
      </c>
      <c r="B72">
        <v>49316</v>
      </c>
    </row>
    <row r="73" spans="1:2">
      <c r="A73" s="2" t="s">
        <v>71</v>
      </c>
      <c r="B73">
        <v>54146</v>
      </c>
    </row>
    <row r="74" spans="1:2">
      <c r="A74" s="2" t="s">
        <v>72</v>
      </c>
      <c r="B74">
        <v>57773</v>
      </c>
    </row>
    <row r="75" spans="1:2">
      <c r="A75" s="2" t="s">
        <v>73</v>
      </c>
      <c r="B75">
        <v>58679</v>
      </c>
    </row>
    <row r="76" spans="1:2">
      <c r="A76" s="2" t="s">
        <v>74</v>
      </c>
      <c r="B76">
        <v>64586</v>
      </c>
    </row>
    <row r="77" spans="1:2">
      <c r="A77" s="2" t="s">
        <v>75</v>
      </c>
      <c r="B77">
        <v>64470</v>
      </c>
    </row>
    <row r="78" spans="1:2">
      <c r="A78" s="2" t="s">
        <v>76</v>
      </c>
      <c r="B78">
        <v>62275</v>
      </c>
    </row>
    <row r="79" spans="1:2">
      <c r="A79" s="2" t="s">
        <v>77</v>
      </c>
      <c r="B79">
        <v>26270.001899999999</v>
      </c>
    </row>
    <row r="80" spans="1:2">
      <c r="A80" s="2" t="s">
        <v>78</v>
      </c>
      <c r="B80">
        <v>30266.1</v>
      </c>
    </row>
    <row r="81" spans="1:2">
      <c r="A81" s="2" t="s">
        <v>79</v>
      </c>
      <c r="B81">
        <v>34289.300000000003</v>
      </c>
    </row>
    <row r="82" spans="1:2">
      <c r="A82" s="2" t="s">
        <v>80</v>
      </c>
      <c r="B82">
        <v>37346.9</v>
      </c>
    </row>
    <row r="83" spans="1:2">
      <c r="A83" s="2" t="s">
        <v>81</v>
      </c>
      <c r="B83">
        <v>39222.1</v>
      </c>
    </row>
    <row r="84" spans="1:2">
      <c r="A84" s="2" t="s">
        <v>82</v>
      </c>
      <c r="B84">
        <v>42140.800000000003</v>
      </c>
    </row>
    <row r="85" spans="1:2">
      <c r="A85" s="2" t="s">
        <v>83</v>
      </c>
      <c r="B85">
        <v>46416.2</v>
      </c>
    </row>
    <row r="86" spans="1:2">
      <c r="A86" s="2" t="s">
        <v>84</v>
      </c>
      <c r="B86">
        <v>47863.7</v>
      </c>
    </row>
    <row r="87" spans="1:2">
      <c r="A87" s="2" t="s">
        <v>85</v>
      </c>
      <c r="B87">
        <v>55653.599999999999</v>
      </c>
    </row>
    <row r="88" spans="1:2">
      <c r="A88" s="2" t="s">
        <v>86</v>
      </c>
      <c r="B88">
        <v>56251.199999999997</v>
      </c>
    </row>
    <row r="89" spans="1:2">
      <c r="A89" s="2" t="s">
        <v>87</v>
      </c>
      <c r="B89">
        <v>58595.6</v>
      </c>
    </row>
    <row r="90" spans="1:2">
      <c r="A90" s="2" t="s">
        <v>88</v>
      </c>
      <c r="B90">
        <v>28356.7019</v>
      </c>
    </row>
    <row r="91" spans="1:2">
      <c r="A91" s="2" t="s">
        <v>89</v>
      </c>
      <c r="B91">
        <v>29387.1</v>
      </c>
    </row>
    <row r="92" spans="1:2">
      <c r="A92" s="2" t="s">
        <v>90</v>
      </c>
      <c r="B92">
        <v>33669.5</v>
      </c>
    </row>
    <row r="93" spans="1:2">
      <c r="A93" s="2" t="s">
        <v>91</v>
      </c>
      <c r="B93">
        <v>33729.199999999997</v>
      </c>
    </row>
    <row r="94" spans="1:2">
      <c r="A94" s="2" t="s">
        <v>92</v>
      </c>
      <c r="B94">
        <v>30976.6</v>
      </c>
    </row>
    <row r="95" spans="1:2">
      <c r="A95" s="2" t="s">
        <v>93</v>
      </c>
      <c r="B95">
        <v>31347.5</v>
      </c>
    </row>
    <row r="96" spans="1:2">
      <c r="A96" s="2" t="s">
        <v>94</v>
      </c>
      <c r="B96">
        <v>39731.5</v>
      </c>
    </row>
    <row r="97" spans="1:2">
      <c r="A97" s="2" t="s">
        <v>95</v>
      </c>
      <c r="B97">
        <v>38796.1</v>
      </c>
    </row>
    <row r="98" spans="1:2">
      <c r="A98" s="2" t="s">
        <v>96</v>
      </c>
      <c r="B98">
        <v>44349.8</v>
      </c>
    </row>
    <row r="99" spans="1:2">
      <c r="A99" s="2" t="s">
        <v>97</v>
      </c>
      <c r="B99">
        <v>45002.2</v>
      </c>
    </row>
    <row r="100" spans="1:2">
      <c r="A100" s="2" t="s">
        <v>98</v>
      </c>
      <c r="B100">
        <v>43845.7</v>
      </c>
    </row>
    <row r="101" spans="1:2">
      <c r="A101" s="2" t="s">
        <v>99</v>
      </c>
      <c r="B101">
        <v>134565.5019</v>
      </c>
    </row>
    <row r="102" spans="1:2">
      <c r="A102" s="2" t="s">
        <v>100</v>
      </c>
      <c r="B102">
        <v>136225.20000000001</v>
      </c>
    </row>
    <row r="103" spans="1:2">
      <c r="A103" s="2" t="s">
        <v>101</v>
      </c>
      <c r="B103">
        <v>142793.1</v>
      </c>
    </row>
    <row r="104" spans="1:2">
      <c r="A104" s="2" t="s">
        <v>102</v>
      </c>
      <c r="B104">
        <v>142153.79999999999</v>
      </c>
    </row>
    <row r="105" spans="1:2">
      <c r="A105" s="2" t="s">
        <v>103</v>
      </c>
      <c r="B105">
        <v>154597.29999999999</v>
      </c>
    </row>
    <row r="106" spans="1:2">
      <c r="A106" s="2" t="s">
        <v>104</v>
      </c>
      <c r="B106">
        <v>165344.29999999999</v>
      </c>
    </row>
    <row r="107" spans="1:2">
      <c r="A107" s="2" t="s">
        <v>105</v>
      </c>
      <c r="B107">
        <v>171251</v>
      </c>
    </row>
    <row r="108" spans="1:2">
      <c r="A108" s="2" t="s">
        <v>106</v>
      </c>
      <c r="B108">
        <v>157089.9</v>
      </c>
    </row>
    <row r="109" spans="1:2">
      <c r="A109" s="2" t="s">
        <v>107</v>
      </c>
      <c r="B109">
        <v>148752.9</v>
      </c>
    </row>
    <row r="110" spans="1:2">
      <c r="A110" s="2" t="s">
        <v>108</v>
      </c>
      <c r="B110">
        <v>134844.6</v>
      </c>
    </row>
    <row r="111" spans="1:2">
      <c r="A111" s="2" t="s">
        <v>109</v>
      </c>
      <c r="B111">
        <v>132579.29999999999</v>
      </c>
    </row>
    <row r="112" spans="1:2">
      <c r="A112" s="2" t="s">
        <v>110</v>
      </c>
      <c r="B112">
        <v>80226.7019</v>
      </c>
    </row>
    <row r="113" spans="1:2">
      <c r="A113" s="2" t="s">
        <v>111</v>
      </c>
      <c r="B113">
        <v>57423.5</v>
      </c>
    </row>
    <row r="114" spans="1:2">
      <c r="A114" s="2" t="s">
        <v>112</v>
      </c>
      <c r="B114">
        <v>50626.3</v>
      </c>
    </row>
    <row r="115" spans="1:2">
      <c r="A115" s="2" t="s">
        <v>113</v>
      </c>
      <c r="B115">
        <v>49678.5</v>
      </c>
    </row>
    <row r="116" spans="1:2">
      <c r="A116" s="2" t="s">
        <v>114</v>
      </c>
      <c r="B116">
        <v>49804.1</v>
      </c>
    </row>
    <row r="117" spans="1:2">
      <c r="A117" s="2" t="s">
        <v>115</v>
      </c>
      <c r="B117">
        <v>53702.2</v>
      </c>
    </row>
    <row r="118" spans="1:2">
      <c r="A118" s="2" t="s">
        <v>116</v>
      </c>
      <c r="B118">
        <v>54341.1</v>
      </c>
    </row>
    <row r="119" spans="1:2">
      <c r="A119" s="2" t="s">
        <v>117</v>
      </c>
      <c r="B119">
        <v>57541.599999999999</v>
      </c>
    </row>
    <row r="120" spans="1:2">
      <c r="A120" s="2" t="s">
        <v>118</v>
      </c>
      <c r="B120">
        <v>61908.4</v>
      </c>
    </row>
    <row r="121" spans="1:2">
      <c r="A121" s="2" t="s">
        <v>119</v>
      </c>
      <c r="B121">
        <v>66086.7</v>
      </c>
    </row>
    <row r="122" spans="1:2">
      <c r="A122" s="2" t="s">
        <v>120</v>
      </c>
      <c r="B122">
        <v>60716.6</v>
      </c>
    </row>
    <row r="123" spans="1:2">
      <c r="A123" s="2" t="s">
        <v>121</v>
      </c>
      <c r="B123">
        <v>135131.80189999999</v>
      </c>
    </row>
    <row r="124" spans="1:2">
      <c r="A124" s="2" t="s">
        <v>122</v>
      </c>
      <c r="B124">
        <v>169154.6</v>
      </c>
    </row>
    <row r="125" spans="1:2">
      <c r="A125" s="2" t="s">
        <v>123</v>
      </c>
      <c r="B125">
        <v>202876.2</v>
      </c>
    </row>
    <row r="126" spans="1:2">
      <c r="A126" s="2" t="s">
        <v>124</v>
      </c>
      <c r="B126">
        <v>209666</v>
      </c>
    </row>
    <row r="127" spans="1:2">
      <c r="A127" s="2" t="s">
        <v>125</v>
      </c>
      <c r="B127">
        <v>206585</v>
      </c>
    </row>
    <row r="128" spans="1:2">
      <c r="A128" s="2" t="s">
        <v>126</v>
      </c>
      <c r="B128">
        <v>217103.6</v>
      </c>
    </row>
    <row r="129" spans="1:2">
      <c r="A129" s="2" t="s">
        <v>127</v>
      </c>
      <c r="B129">
        <v>304165.3</v>
      </c>
    </row>
    <row r="130" spans="1:2">
      <c r="A130" s="2" t="s">
        <v>128</v>
      </c>
      <c r="B130">
        <v>304907.5</v>
      </c>
    </row>
    <row r="131" spans="1:2">
      <c r="A131" s="2" t="s">
        <v>129</v>
      </c>
      <c r="B131">
        <v>347991.8</v>
      </c>
    </row>
    <row r="132" spans="1:2">
      <c r="A132" s="2" t="s">
        <v>130</v>
      </c>
      <c r="B132">
        <v>358981.8</v>
      </c>
    </row>
    <row r="133" spans="1:2">
      <c r="A133" s="2" t="s">
        <v>131</v>
      </c>
      <c r="B133">
        <v>356469.6</v>
      </c>
    </row>
    <row r="134" spans="1:2">
      <c r="A134" s="2" t="s">
        <v>132</v>
      </c>
      <c r="B134">
        <v>161590.5019</v>
      </c>
    </row>
    <row r="135" spans="1:2">
      <c r="A135" s="2" t="s">
        <v>133</v>
      </c>
      <c r="B135">
        <v>151130.79999999999</v>
      </c>
    </row>
    <row r="136" spans="1:2">
      <c r="A136" s="2" t="s">
        <v>134</v>
      </c>
      <c r="B136">
        <v>148914.5</v>
      </c>
    </row>
    <row r="137" spans="1:2">
      <c r="A137" s="2" t="s">
        <v>135</v>
      </c>
      <c r="B137">
        <v>132051.79999999999</v>
      </c>
    </row>
    <row r="138" spans="1:2">
      <c r="A138" s="2" t="s">
        <v>136</v>
      </c>
      <c r="B138">
        <v>148366.20000000001</v>
      </c>
    </row>
    <row r="139" spans="1:2">
      <c r="A139" s="2" t="s">
        <v>137</v>
      </c>
      <c r="B139">
        <v>158518.6</v>
      </c>
    </row>
    <row r="140" spans="1:2">
      <c r="A140" s="2" t="s">
        <v>138</v>
      </c>
      <c r="B140">
        <v>189586.9</v>
      </c>
    </row>
    <row r="141" spans="1:2">
      <c r="A141" s="2" t="s">
        <v>139</v>
      </c>
      <c r="B141">
        <v>213189.1</v>
      </c>
    </row>
    <row r="142" spans="1:2">
      <c r="A142" s="2" t="s">
        <v>140</v>
      </c>
      <c r="B142">
        <v>238289.7</v>
      </c>
    </row>
    <row r="143" spans="1:2">
      <c r="A143" s="2" t="s">
        <v>141</v>
      </c>
      <c r="B143">
        <v>251058.1</v>
      </c>
    </row>
    <row r="144" spans="1:2">
      <c r="A144" s="2" t="s">
        <v>142</v>
      </c>
      <c r="B144">
        <v>241383.3</v>
      </c>
    </row>
    <row r="145" spans="1:2">
      <c r="A145" s="2" t="s">
        <v>143</v>
      </c>
      <c r="B145" s="5">
        <f>(66881036000/6.463)/1000000</f>
        <v>10348.295837846201</v>
      </c>
    </row>
    <row r="146" spans="1:2">
      <c r="A146" s="2" t="s">
        <v>144</v>
      </c>
      <c r="B146" s="5">
        <f>(70007807000/6.3093)/1000000</f>
        <v>11095.970551408238</v>
      </c>
    </row>
    <row r="147" spans="1:2">
      <c r="A147" s="2" t="s">
        <v>145</v>
      </c>
      <c r="B147" s="5">
        <f>(78014834000/6.1478)/1000000</f>
        <v>12689.878330459676</v>
      </c>
    </row>
    <row r="148" spans="1:2">
      <c r="A148" s="2" t="s">
        <v>146</v>
      </c>
      <c r="B148" s="5">
        <f>(94008855000/6.162)/1000000</f>
        <v>15256.224440116846</v>
      </c>
    </row>
    <row r="149" spans="1:2">
      <c r="A149" s="2" t="s">
        <v>147</v>
      </c>
      <c r="B149" s="5">
        <f>(115485755000/6.2827)/1000000</f>
        <v>18381.548538048926</v>
      </c>
    </row>
    <row r="150" spans="1:2">
      <c r="A150" s="2" t="s">
        <v>148</v>
      </c>
      <c r="B150" s="5">
        <f>(145070778000/6.64)/1000000</f>
        <v>21848.008734939758</v>
      </c>
    </row>
    <row r="151" spans="1:2">
      <c r="A151" s="2" t="s">
        <v>149</v>
      </c>
      <c r="B151" s="5">
        <f>(194571077000/6.609)/1000000</f>
        <v>29440.320320774699</v>
      </c>
    </row>
    <row r="152" spans="1:2">
      <c r="A152" s="2" t="s">
        <v>150</v>
      </c>
      <c r="B152" s="5">
        <f>(195641593000/6.9081)/1000000</f>
        <v>28320.608126691852</v>
      </c>
    </row>
    <row r="153" spans="1:2">
      <c r="A153" s="2" t="s">
        <v>151</v>
      </c>
      <c r="B153" s="5">
        <f>(201017321000/6.9042)/1000000</f>
        <v>29115.22276295588</v>
      </c>
    </row>
    <row r="154" spans="1:2">
      <c r="A154" s="2" t="s">
        <v>152</v>
      </c>
      <c r="B154">
        <v>46564.2</v>
      </c>
    </row>
    <row r="155" spans="1:2">
      <c r="A155" s="2" t="s">
        <v>153</v>
      </c>
      <c r="B155">
        <v>71603.100000000006</v>
      </c>
    </row>
    <row r="156" spans="1:2">
      <c r="A156" s="2" t="s">
        <v>154</v>
      </c>
      <c r="B156" s="7">
        <v>713.44799999999998</v>
      </c>
    </row>
    <row r="157" spans="1:2">
      <c r="A157" s="2" t="s">
        <v>155</v>
      </c>
      <c r="B157" s="7">
        <v>1114.19</v>
      </c>
    </row>
    <row r="158" spans="1:2">
      <c r="A158" s="2" t="s">
        <v>156</v>
      </c>
      <c r="B158" s="7">
        <v>2416.9299999999998</v>
      </c>
    </row>
    <row r="159" spans="1:2">
      <c r="A159" s="2" t="s">
        <v>157</v>
      </c>
      <c r="B159" s="7">
        <v>5830.6670000000004</v>
      </c>
    </row>
    <row r="160" spans="1:2">
      <c r="A160" s="2" t="s">
        <v>158</v>
      </c>
      <c r="B160" s="7">
        <v>8067.9390000000003</v>
      </c>
    </row>
    <row r="161" spans="1:2">
      <c r="A161" s="2" t="s">
        <v>159</v>
      </c>
      <c r="B161" s="7">
        <v>22664.076000000001</v>
      </c>
    </row>
    <row r="162" spans="1:2">
      <c r="A162" s="2" t="s">
        <v>160</v>
      </c>
      <c r="B162" s="7">
        <v>29740</v>
      </c>
    </row>
    <row r="163" spans="1:2">
      <c r="A163" s="2" t="s">
        <v>161</v>
      </c>
      <c r="B163" s="7">
        <v>34309</v>
      </c>
    </row>
    <row r="164" spans="1:2">
      <c r="A164" s="2" t="s">
        <v>162</v>
      </c>
      <c r="B164">
        <v>52148</v>
      </c>
    </row>
    <row r="165" spans="1:2">
      <c r="A165" s="2" t="s">
        <v>163</v>
      </c>
      <c r="B165">
        <v>62131</v>
      </c>
    </row>
    <row r="166" spans="1:2">
      <c r="A166" s="2" t="s">
        <v>164</v>
      </c>
      <c r="B166">
        <v>82338</v>
      </c>
    </row>
    <row r="167" spans="1:2">
      <c r="A167" s="2" t="s">
        <v>165</v>
      </c>
      <c r="B167">
        <v>329282.60190000001</v>
      </c>
    </row>
    <row r="168" spans="1:2">
      <c r="A168" s="2" t="s">
        <v>166</v>
      </c>
      <c r="B168">
        <v>408172.5</v>
      </c>
    </row>
    <row r="169" spans="1:2">
      <c r="A169" s="2" t="s">
        <v>167</v>
      </c>
      <c r="B169">
        <v>446866</v>
      </c>
    </row>
    <row r="170" spans="1:2">
      <c r="A170" s="2" t="s">
        <v>168</v>
      </c>
      <c r="B170">
        <v>424935.3</v>
      </c>
    </row>
    <row r="171" spans="1:2">
      <c r="A171" s="2" t="s">
        <v>169</v>
      </c>
      <c r="B171">
        <v>414857.7</v>
      </c>
    </row>
    <row r="172" spans="1:2">
      <c r="A172" s="2" t="s">
        <v>170</v>
      </c>
      <c r="B172">
        <v>432115.6</v>
      </c>
    </row>
    <row r="173" spans="1:2">
      <c r="A173" s="2" t="s">
        <v>171</v>
      </c>
      <c r="B173">
        <v>523672.3</v>
      </c>
    </row>
    <row r="174" spans="1:2">
      <c r="A174" s="2" t="s">
        <v>172</v>
      </c>
      <c r="B174">
        <v>547810.9</v>
      </c>
    </row>
    <row r="175" spans="1:2">
      <c r="A175" s="2" t="s">
        <v>173</v>
      </c>
      <c r="B175">
        <v>608368.1</v>
      </c>
    </row>
    <row r="176" spans="1:2">
      <c r="A176" s="2" t="s">
        <v>174</v>
      </c>
      <c r="B176">
        <v>601028.4</v>
      </c>
    </row>
    <row r="177" spans="1:2">
      <c r="A177" s="2" t="s">
        <v>175</v>
      </c>
      <c r="B177">
        <v>602611.69999999995</v>
      </c>
    </row>
    <row r="178" spans="1:2">
      <c r="A178" s="2" t="s">
        <v>176</v>
      </c>
      <c r="B178">
        <v>51543.601900000001</v>
      </c>
    </row>
    <row r="179" spans="1:2">
      <c r="A179" s="2" t="s">
        <v>177</v>
      </c>
      <c r="B179">
        <v>52087.7</v>
      </c>
    </row>
    <row r="180" spans="1:2">
      <c r="A180" s="2" t="s">
        <v>178</v>
      </c>
      <c r="B180">
        <v>53710.9</v>
      </c>
    </row>
    <row r="181" spans="1:2">
      <c r="A181" s="2" t="s">
        <v>179</v>
      </c>
      <c r="B181">
        <v>48938</v>
      </c>
    </row>
    <row r="182" spans="1:2">
      <c r="A182" s="2" t="s">
        <v>180</v>
      </c>
      <c r="B182">
        <v>44394.400000000001</v>
      </c>
    </row>
    <row r="183" spans="1:2">
      <c r="A183" s="2" t="s">
        <v>181</v>
      </c>
      <c r="B183">
        <v>43924.3</v>
      </c>
    </row>
    <row r="184" spans="1:2">
      <c r="A184" s="2" t="s">
        <v>182</v>
      </c>
      <c r="B184">
        <v>53558.6</v>
      </c>
    </row>
    <row r="185" spans="1:2">
      <c r="A185" s="2" t="s">
        <v>183</v>
      </c>
      <c r="B185">
        <v>56077.1</v>
      </c>
    </row>
    <row r="186" spans="1:2">
      <c r="A186" s="2" t="s">
        <v>184</v>
      </c>
      <c r="B186">
        <v>62266.400000000001</v>
      </c>
    </row>
    <row r="187" spans="1:2">
      <c r="A187" s="2" t="s">
        <v>185</v>
      </c>
      <c r="B187">
        <v>56991.8</v>
      </c>
    </row>
    <row r="188" spans="1:2">
      <c r="A188" s="2" t="s">
        <v>186</v>
      </c>
      <c r="B188">
        <v>60368.5</v>
      </c>
    </row>
    <row r="189" spans="1:2">
      <c r="A189" s="2" t="s">
        <v>187</v>
      </c>
      <c r="B189">
        <v>16718.601900000001</v>
      </c>
    </row>
    <row r="190" spans="1:2">
      <c r="A190" s="2" t="s">
        <v>188</v>
      </c>
      <c r="B190">
        <v>18179.2</v>
      </c>
    </row>
    <row r="191" spans="1:2">
      <c r="A191" s="2" t="s">
        <v>189</v>
      </c>
      <c r="B191">
        <v>20839.7</v>
      </c>
    </row>
    <row r="192" spans="1:2">
      <c r="A192" s="2" t="s">
        <v>190</v>
      </c>
      <c r="B192">
        <v>20975.7</v>
      </c>
    </row>
    <row r="193" spans="1:2">
      <c r="A193" s="2" t="s">
        <v>191</v>
      </c>
      <c r="B193">
        <v>24838.9</v>
      </c>
    </row>
    <row r="194" spans="1:2">
      <c r="A194" s="2" t="s">
        <v>192</v>
      </c>
      <c r="B194">
        <v>29749</v>
      </c>
    </row>
    <row r="195" spans="1:2">
      <c r="A195" s="2" t="s">
        <v>193</v>
      </c>
      <c r="B195">
        <v>48564.800000000003</v>
      </c>
    </row>
    <row r="196" spans="1:2">
      <c r="A196" s="2" t="s">
        <v>194</v>
      </c>
      <c r="B196">
        <v>56805.2</v>
      </c>
    </row>
    <row r="197" spans="1:2">
      <c r="A197" s="2" t="s">
        <v>195</v>
      </c>
      <c r="B197">
        <v>74391.399999999994</v>
      </c>
    </row>
    <row r="198" spans="1:2">
      <c r="A198" s="2" t="s">
        <v>196</v>
      </c>
      <c r="B198">
        <v>81583.899999999994</v>
      </c>
    </row>
    <row r="199" spans="1:2">
      <c r="A199" s="2" t="s">
        <v>197</v>
      </c>
      <c r="B199">
        <v>81290.5</v>
      </c>
    </row>
    <row r="200" spans="1:2">
      <c r="A200" s="2" t="s">
        <v>198</v>
      </c>
      <c r="B200">
        <v>57166.401899999997</v>
      </c>
    </row>
    <row r="201" spans="1:2">
      <c r="A201" s="2" t="s">
        <v>199</v>
      </c>
      <c r="B201">
        <v>70404.399999999994</v>
      </c>
    </row>
    <row r="202" spans="1:2">
      <c r="A202" s="2" t="s">
        <v>200</v>
      </c>
      <c r="B202">
        <v>77599.399999999994</v>
      </c>
    </row>
    <row r="203" spans="1:2">
      <c r="A203" s="2" t="s">
        <v>201</v>
      </c>
      <c r="B203">
        <v>77934</v>
      </c>
    </row>
    <row r="204" spans="1:2">
      <c r="A204" s="2" t="s">
        <v>202</v>
      </c>
      <c r="B204">
        <v>70287.199999999997</v>
      </c>
    </row>
    <row r="205" spans="1:2">
      <c r="A205" s="2" t="s">
        <v>203</v>
      </c>
      <c r="B205">
        <v>80435.8</v>
      </c>
    </row>
    <row r="206" spans="1:2">
      <c r="A206" s="2" t="s">
        <v>204</v>
      </c>
      <c r="B206">
        <v>110012.9</v>
      </c>
    </row>
    <row r="207" spans="1:2">
      <c r="A207" s="2" t="s">
        <v>205</v>
      </c>
      <c r="B207">
        <v>110790.39999999999</v>
      </c>
    </row>
    <row r="208" spans="1:2">
      <c r="A208" s="2" t="s">
        <v>206</v>
      </c>
      <c r="B208">
        <v>130845.6</v>
      </c>
    </row>
    <row r="209" spans="1:2">
      <c r="A209" s="2" t="s">
        <v>207</v>
      </c>
      <c r="B209">
        <v>141043.5</v>
      </c>
    </row>
    <row r="210" spans="1:2">
      <c r="A210" s="2" t="s">
        <v>208</v>
      </c>
      <c r="B210">
        <v>134617.70000000001</v>
      </c>
    </row>
    <row r="211" spans="1:2">
      <c r="A211" s="2" t="s">
        <v>209</v>
      </c>
      <c r="B211">
        <v>372520.20189999999</v>
      </c>
    </row>
    <row r="212" spans="1:2">
      <c r="A212" s="2" t="s">
        <v>210</v>
      </c>
      <c r="B212">
        <v>377482.1</v>
      </c>
    </row>
    <row r="213" spans="1:2">
      <c r="A213" s="2" t="s">
        <v>211</v>
      </c>
      <c r="B213">
        <v>402422.8</v>
      </c>
    </row>
    <row r="214" spans="1:2">
      <c r="A214" s="2" t="s">
        <v>212</v>
      </c>
      <c r="B214">
        <v>398047.1</v>
      </c>
    </row>
    <row r="215" spans="1:2">
      <c r="A215" s="2" t="s">
        <v>213</v>
      </c>
      <c r="B215">
        <v>422028.79999999999</v>
      </c>
    </row>
    <row r="216" spans="1:2">
      <c r="A216" s="2" t="s">
        <v>214</v>
      </c>
      <c r="B216">
        <v>437574.6</v>
      </c>
    </row>
    <row r="217" spans="1:2">
      <c r="A217" s="2" t="s">
        <v>215</v>
      </c>
      <c r="B217">
        <v>469295.6</v>
      </c>
    </row>
    <row r="218" spans="1:2">
      <c r="A218" s="2" t="s">
        <v>216</v>
      </c>
      <c r="B218">
        <v>487465.9</v>
      </c>
    </row>
    <row r="219" spans="1:2">
      <c r="A219" s="2" t="s">
        <v>217</v>
      </c>
      <c r="B219">
        <v>562994</v>
      </c>
    </row>
    <row r="220" spans="1:2">
      <c r="A220" s="2" t="s">
        <v>218</v>
      </c>
      <c r="B220">
        <v>557522.19999999995</v>
      </c>
    </row>
    <row r="221" spans="1:2">
      <c r="A221" s="2" t="s">
        <v>219</v>
      </c>
      <c r="B221">
        <v>559764.80000000005</v>
      </c>
    </row>
    <row r="222" spans="1:2">
      <c r="A222" s="2" t="s">
        <v>220</v>
      </c>
      <c r="B222" s="2">
        <v>14679.001899999999</v>
      </c>
    </row>
    <row r="223" spans="1:2">
      <c r="A223" s="2" t="s">
        <v>221</v>
      </c>
      <c r="B223">
        <v>17109</v>
      </c>
    </row>
    <row r="224" spans="1:2">
      <c r="A224" s="2" t="s">
        <v>222</v>
      </c>
      <c r="B224">
        <v>17990</v>
      </c>
    </row>
    <row r="225" spans="1:2">
      <c r="A225" s="2" t="s">
        <v>223</v>
      </c>
      <c r="B225">
        <v>18139</v>
      </c>
    </row>
    <row r="226" spans="1:2">
      <c r="A226" s="2" t="s">
        <v>224</v>
      </c>
      <c r="B226">
        <v>19706</v>
      </c>
    </row>
    <row r="227" spans="1:2">
      <c r="A227" s="2" t="s">
        <v>225</v>
      </c>
      <c r="B227">
        <v>22566</v>
      </c>
    </row>
    <row r="228" spans="1:2">
      <c r="A228" s="2" t="s">
        <v>226</v>
      </c>
      <c r="B228">
        <v>25945</v>
      </c>
    </row>
    <row r="229" spans="1:2">
      <c r="A229" s="2" t="s">
        <v>227</v>
      </c>
      <c r="B229">
        <v>25790</v>
      </c>
    </row>
    <row r="230" spans="1:2">
      <c r="A230" s="2" t="s">
        <v>228</v>
      </c>
      <c r="B230">
        <v>28605</v>
      </c>
    </row>
    <row r="231" spans="1:2">
      <c r="A231" s="2" t="s">
        <v>229</v>
      </c>
      <c r="B231">
        <v>29086</v>
      </c>
    </row>
    <row r="232" spans="1:2">
      <c r="A232" s="2" t="s">
        <v>230</v>
      </c>
      <c r="B232">
        <v>27789</v>
      </c>
    </row>
    <row r="233" spans="1:2">
      <c r="A233" s="2" t="s">
        <v>231</v>
      </c>
      <c r="B233" s="4">
        <f>(18913*1000000*0.893435632183908)/1000000</f>
        <v>16897.548111494252</v>
      </c>
    </row>
    <row r="234" spans="1:2">
      <c r="A234" s="2" t="s">
        <v>232</v>
      </c>
      <c r="B234" s="4">
        <f>(18835*1000000*0.877024904214559)/1000000</f>
        <v>16518.764070881221</v>
      </c>
    </row>
    <row r="235" spans="1:2">
      <c r="A235" s="2" t="s">
        <v>233</v>
      </c>
      <c r="B235" s="4">
        <f>(18835*1000000*0.845999233716476)/1000000</f>
        <v>15934.395567049825</v>
      </c>
    </row>
    <row r="236" spans="1:2">
      <c r="A236" s="2" t="s">
        <v>234</v>
      </c>
      <c r="B236" s="4">
        <f>(22029*1000000*0.951457307692308)/1000000</f>
        <v>20959.653031153852</v>
      </c>
    </row>
    <row r="237" spans="1:2">
      <c r="A237" s="2" t="s">
        <v>235</v>
      </c>
      <c r="B237" s="4">
        <v>11047</v>
      </c>
    </row>
    <row r="238" spans="1:2">
      <c r="A238" s="2" t="s">
        <v>236</v>
      </c>
      <c r="B238" s="4">
        <v>10721</v>
      </c>
    </row>
    <row r="239" spans="1:2">
      <c r="A239" s="2" t="s">
        <v>237</v>
      </c>
      <c r="B239" s="4">
        <v>11973</v>
      </c>
    </row>
    <row r="240" spans="1:2">
      <c r="A240" s="2" t="s">
        <v>238</v>
      </c>
      <c r="B240" s="4">
        <v>12292</v>
      </c>
    </row>
    <row r="241" spans="1:2">
      <c r="A241" s="2" t="s">
        <v>239</v>
      </c>
      <c r="B241" s="4">
        <v>12169</v>
      </c>
    </row>
    <row r="242" spans="1:2">
      <c r="A242" s="2" t="s">
        <v>240</v>
      </c>
      <c r="B242" s="4">
        <v>13459</v>
      </c>
    </row>
    <row r="243" spans="1:2">
      <c r="A243" s="2" t="s">
        <v>241</v>
      </c>
      <c r="B243" s="4">
        <v>17522</v>
      </c>
    </row>
    <row r="244" spans="1:2">
      <c r="A244" s="2" t="s">
        <v>242</v>
      </c>
      <c r="B244" s="4">
        <v>18007</v>
      </c>
    </row>
    <row r="245" spans="1:2">
      <c r="A245" s="2" t="s">
        <v>243</v>
      </c>
      <c r="B245" s="4">
        <v>21884</v>
      </c>
    </row>
    <row r="246" spans="1:2">
      <c r="A246" s="2" t="s">
        <v>244</v>
      </c>
      <c r="B246" s="4">
        <v>36422</v>
      </c>
    </row>
    <row r="247" spans="1:2">
      <c r="A247" s="2" t="s">
        <v>245</v>
      </c>
      <c r="B247" s="4">
        <v>43012</v>
      </c>
    </row>
    <row r="248" spans="1:2">
      <c r="A248" s="2" t="s">
        <v>246</v>
      </c>
      <c r="B248">
        <v>45516</v>
      </c>
    </row>
    <row r="249" spans="1:2">
      <c r="A249" s="2" t="s">
        <v>247</v>
      </c>
      <c r="B249">
        <v>48574</v>
      </c>
    </row>
    <row r="250" spans="1:2">
      <c r="A250" s="2" t="s">
        <v>248</v>
      </c>
      <c r="B250">
        <v>50796</v>
      </c>
    </row>
    <row r="251" spans="1:2">
      <c r="A251" s="2" t="s">
        <v>249</v>
      </c>
      <c r="B251">
        <v>52359</v>
      </c>
    </row>
    <row r="252" spans="1:2">
      <c r="A252" s="2" t="s">
        <v>250</v>
      </c>
      <c r="B252" s="4">
        <v>65486</v>
      </c>
    </row>
    <row r="253" spans="1:2">
      <c r="A253" s="2" t="s">
        <v>251</v>
      </c>
      <c r="B253" s="4">
        <v>32957</v>
      </c>
    </row>
    <row r="254" spans="1:2">
      <c r="A254" s="2" t="s">
        <v>252</v>
      </c>
      <c r="B254" s="4">
        <v>35594</v>
      </c>
    </row>
    <row r="255" spans="1:2">
      <c r="A255" s="2" t="s">
        <v>253</v>
      </c>
      <c r="B255">
        <v>41240</v>
      </c>
    </row>
    <row r="256" spans="1:2">
      <c r="A256" s="2" t="s">
        <v>254</v>
      </c>
      <c r="B256">
        <v>49014</v>
      </c>
    </row>
    <row r="257" spans="1:2">
      <c r="A257" s="2" t="s">
        <v>255</v>
      </c>
      <c r="B257" s="8">
        <f>(3708439/1000000)*1000</f>
        <v>3708.4389999999999</v>
      </c>
    </row>
    <row r="258" spans="1:2">
      <c r="A258" s="2" t="s">
        <v>256</v>
      </c>
      <c r="B258" s="8">
        <f>(7330360/1000000)*1000</f>
        <v>7330.36</v>
      </c>
    </row>
    <row r="259" spans="1:2">
      <c r="A259" s="2" t="s">
        <v>257</v>
      </c>
      <c r="B259" s="8">
        <f>(11726016/1000000)*1000</f>
        <v>11726.016</v>
      </c>
    </row>
    <row r="260" spans="1:2">
      <c r="A260" s="2" t="s">
        <v>258</v>
      </c>
      <c r="B260" s="8">
        <f>(16062518/1000000)*1000</f>
        <v>16062.518</v>
      </c>
    </row>
    <row r="261" spans="1:2">
      <c r="A261" s="2" t="s">
        <v>259</v>
      </c>
      <c r="B261" s="8">
        <f>(22824616/1000000)*1000</f>
        <v>22824.615999999998</v>
      </c>
    </row>
    <row r="262" spans="1:2">
      <c r="A262" s="2" t="s">
        <v>260</v>
      </c>
      <c r="B262" s="8">
        <f>(26213076/1000000)*1000</f>
        <v>26213.076000000001</v>
      </c>
    </row>
    <row r="263" spans="1:2">
      <c r="A263" s="2" t="s">
        <v>261</v>
      </c>
      <c r="B263" s="8">
        <v>38689</v>
      </c>
    </row>
    <row r="264" spans="1:2">
      <c r="A264" s="2" t="s">
        <v>262</v>
      </c>
      <c r="B264" s="8">
        <v>43280</v>
      </c>
    </row>
    <row r="265" spans="1:2">
      <c r="A265" s="2" t="s">
        <v>263</v>
      </c>
      <c r="B265" s="8">
        <v>50990</v>
      </c>
    </row>
    <row r="266" spans="1:2">
      <c r="A266" s="2" t="s">
        <v>264</v>
      </c>
      <c r="B266" s="8">
        <v>59636</v>
      </c>
    </row>
    <row r="267" spans="1:2">
      <c r="A267" s="2" t="s">
        <v>265</v>
      </c>
      <c r="B267" s="8">
        <v>56686</v>
      </c>
    </row>
  </sheetData>
  <phoneticPr fontId="2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Resultado del año por empleado</vt:lpstr>
      <vt:lpstr>Ventas por empleado</vt:lpstr>
      <vt:lpstr>Rotación de activos</vt:lpstr>
      <vt:lpstr>Multiplicador de capital</vt:lpstr>
      <vt:lpstr>Empleados</vt:lpstr>
      <vt:lpstr>Utilidad % sobre activos</vt:lpstr>
      <vt:lpstr>Utilidad % sobre ventas</vt:lpstr>
      <vt:lpstr>Capital de accs. en Millones </vt:lpstr>
      <vt:lpstr>Activos en Millones</vt:lpstr>
      <vt:lpstr>Utilidad % cambio con año anter</vt:lpstr>
      <vt:lpstr>Utilidad en Millones</vt:lpstr>
      <vt:lpstr>Ingreso % cambio con año anteri</vt:lpstr>
      <vt:lpstr>Ingresos en Millones</vt:lpstr>
      <vt:lpstr>Valor de mercado en millones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ARMANDO ABREU ROSIQUE</dc:creator>
  <cp:lastModifiedBy>DAVID ARMANDO ABREU ROSIQUE</cp:lastModifiedBy>
  <dcterms:created xsi:type="dcterms:W3CDTF">2025-06-26T17:35:15Z</dcterms:created>
  <dcterms:modified xsi:type="dcterms:W3CDTF">2025-07-29T21:53:23Z</dcterms:modified>
</cp:coreProperties>
</file>