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SMU Bootcamp\"/>
    </mc:Choice>
  </mc:AlternateContent>
  <xr:revisionPtr revIDLastSave="0" documentId="8_{0C7B04A8-777C-4E85-91DD-AE9C11869814}" xr6:coauthVersionLast="47" xr6:coauthVersionMax="47" xr10:uidLastSave="{00000000-0000-0000-0000-000000000000}"/>
  <bookViews>
    <workbookView xWindow="4800" yWindow="1260" windowWidth="21576" windowHeight="14880" xr2:uid="{00000000-000D-0000-FFFF-FFFF00000000}"/>
  </bookViews>
  <sheets>
    <sheet name="Crowdfunding" sheetId="1" r:id="rId1"/>
    <sheet name="Category Stats" sheetId="4" r:id="rId2"/>
    <sheet name="Sub-Category Stats" sheetId="3" r:id="rId3"/>
    <sheet name="Monthly Stats" sheetId="6" r:id="rId4"/>
    <sheet name="Goals" sheetId="7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H3" i="7"/>
  <c r="H4" i="7"/>
  <c r="H5" i="7"/>
  <c r="H6" i="7"/>
  <c r="H7" i="7"/>
  <c r="H8" i="7"/>
  <c r="H9" i="7"/>
  <c r="H10" i="7"/>
  <c r="H11" i="7"/>
  <c r="H12" i="7"/>
  <c r="H13" i="7"/>
  <c r="H2" i="7"/>
  <c r="F3" i="7"/>
  <c r="F4" i="7"/>
  <c r="F5" i="7"/>
  <c r="F6" i="7"/>
  <c r="F7" i="7"/>
  <c r="F8" i="7"/>
  <c r="F9" i="7"/>
  <c r="F10" i="7"/>
  <c r="F11" i="7"/>
  <c r="F12" i="7"/>
  <c r="F13" i="7"/>
  <c r="G3" i="7"/>
  <c r="G4" i="7"/>
  <c r="G5" i="7"/>
  <c r="G6" i="7"/>
  <c r="G7" i="7"/>
  <c r="G8" i="7"/>
  <c r="G9" i="7"/>
  <c r="G10" i="7"/>
  <c r="G11" i="7"/>
  <c r="G12" i="7"/>
  <c r="G13" i="7"/>
  <c r="G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B12" i="7"/>
  <c r="B11" i="7"/>
  <c r="B10" i="7"/>
  <c r="B9" i="7"/>
  <c r="B8" i="7"/>
  <c r="B7" i="7"/>
  <c r="B6" i="7"/>
  <c r="B5" i="7"/>
  <c r="B4" i="7"/>
  <c r="B3" i="7"/>
  <c r="B2" i="7"/>
  <c r="B13" i="7"/>
  <c r="C13" i="7"/>
  <c r="C12" i="7"/>
  <c r="C11" i="7"/>
  <c r="C10" i="7"/>
  <c r="C9" i="7"/>
  <c r="C8" i="7"/>
  <c r="C7" i="7"/>
  <c r="C6" i="7"/>
  <c r="C5" i="7"/>
  <c r="C3" i="7"/>
  <c r="C4" i="7"/>
  <c r="C2" i="7"/>
  <c r="O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<sst xmlns="http://schemas.openxmlformats.org/spreadsheetml/2006/main" count="6119" uniqueCount="2106">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</sst>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C-4C12-89A2-82FE90A0BAC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C-4C12-89A2-82FE90A0BAC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C-4C12-89A2-82FE90A0BAC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C-4C12-89A2-82FE90A0B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6632432"/>
        <c:axId val="1726630768"/>
      </c:barChart>
      <c:catAx>
        <c:axId val="17266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30768"/>
        <c:crosses val="autoZero"/>
        <c:auto val="1"/>
        <c:lblAlgn val="ctr"/>
        <c:lblOffset val="100"/>
        <c:noMultiLvlLbl val="0"/>
      </c:catAx>
      <c:valAx>
        <c:axId val="17266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Stats!PivotTable2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B-4C9C-B2D4-47BE325188E8}"/>
            </c:ext>
          </c:extLst>
        </c:ser>
        <c:ser>
          <c:idx val="1"/>
          <c:order val="1"/>
          <c:tx>
            <c:strRef>
              <c:f>'Sub-Category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B-4C9C-B2D4-47BE325188E8}"/>
            </c:ext>
          </c:extLst>
        </c:ser>
        <c:ser>
          <c:idx val="2"/>
          <c:order val="2"/>
          <c:tx>
            <c:strRef>
              <c:f>'Sub-Category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B-4C9C-B2D4-47BE325188E8}"/>
            </c:ext>
          </c:extLst>
        </c:ser>
        <c:ser>
          <c:idx val="3"/>
          <c:order val="3"/>
          <c:tx>
            <c:strRef>
              <c:f>'Sub-Category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B-4C9C-B2D4-47BE3251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689024"/>
        <c:axId val="1720688192"/>
      </c:barChart>
      <c:catAx>
        <c:axId val="17206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88192"/>
        <c:crosses val="autoZero"/>
        <c:auto val="1"/>
        <c:lblAlgn val="ctr"/>
        <c:lblOffset val="100"/>
        <c:noMultiLvlLbl val="0"/>
      </c:catAx>
      <c:valAx>
        <c:axId val="17206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 Stats!PivotTable2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Stats'!$B$6:$B$18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C-4262-A67F-49796303D4FB}"/>
            </c:ext>
          </c:extLst>
        </c:ser>
        <c:ser>
          <c:idx val="1"/>
          <c:order val="1"/>
          <c:tx>
            <c:strRef>
              <c:f>'Monthly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'Monthly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Stats'!$C$6:$C$18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C-4262-A67F-49796303D4FB}"/>
            </c:ext>
          </c:extLst>
        </c:ser>
        <c:ser>
          <c:idx val="2"/>
          <c:order val="2"/>
          <c:tx>
            <c:strRef>
              <c:f>'Monthly Stats'!$D$4:$D$5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'Monthly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Stats'!$D$6:$D$18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C-4262-A67F-49796303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88479"/>
        <c:axId val="1206588895"/>
      </c:lineChart>
      <c:catAx>
        <c:axId val="12065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88895"/>
        <c:crosses val="autoZero"/>
        <c:auto val="1"/>
        <c:lblAlgn val="ctr"/>
        <c:lblOffset val="100"/>
        <c:noMultiLvlLbl val="0"/>
      </c:catAx>
      <c:valAx>
        <c:axId val="12065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2-403C-B7A5-25E21649A128}"/>
            </c:ext>
          </c:extLst>
        </c:ser>
        <c:ser>
          <c:idx val="1"/>
          <c:order val="1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2-403C-B7A5-25E21649A128}"/>
            </c:ext>
          </c:extLst>
        </c:ser>
        <c:ser>
          <c:idx val="2"/>
          <c:order val="2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2-403C-B7A5-25E21649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81583"/>
        <c:axId val="693582831"/>
      </c:lineChart>
      <c:catAx>
        <c:axId val="6935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82831"/>
        <c:crosses val="autoZero"/>
        <c:auto val="1"/>
        <c:lblAlgn val="ctr"/>
        <c:lblOffset val="100"/>
        <c:noMultiLvlLbl val="0"/>
      </c:catAx>
      <c:valAx>
        <c:axId val="6935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643890</xdr:colOff>
      <xdr:row>2</xdr:row>
      <xdr:rowOff>144780</xdr:rowOff>
    </xdr:from>
    <xdr:to>
      <xdr:col>16</xdr:col>
      <xdr:colOff>175260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49829-C474-A77A-C9EE-BB7391A4A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</xdr:colOff>
      <xdr:row>2</xdr:row>
      <xdr:rowOff>175260</xdr:rowOff>
    </xdr:from>
    <xdr:to>
      <xdr:col>17</xdr:col>
      <xdr:colOff>419100</xdr:colOff>
      <xdr:row>28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7C2C3-93E7-3497-58D1-4DAF79F3A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240982</xdr:colOff>
      <xdr:row>0</xdr:row>
      <xdr:rowOff>0</xdr:rowOff>
    </xdr:from>
    <xdr:to>
      <xdr:col>12</xdr:col>
      <xdr:colOff>561975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1A4C5-EF8A-A71E-1F54-13EC41B4C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14</xdr:row>
      <xdr:rowOff>53340</xdr:rowOff>
    </xdr:from>
    <xdr:to>
      <xdr:col>7</xdr:col>
      <xdr:colOff>1333500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A4067-CCD4-8331-C1D4-056E59228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4759.992794560188" createdVersion="8" refreshedVersion="8" minRefreshableVersion="3" recordCount="1000" xr:uid="{8D78E501-8A34-4B53-BA18-3D5778E1992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-99.245635910224436" maxValue="2238.833333333333"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4760.773882060188" createdVersion="8" refreshedVersion="8" minRefreshableVersion="3" recordCount="1001" xr:uid="{7EE8E92A-3FEB-46C2-981B-D5879DFE4A7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-99.25" maxValue="2238.83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1.478782287822877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41.023809523809526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30.723684210526315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73.618421052631575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79.038461538461533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227.5777777777777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0.067211625794727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48.258064516129032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166.11538461538461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51.904761904761912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10.6507936507936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145.11904761904762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33.230496453900713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52.692118226600982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5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9.391252955082741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3.087912087912088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51.470400000000005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2.242792109256449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9.007446808510636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28.071065989847714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232.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2.832251082251082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116.43636363636362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1.800930232558137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20.0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5.225535168195718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228.89978213507626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60.611111111111114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2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.192079207920793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277.82071713147411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50.806451612903224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50.301195219123507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57.285714285714285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9.987654320987652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225.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9.222222222222221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9.068181818181813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112.92857142857142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343.94444444444446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85.939024390243901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558.8125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52.315789473684212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4.783783783783782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375.26666666666671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286.9729729729729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89.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98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8.1321948134092352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65.847222222222229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40.409090909090914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10.133333333333333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77.969696969696969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43.662500000000001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115.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127.11111111111111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175.07142857142856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4.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7.2540160642570282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622.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88.14893617021276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2.357142857142857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136.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54.931034482758619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62.38567493112947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154.526315789473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75.936708860759495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23.741406250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8.0666666666666664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570.33333333333326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560.9285714285714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22.46153846153846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50.577319587628864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1.89340927583401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3.05263157894737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200.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30.401384083044981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37.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125.33928571428572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7.3000000000002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2.40977443609022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32.369426751592357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31.22448979591837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67.635135135135144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38.015113350125944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160.75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152.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21.384615384615387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51.595593000648087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158.875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39.451286764705884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203.68965517241381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3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117.37876614060258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826.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6.307770961145195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96.723684210526315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99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21.44444444444446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181.67567567567568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.39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43.140100671140942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44.544117647058826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259.12820512820514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86.485714285714295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495.2666666666666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40.78846153846154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85.037219101123597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9.95602605863192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1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276.87878787878788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627.15789473684208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12.788242351529695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12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73.938775510204081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7.61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114.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49.496671105193073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119.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35.632309941520468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81.377602701181758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267.76923076923077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59.905660377358494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61.366814650388456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48.57848837209302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39.665722379603402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96.797306397306386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5.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85974499089253187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6.18181818181818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210.77777777777777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.263316582914573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8.72727272727273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96.713768115942031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1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4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9.103148751357224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123.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5909797822706067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130.04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35.592592592592595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9.099999999999998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136.512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82.75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2.493975903614459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21.021505376344084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119.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99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35.833090379008745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323.06746987951811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7.0158394931362196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41.24343257443082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34.977777777777781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26.060439560439558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47.333333333333336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120.95238095238095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1506276150627614E-2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62.312500000000007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21.818181818181817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49.73770491803279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153.25714285714284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16943521594684385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21.990044247787608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7.132653061224488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315.5384615384615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68.69086651053864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324.08154506437768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97.06113769271664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89.367346938775512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7.12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3.014477766287492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794.66666666666663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73.808498896247244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5.165217391304346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316.4768041237113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3.791666666666667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257.71910112359546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208.45714285714286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8.197674418604649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622.32472324723244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30.882352941176471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193.05555555555557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8.199999999999996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8.065315315315317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129.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67.98780487804879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76.474647151071622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31.40540540540540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62.047619047619051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80.007042253521135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54.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22.760563380281688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261.7531645569620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6.853658536585364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98.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90.441455696202539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46.222222222222221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98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581.19047619047615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21.168674698795183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34.407922168172348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96.628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331.84615384615387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61.155555555555551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122397155916709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78.811311053984582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2.57446808510638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.0766283524904212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51.851851851851848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95.163822525597269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23.1428571428571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96.158163265306115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55.070665571076418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55.246522411128282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115.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232.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91.55696202531645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.3744855967078189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37.979166666666671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6.1890034364261171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303.63930885529157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60.174041297935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266.63333333333333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68.720853858784892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9.907179115300945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93.689252336448604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320.16666666666669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23.29166666666666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71.264705882352942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57.89473684210526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9.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8.267441860465119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89.05569620253163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9.376344086021504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322.41666666666669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2.28125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318.7891156462584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916320474777448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7.726190476190478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345.21739130434781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469.71428571428578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409.34482758620686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225.53333333333333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832.61616161616166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111.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73.32520325203251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97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45.91549295774648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6.29999999999995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0.978600823045268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84.891304347826093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20.167701863354036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76.609756097560975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168.48000000000002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497.49999999999994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57.698412698412696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68.798339264531435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213.41176470588238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270.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262.66447368421052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23.081632653061224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3.233243967828418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133.62012987012989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80.533333333333331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152.62857142857143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72.823461759631968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98.729342875731945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204.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37.230769230769226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67.791666666666657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141.5128205128205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3.2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66.42857142857144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225.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70.7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481.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8.4790273556231011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8.047619047619047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81.271604938271608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.80612244897959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606.33333333333337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82.553969669937558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109.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2.214285714285714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584.25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45.597864768683273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356.61111111111114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90.178082191780817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83.615384615384613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239.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64.349922239502334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45.049180327868854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5.7638888888888893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43.914285714285718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48.57894736842105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9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244.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68.155059132720112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17.382352941176471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446.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186.21428571428572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92.092307692307699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32.136778115501521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25.92216582064297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24.707317073170731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79.666666666666657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103.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210.2284263959391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2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194.71428571428569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6.10526315789474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3.32291666666667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80.77272727272728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84.15789473684211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61.297619047619044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90.412322274881518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5.8556338028169019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66.562340966921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75.86516853932585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64.056338028169009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9.2769230769230777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53.80555555555555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61.461538461538453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.562310030395139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7.103411513859271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84.955489614243319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343.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99.980676328502412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.958333333333336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86.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4.285385500575373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.9674681753889676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2.81904761904762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79.143266475644708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0.048422597212031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5.7574123989218329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5.330708661417322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33.47807933194154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6.077777777777776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58.016700404858298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85.305203045685275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65.525000000000006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300.7777777777778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28.229648241206029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46.92588495575221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9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7.70715249662617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65.107142857142847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310.59821428571428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23.737704918032787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41.026315789473685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63.107526881720432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84.913043478260875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8.185567010309271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198.70000000000002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126.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73.563636363636363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271.75675675675677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60.192307692307686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516.3333333333335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633.4375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492.11111111111114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1.111111111111114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176.80769230769232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173.01851851851853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59.363312555654502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32.130021141649053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491.5555555555554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630.18222222222221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86.814217443249703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45.22222222222222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261.0294117647059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89.74245472837022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86.037037037037038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59.55555555555555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60.319999999999993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83.94339622641508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6.230769230769234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125.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72.009615384615387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46.167095115681235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23.57638376383764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0.738532110091747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88.729965156794421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22.11084337349397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86.54166666666665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92.726821192052981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4.357628765792029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128.96178343949046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369.375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30.112676056338028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67.054229934924081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73.864197530864189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617.76470588235293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6.149023638232272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98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430.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59.643835616438359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13.779366700715014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215.58486707566465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10.381756756756756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82.145038167938935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2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31.836956521739129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53.684365781710916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63.867273910214706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4.6282051282051286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568.85714285714289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37.927176781002636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15.300212539851222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88.9409691629956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56.161218424962854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44.529411764705884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42.600488698839342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3.434973637961335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28.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6.01063829787234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7.298850574712645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89.361975642760484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59.529411764705884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187.66666666666666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472.94444444444446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2.90429799426934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3.612426035502956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9.3240837696335088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32.2592592592592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92.490196078431381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7.285714285714285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45.83607907742997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83.27777777777777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6.876640419947506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52.15384615384619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23.074074074074076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78.638554216867476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255.28169014084506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1.906341463414641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75.085714285714289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98.722222222222229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5.247311827956992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76.41935483870968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411.38095238095235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7.955882352941178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75.673969072164951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9.517241379310342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8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96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22.845013477088948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36.5625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43.668311403508767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55.925000000000004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8.372532188841202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4.1243169398907105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73.36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251.20118343195264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9.9365079365079367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1.046558704453439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69.420550847457633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8.1645569620253173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33.455056179775283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87.851063829787236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31.99999999999997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475.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59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84.428571428571431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185.80555555555554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2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60.765929778933682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78.14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265.14999999999998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3.945945945945946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70.171279373368151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45.729411764705887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136.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412.9166666666666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65116279069767447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18.651576805696845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83.595238095238102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7.225382932166305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160.20608108108107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9.267108167770417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86.5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78.625566636446052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120.05660377358491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5108695652173911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91.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205.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76.004712041884815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623.77777777777771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447.36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314.5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99.093035908596306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5.826530612244895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76.051189245087897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51.927350427350426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29.854817708333332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429.92307692307696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80.32549019607843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7.68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86.09899888765294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827.0777777777776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60.142857142857139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2.229299363057326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29.07418397626112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9.089743589743591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75.982408660351837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9.318681318681321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60.722891566265055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77.560922855082907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44.220930232558139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57.476874003189792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2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92.93181818181818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7456387169386605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325.75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45.539473684210527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67.546534653465358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600.33333333333326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6.095139607032056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15.80952380952381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55.951807228915662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0.38054968287526425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9.7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88.745098039215691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.25904761904761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4.4788430637386183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402.87499999999994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59.243944636678201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84.977553310886648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382.0384615384615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9.969387755102041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7.221563981042653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62.304031725049569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7.346938775510203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165.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75.794382022471908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97.493506493506501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83.670200235571258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176.5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11.196428571428571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63.571428571428569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8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70.91376701966715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184.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96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41.3670183231538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.4888888888888889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56.024618991793673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51.663157894736841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123.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139.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99.333333333333329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37.344827586206897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696106362773029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694.16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269.7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7.18181818181818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38.027027027027025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16.186721991701244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104.60063224446785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5.655913978494617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118.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86.03314917127072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137.33830845771143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205.65384615384613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5.8571428571428577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5.6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.880597014925373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269.14814814814815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7.06962785114046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5.072164948453612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81.146341463414643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3.245595854922286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1129032258064517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241.50228310502283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35.983333333333334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7.919540229885058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222.40211640211643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9.508101851851851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6.797752808988761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850.57142857142856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7.106382978723403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20.991751269035532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35.278481012658233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7.971830985915492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37.66666666666674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87.089923469387756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54.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92.900826446280988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108.52773826458038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0.316455696202531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101.59756097560975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2.090322580645164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96.35637918745546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9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106.63492063492063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8.236286919831223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9.660377358490567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70.730552423900789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87.212121212121204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88.382352941176464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31.298691860465116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183.97435897435898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.419999999999998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319.05607476635515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86.146341463414629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39.43548387096774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55.49056603773584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70.447058823529403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89.515625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149.71428571428572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51.139476334340387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71.538029606942317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168.02325581395351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519.80078125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96.869841269841274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9.921527041357372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179.3921568627451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22.626666666666669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106.328125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594.25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51.789473684210527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5.417927823050057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7.126315789473686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210.39864864864865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57.140083217753123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6.88059701492537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1.468697123519458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4.093525179856115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35.462316641375821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20.588235294117645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88.580882352941188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43.813953488372093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83.498330550918197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9.968085106382979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5.456521739130437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21.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51.60330578512396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7.0884955752212386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.40020263424518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58.59999999999999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.94320486815415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51.517666392769101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98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11.520589730554143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.840000000000003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238.833333333333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408.3885714285714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91.478260869565219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57.87246621621621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.759999999999991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39.935361216730037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52.767191383595687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8.263736263736263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5.812734082397007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2.1318681318681318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.75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66.535264483627202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139.58823529411765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35.967741935483872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76.159420289855078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79.661818181818177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258.64754098360658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368.85802469135803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2.056352459016392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44.068216270843863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56.339285714285715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66.461628588166377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.979381443298969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89.74959871589085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16.37735849056603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2.031155778894473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36.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2.5947802197802199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13.613796849538296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50.166666666666671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258.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442.85714285714289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32.499285714285712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91.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8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329.27586206896552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65753424657534254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126.61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42.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9.3666666666666654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36.033259423503324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5.868131868131869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3.934782608695649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40.957952468007313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52.800620636152054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346.69121140142516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5.608108108108107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97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75.026923076923083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45.862068965517238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211.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22.7816091954023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0.97348261638185019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27.84686346863468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58.61643835616438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607.05882352941171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2.387755102040813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47.860465116279073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79.677419354838705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740.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61.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372.8207792207792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75.533898305084747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417.65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147.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2048192771084337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62.908045977011497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95.6076051779935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56.507216494845359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170.4081632653061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34.05952380952381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49.601966873706004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11.1841620626151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82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85.660714285714292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312.66319444444446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9.75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8.0153846153846153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427.00632911392404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219.14285714285714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254.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67.10389610389610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35.891891891891895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97.915662650602414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69.962264150943398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079.1666666666665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026.0833333333335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87.07692307692308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6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69.69565217391304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112.5089605734767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1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65.040020523345305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57.290697674418603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99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132.30555555555557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7.5517241379310347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156.70212765957447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68.470170454545453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66.577777777777783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672.07692307692309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306.85714285714283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464.20608108108115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31.573134328358211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65.648033126293996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555.45454545454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77.257142857142853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3.178571428571429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28.18181818181824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108.33333333333333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68.828767123287676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3.032921810699584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1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3.132165605095542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170.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50.553571428571431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3.35962566844919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90.555555555555557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35.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9.70212765957447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4.455776173285194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50.973347547974413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687.92307692307691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19.693652253909843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6.2941176470588234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9.264367816091955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115.31372549019608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41.229729729729733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5.3374578177727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93.119402985074629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629.73333333333335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0.33660130718954245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11.833333333333334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62.766666666666673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69.459924690693924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74.28571428571429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66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085.909090909091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25.393939393939398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85.605633802816911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45.19230769230769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9.6315789473684212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88.470588235294116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2.991715976331362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99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102.91304347826087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97.032258064516128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7.0000000000000009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168.73076923076923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9.154639175257728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080.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69.557692307692307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37.119318181818187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93.125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2.897297297297296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1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139.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7.812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30.233333333333334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515.21739130434787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268.79532163742692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94.85714285714289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9.33707865168539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700.6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191.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249.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257.07317073170731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6.489411764705885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287.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357.03571428571428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166.69565217391303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31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8.65625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98.828947368421055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.977342945417095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215.17592592592592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57.691176470588232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53.808219178082197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10.261020881670534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4.8641975308642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752.88135593220341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38.90625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90.181818181818187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24333619948409285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42.758241758241759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463.1333333333333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9.284090909090907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0.60227272727272729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97.549356223175963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8.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137.74468085106383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238.46875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33.089552238805972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99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107.80000000000001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48.877551020408163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552.05847953216369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3.630994152046782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2.3760683760683761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256.58333333333331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39.867924528301884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30.55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64.46575342465753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151.65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.875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87.428571428571431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286.78571428571428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2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85.820987654320987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56.758752735229756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84.842857142857142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76.296479308214941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10.129870129870131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72.60419580419583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70.042553191489361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88.285035629453674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246.93532338308458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30.822784810126581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74.566265060240966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22.599022004889978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62.518518518518519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3.79999999999995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28.52189349112427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61.051660516605168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137.91176470588235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35.963700234192039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8.277777777777779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15.175962815405047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70.65384615384616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109.89655172413792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69.785714285714278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5.95907738095238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158.6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130.58333333333334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8.214285714285715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88.705882352941174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93.04881101376720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674.43434343434342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72.306818181818173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47.520379676158569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307.09677419354836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98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56.178571428571431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152.42857142857142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98.270731707317069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87.769230769230759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63.987341772151893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62.981818181818184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9.747252747252745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219.24083769633506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378.94444444444446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80.443365695792878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98.948275862068968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6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49.378917378917379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42.5625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55.62827640984908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63.702702702702709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41.75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137.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41.25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82.566037735849051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99.245635910224436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75.9533073929961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1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388.05076142131981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124.06666666666666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81.8735632183908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54.152777777777786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7.31541218637992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117.30909090909091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2.285714285714286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7.481012658227851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112.30434782608695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39.74657534246575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81.93548387096774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64.131147540983605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98.362403100775197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50.35614035087719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9.7065217391304337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50.78205128205127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.76767676767676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86.941860465116278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5.364583333333336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59.586666666666666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.579999999999998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67.55523255813953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90.085881587508126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73.305555555555557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7.042553191489361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61.355932203389827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9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96.93793103448274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29.905841924398622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4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267.098591549295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0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80.971215351812361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.877551020408163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34.63636363636363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95.426896551724141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14.945454545454545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9.298245614035086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196.02777777777777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15.305084745762713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255.7837837837838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286.40909090909093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692.23529411764707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7.033936651583709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238.20833333333334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8.227848101265822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9.242360379346678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72.274509803921575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128.39344262295083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78.384805945499593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73.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54.925925925925924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222.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26.042857142857144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4.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43.262458471760795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59.718237704918032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78.223880597014926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5.069444444444443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45.936483346243222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52.46153846153846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32.870457209847601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59.692307692307686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116.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7.882978723404257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399.58333333333331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12.32051282051282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3.173469387755102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326.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2.36734693877550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47.503189227498225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7.467625899280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27.060606060606062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39.434210526315788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43.208708708708713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3.457245724572459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31.48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-41.02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-30.72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73.62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-79.040000000000006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227.5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-80.069999999999993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-48.26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166.1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-51.9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-10.65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145.12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-33.229999999999997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-52.69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549.47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59.39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-33.090000000000003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-51.47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2.24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-59.01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28.07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232.04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2.83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116.44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-51.8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-20.0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5.23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228.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60.6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2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-13.19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277.82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50.8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50.3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57.29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39.99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225.32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-49.22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69.069999999999993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112.93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343.9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85.94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558.80999999999995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-52.32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4.78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375.27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286.97000000000003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89.63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-98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-8.1300000000000008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-65.849999999999994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40.409999999999997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-10.130000000000001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77.97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43.66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115.28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127.11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175.07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44.37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-7.25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622.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-88.15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-2.36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136.1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-54.93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62.39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154.53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-75.94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23.7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8.07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570.33000000000004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560.92999999999995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22.46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50.58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-21.89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-53.05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200.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-30.4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537.4500000000000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125.34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397.3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-62.41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32.369999999999997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31.22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67.64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-38.020000000000003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160.75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152.59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-21.38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-51.6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158.88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-39.450000000000003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203.69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3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117.38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826.69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-66.31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96.72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-99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21.44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181.68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-75.39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43.14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44.54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259.13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86.49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495.27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-40.79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-85.04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9.96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168.83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276.88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627.16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-12.79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-12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73.94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7.6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114.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49.5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119.34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-35.630000000000003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-81.38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267.77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59.91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-61.37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-48.58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-39.67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-96.8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55.47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86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6.18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210.78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-10.26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-28.73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-96.71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161.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-4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-79.099999999999994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123.1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59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130.04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35.590000000000003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29.1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136.51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-82.75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2.49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21.02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119.87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-99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-35.83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323.07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-7.02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-41.24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-34.979999999999997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-26.06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-47.33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120.95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0.01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62.31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-21.82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49.74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153.26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17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21.99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37.130000000000003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315.5400000000000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-68.69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324.08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-97.06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-89.37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-17.1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63.01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794.67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-73.81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-25.17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316.48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-3.79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257.72000000000003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208.46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-38.200000000000003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622.32000000000005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-30.88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193.06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-28.2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-68.069999999999993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129.87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-67.989999999999995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-76.47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-31.41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-62.05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-80.010000000000005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-54.36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22.76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261.75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-36.8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98.2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-90.44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-46.22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-98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581.19000000000005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-21.17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34.409999999999997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-96.63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331.85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-61.16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3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1200000000000001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-78.81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-32.57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-5.08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51.85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95.16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23.14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-96.16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55.07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-55.2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115.95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232.13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-91.56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-1.37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37.979999999999997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-6.19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303.6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160.16999999999999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266.63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68.72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9.91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93.69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320.17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-23.29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71.260000000000005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57.89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9.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-58.27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-89.06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59.38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322.42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-2.2799999999999998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318.79000000000002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92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27.73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345.22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469.71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409.34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225.53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832.62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111.34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173.3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-97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-45.92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526.29999999999995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-10.98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84.89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20.170000000000002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-76.61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168.4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497.5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57.7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-68.8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213.41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270.89999999999998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262.6600000000000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23.08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-23.23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133.62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80.53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152.6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-72.819999999999993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-98.73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204.01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37.229999999999997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-67.790000000000006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141.51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-3.2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66.43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225.89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70.7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481.44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-8.48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8.0500000000000007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-81.27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-16.809999999999999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606.33000000000004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-82.55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109.73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-2.21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584.25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-45.6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356.61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-90.1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-83.62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239.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-64.349999999999994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-45.05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-5.76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43.9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-48.58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-9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244.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-68.16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-17.38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446.14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186.21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-92.09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32.14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-25.92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-24.71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-79.67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103.37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210.23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295.32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194.71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-66.11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-33.32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-80.7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-84.16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-61.3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-90.41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-5.86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66.56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-75.87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64.06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-9.2799999999999994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-53.81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-61.46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33.56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-77.099999999999994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84.96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343.73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99.98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23.96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86.61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4.29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-2.97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22.82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79.14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-20.05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-5.76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-15.33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-33.479999999999997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-46.08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-58.0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-85.31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-65.53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300.78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-28.23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-46.9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-9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27.71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-65.11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310.60000000000002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23.7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-41.03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-63.11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84.91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-88.19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198.7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126.35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73.56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271.76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60.19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516.33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633.44000000000005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492.11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-81.11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176.81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173.02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59.36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-32.130000000000003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491.56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630.17999999999995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-86.81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-45.22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261.02999999999997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-89.74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-86.04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-59.56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60.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83.94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-36.229999999999997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125.38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72.010000000000005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46.17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-23.58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-60.74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-88.73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22.11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86.54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-92.73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-34.36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128.96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369.38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30.11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67.05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73.86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617.76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-36.15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-98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430.22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-59.64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-13.78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215.58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-10.38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82.15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255.88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31.84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-53.68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-63.87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4.63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568.86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-37.93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-15.3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-88.94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-56.16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-44.53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-42.6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23.4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28.46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-36.01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27.3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-89.36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-59.53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187.67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472.94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2.9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-53.61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-9.32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-32.26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92.49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-17.29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-45.84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-83.28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6.88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52.15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23.07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78.64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255.28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61.91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-75.09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98.72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-65.25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76.42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411.38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-17.96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-75.67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-49.52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8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-96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22.85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-36.56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-43.67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-55.93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8.37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4.12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-73.36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251.2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-9.94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71.63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41.05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-69.42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8.16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33.46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87.85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2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475.21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-59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84.43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185.81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2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-60.77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78.14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265.14999999999998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3.95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-70.17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-45.73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136.34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412.92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0.65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-18.649999999999999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-83.6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-47.23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160.21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-69.27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-86.5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78.63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120.06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51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91.5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205.35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-76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623.78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447.36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314.5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-99.09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-65.83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-76.05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-51.93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-29.85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429.92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80.33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-7.68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-86.1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827.08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-60.14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2.23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-29.07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9.09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-75.98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39.32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-60.72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-77.56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-44.22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-57.48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2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-92.9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75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325.75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45.54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-67.55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600.33000000000004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-16.100000000000001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-15.81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55.95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-0.38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-19.7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-88.75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-8.26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-4.4800000000000004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402.88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59.24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-84.98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382.04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49.97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7.22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-62.3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-27.35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165.98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-75.790000000000006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-97.49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-83.67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176.5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-11.2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63.57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8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170.91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184.21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-96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-41.37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-1.49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-56.02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51.66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123.63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139.75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99.33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37.340000000000003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97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694.16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269.7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-87.18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38.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-16.190000000000001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104.6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-55.66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118.6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86.03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137.34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205.65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-5.86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-45.6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.88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269.14999999999998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-37.07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-35.07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-81.150000000000006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-83.25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1100000000000001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241.5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-35.979999999999997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-47.9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222.4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9.510000000000002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46.8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850.57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-27.11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-20.99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-35.28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-17.97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37.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-87.09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54.84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-92.9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108.53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-0.32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101.6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62.09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-96.36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-9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106.63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28.24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9.66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70.73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87.21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88.38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31.3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183.97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20.420000000000002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319.06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-86.15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39.4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55.49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70.45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89.52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149.71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-51.14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-71.540000000000006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168.02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519.79999999999995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-96.87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59.92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179.39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-22.63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106.33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594.25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51.79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-35.42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-37.130000000000003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210.4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-57.14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-16.88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-21.47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4.09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-35.46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-20.59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-88.58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-43.81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-83.5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9.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45.46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121.38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-51.6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-7.09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-11.4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-58.6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-36.94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-51.52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-98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-11.52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26.84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238.83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408.39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91.48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-57.87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-91.76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-39.94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-52.77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-18.260000000000002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-45.81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-2.13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-22.76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-66.540000000000006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139.59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-35.97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76.1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-79.66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258.64999999999998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368.86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22.06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-44.07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-56.34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-66.45999999999999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22.98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89.75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-16.38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-82.03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36.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-2.59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-13.61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50.17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258.43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442.86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-32.5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91.75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8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329.28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66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126.61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42.38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-9.3699999999999992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-36.03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-15.87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33.93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-40.96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52.8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346.69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-15.61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-97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75.03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-45.86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211.87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22.78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-0.97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27.85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58.62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607.05999999999995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42.39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47.86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-79.680000000000007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740.63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61.94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372.82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-75.53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417.65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147.63999999999999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2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-62.91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-95.61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56.51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170.41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34.06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-49.6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-11.18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-82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85.66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312.66000000000003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-9.75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-8.02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427.01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219.14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254.19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-67.099999999999994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35.89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-97.9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-39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-69.959999999999994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079.17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026.08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-87.08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6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-69.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112.5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128.86000000000001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-65.040000000000006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57.29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-99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132.31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-7.55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156.69999999999999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68.47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66.5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672.08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306.86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464.21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-31.57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-65.650000000000006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555.4500000000000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77.26000000000000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3.18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628.17999999999995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108.33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-68.83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-43.03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1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-13.13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170.74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-50.55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3.36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90.56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35.5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-89.7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-34.46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-50.97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687.92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-19.690000000000001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6.29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-49.26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115.3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41.23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5.34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93.12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629.73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-0.34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-11.83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-62.77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-69.459999999999994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-74.29000000000000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-66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085.9100000000001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25.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-85.61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-45.19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9.6300000000000008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88.47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-12.99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-99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102.91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97.03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168.73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-49.15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080.29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1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-69.56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-37.119999999999997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93.13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-22.9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125.53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139.41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-7.81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30.23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515.22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268.8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94.86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-49.34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700.6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191.29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249.97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257.07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26.49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287.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357.04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166.7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-31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-48.66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-98.83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8.98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215.18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57.69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53.81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-10.26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-24.86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752.88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38.909999999999997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90.18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24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42.76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463.1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-69.28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-0.6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97.55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408.5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137.74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238.47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33.090000000000003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-99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107.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-48.88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552.05999999999995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3.63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2.38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256.58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39.869999999999997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-30.55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-64.47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151.65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5.88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87.43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286.79000000000002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247.0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85.82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-56.76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62.44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84.84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-76.3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-10.130000000000001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172.6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70.040000000000006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88.29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246.94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-30.82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-74.569999999999993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-22.6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-62.52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443.8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128.52000000000001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-61.05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2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137.91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-35.96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8.28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-15.18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-70.650000000000006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109.9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69.790000000000006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5.96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158.6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130.58000000000001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28.21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88.71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-93.05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674.43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-72.31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-47.52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307.10000000000002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-98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56.18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152.43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-98.27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-87.77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63.99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62.98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-79.75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219.24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378.94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-80.44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98.95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6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-49.38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-42.56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55.63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-63.7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-41.75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137.38999999999999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-41.25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82.57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-99.25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75.95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137.8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388.05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124.07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-81.87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-54.15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7.32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117.31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2.29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-27.48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112.3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139.75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81.9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64.13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-98.36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-50.36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9.7100000000000009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-50.78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-37.770000000000003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-86.94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-35.36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59.59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-18.579999999999998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-67.56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-90.09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-73.31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-37.04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61.36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-9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96.94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-29.91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-4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267.10000000000002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0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-80.97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26.88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634.64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-95.43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-14.95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9.3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196.03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-15.31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255.78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286.41000000000003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692.24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37.03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238.21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8.23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-39.24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-72.27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128.38999999999999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-78.38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273.88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54.93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222.15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-26.04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764.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43.26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-59.72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78.22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-15.07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45.94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52.46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-32.869999999999997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-59.69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116.79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-47.88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399.58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-12.32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3.17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326.55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-22.37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-47.5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57.47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-27.06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-39.43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-43.21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-43.46"/>
    <n v="55.99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2F1C8-1D95-4328-8440-C2DCA5A2A6D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4C2CB-1872-4C84-BD2C-81DB92DF0A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D0071-2C4D-4ADA-A0D9-5ABFCF3C9D8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8"/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001"/>
  <sheetViews>
    <sheetView tabSelected="1" topLeftCell="D36" workbookViewId="0">
      <selection activeCell="E53" sqref="E53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3.59765625" style="10" customWidth="1"/>
    <col min="16" max="16" width="15.5" customWidth="1"/>
    <col min="19" max="19" width="11.8984375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9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  <c r="U1"/>
    </row>
    <row r="2" spans="1:21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0">
        <f>ROUND(IFERROR((E2/D2)*100,0),0)</f>
        <v>0</v>
      </c>
      <c r="P2">
        <f>ROUND(IF(E2&gt;0,E2/G2,0), 2)</f>
        <v>0</v>
      </c>
      <c r="Q2" t="str">
        <f>LEFT(N2,SEARCH("/",N2,1)-1)</f>
        <v>food</v>
      </c>
      <c r="R2" t="str">
        <f>RIGHT(N2,LEN(N2)-SEARCH("/",N2,1))</f>
        <v>food trucks</v>
      </c>
      <c r="S2" s="8">
        <f>(((J2/60)/60)/24)+DATE(1970,1,1)</f>
        <v>42336.25</v>
      </c>
      <c r="T2" s="8">
        <f>(((K2/60)/60)/24)+DATE(1970,1,1)</f>
        <v>42353.25</v>
      </c>
    </row>
    <row r="3" spans="1:21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0">
        <f t="shared" ref="O3:O66" si="0">ROUND(IFERROR((E3/D3)*100,0),0)</f>
        <v>1040</v>
      </c>
      <c r="P3">
        <f t="shared" ref="P3:P66" si="1">ROUND(IF(E3&gt;0,E3/G3,0), 2)</f>
        <v>92.15</v>
      </c>
      <c r="Q3" t="str">
        <f t="shared" ref="Q3:Q66" si="2">LEFT(N3,SEARCH("/",N3,1)-1)</f>
        <v>music</v>
      </c>
      <c r="R3" t="str">
        <f t="shared" ref="R3:R66" si="3">RIGHT(N3,LEN(N3)-SEARCH("/",N3,1))</f>
        <v>rock</v>
      </c>
      <c r="S3" s="8">
        <f t="shared" ref="S3:S66" si="4">(((J3/60)/60)/24)+DATE(1970,1,1)</f>
        <v>41870.208333333336</v>
      </c>
      <c r="T3" s="8">
        <f t="shared" ref="T3:T66" si="5">(((K3/60)/60)/24)+DATE(1970,1,1)</f>
        <v>41872.208333333336</v>
      </c>
    </row>
    <row r="4" spans="1:21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0">
        <f t="shared" si="0"/>
        <v>131</v>
      </c>
      <c r="P4">
        <f t="shared" si="1"/>
        <v>100.02</v>
      </c>
      <c r="Q4" t="str">
        <f t="shared" si="2"/>
        <v>technology</v>
      </c>
      <c r="R4" t="str">
        <f t="shared" si="3"/>
        <v>web</v>
      </c>
      <c r="S4" s="8">
        <f t="shared" si="4"/>
        <v>41595.25</v>
      </c>
      <c r="T4" s="8">
        <f t="shared" si="5"/>
        <v>41597.25</v>
      </c>
    </row>
    <row r="5" spans="1:21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0">
        <f t="shared" si="0"/>
        <v>59</v>
      </c>
      <c r="P5">
        <f t="shared" si="1"/>
        <v>103.21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8">
        <f t="shared" si="5"/>
        <v>43728.208333333328</v>
      </c>
    </row>
    <row r="6" spans="1:21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0">
        <f t="shared" si="0"/>
        <v>69</v>
      </c>
      <c r="P6">
        <f t="shared" si="1"/>
        <v>99.34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8">
        <f t="shared" si="5"/>
        <v>43489.25</v>
      </c>
    </row>
    <row r="7" spans="1:21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0">
        <f t="shared" si="0"/>
        <v>174</v>
      </c>
      <c r="P7">
        <f t="shared" si="1"/>
        <v>75.83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8">
        <f t="shared" si="5"/>
        <v>41160.208333333336</v>
      </c>
    </row>
    <row r="8" spans="1:21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0">
        <f t="shared" si="0"/>
        <v>21</v>
      </c>
      <c r="P8">
        <f t="shared" si="1"/>
        <v>60.56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8">
        <f t="shared" si="5"/>
        <v>42992.208333333328</v>
      </c>
    </row>
    <row r="9" spans="1:21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0">
        <f t="shared" si="0"/>
        <v>328</v>
      </c>
      <c r="P9">
        <f t="shared" si="1"/>
        <v>64.94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8">
        <f t="shared" si="5"/>
        <v>42231.208333333328</v>
      </c>
    </row>
    <row r="10" spans="1:21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0">
        <f t="shared" si="0"/>
        <v>20</v>
      </c>
      <c r="P10">
        <f t="shared" si="1"/>
        <v>31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8">
        <f t="shared" si="5"/>
        <v>40401.208333333336</v>
      </c>
    </row>
    <row r="11" spans="1:21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0">
        <f t="shared" si="0"/>
        <v>52</v>
      </c>
      <c r="P11">
        <f t="shared" si="1"/>
        <v>72.91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8">
        <f t="shared" si="5"/>
        <v>41585.25</v>
      </c>
    </row>
    <row r="12" spans="1:21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0">
        <f t="shared" si="0"/>
        <v>266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8">
        <f t="shared" si="5"/>
        <v>40452.208333333336</v>
      </c>
    </row>
    <row r="13" spans="1:21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0">
        <f t="shared" si="0"/>
        <v>48</v>
      </c>
      <c r="P13">
        <f t="shared" si="1"/>
        <v>112.22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8">
        <f t="shared" si="5"/>
        <v>40448.208333333336</v>
      </c>
    </row>
    <row r="14" spans="1:21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0">
        <f t="shared" si="0"/>
        <v>89</v>
      </c>
      <c r="P14">
        <f t="shared" si="1"/>
        <v>102.35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8">
        <f t="shared" si="5"/>
        <v>43768.208333333328</v>
      </c>
    </row>
    <row r="15" spans="1:21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0">
        <f t="shared" si="0"/>
        <v>245</v>
      </c>
      <c r="P15">
        <f t="shared" si="1"/>
        <v>105.05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8">
        <f t="shared" si="5"/>
        <v>42544.208333333328</v>
      </c>
    </row>
    <row r="16" spans="1:21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0">
        <f t="shared" si="0"/>
        <v>67</v>
      </c>
      <c r="P16">
        <f t="shared" si="1"/>
        <v>94.15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8">
        <f t="shared" si="5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0">
        <f>ROUND(IFERROR((E17/D17)*100,0),0)</f>
        <v>47</v>
      </c>
      <c r="P17">
        <f t="shared" si="1"/>
        <v>84.99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8">
        <f t="shared" si="5"/>
        <v>43813.25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0">
        <f t="shared" si="0"/>
        <v>649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8">
        <f t="shared" si="5"/>
        <v>41683.25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0">
        <f t="shared" si="0"/>
        <v>159</v>
      </c>
      <c r="P19">
        <f t="shared" si="1"/>
        <v>107.96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8">
        <f t="shared" si="5"/>
        <v>40556.25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0">
        <f t="shared" si="0"/>
        <v>67</v>
      </c>
      <c r="P20">
        <f t="shared" si="1"/>
        <v>45.1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8">
        <f t="shared" si="5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0">
        <f t="shared" si="0"/>
        <v>49</v>
      </c>
      <c r="P21">
        <f t="shared" si="1"/>
        <v>45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8">
        <f t="shared" si="5"/>
        <v>43549.208333333328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0">
        <f t="shared" si="0"/>
        <v>112</v>
      </c>
      <c r="P22">
        <f t="shared" si="1"/>
        <v>105.97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8">
        <f t="shared" si="5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0">
        <f t="shared" si="0"/>
        <v>41</v>
      </c>
      <c r="P23">
        <f t="shared" si="1"/>
        <v>69.06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8">
        <f t="shared" si="5"/>
        <v>40804.208333333336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0">
        <f t="shared" si="0"/>
        <v>128</v>
      </c>
      <c r="P24">
        <f t="shared" si="1"/>
        <v>85.04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8">
        <f t="shared" si="5"/>
        <v>43208.208333333328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0">
        <f t="shared" si="0"/>
        <v>332</v>
      </c>
      <c r="P25">
        <f t="shared" si="1"/>
        <v>105.23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8">
        <f t="shared" si="5"/>
        <v>43563.208333333328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0">
        <f t="shared" si="0"/>
        <v>113</v>
      </c>
      <c r="P26">
        <f t="shared" si="1"/>
        <v>39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8">
        <f t="shared" si="5"/>
        <v>41813.208333333336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0">
        <f t="shared" si="0"/>
        <v>216</v>
      </c>
      <c r="P27">
        <f t="shared" si="1"/>
        <v>73.03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8">
        <f t="shared" si="5"/>
        <v>40701.208333333336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0">
        <f t="shared" si="0"/>
        <v>48</v>
      </c>
      <c r="P28">
        <f t="shared" si="1"/>
        <v>35.01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8">
        <f t="shared" si="5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0">
        <f t="shared" si="0"/>
        <v>80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8">
        <f t="shared" si="5"/>
        <v>42288.208333333328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0">
        <f t="shared" si="0"/>
        <v>105</v>
      </c>
      <c r="P30">
        <f t="shared" si="1"/>
        <v>62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8">
        <f t="shared" si="5"/>
        <v>40241.25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0">
        <f t="shared" si="0"/>
        <v>329</v>
      </c>
      <c r="P31">
        <f t="shared" si="1"/>
        <v>94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8">
        <f t="shared" si="5"/>
        <v>43341.208333333328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0">
        <f t="shared" si="0"/>
        <v>161</v>
      </c>
      <c r="P32">
        <f t="shared" si="1"/>
        <v>112.05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8">
        <f t="shared" si="5"/>
        <v>43614.208333333328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0">
        <f t="shared" si="0"/>
        <v>310</v>
      </c>
      <c r="P33">
        <f t="shared" si="1"/>
        <v>48.01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8">
        <f t="shared" si="5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0">
        <f t="shared" si="0"/>
        <v>87</v>
      </c>
      <c r="P34">
        <f t="shared" si="1"/>
        <v>38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8">
        <f t="shared" si="5"/>
        <v>43137.25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0">
        <f t="shared" si="0"/>
        <v>378</v>
      </c>
      <c r="P35">
        <f t="shared" si="1"/>
        <v>35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8">
        <f t="shared" si="5"/>
        <v>41954.25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0">
        <f t="shared" si="0"/>
        <v>151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8">
        <f t="shared" si="5"/>
        <v>42822.208333333328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0">
        <f t="shared" si="0"/>
        <v>150</v>
      </c>
      <c r="P37">
        <f t="shared" si="1"/>
        <v>95.99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8">
        <f t="shared" si="5"/>
        <v>43526.25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0">
        <f t="shared" si="0"/>
        <v>157</v>
      </c>
      <c r="P38">
        <f t="shared" si="1"/>
        <v>68.81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8">
        <f t="shared" si="5"/>
        <v>40625.208333333336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0">
        <f t="shared" si="0"/>
        <v>140</v>
      </c>
      <c r="P39">
        <f t="shared" si="1"/>
        <v>105.97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8">
        <f t="shared" si="5"/>
        <v>43777.25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0">
        <f t="shared" si="0"/>
        <v>325</v>
      </c>
      <c r="P40">
        <f t="shared" si="1"/>
        <v>75.260000000000005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8">
        <f t="shared" si="5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0">
        <f t="shared" si="0"/>
        <v>51</v>
      </c>
      <c r="P41">
        <f t="shared" si="1"/>
        <v>57.13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8">
        <f t="shared" si="5"/>
        <v>41344.208333333336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0">
        <f t="shared" si="0"/>
        <v>169</v>
      </c>
      <c r="P42">
        <f t="shared" si="1"/>
        <v>75.14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8">
        <f t="shared" si="5"/>
        <v>40353.208333333336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0">
        <f t="shared" si="0"/>
        <v>213</v>
      </c>
      <c r="P43">
        <f t="shared" si="1"/>
        <v>107.42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8">
        <f t="shared" si="5"/>
        <v>41182.208333333336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0">
        <f t="shared" si="0"/>
        <v>444</v>
      </c>
      <c r="P44">
        <f t="shared" si="1"/>
        <v>36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8">
        <f t="shared" si="5"/>
        <v>40737.208333333336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0">
        <f t="shared" si="0"/>
        <v>186</v>
      </c>
      <c r="P45">
        <f t="shared" si="1"/>
        <v>27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8">
        <f t="shared" si="5"/>
        <v>41860.208333333336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0">
        <f t="shared" si="0"/>
        <v>659</v>
      </c>
      <c r="P46">
        <f t="shared" si="1"/>
        <v>107.56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8">
        <f t="shared" si="5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0">
        <f t="shared" si="0"/>
        <v>48</v>
      </c>
      <c r="P47">
        <f t="shared" si="1"/>
        <v>94.38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8">
        <f t="shared" si="5"/>
        <v>42691.25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0">
        <f t="shared" si="0"/>
        <v>115</v>
      </c>
      <c r="P48">
        <f t="shared" si="1"/>
        <v>46.16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8">
        <f t="shared" si="5"/>
        <v>40390.208333333336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0">
        <f t="shared" si="0"/>
        <v>475</v>
      </c>
      <c r="P49">
        <f t="shared" si="1"/>
        <v>47.85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8">
        <f t="shared" si="5"/>
        <v>41757.208333333336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0">
        <f t="shared" si="0"/>
        <v>387</v>
      </c>
      <c r="P50">
        <f t="shared" si="1"/>
        <v>53.01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8">
        <f t="shared" si="5"/>
        <v>42192.208333333328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0">
        <f t="shared" si="0"/>
        <v>190</v>
      </c>
      <c r="P51">
        <f t="shared" si="1"/>
        <v>45.06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8">
        <f t="shared" si="5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0">
        <f t="shared" si="0"/>
        <v>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8">
        <f t="shared" si="5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0">
        <f t="shared" si="0"/>
        <v>92</v>
      </c>
      <c r="P53">
        <f t="shared" si="1"/>
        <v>99.01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8">
        <f t="shared" si="5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0">
        <f t="shared" si="0"/>
        <v>34</v>
      </c>
      <c r="P54">
        <f t="shared" si="1"/>
        <v>32.79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8">
        <f t="shared" si="5"/>
        <v>40440.208333333336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0">
        <f t="shared" si="0"/>
        <v>140</v>
      </c>
      <c r="P55">
        <f t="shared" si="1"/>
        <v>59.12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8">
        <f t="shared" si="5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0">
        <f t="shared" si="0"/>
        <v>90</v>
      </c>
      <c r="P56">
        <f t="shared" si="1"/>
        <v>44.93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8">
        <f t="shared" si="5"/>
        <v>43176.208333333328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0">
        <f t="shared" si="0"/>
        <v>178</v>
      </c>
      <c r="P57">
        <f t="shared" si="1"/>
        <v>89.66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8">
        <f t="shared" si="5"/>
        <v>43316.208333333328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0">
        <f t="shared" si="0"/>
        <v>144</v>
      </c>
      <c r="P58">
        <f t="shared" si="1"/>
        <v>70.08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8">
        <f t="shared" si="5"/>
        <v>42021.25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0">
        <f t="shared" si="0"/>
        <v>215</v>
      </c>
      <c r="P59">
        <f t="shared" si="1"/>
        <v>31.06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8">
        <f t="shared" si="5"/>
        <v>42991.208333333328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0">
        <f t="shared" si="0"/>
        <v>227</v>
      </c>
      <c r="P60">
        <f t="shared" si="1"/>
        <v>29.06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8">
        <f t="shared" si="5"/>
        <v>42281.208333333328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0">
        <f t="shared" si="0"/>
        <v>275</v>
      </c>
      <c r="P61">
        <f t="shared" si="1"/>
        <v>30.09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8">
        <f t="shared" si="5"/>
        <v>42913.208333333328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0">
        <f t="shared" si="0"/>
        <v>144</v>
      </c>
      <c r="P62">
        <f t="shared" si="1"/>
        <v>85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8">
        <f t="shared" si="5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0">
        <f t="shared" si="0"/>
        <v>93</v>
      </c>
      <c r="P63">
        <f t="shared" si="1"/>
        <v>82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8">
        <f t="shared" si="5"/>
        <v>40635.208333333336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0">
        <f t="shared" si="0"/>
        <v>723</v>
      </c>
      <c r="P64">
        <f t="shared" si="1"/>
        <v>58.04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8">
        <f t="shared" si="5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0">
        <f t="shared" si="0"/>
        <v>12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8">
        <f t="shared" si="5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0">
        <f t="shared" si="0"/>
        <v>98</v>
      </c>
      <c r="P66">
        <f t="shared" si="1"/>
        <v>71.95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8">
        <f t="shared" si="5"/>
        <v>43298.208333333328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0">
        <f t="shared" ref="O67:O130" si="6">ROUND(IFERROR((E67/D67)*100,0),0)</f>
        <v>236</v>
      </c>
      <c r="P67">
        <f t="shared" ref="P67:P130" si="7">ROUND(IF(E67&gt;0,E67/G67,0), 2)</f>
        <v>61.04</v>
      </c>
      <c r="Q67" t="str">
        <f t="shared" ref="Q67:Q130" si="8">LEFT(N67,SEARCH("/",N67,1)-1)</f>
        <v>theater</v>
      </c>
      <c r="R67" t="str">
        <f t="shared" ref="R67:R130" si="9">RIGHT(N67,LEN(N67)-SEARCH("/",N67,1))</f>
        <v>plays</v>
      </c>
      <c r="S67" s="8">
        <f t="shared" ref="S67:S130" si="10">(((J67/60)/60)/24)+DATE(1970,1,1)</f>
        <v>40570.25</v>
      </c>
      <c r="T67" s="8">
        <f t="shared" ref="T67:T130" si="11">(((K67/60)/60)/24)+DATE(1970,1,1)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0">
        <f t="shared" si="6"/>
        <v>45</v>
      </c>
      <c r="P68">
        <f t="shared" si="7"/>
        <v>108.92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8">
        <f t="shared" si="11"/>
        <v>42107.208333333328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0">
        <f t="shared" si="6"/>
        <v>162</v>
      </c>
      <c r="P69">
        <f t="shared" si="7"/>
        <v>29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8">
        <f t="shared" si="11"/>
        <v>40208.25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0">
        <f t="shared" si="6"/>
        <v>255</v>
      </c>
      <c r="P70">
        <f t="shared" si="7"/>
        <v>58.98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8">
        <f t="shared" si="11"/>
        <v>42990.208333333328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0">
        <f t="shared" si="6"/>
        <v>24</v>
      </c>
      <c r="P71">
        <f t="shared" si="7"/>
        <v>111.82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8">
        <f t="shared" si="11"/>
        <v>40565.25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0">
        <f t="shared" si="6"/>
        <v>124</v>
      </c>
      <c r="P72">
        <f t="shared" si="7"/>
        <v>64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8">
        <f t="shared" si="11"/>
        <v>40533.25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0">
        <f t="shared" si="6"/>
        <v>108</v>
      </c>
      <c r="P73">
        <f t="shared" si="7"/>
        <v>85.32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8">
        <f t="shared" si="11"/>
        <v>43803.25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0">
        <f t="shared" si="6"/>
        <v>670</v>
      </c>
      <c r="P74">
        <f t="shared" si="7"/>
        <v>74.48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8">
        <f t="shared" si="11"/>
        <v>42222.208333333328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0">
        <f t="shared" si="6"/>
        <v>661</v>
      </c>
      <c r="P75">
        <f t="shared" si="7"/>
        <v>105.15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8">
        <f t="shared" si="11"/>
        <v>42704.25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0">
        <f t="shared" si="6"/>
        <v>122</v>
      </c>
      <c r="P76">
        <f t="shared" si="7"/>
        <v>56.19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8">
        <f t="shared" si="11"/>
        <v>42457.208333333328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0">
        <f t="shared" si="6"/>
        <v>151</v>
      </c>
      <c r="P77">
        <f t="shared" si="7"/>
        <v>85.92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8">
        <f t="shared" si="11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0">
        <f t="shared" si="6"/>
        <v>78</v>
      </c>
      <c r="P78">
        <f t="shared" si="7"/>
        <v>57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8">
        <f t="shared" si="11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0">
        <f t="shared" si="6"/>
        <v>47</v>
      </c>
      <c r="P79">
        <f t="shared" si="7"/>
        <v>79.64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8">
        <f t="shared" si="11"/>
        <v>40462.208333333336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0">
        <f t="shared" si="6"/>
        <v>301</v>
      </c>
      <c r="P80">
        <f t="shared" si="7"/>
        <v>41.02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8">
        <f t="shared" si="11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0">
        <f t="shared" si="6"/>
        <v>70</v>
      </c>
      <c r="P81">
        <f t="shared" si="7"/>
        <v>48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8">
        <f t="shared" si="11"/>
        <v>43272.208333333328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0">
        <f t="shared" si="6"/>
        <v>637</v>
      </c>
      <c r="P82">
        <f t="shared" si="7"/>
        <v>55.21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8">
        <f t="shared" si="11"/>
        <v>43006.208333333328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0">
        <f t="shared" si="6"/>
        <v>225</v>
      </c>
      <c r="P83">
        <f t="shared" si="7"/>
        <v>92.11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8">
        <f t="shared" si="11"/>
        <v>43087.25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0">
        <f t="shared" si="6"/>
        <v>1497</v>
      </c>
      <c r="P84">
        <f t="shared" si="7"/>
        <v>83.18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8">
        <f t="shared" si="11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0">
        <f t="shared" si="6"/>
        <v>38</v>
      </c>
      <c r="P85">
        <f t="shared" si="7"/>
        <v>40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8">
        <f t="shared" si="11"/>
        <v>42601.208333333328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0">
        <f t="shared" si="6"/>
        <v>132</v>
      </c>
      <c r="P86">
        <f t="shared" si="7"/>
        <v>111.13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8">
        <f t="shared" si="11"/>
        <v>41128.208333333336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0">
        <f t="shared" si="6"/>
        <v>131</v>
      </c>
      <c r="P87">
        <f t="shared" si="7"/>
        <v>90.56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8">
        <f t="shared" si="11"/>
        <v>40805.208333333336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0">
        <f t="shared" si="6"/>
        <v>168</v>
      </c>
      <c r="P88">
        <f t="shared" si="7"/>
        <v>61.11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8">
        <f t="shared" si="11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0">
        <f t="shared" si="6"/>
        <v>62</v>
      </c>
      <c r="P89">
        <f t="shared" si="7"/>
        <v>83.02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8">
        <f t="shared" si="11"/>
        <v>40621.208333333336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0">
        <f t="shared" si="6"/>
        <v>261</v>
      </c>
      <c r="P90">
        <f t="shared" si="7"/>
        <v>110.76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8">
        <f t="shared" si="11"/>
        <v>42132.208333333328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0">
        <f t="shared" si="6"/>
        <v>253</v>
      </c>
      <c r="P91">
        <f t="shared" si="7"/>
        <v>89.46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8">
        <f t="shared" si="11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0">
        <f t="shared" si="6"/>
        <v>79</v>
      </c>
      <c r="P92">
        <f t="shared" si="7"/>
        <v>57.85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8">
        <f t="shared" si="11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0">
        <f t="shared" si="6"/>
        <v>48</v>
      </c>
      <c r="P93">
        <f t="shared" si="7"/>
        <v>110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8">
        <f t="shared" si="11"/>
        <v>42616.208333333328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0">
        <f t="shared" si="6"/>
        <v>259</v>
      </c>
      <c r="P94">
        <f t="shared" si="7"/>
        <v>103.97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8">
        <f t="shared" si="11"/>
        <v>40353.208333333336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0">
        <f t="shared" si="6"/>
        <v>61</v>
      </c>
      <c r="P95">
        <f t="shared" si="7"/>
        <v>108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8">
        <f t="shared" si="11"/>
        <v>41206.208333333336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0">
        <f t="shared" si="6"/>
        <v>304</v>
      </c>
      <c r="P96">
        <f t="shared" si="7"/>
        <v>48.93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8">
        <f t="shared" si="11"/>
        <v>43573.208333333328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0">
        <f t="shared" si="6"/>
        <v>113</v>
      </c>
      <c r="P97">
        <f t="shared" si="7"/>
        <v>37.67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8">
        <f t="shared" si="11"/>
        <v>43759.208333333328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0">
        <f t="shared" si="6"/>
        <v>217</v>
      </c>
      <c r="P98">
        <f t="shared" si="7"/>
        <v>65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8">
        <f t="shared" si="11"/>
        <v>40625.208333333336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0">
        <f t="shared" si="6"/>
        <v>927</v>
      </c>
      <c r="P99">
        <f t="shared" si="7"/>
        <v>106.61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8">
        <f t="shared" si="11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0">
        <f t="shared" si="6"/>
        <v>34</v>
      </c>
      <c r="P100">
        <f t="shared" si="7"/>
        <v>27.01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8">
        <f t="shared" si="11"/>
        <v>42216.208333333328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0">
        <f t="shared" si="6"/>
        <v>197</v>
      </c>
      <c r="P101">
        <f t="shared" si="7"/>
        <v>91.16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8">
        <f t="shared" si="11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0">
        <f t="shared" si="6"/>
        <v>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8">
        <f t="shared" si="11"/>
        <v>40853.208333333336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0">
        <f t="shared" si="6"/>
        <v>1021</v>
      </c>
      <c r="P103">
        <f t="shared" si="7"/>
        <v>56.05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8">
        <f t="shared" si="11"/>
        <v>42063.25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0">
        <f t="shared" si="6"/>
        <v>282</v>
      </c>
      <c r="P104">
        <f t="shared" si="7"/>
        <v>31.02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8">
        <f t="shared" si="11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0">
        <f t="shared" si="6"/>
        <v>25</v>
      </c>
      <c r="P105">
        <f t="shared" si="7"/>
        <v>66.510000000000005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8">
        <f t="shared" si="11"/>
        <v>40484.208333333336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0">
        <f t="shared" si="6"/>
        <v>143</v>
      </c>
      <c r="P106">
        <f t="shared" si="7"/>
        <v>89.01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8">
        <f t="shared" si="11"/>
        <v>42879.208333333328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0">
        <f t="shared" si="6"/>
        <v>145</v>
      </c>
      <c r="P107">
        <f t="shared" si="7"/>
        <v>103.46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8">
        <f t="shared" si="11"/>
        <v>41384.208333333336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0">
        <f t="shared" si="6"/>
        <v>359</v>
      </c>
      <c r="P108">
        <f t="shared" si="7"/>
        <v>95.28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8">
        <f t="shared" si="11"/>
        <v>43721.208333333328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0">
        <f t="shared" si="6"/>
        <v>186</v>
      </c>
      <c r="P109">
        <f t="shared" si="7"/>
        <v>75.900000000000006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8">
        <f t="shared" si="11"/>
        <v>43230.208333333328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0">
        <f t="shared" si="6"/>
        <v>595</v>
      </c>
      <c r="P110">
        <f t="shared" si="7"/>
        <v>107.58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8">
        <f t="shared" si="11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0">
        <f t="shared" si="6"/>
        <v>59</v>
      </c>
      <c r="P111">
        <f t="shared" si="7"/>
        <v>51.32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8">
        <f t="shared" si="11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0">
        <f t="shared" si="6"/>
        <v>15</v>
      </c>
      <c r="P112">
        <f t="shared" si="7"/>
        <v>71.98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8">
        <f t="shared" si="11"/>
        <v>43373.208333333328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0">
        <f t="shared" si="6"/>
        <v>120</v>
      </c>
      <c r="P113">
        <f t="shared" si="7"/>
        <v>108.95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8">
        <f t="shared" si="11"/>
        <v>41180.208333333336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0">
        <f t="shared" si="6"/>
        <v>269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8">
        <f t="shared" si="11"/>
        <v>41890.208333333336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0">
        <f t="shared" si="6"/>
        <v>377</v>
      </c>
      <c r="P115">
        <f t="shared" si="7"/>
        <v>94.94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8">
        <f t="shared" si="11"/>
        <v>42997.208333333328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0">
        <f t="shared" si="6"/>
        <v>727</v>
      </c>
      <c r="P116">
        <f t="shared" si="7"/>
        <v>109.65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8">
        <f t="shared" si="11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0">
        <f t="shared" si="6"/>
        <v>87</v>
      </c>
      <c r="P117">
        <f t="shared" si="7"/>
        <v>44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8">
        <f t="shared" si="11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0">
        <f t="shared" si="6"/>
        <v>88</v>
      </c>
      <c r="P118">
        <f t="shared" si="7"/>
        <v>86.79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8">
        <f t="shared" si="11"/>
        <v>42266.208333333328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0">
        <f t="shared" si="6"/>
        <v>174</v>
      </c>
      <c r="P119">
        <f t="shared" si="7"/>
        <v>30.99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8">
        <f t="shared" si="11"/>
        <v>40814.208333333336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0">
        <f t="shared" si="6"/>
        <v>118</v>
      </c>
      <c r="P120">
        <f t="shared" si="7"/>
        <v>94.79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8">
        <f t="shared" si="11"/>
        <v>41671.25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0">
        <f t="shared" si="6"/>
        <v>215</v>
      </c>
      <c r="P121">
        <f t="shared" si="7"/>
        <v>69.790000000000006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8">
        <f t="shared" si="11"/>
        <v>41823.208333333336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0">
        <f t="shared" si="6"/>
        <v>149</v>
      </c>
      <c r="P122">
        <f t="shared" si="7"/>
        <v>63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8">
        <f t="shared" si="11"/>
        <v>42115.208333333328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0">
        <f t="shared" si="6"/>
        <v>219</v>
      </c>
      <c r="P123">
        <f t="shared" si="7"/>
        <v>110.03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8">
        <f t="shared" si="11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0">
        <f t="shared" si="6"/>
        <v>64</v>
      </c>
      <c r="P124">
        <f t="shared" si="7"/>
        <v>26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8">
        <f t="shared" si="11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0">
        <f t="shared" si="6"/>
        <v>19</v>
      </c>
      <c r="P125">
        <f t="shared" si="7"/>
        <v>49.99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8">
        <f t="shared" si="11"/>
        <v>42335.25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0">
        <f t="shared" si="6"/>
        <v>368</v>
      </c>
      <c r="P126">
        <f t="shared" si="7"/>
        <v>101.72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8">
        <f t="shared" si="11"/>
        <v>43651.208333333328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0">
        <f t="shared" si="6"/>
        <v>160</v>
      </c>
      <c r="P127">
        <f t="shared" si="7"/>
        <v>47.08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8">
        <f t="shared" si="11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0">
        <f t="shared" si="6"/>
        <v>39</v>
      </c>
      <c r="P128">
        <f t="shared" si="7"/>
        <v>89.94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8">
        <f t="shared" si="11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0">
        <f t="shared" si="6"/>
        <v>51</v>
      </c>
      <c r="P129">
        <f t="shared" si="7"/>
        <v>78.97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8">
        <f t="shared" si="11"/>
        <v>40313.208333333336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0">
        <f t="shared" si="6"/>
        <v>60</v>
      </c>
      <c r="P130">
        <f t="shared" si="7"/>
        <v>80.069999999999993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8">
        <f t="shared" si="11"/>
        <v>40430.208333333336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0">
        <f t="shared" ref="O131:O194" si="12">ROUND(IFERROR((E131/D131)*100,0),0)</f>
        <v>3</v>
      </c>
      <c r="P131">
        <f t="shared" ref="P131:P194" si="13">ROUND(IF(E131&gt;0,E131/G131,0), 2)</f>
        <v>86.47</v>
      </c>
      <c r="Q131" t="str">
        <f t="shared" ref="Q131:Q194" si="14">LEFT(N131,SEARCH("/",N131,1)-1)</f>
        <v>food</v>
      </c>
      <c r="R131" t="str">
        <f t="shared" ref="R131:R194" si="15">RIGHT(N131,LEN(N131)-SEARCH("/",N131,1))</f>
        <v>food trucks</v>
      </c>
      <c r="S131" s="8">
        <f t="shared" ref="S131:S194" si="16">(((J131/60)/60)/24)+DATE(1970,1,1)</f>
        <v>42038.25</v>
      </c>
      <c r="T131" s="8">
        <f t="shared" ref="T131:T194" si="17">(((K131/60)/60)/24)+DATE(1970,1,1)</f>
        <v>42063.25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0">
        <f t="shared" si="12"/>
        <v>155</v>
      </c>
      <c r="P132">
        <f t="shared" si="13"/>
        <v>28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8">
        <f t="shared" si="17"/>
        <v>40858.25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0">
        <f t="shared" si="12"/>
        <v>101</v>
      </c>
      <c r="P133">
        <f t="shared" si="13"/>
        <v>68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8">
        <f t="shared" si="17"/>
        <v>41620.25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0">
        <f t="shared" si="12"/>
        <v>116</v>
      </c>
      <c r="P134">
        <f t="shared" si="13"/>
        <v>43.08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8">
        <f t="shared" si="17"/>
        <v>43128.25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0">
        <f t="shared" si="12"/>
        <v>311</v>
      </c>
      <c r="P135">
        <f t="shared" si="13"/>
        <v>87.96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8">
        <f t="shared" si="17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0">
        <f t="shared" si="12"/>
        <v>90</v>
      </c>
      <c r="P136">
        <f t="shared" si="13"/>
        <v>94.99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8">
        <f t="shared" si="17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0">
        <f t="shared" si="12"/>
        <v>71</v>
      </c>
      <c r="P137">
        <f t="shared" si="13"/>
        <v>46.91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8">
        <f t="shared" si="17"/>
        <v>41345.208333333336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0">
        <f t="shared" si="12"/>
        <v>3</v>
      </c>
      <c r="P138">
        <f t="shared" si="13"/>
        <v>46.91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8">
        <f t="shared" si="17"/>
        <v>41809.208333333336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0">
        <f t="shared" si="12"/>
        <v>262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8">
        <f t="shared" si="17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0">
        <f t="shared" si="12"/>
        <v>96</v>
      </c>
      <c r="P140">
        <f t="shared" si="13"/>
        <v>80.14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8">
        <f t="shared" si="17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0">
        <f t="shared" si="12"/>
        <v>21</v>
      </c>
      <c r="P141">
        <f t="shared" si="13"/>
        <v>59.04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8">
        <f t="shared" si="17"/>
        <v>42131.208333333328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0">
        <f t="shared" si="12"/>
        <v>223</v>
      </c>
      <c r="P142">
        <f t="shared" si="13"/>
        <v>65.989999999999995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8">
        <f t="shared" si="17"/>
        <v>43161.25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0">
        <f t="shared" si="12"/>
        <v>102</v>
      </c>
      <c r="P143">
        <f t="shared" si="13"/>
        <v>60.99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8">
        <f t="shared" si="17"/>
        <v>42173.208333333328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0">
        <f t="shared" si="12"/>
        <v>230</v>
      </c>
      <c r="P144">
        <f t="shared" si="13"/>
        <v>98.31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8">
        <f t="shared" si="17"/>
        <v>41046.208333333336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0">
        <f t="shared" si="12"/>
        <v>136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8">
        <f t="shared" si="17"/>
        <v>40377.208333333336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0">
        <f t="shared" si="12"/>
        <v>129</v>
      </c>
      <c r="P146">
        <f t="shared" si="13"/>
        <v>86.07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8">
        <f t="shared" si="17"/>
        <v>43641.208333333328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0">
        <f t="shared" si="12"/>
        <v>237</v>
      </c>
      <c r="P147">
        <f t="shared" si="13"/>
        <v>76.989999999999995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8">
        <f t="shared" si="17"/>
        <v>41894.208333333336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0">
        <f t="shared" si="12"/>
        <v>17</v>
      </c>
      <c r="P148">
        <f t="shared" si="13"/>
        <v>29.76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8">
        <f t="shared" si="17"/>
        <v>40875.25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0">
        <f t="shared" si="12"/>
        <v>112</v>
      </c>
      <c r="P149">
        <f t="shared" si="13"/>
        <v>46.92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8">
        <f t="shared" si="17"/>
        <v>42540.208333333328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0">
        <f t="shared" si="12"/>
        <v>121</v>
      </c>
      <c r="P150">
        <f t="shared" si="13"/>
        <v>105.19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8">
        <f t="shared" si="17"/>
        <v>42950.208333333328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0">
        <f t="shared" si="12"/>
        <v>220</v>
      </c>
      <c r="P151">
        <f t="shared" si="13"/>
        <v>69.91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8">
        <f t="shared" si="17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0">
        <f t="shared" si="12"/>
        <v>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8">
        <f t="shared" si="17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0">
        <f t="shared" si="12"/>
        <v>64</v>
      </c>
      <c r="P153">
        <f t="shared" si="13"/>
        <v>60.01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8">
        <f t="shared" si="17"/>
        <v>41850.208333333336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0">
        <f t="shared" si="12"/>
        <v>423</v>
      </c>
      <c r="P154">
        <f t="shared" si="13"/>
        <v>52.01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8">
        <f t="shared" si="17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0">
        <f t="shared" si="12"/>
        <v>93</v>
      </c>
      <c r="P155">
        <f t="shared" si="13"/>
        <v>31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8">
        <f t="shared" si="17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0">
        <f t="shared" si="12"/>
        <v>59</v>
      </c>
      <c r="P156">
        <f t="shared" si="13"/>
        <v>95.04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8">
        <f t="shared" si="17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0">
        <f t="shared" si="12"/>
        <v>65</v>
      </c>
      <c r="P157">
        <f t="shared" si="13"/>
        <v>75.97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8">
        <f t="shared" si="17"/>
        <v>40277.208333333336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0">
        <f t="shared" si="12"/>
        <v>74</v>
      </c>
      <c r="P158">
        <f t="shared" si="13"/>
        <v>71.010000000000005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8">
        <f t="shared" si="17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0">
        <f t="shared" si="12"/>
        <v>53</v>
      </c>
      <c r="P159">
        <f t="shared" si="13"/>
        <v>73.73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8">
        <f t="shared" si="17"/>
        <v>41650.25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0">
        <f t="shared" si="12"/>
        <v>221</v>
      </c>
      <c r="P160">
        <f t="shared" si="13"/>
        <v>113.17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8">
        <f t="shared" si="17"/>
        <v>42347.25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0">
        <f t="shared" si="12"/>
        <v>100</v>
      </c>
      <c r="P161">
        <f t="shared" si="13"/>
        <v>105.01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8">
        <f t="shared" si="17"/>
        <v>43569.208333333328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0">
        <f t="shared" si="12"/>
        <v>162</v>
      </c>
      <c r="P162">
        <f t="shared" si="13"/>
        <v>79.180000000000007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8">
        <f t="shared" si="17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0">
        <f t="shared" si="12"/>
        <v>78</v>
      </c>
      <c r="P163">
        <f t="shared" si="13"/>
        <v>57.33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8">
        <f t="shared" si="17"/>
        <v>42276.208333333328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0">
        <f t="shared" si="12"/>
        <v>150</v>
      </c>
      <c r="P164">
        <f t="shared" si="13"/>
        <v>58.18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8">
        <f t="shared" si="17"/>
        <v>43472.25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0">
        <f t="shared" si="12"/>
        <v>253</v>
      </c>
      <c r="P165">
        <f t="shared" si="13"/>
        <v>36.03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8">
        <f t="shared" si="17"/>
        <v>43077.25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0">
        <f t="shared" si="12"/>
        <v>100</v>
      </c>
      <c r="P166">
        <f t="shared" si="13"/>
        <v>107.99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8">
        <f t="shared" si="17"/>
        <v>43017.208333333328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0">
        <f t="shared" si="12"/>
        <v>122</v>
      </c>
      <c r="P167">
        <f t="shared" si="13"/>
        <v>44.01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8">
        <f t="shared" si="17"/>
        <v>42980.208333333328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0">
        <f t="shared" si="12"/>
        <v>137</v>
      </c>
      <c r="P168">
        <f t="shared" si="13"/>
        <v>55.08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8">
        <f t="shared" si="17"/>
        <v>40538.25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0">
        <f t="shared" si="12"/>
        <v>416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8">
        <f t="shared" si="17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0">
        <f t="shared" si="12"/>
        <v>31</v>
      </c>
      <c r="P170">
        <f t="shared" si="13"/>
        <v>42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8">
        <f t="shared" si="17"/>
        <v>43541.208333333328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0">
        <f t="shared" si="12"/>
        <v>424</v>
      </c>
      <c r="P171">
        <f t="shared" si="13"/>
        <v>77.989999999999995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8">
        <f t="shared" si="17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0">
        <f t="shared" si="12"/>
        <v>3</v>
      </c>
      <c r="P172">
        <f t="shared" si="13"/>
        <v>82.51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8">
        <f t="shared" si="17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0">
        <f t="shared" si="12"/>
        <v>11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8">
        <f t="shared" si="17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0">
        <f t="shared" si="12"/>
        <v>83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8">
        <f t="shared" si="17"/>
        <v>41854.208333333336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0">
        <f t="shared" si="12"/>
        <v>163</v>
      </c>
      <c r="P175">
        <f t="shared" si="13"/>
        <v>100.98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8">
        <f t="shared" si="17"/>
        <v>41418.208333333336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0">
        <f t="shared" si="12"/>
        <v>895</v>
      </c>
      <c r="P176">
        <f t="shared" si="13"/>
        <v>111.83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8">
        <f t="shared" si="17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0">
        <f t="shared" si="12"/>
        <v>26</v>
      </c>
      <c r="P177">
        <f t="shared" si="13"/>
        <v>42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8">
        <f t="shared" si="17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0">
        <f t="shared" si="12"/>
        <v>75</v>
      </c>
      <c r="P178">
        <f t="shared" si="13"/>
        <v>110.05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8">
        <f t="shared" si="17"/>
        <v>42625.208333333328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0">
        <f t="shared" si="12"/>
        <v>416</v>
      </c>
      <c r="P179">
        <f t="shared" si="13"/>
        <v>59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8">
        <f t="shared" si="17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0">
        <f t="shared" si="12"/>
        <v>96</v>
      </c>
      <c r="P180">
        <f t="shared" si="13"/>
        <v>32.99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8">
        <f t="shared" si="17"/>
        <v>43008.208333333328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0">
        <f t="shared" si="12"/>
        <v>358</v>
      </c>
      <c r="P181">
        <f t="shared" si="13"/>
        <v>45.01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8">
        <f t="shared" si="17"/>
        <v>41351.208333333336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0">
        <f t="shared" si="12"/>
        <v>308</v>
      </c>
      <c r="P182">
        <f t="shared" si="13"/>
        <v>81.98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8">
        <f t="shared" si="17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0">
        <f t="shared" si="12"/>
        <v>62</v>
      </c>
      <c r="P183">
        <f t="shared" si="13"/>
        <v>39.08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8">
        <f t="shared" si="17"/>
        <v>43030.208333333328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0">
        <f t="shared" si="12"/>
        <v>722</v>
      </c>
      <c r="P184">
        <f t="shared" si="13"/>
        <v>59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8">
        <f t="shared" si="17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0">
        <f t="shared" si="12"/>
        <v>69</v>
      </c>
      <c r="P185">
        <f t="shared" si="13"/>
        <v>40.99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8">
        <f t="shared" si="17"/>
        <v>40443.208333333336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0">
        <f t="shared" si="12"/>
        <v>293</v>
      </c>
      <c r="P186">
        <f t="shared" si="13"/>
        <v>31.03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8">
        <f t="shared" si="17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0">
        <f t="shared" si="12"/>
        <v>72</v>
      </c>
      <c r="P187">
        <f t="shared" si="13"/>
        <v>37.79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8">
        <f t="shared" si="17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0">
        <f t="shared" si="12"/>
        <v>32</v>
      </c>
      <c r="P188">
        <f t="shared" si="13"/>
        <v>32.01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8">
        <f t="shared" si="17"/>
        <v>41797.208333333336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0">
        <f t="shared" si="12"/>
        <v>230</v>
      </c>
      <c r="P189">
        <f t="shared" si="13"/>
        <v>95.97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8">
        <f t="shared" si="17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0">
        <f t="shared" si="12"/>
        <v>32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8">
        <f t="shared" si="17"/>
        <v>41976.25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0">
        <f t="shared" si="12"/>
        <v>24</v>
      </c>
      <c r="P191">
        <f t="shared" si="13"/>
        <v>102.05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8">
        <f t="shared" si="17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0">
        <f t="shared" si="12"/>
        <v>69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8">
        <f t="shared" si="17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0">
        <f t="shared" si="12"/>
        <v>38</v>
      </c>
      <c r="P193">
        <f t="shared" si="13"/>
        <v>37.07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8">
        <f t="shared" si="17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0">
        <f t="shared" si="12"/>
        <v>20</v>
      </c>
      <c r="P194">
        <f t="shared" si="13"/>
        <v>35.049999999999997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8">
        <f t="shared" si="17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0">
        <f t="shared" ref="O195:O258" si="18">ROUND(IFERROR((E195/D195)*100,0),0)</f>
        <v>46</v>
      </c>
      <c r="P195">
        <f t="shared" ref="P195:P258" si="19">ROUND(IF(E195&gt;0,E195/G195,0), 2)</f>
        <v>46.34</v>
      </c>
      <c r="Q195" t="str">
        <f t="shared" ref="Q195:Q258" si="20">LEFT(N195,SEARCH("/",N195,1)-1)</f>
        <v>music</v>
      </c>
      <c r="R195" t="str">
        <f t="shared" ref="R195:R258" si="21">RIGHT(N195,LEN(N195)-SEARCH("/",N195,1))</f>
        <v>indie rock</v>
      </c>
      <c r="S195" s="8">
        <f t="shared" ref="S195:S258" si="22">(((J195/60)/60)/24)+DATE(1970,1,1)</f>
        <v>43198.208333333328</v>
      </c>
      <c r="T195" s="8">
        <f t="shared" ref="T195:T258" si="23">(((K195/60)/60)/24)+DATE(1970,1,1)</f>
        <v>43202.208333333328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0">
        <f t="shared" si="18"/>
        <v>123</v>
      </c>
      <c r="P196">
        <f t="shared" si="19"/>
        <v>69.17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8">
        <f t="shared" si="23"/>
        <v>42277.208333333328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0">
        <f t="shared" si="18"/>
        <v>362</v>
      </c>
      <c r="P197">
        <f t="shared" si="19"/>
        <v>109.08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8">
        <f t="shared" si="23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0">
        <f t="shared" si="18"/>
        <v>63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8">
        <f t="shared" si="23"/>
        <v>42635.208333333328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0">
        <f t="shared" si="18"/>
        <v>298</v>
      </c>
      <c r="P199">
        <f t="shared" si="19"/>
        <v>82.01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8">
        <f t="shared" si="23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0">
        <f t="shared" si="18"/>
        <v>10</v>
      </c>
      <c r="P200">
        <f t="shared" si="19"/>
        <v>35.96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8">
        <f t="shared" si="23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0">
        <f t="shared" si="18"/>
        <v>54</v>
      </c>
      <c r="P201">
        <f t="shared" si="19"/>
        <v>74.459999999999994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8">
        <f t="shared" si="23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0">
        <f t="shared" si="18"/>
        <v>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8">
        <f t="shared" si="23"/>
        <v>40273.208333333336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0">
        <f t="shared" si="18"/>
        <v>681</v>
      </c>
      <c r="P203">
        <f t="shared" si="19"/>
        <v>91.11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8">
        <f t="shared" si="23"/>
        <v>41863.208333333336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0">
        <f t="shared" si="18"/>
        <v>79</v>
      </c>
      <c r="P204">
        <f t="shared" si="19"/>
        <v>79.790000000000006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8">
        <f t="shared" si="23"/>
        <v>40822.208333333336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0">
        <f t="shared" si="18"/>
        <v>134</v>
      </c>
      <c r="P205">
        <f t="shared" si="19"/>
        <v>43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8">
        <f t="shared" si="23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0">
        <f t="shared" si="18"/>
        <v>3</v>
      </c>
      <c r="P206">
        <f t="shared" si="19"/>
        <v>63.23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8">
        <f t="shared" si="23"/>
        <v>40646.208333333336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0">
        <f t="shared" si="18"/>
        <v>432</v>
      </c>
      <c r="P207">
        <f t="shared" si="19"/>
        <v>70.180000000000007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8">
        <f t="shared" si="23"/>
        <v>43402.208333333328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0">
        <f t="shared" si="18"/>
        <v>39</v>
      </c>
      <c r="P208">
        <f t="shared" si="19"/>
        <v>61.33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8">
        <f t="shared" si="23"/>
        <v>40245.25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0">
        <f t="shared" si="18"/>
        <v>426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8">
        <f t="shared" si="23"/>
        <v>43360.208333333328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0">
        <f t="shared" si="18"/>
        <v>101</v>
      </c>
      <c r="P210">
        <f t="shared" si="19"/>
        <v>96.98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8">
        <f t="shared" si="23"/>
        <v>43072.25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0">
        <f t="shared" si="18"/>
        <v>21</v>
      </c>
      <c r="P211">
        <f t="shared" si="19"/>
        <v>51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8">
        <f t="shared" si="23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0">
        <f t="shared" si="18"/>
        <v>67</v>
      </c>
      <c r="P212">
        <f t="shared" si="19"/>
        <v>28.04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8">
        <f t="shared" si="23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0">
        <f t="shared" si="18"/>
        <v>95</v>
      </c>
      <c r="P213">
        <f t="shared" si="19"/>
        <v>60.98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8">
        <f t="shared" si="23"/>
        <v>41537.208333333336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0">
        <f t="shared" si="18"/>
        <v>152</v>
      </c>
      <c r="P214">
        <f t="shared" si="19"/>
        <v>73.209999999999994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8">
        <f t="shared" si="23"/>
        <v>43860.25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0">
        <f t="shared" si="18"/>
        <v>195</v>
      </c>
      <c r="P215">
        <f t="shared" si="19"/>
        <v>40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8">
        <f t="shared" si="23"/>
        <v>40496.25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0">
        <f t="shared" si="18"/>
        <v>1023</v>
      </c>
      <c r="P216">
        <f t="shared" si="19"/>
        <v>86.81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8">
        <f t="shared" si="23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0">
        <f t="shared" si="18"/>
        <v>4</v>
      </c>
      <c r="P217">
        <f t="shared" si="19"/>
        <v>42.13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8">
        <f t="shared" si="23"/>
        <v>43511.25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0">
        <f t="shared" si="18"/>
        <v>155</v>
      </c>
      <c r="P218">
        <f t="shared" si="19"/>
        <v>103.98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8">
        <f t="shared" si="23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0">
        <f t="shared" si="18"/>
        <v>45</v>
      </c>
      <c r="P219">
        <f t="shared" si="19"/>
        <v>62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8">
        <f t="shared" si="23"/>
        <v>43592.208333333328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0">
        <f t="shared" si="18"/>
        <v>216</v>
      </c>
      <c r="P220">
        <f t="shared" si="19"/>
        <v>31.01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8">
        <f t="shared" si="23"/>
        <v>40892.25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0">
        <f t="shared" si="18"/>
        <v>332</v>
      </c>
      <c r="P221">
        <f t="shared" si="19"/>
        <v>89.99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8">
        <f t="shared" si="23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0">
        <f t="shared" si="18"/>
        <v>8</v>
      </c>
      <c r="P222">
        <f t="shared" si="19"/>
        <v>39.24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8">
        <f t="shared" si="23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0">
        <f t="shared" si="18"/>
        <v>99</v>
      </c>
      <c r="P223">
        <f t="shared" si="19"/>
        <v>54.99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8">
        <f t="shared" si="23"/>
        <v>41083.208333333336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0">
        <f t="shared" si="18"/>
        <v>138</v>
      </c>
      <c r="P224">
        <f t="shared" si="19"/>
        <v>47.99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8">
        <f t="shared" si="23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0">
        <f t="shared" si="18"/>
        <v>94</v>
      </c>
      <c r="P225">
        <f t="shared" si="19"/>
        <v>87.97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8">
        <f t="shared" si="23"/>
        <v>42459.208333333328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0">
        <f t="shared" si="18"/>
        <v>404</v>
      </c>
      <c r="P226">
        <f t="shared" si="19"/>
        <v>52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8">
        <f t="shared" si="23"/>
        <v>41951.25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0">
        <f t="shared" si="18"/>
        <v>260</v>
      </c>
      <c r="P227">
        <f t="shared" si="19"/>
        <v>30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8">
        <f t="shared" si="23"/>
        <v>41762.208333333336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0">
        <f t="shared" si="18"/>
        <v>367</v>
      </c>
      <c r="P228">
        <f t="shared" si="19"/>
        <v>98.21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8">
        <f t="shared" si="23"/>
        <v>40313.208333333336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0">
        <f t="shared" si="18"/>
        <v>169</v>
      </c>
      <c r="P229">
        <f t="shared" si="19"/>
        <v>108.96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8">
        <f t="shared" si="23"/>
        <v>42145.208333333328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0">
        <f t="shared" si="18"/>
        <v>120</v>
      </c>
      <c r="P230">
        <f t="shared" si="19"/>
        <v>67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8">
        <f t="shared" si="23"/>
        <v>42638.208333333328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0">
        <f t="shared" si="18"/>
        <v>194</v>
      </c>
      <c r="P231">
        <f t="shared" si="19"/>
        <v>64.989999999999995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8">
        <f t="shared" si="23"/>
        <v>42935.208333333328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0">
        <f t="shared" si="18"/>
        <v>420</v>
      </c>
      <c r="P232">
        <f t="shared" si="19"/>
        <v>99.84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8">
        <f t="shared" si="23"/>
        <v>43805.25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0">
        <f t="shared" si="18"/>
        <v>77</v>
      </c>
      <c r="P233">
        <f t="shared" si="19"/>
        <v>82.43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8">
        <f t="shared" si="23"/>
        <v>41473.208333333336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0">
        <f t="shared" si="18"/>
        <v>171</v>
      </c>
      <c r="P234">
        <f t="shared" si="19"/>
        <v>63.29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8">
        <f t="shared" si="23"/>
        <v>42577.208333333328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0">
        <f t="shared" si="18"/>
        <v>158</v>
      </c>
      <c r="P235">
        <f t="shared" si="19"/>
        <v>96.77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8">
        <f t="shared" si="23"/>
        <v>40722.208333333336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0">
        <f t="shared" si="18"/>
        <v>109</v>
      </c>
      <c r="P236">
        <f t="shared" si="19"/>
        <v>54.91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8">
        <f t="shared" si="23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0">
        <f t="shared" si="18"/>
        <v>42</v>
      </c>
      <c r="P237">
        <f t="shared" si="19"/>
        <v>39.01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8">
        <f t="shared" si="23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0">
        <f t="shared" si="18"/>
        <v>11</v>
      </c>
      <c r="P238">
        <f t="shared" si="19"/>
        <v>75.84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8">
        <f t="shared" si="23"/>
        <v>43648.208333333328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0">
        <f t="shared" si="18"/>
        <v>159</v>
      </c>
      <c r="P239">
        <f t="shared" si="19"/>
        <v>45.05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8">
        <f t="shared" si="23"/>
        <v>41756.208333333336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0">
        <f t="shared" si="18"/>
        <v>422</v>
      </c>
      <c r="P240">
        <f t="shared" si="19"/>
        <v>104.52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8">
        <f t="shared" si="23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0">
        <f t="shared" si="18"/>
        <v>98</v>
      </c>
      <c r="P241">
        <f t="shared" si="19"/>
        <v>76.27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8">
        <f t="shared" si="23"/>
        <v>42249.208333333328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0">
        <f t="shared" si="18"/>
        <v>419</v>
      </c>
      <c r="P242">
        <f t="shared" si="19"/>
        <v>69.02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8">
        <f t="shared" si="23"/>
        <v>40397.208333333336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0">
        <f t="shared" si="18"/>
        <v>102</v>
      </c>
      <c r="P243">
        <f t="shared" si="19"/>
        <v>101.98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8">
        <f t="shared" si="23"/>
        <v>41752.208333333336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0">
        <f t="shared" si="18"/>
        <v>128</v>
      </c>
      <c r="P244">
        <f t="shared" si="19"/>
        <v>42.92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8">
        <f t="shared" si="23"/>
        <v>42875.208333333328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0">
        <f t="shared" si="18"/>
        <v>445</v>
      </c>
      <c r="P245">
        <f t="shared" si="19"/>
        <v>43.03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8">
        <f t="shared" si="23"/>
        <v>43166.25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0">
        <f t="shared" si="18"/>
        <v>570</v>
      </c>
      <c r="P246">
        <f t="shared" si="19"/>
        <v>75.25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8">
        <f t="shared" si="23"/>
        <v>41886.208333333336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0">
        <f t="shared" si="18"/>
        <v>509</v>
      </c>
      <c r="P247">
        <f t="shared" si="19"/>
        <v>69.02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8">
        <f t="shared" si="23"/>
        <v>41737.208333333336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0">
        <f t="shared" si="18"/>
        <v>326</v>
      </c>
      <c r="P248">
        <f t="shared" si="19"/>
        <v>65.989999999999995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8">
        <f t="shared" si="23"/>
        <v>41495.208333333336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0">
        <f t="shared" si="18"/>
        <v>933</v>
      </c>
      <c r="P249">
        <f t="shared" si="19"/>
        <v>98.01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8">
        <f t="shared" si="23"/>
        <v>42741.25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0">
        <f t="shared" si="18"/>
        <v>211</v>
      </c>
      <c r="P250">
        <f t="shared" si="19"/>
        <v>60.11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8">
        <f t="shared" si="23"/>
        <v>42009.25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0">
        <f t="shared" si="18"/>
        <v>273</v>
      </c>
      <c r="P251">
        <f t="shared" si="19"/>
        <v>26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8">
        <f t="shared" si="23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0">
        <f t="shared" si="18"/>
        <v>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8">
        <f t="shared" si="23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0">
        <f t="shared" si="18"/>
        <v>54</v>
      </c>
      <c r="P253">
        <f t="shared" si="19"/>
        <v>38.020000000000003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8">
        <f t="shared" si="23"/>
        <v>41254.25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0">
        <f t="shared" si="18"/>
        <v>626</v>
      </c>
      <c r="P254">
        <f t="shared" si="19"/>
        <v>106.15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8">
        <f t="shared" si="23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0">
        <f t="shared" si="18"/>
        <v>89</v>
      </c>
      <c r="P255">
        <f t="shared" si="19"/>
        <v>81.02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8">
        <f t="shared" si="23"/>
        <v>40653.208333333336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0">
        <f t="shared" si="18"/>
        <v>185</v>
      </c>
      <c r="P256">
        <f t="shared" si="19"/>
        <v>96.65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8">
        <f t="shared" si="23"/>
        <v>42789.25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0">
        <f t="shared" si="18"/>
        <v>120</v>
      </c>
      <c r="P257">
        <f t="shared" si="19"/>
        <v>57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8">
        <f t="shared" si="23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0">
        <f t="shared" si="18"/>
        <v>23</v>
      </c>
      <c r="P258">
        <f t="shared" si="19"/>
        <v>63.93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8">
        <f t="shared" si="23"/>
        <v>42430.25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0">
        <f t="shared" ref="O259:O322" si="24">ROUND(IFERROR((E259/D259)*100,0),0)</f>
        <v>146</v>
      </c>
      <c r="P259">
        <f t="shared" ref="P259:P322" si="25">ROUND(IF(E259&gt;0,E259/G259,0), 2)</f>
        <v>90.46</v>
      </c>
      <c r="Q259" t="str">
        <f t="shared" ref="Q259:Q322" si="26">LEFT(N259,SEARCH("/",N259,1)-1)</f>
        <v>theater</v>
      </c>
      <c r="R259" t="str">
        <f t="shared" ref="R259:R322" si="27">RIGHT(N259,LEN(N259)-SEARCH("/",N259,1))</f>
        <v>plays</v>
      </c>
      <c r="S259" s="8">
        <f t="shared" ref="S259:S322" si="28">(((J259/60)/60)/24)+DATE(1970,1,1)</f>
        <v>41338.25</v>
      </c>
      <c r="T259" s="8">
        <f t="shared" ref="T259:T322" si="29">(((K259/60)/60)/24)+DATE(1970,1,1)</f>
        <v>41352.208333333336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0">
        <f t="shared" si="24"/>
        <v>268</v>
      </c>
      <c r="P260">
        <f t="shared" si="25"/>
        <v>72.17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8">
        <f t="shared" si="29"/>
        <v>42732.25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0">
        <f t="shared" si="24"/>
        <v>598</v>
      </c>
      <c r="P261">
        <f t="shared" si="25"/>
        <v>77.930000000000007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8">
        <f t="shared" si="29"/>
        <v>41270.25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0">
        <f t="shared" si="24"/>
        <v>158</v>
      </c>
      <c r="P262">
        <f t="shared" si="25"/>
        <v>38.07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8">
        <f t="shared" si="29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0">
        <f t="shared" si="24"/>
        <v>31</v>
      </c>
      <c r="P263">
        <f t="shared" si="25"/>
        <v>57.94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8">
        <f t="shared" si="29"/>
        <v>40419.208333333336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0">
        <f t="shared" si="24"/>
        <v>313</v>
      </c>
      <c r="P264">
        <f t="shared" si="25"/>
        <v>49.79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8">
        <f t="shared" si="29"/>
        <v>40664.208333333336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0">
        <f t="shared" si="24"/>
        <v>371</v>
      </c>
      <c r="P265">
        <f t="shared" si="25"/>
        <v>54.05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8">
        <f t="shared" si="29"/>
        <v>40187.25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0">
        <f t="shared" si="24"/>
        <v>363</v>
      </c>
      <c r="P266">
        <f t="shared" si="25"/>
        <v>30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8">
        <f t="shared" si="29"/>
        <v>41333.25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0">
        <f t="shared" si="24"/>
        <v>123</v>
      </c>
      <c r="P267">
        <f t="shared" si="25"/>
        <v>70.13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8">
        <f t="shared" si="29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0">
        <f t="shared" si="24"/>
        <v>77</v>
      </c>
      <c r="P268">
        <f t="shared" si="25"/>
        <v>27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8">
        <f t="shared" si="29"/>
        <v>41983.25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0">
        <f t="shared" si="24"/>
        <v>234</v>
      </c>
      <c r="P269">
        <f t="shared" si="25"/>
        <v>51.99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8">
        <f t="shared" si="29"/>
        <v>41222.25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0">
        <f t="shared" si="24"/>
        <v>181</v>
      </c>
      <c r="P270">
        <f t="shared" si="25"/>
        <v>56.42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8">
        <f t="shared" si="29"/>
        <v>41232.25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0">
        <f t="shared" si="24"/>
        <v>253</v>
      </c>
      <c r="P271">
        <f t="shared" si="25"/>
        <v>101.63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8">
        <f t="shared" si="29"/>
        <v>43517.25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0">
        <f t="shared" si="24"/>
        <v>27</v>
      </c>
      <c r="P272">
        <f t="shared" si="25"/>
        <v>25.01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8">
        <f t="shared" si="29"/>
        <v>40516.25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0">
        <f t="shared" si="24"/>
        <v>1</v>
      </c>
      <c r="P273">
        <f t="shared" si="25"/>
        <v>32.020000000000003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8">
        <f t="shared" si="29"/>
        <v>42376.25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0">
        <f t="shared" si="24"/>
        <v>304</v>
      </c>
      <c r="P274">
        <f t="shared" si="25"/>
        <v>82.02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8">
        <f t="shared" si="29"/>
        <v>43681.208333333328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0">
        <f t="shared" si="24"/>
        <v>137</v>
      </c>
      <c r="P275">
        <f t="shared" si="25"/>
        <v>37.96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8">
        <f t="shared" si="29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0">
        <f t="shared" si="24"/>
        <v>32</v>
      </c>
      <c r="P276">
        <f t="shared" si="25"/>
        <v>51.53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8">
        <f t="shared" si="29"/>
        <v>43050.25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0">
        <f t="shared" si="24"/>
        <v>242</v>
      </c>
      <c r="P277">
        <f t="shared" si="25"/>
        <v>81.2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8">
        <f t="shared" si="29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0">
        <f t="shared" si="24"/>
        <v>97</v>
      </c>
      <c r="P278">
        <f t="shared" si="25"/>
        <v>40.03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8">
        <f t="shared" si="29"/>
        <v>41023.208333333336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0">
        <f t="shared" si="24"/>
        <v>1066</v>
      </c>
      <c r="P279">
        <f t="shared" si="25"/>
        <v>89.94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8">
        <f t="shared" si="29"/>
        <v>40380.208333333336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0">
        <f t="shared" si="24"/>
        <v>326</v>
      </c>
      <c r="P280">
        <f t="shared" si="25"/>
        <v>96.69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8">
        <f t="shared" si="29"/>
        <v>41264.25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0">
        <f t="shared" si="24"/>
        <v>171</v>
      </c>
      <c r="P281">
        <f t="shared" si="25"/>
        <v>25.01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8">
        <f t="shared" si="29"/>
        <v>43349.208333333328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0">
        <f t="shared" si="24"/>
        <v>581</v>
      </c>
      <c r="P282">
        <f t="shared" si="25"/>
        <v>36.99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8">
        <f t="shared" si="29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0">
        <f t="shared" si="24"/>
        <v>92</v>
      </c>
      <c r="P283">
        <f t="shared" si="25"/>
        <v>73.010000000000005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8">
        <f t="shared" si="29"/>
        <v>41000.208333333336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0">
        <f t="shared" si="24"/>
        <v>108</v>
      </c>
      <c r="P284">
        <f t="shared" si="25"/>
        <v>68.239999999999995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8">
        <f t="shared" si="29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0">
        <f t="shared" si="24"/>
        <v>19</v>
      </c>
      <c r="P285">
        <f t="shared" si="25"/>
        <v>52.31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8">
        <f t="shared" si="29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0">
        <f t="shared" si="24"/>
        <v>83</v>
      </c>
      <c r="P286">
        <f t="shared" si="25"/>
        <v>61.77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8">
        <f t="shared" si="29"/>
        <v>41035.208333333336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0">
        <f t="shared" si="24"/>
        <v>706</v>
      </c>
      <c r="P287">
        <f t="shared" si="25"/>
        <v>25.03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8">
        <f t="shared" si="29"/>
        <v>42661.208333333328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0">
        <f t="shared" si="24"/>
        <v>17</v>
      </c>
      <c r="P288">
        <f t="shared" si="25"/>
        <v>106.29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8">
        <f t="shared" si="29"/>
        <v>42704.25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0">
        <f t="shared" si="24"/>
        <v>210</v>
      </c>
      <c r="P289">
        <f t="shared" si="25"/>
        <v>75.069999999999993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8">
        <f t="shared" si="29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0">
        <f t="shared" si="24"/>
        <v>98</v>
      </c>
      <c r="P290">
        <f t="shared" si="25"/>
        <v>39.97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8">
        <f t="shared" si="29"/>
        <v>40983.208333333336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0">
        <f t="shared" si="24"/>
        <v>1684</v>
      </c>
      <c r="P291">
        <f t="shared" si="25"/>
        <v>39.979999999999997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8">
        <f t="shared" si="29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0">
        <f t="shared" si="24"/>
        <v>54</v>
      </c>
      <c r="P292">
        <f t="shared" si="25"/>
        <v>101.02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8">
        <f t="shared" si="29"/>
        <v>41436.208333333336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0">
        <f t="shared" si="24"/>
        <v>457</v>
      </c>
      <c r="P293">
        <f t="shared" si="25"/>
        <v>76.81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8">
        <f t="shared" si="29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0">
        <f t="shared" si="24"/>
        <v>10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8">
        <f t="shared" si="29"/>
        <v>41002.208333333336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0">
        <f t="shared" si="24"/>
        <v>16</v>
      </c>
      <c r="P295">
        <f t="shared" si="25"/>
        <v>33.28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8">
        <f t="shared" si="29"/>
        <v>40465.208333333336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0">
        <f t="shared" si="24"/>
        <v>1340</v>
      </c>
      <c r="P296">
        <f t="shared" si="25"/>
        <v>43.92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8">
        <f t="shared" si="29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0">
        <f t="shared" si="24"/>
        <v>36</v>
      </c>
      <c r="P297">
        <f t="shared" si="25"/>
        <v>36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8">
        <f t="shared" si="29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0">
        <f t="shared" si="24"/>
        <v>55</v>
      </c>
      <c r="P298">
        <f t="shared" si="25"/>
        <v>88.21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8">
        <f t="shared" si="29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0">
        <f t="shared" si="24"/>
        <v>94</v>
      </c>
      <c r="P299">
        <f t="shared" si="25"/>
        <v>65.239999999999995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8">
        <f t="shared" si="29"/>
        <v>41662.25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0">
        <f t="shared" si="24"/>
        <v>144</v>
      </c>
      <c r="P300">
        <f t="shared" si="25"/>
        <v>69.959999999999994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8">
        <f t="shared" si="29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0">
        <f t="shared" si="24"/>
        <v>51</v>
      </c>
      <c r="P301">
        <f t="shared" si="25"/>
        <v>39.880000000000003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8">
        <f t="shared" si="29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0">
        <f t="shared" si="24"/>
        <v>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8">
        <f t="shared" si="29"/>
        <v>42978.208333333328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0">
        <f t="shared" si="24"/>
        <v>1345</v>
      </c>
      <c r="P303">
        <f t="shared" si="25"/>
        <v>41.02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8">
        <f t="shared" si="29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0">
        <f t="shared" si="24"/>
        <v>32</v>
      </c>
      <c r="P304">
        <f t="shared" si="25"/>
        <v>98.91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8">
        <f t="shared" si="29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0">
        <f t="shared" si="24"/>
        <v>83</v>
      </c>
      <c r="P305">
        <f t="shared" si="25"/>
        <v>87.78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8">
        <f t="shared" si="29"/>
        <v>42381.25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0">
        <f t="shared" si="24"/>
        <v>546</v>
      </c>
      <c r="P306">
        <f t="shared" si="25"/>
        <v>80.77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8">
        <f t="shared" si="29"/>
        <v>42630.208333333328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0">
        <f t="shared" si="24"/>
        <v>286</v>
      </c>
      <c r="P307">
        <f t="shared" si="25"/>
        <v>94.28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8">
        <f t="shared" si="29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0">
        <f t="shared" si="24"/>
        <v>8</v>
      </c>
      <c r="P308">
        <f t="shared" si="25"/>
        <v>73.430000000000007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8">
        <f t="shared" si="29"/>
        <v>42933.208333333328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0">
        <f t="shared" si="24"/>
        <v>132</v>
      </c>
      <c r="P309">
        <f t="shared" si="25"/>
        <v>65.97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8">
        <f t="shared" si="29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0">
        <f t="shared" si="24"/>
        <v>74</v>
      </c>
      <c r="P310">
        <f t="shared" si="25"/>
        <v>109.04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8">
        <f t="shared" si="29"/>
        <v>40652.208333333336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0">
        <f t="shared" si="24"/>
        <v>75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8">
        <f t="shared" si="29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0">
        <f t="shared" si="24"/>
        <v>20</v>
      </c>
      <c r="P312">
        <f t="shared" si="25"/>
        <v>99.13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8">
        <f t="shared" si="29"/>
        <v>40293.208333333336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0">
        <f t="shared" si="24"/>
        <v>203</v>
      </c>
      <c r="P313">
        <f t="shared" si="25"/>
        <v>105.88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8">
        <f t="shared" si="29"/>
        <v>40602.25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0">
        <f t="shared" si="24"/>
        <v>310</v>
      </c>
      <c r="P314">
        <f t="shared" si="25"/>
        <v>49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8">
        <f t="shared" si="29"/>
        <v>41579.208333333336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0">
        <f t="shared" si="24"/>
        <v>395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8">
        <f t="shared" si="29"/>
        <v>40968.25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0">
        <f t="shared" si="24"/>
        <v>295</v>
      </c>
      <c r="P316">
        <f t="shared" si="25"/>
        <v>31.02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8">
        <f t="shared" si="29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0">
        <f t="shared" si="24"/>
        <v>34</v>
      </c>
      <c r="P317">
        <f t="shared" si="25"/>
        <v>103.87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8">
        <f t="shared" si="29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0">
        <f t="shared" si="24"/>
        <v>67</v>
      </c>
      <c r="P318">
        <f t="shared" si="25"/>
        <v>59.27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8">
        <f t="shared" si="29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0">
        <f t="shared" si="24"/>
        <v>19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8">
        <f t="shared" si="29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0">
        <f t="shared" si="24"/>
        <v>16</v>
      </c>
      <c r="P320">
        <f t="shared" si="25"/>
        <v>53.12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8">
        <f t="shared" si="29"/>
        <v>41686.25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0">
        <f t="shared" si="24"/>
        <v>39</v>
      </c>
      <c r="P321">
        <f t="shared" si="25"/>
        <v>50.8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8">
        <f t="shared" si="29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0">
        <f t="shared" si="24"/>
        <v>10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8">
        <f t="shared" si="29"/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0">
        <f t="shared" ref="O323:O386" si="30">ROUND(IFERROR((E323/D323)*100,0),0)</f>
        <v>94</v>
      </c>
      <c r="P323">
        <f t="shared" ref="P323:P386" si="31">ROUND(IF(E323&gt;0,E323/G323,0), 2)</f>
        <v>65</v>
      </c>
      <c r="Q323" t="str">
        <f t="shared" ref="Q323:Q386" si="32">LEFT(N323,SEARCH("/",N323,1)-1)</f>
        <v>film &amp; video</v>
      </c>
      <c r="R323" t="str">
        <f t="shared" ref="R323:R386" si="33">RIGHT(N323,LEN(N323)-SEARCH("/",N323,1))</f>
        <v>shorts</v>
      </c>
      <c r="S323" s="8">
        <f t="shared" ref="S323:S386" si="34">(((J323/60)/60)/24)+DATE(1970,1,1)</f>
        <v>40634.208333333336</v>
      </c>
      <c r="T323" s="8">
        <f t="shared" ref="T323:T386" si="35">(((K323/60)/60)/24)+DATE(1970,1,1)</f>
        <v>40642.208333333336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0">
        <f t="shared" si="30"/>
        <v>167</v>
      </c>
      <c r="P324">
        <f t="shared" si="31"/>
        <v>38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8">
        <f t="shared" si="35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0">
        <f t="shared" si="30"/>
        <v>24</v>
      </c>
      <c r="P325">
        <f t="shared" si="31"/>
        <v>82.62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8">
        <f t="shared" si="35"/>
        <v>41727.208333333336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0">
        <f t="shared" si="30"/>
        <v>164</v>
      </c>
      <c r="P326">
        <f t="shared" si="31"/>
        <v>37.94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8">
        <f t="shared" si="35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0">
        <f t="shared" si="30"/>
        <v>91</v>
      </c>
      <c r="P327">
        <f t="shared" si="31"/>
        <v>80.78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8">
        <f t="shared" si="35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0">
        <f t="shared" si="30"/>
        <v>46</v>
      </c>
      <c r="P328">
        <f t="shared" si="31"/>
        <v>25.98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8">
        <f t="shared" si="35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0">
        <f t="shared" si="30"/>
        <v>39</v>
      </c>
      <c r="P329">
        <f t="shared" si="31"/>
        <v>30.36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8">
        <f t="shared" si="35"/>
        <v>43709.208333333328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0">
        <f t="shared" si="30"/>
        <v>134</v>
      </c>
      <c r="P330">
        <f t="shared" si="31"/>
        <v>54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8">
        <f t="shared" si="35"/>
        <v>43445.25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0">
        <f t="shared" si="30"/>
        <v>23</v>
      </c>
      <c r="P331">
        <f t="shared" si="31"/>
        <v>101.79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8">
        <f t="shared" si="35"/>
        <v>42727.25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0">
        <f t="shared" si="30"/>
        <v>185</v>
      </c>
      <c r="P332">
        <f t="shared" si="31"/>
        <v>45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8">
        <f t="shared" si="35"/>
        <v>43078.25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0">
        <f t="shared" si="30"/>
        <v>444</v>
      </c>
      <c r="P333">
        <f t="shared" si="31"/>
        <v>77.069999999999993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8">
        <f t="shared" si="35"/>
        <v>40897.25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0">
        <f t="shared" si="30"/>
        <v>200</v>
      </c>
      <c r="P334">
        <f t="shared" si="31"/>
        <v>88.08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8">
        <f t="shared" si="35"/>
        <v>41362.208333333336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0">
        <f t="shared" si="30"/>
        <v>124</v>
      </c>
      <c r="P335">
        <f t="shared" si="31"/>
        <v>47.04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8">
        <f t="shared" si="35"/>
        <v>43452.25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0">
        <f t="shared" si="30"/>
        <v>187</v>
      </c>
      <c r="P336">
        <f t="shared" si="31"/>
        <v>111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8">
        <f t="shared" si="35"/>
        <v>43117.25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0">
        <f t="shared" si="30"/>
        <v>114</v>
      </c>
      <c r="P337">
        <f t="shared" si="31"/>
        <v>87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8">
        <f t="shared" si="35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0">
        <f t="shared" si="30"/>
        <v>97</v>
      </c>
      <c r="P338">
        <f t="shared" si="31"/>
        <v>63.99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8">
        <f t="shared" si="35"/>
        <v>40528.25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0">
        <f t="shared" si="30"/>
        <v>123</v>
      </c>
      <c r="P339">
        <f t="shared" si="31"/>
        <v>105.99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8">
        <f t="shared" si="35"/>
        <v>43781.25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0">
        <f t="shared" si="30"/>
        <v>179</v>
      </c>
      <c r="P340">
        <f t="shared" si="31"/>
        <v>73.989999999999995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8">
        <f t="shared" si="35"/>
        <v>40851.208333333336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0">
        <f t="shared" si="30"/>
        <v>80</v>
      </c>
      <c r="P341">
        <f t="shared" si="31"/>
        <v>84.02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8">
        <f t="shared" si="35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0">
        <f t="shared" si="30"/>
        <v>94</v>
      </c>
      <c r="P342">
        <f t="shared" si="31"/>
        <v>88.97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8">
        <f t="shared" si="35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0">
        <f t="shared" si="30"/>
        <v>85</v>
      </c>
      <c r="P343">
        <f t="shared" si="31"/>
        <v>76.989999999999995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8">
        <f t="shared" si="35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0">
        <f t="shared" si="30"/>
        <v>67</v>
      </c>
      <c r="P344">
        <f t="shared" si="31"/>
        <v>97.15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8">
        <f t="shared" si="35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0">
        <f t="shared" si="30"/>
        <v>54</v>
      </c>
      <c r="P345">
        <f t="shared" si="31"/>
        <v>33.01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8">
        <f t="shared" si="35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0">
        <f t="shared" si="30"/>
        <v>42</v>
      </c>
      <c r="P346">
        <f t="shared" si="31"/>
        <v>99.95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8">
        <f t="shared" si="35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0">
        <f t="shared" si="30"/>
        <v>15</v>
      </c>
      <c r="P347">
        <f t="shared" si="31"/>
        <v>69.97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8">
        <f t="shared" si="35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0">
        <f t="shared" si="30"/>
        <v>34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8">
        <f t="shared" si="35"/>
        <v>43026.208333333328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0">
        <f t="shared" si="30"/>
        <v>1401</v>
      </c>
      <c r="P349">
        <f t="shared" si="31"/>
        <v>66.010000000000005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8">
        <f t="shared" si="35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0">
        <f t="shared" si="30"/>
        <v>72</v>
      </c>
      <c r="P350">
        <f t="shared" si="31"/>
        <v>41.01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8">
        <f t="shared" si="35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0">
        <f t="shared" si="30"/>
        <v>53</v>
      </c>
      <c r="P351">
        <f t="shared" si="31"/>
        <v>103.96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8">
        <f t="shared" si="35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0">
        <f t="shared" si="30"/>
        <v>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8">
        <f t="shared" si="35"/>
        <v>42162.208333333328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0">
        <f t="shared" si="30"/>
        <v>128</v>
      </c>
      <c r="P353">
        <f t="shared" si="31"/>
        <v>47.01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8">
        <f t="shared" si="35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0">
        <f t="shared" si="30"/>
        <v>35</v>
      </c>
      <c r="P354">
        <f t="shared" si="31"/>
        <v>29.61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8">
        <f t="shared" si="35"/>
        <v>42323.25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0">
        <f t="shared" si="30"/>
        <v>411</v>
      </c>
      <c r="P355">
        <f t="shared" si="31"/>
        <v>81.010000000000005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8">
        <f t="shared" si="35"/>
        <v>43652.208333333328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0">
        <f t="shared" si="30"/>
        <v>124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8">
        <f t="shared" si="35"/>
        <v>41527.208333333336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0">
        <f t="shared" si="30"/>
        <v>59</v>
      </c>
      <c r="P357">
        <f t="shared" si="31"/>
        <v>26.06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8">
        <f t="shared" si="35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0">
        <f t="shared" si="30"/>
        <v>37</v>
      </c>
      <c r="P358">
        <f t="shared" si="31"/>
        <v>85.78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8">
        <f t="shared" si="35"/>
        <v>40931.25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0">
        <f t="shared" si="30"/>
        <v>185</v>
      </c>
      <c r="P359">
        <f t="shared" si="31"/>
        <v>103.73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8">
        <f t="shared" si="35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0">
        <f t="shared" si="30"/>
        <v>12</v>
      </c>
      <c r="P360">
        <f t="shared" si="31"/>
        <v>49.83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8">
        <f t="shared" si="35"/>
        <v>43325.208333333328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0">
        <f t="shared" si="30"/>
        <v>299</v>
      </c>
      <c r="P361">
        <f t="shared" si="31"/>
        <v>63.89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8">
        <f t="shared" si="35"/>
        <v>40789.208333333336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0">
        <f t="shared" si="30"/>
        <v>226</v>
      </c>
      <c r="P362">
        <f t="shared" si="31"/>
        <v>47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8">
        <f t="shared" si="35"/>
        <v>40558.25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0">
        <f t="shared" si="30"/>
        <v>174</v>
      </c>
      <c r="P363">
        <f t="shared" si="31"/>
        <v>108.48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8">
        <f t="shared" si="35"/>
        <v>43039.208333333328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0">
        <f t="shared" si="30"/>
        <v>372</v>
      </c>
      <c r="P364">
        <f t="shared" si="31"/>
        <v>72.02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8">
        <f t="shared" si="35"/>
        <v>40608.25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0">
        <f t="shared" si="30"/>
        <v>160</v>
      </c>
      <c r="P365">
        <f t="shared" si="31"/>
        <v>59.93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8">
        <f t="shared" si="35"/>
        <v>40905.25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0">
        <f t="shared" si="30"/>
        <v>1616</v>
      </c>
      <c r="P366">
        <f t="shared" si="31"/>
        <v>78.209999999999994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8">
        <f t="shared" si="35"/>
        <v>43194.208333333328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0">
        <f t="shared" si="30"/>
        <v>733</v>
      </c>
      <c r="P367">
        <f t="shared" si="31"/>
        <v>104.78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8">
        <f t="shared" si="35"/>
        <v>42760.25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0">
        <f t="shared" si="30"/>
        <v>592</v>
      </c>
      <c r="P368">
        <f t="shared" si="31"/>
        <v>105.52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8">
        <f t="shared" si="35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0">
        <f t="shared" si="30"/>
        <v>19</v>
      </c>
      <c r="P369">
        <f t="shared" si="31"/>
        <v>24.93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8">
        <f t="shared" si="35"/>
        <v>41954.25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0">
        <f t="shared" si="30"/>
        <v>277</v>
      </c>
      <c r="P370">
        <f t="shared" si="31"/>
        <v>69.87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8">
        <f t="shared" si="35"/>
        <v>40487.208333333336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0">
        <f t="shared" si="30"/>
        <v>273</v>
      </c>
      <c r="P371">
        <f t="shared" si="31"/>
        <v>95.73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8">
        <f t="shared" si="35"/>
        <v>41347.208333333336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0">
        <f t="shared" si="30"/>
        <v>159</v>
      </c>
      <c r="P372">
        <f t="shared" si="31"/>
        <v>30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8">
        <f t="shared" si="35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0">
        <f t="shared" si="30"/>
        <v>68</v>
      </c>
      <c r="P373">
        <f t="shared" si="31"/>
        <v>59.01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8">
        <f t="shared" si="35"/>
        <v>42094.208333333328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0">
        <f t="shared" si="30"/>
        <v>1592</v>
      </c>
      <c r="P374">
        <f t="shared" si="31"/>
        <v>84.76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8">
        <f t="shared" si="35"/>
        <v>42032.25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0">
        <f t="shared" si="30"/>
        <v>730</v>
      </c>
      <c r="P375">
        <f t="shared" si="31"/>
        <v>78.010000000000005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8">
        <f t="shared" si="35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0">
        <f t="shared" si="30"/>
        <v>13</v>
      </c>
      <c r="P376">
        <f t="shared" si="31"/>
        <v>50.05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8">
        <f t="shared" si="35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0">
        <f t="shared" si="30"/>
        <v>55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8">
        <f t="shared" si="35"/>
        <v>42350.25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0">
        <f t="shared" si="30"/>
        <v>361</v>
      </c>
      <c r="P378">
        <f t="shared" si="31"/>
        <v>93.7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8">
        <f t="shared" si="35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0">
        <f t="shared" si="30"/>
        <v>10</v>
      </c>
      <c r="P379">
        <f t="shared" si="31"/>
        <v>40.14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8">
        <f t="shared" si="35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0">
        <f t="shared" si="30"/>
        <v>14</v>
      </c>
      <c r="P380">
        <f t="shared" si="31"/>
        <v>70.09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8">
        <f t="shared" si="35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0">
        <f t="shared" si="30"/>
        <v>40</v>
      </c>
      <c r="P381">
        <f t="shared" si="31"/>
        <v>66.180000000000007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8">
        <f t="shared" si="35"/>
        <v>40857.25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0">
        <f t="shared" si="30"/>
        <v>160</v>
      </c>
      <c r="P382">
        <f t="shared" si="31"/>
        <v>47.71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8">
        <f t="shared" si="35"/>
        <v>41453.208333333336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0">
        <f t="shared" si="30"/>
        <v>184</v>
      </c>
      <c r="P383">
        <f t="shared" si="31"/>
        <v>62.9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8">
        <f t="shared" si="35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0">
        <f t="shared" si="30"/>
        <v>64</v>
      </c>
      <c r="P384">
        <f t="shared" si="31"/>
        <v>86.61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8">
        <f t="shared" si="35"/>
        <v>43043.208333333328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0">
        <f t="shared" si="30"/>
        <v>225</v>
      </c>
      <c r="P385">
        <f t="shared" si="31"/>
        <v>75.13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8">
        <f t="shared" si="35"/>
        <v>43515.25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0">
        <f t="shared" si="30"/>
        <v>172</v>
      </c>
      <c r="P386">
        <f t="shared" si="31"/>
        <v>41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8">
        <f t="shared" si="35"/>
        <v>42803.25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0">
        <f t="shared" ref="O387:O450" si="36">ROUND(IFERROR((E387/D387)*100,0),0)</f>
        <v>146</v>
      </c>
      <c r="P387">
        <f t="shared" ref="P387:P450" si="37">ROUND(IF(E387&gt;0,E387/G387,0), 2)</f>
        <v>50.01</v>
      </c>
      <c r="Q387" t="str">
        <f t="shared" ref="Q387:Q450" si="38">LEFT(N387,SEARCH("/",N387,1)-1)</f>
        <v>publishing</v>
      </c>
      <c r="R387" t="str">
        <f t="shared" ref="R387:R450" si="39">RIGHT(N387,LEN(N387)-SEARCH("/",N387,1))</f>
        <v>nonfiction</v>
      </c>
      <c r="S387" s="8">
        <f t="shared" ref="S387:S450" si="40">(((J387/60)/60)/24)+DATE(1970,1,1)</f>
        <v>43553.208333333328</v>
      </c>
      <c r="T387" s="8">
        <f t="shared" ref="T387:T450" si="41">(((K387/60)/60)/24)+DATE(1970,1,1)</f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0">
        <f t="shared" si="36"/>
        <v>76</v>
      </c>
      <c r="P388">
        <f t="shared" si="37"/>
        <v>96.96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8">
        <f t="shared" si="41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0">
        <f t="shared" si="36"/>
        <v>39</v>
      </c>
      <c r="P389">
        <f t="shared" si="37"/>
        <v>100.93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8">
        <f t="shared" si="41"/>
        <v>41077.208333333336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0">
        <f t="shared" si="36"/>
        <v>11</v>
      </c>
      <c r="P390">
        <f t="shared" si="37"/>
        <v>89.23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8">
        <f t="shared" si="41"/>
        <v>40914.25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0">
        <f t="shared" si="36"/>
        <v>122</v>
      </c>
      <c r="P391">
        <f t="shared" si="37"/>
        <v>87.98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8">
        <f t="shared" si="41"/>
        <v>40506.25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0">
        <f t="shared" si="36"/>
        <v>187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8">
        <f t="shared" si="41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0">
        <f t="shared" si="36"/>
        <v>7</v>
      </c>
      <c r="P393">
        <f t="shared" si="37"/>
        <v>29.09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8">
        <f t="shared" si="41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0">
        <f t="shared" si="36"/>
        <v>66</v>
      </c>
      <c r="P394">
        <f t="shared" si="37"/>
        <v>42.01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8">
        <f t="shared" si="41"/>
        <v>40551.25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0">
        <f t="shared" si="36"/>
        <v>229</v>
      </c>
      <c r="P395">
        <f t="shared" si="37"/>
        <v>47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8">
        <f t="shared" si="41"/>
        <v>42934.208333333328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0">
        <f t="shared" si="36"/>
        <v>469</v>
      </c>
      <c r="P396">
        <f t="shared" si="37"/>
        <v>110.44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8">
        <f t="shared" si="41"/>
        <v>41494.208333333336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0">
        <f t="shared" si="36"/>
        <v>130</v>
      </c>
      <c r="P397">
        <f t="shared" si="37"/>
        <v>41.99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8">
        <f t="shared" si="41"/>
        <v>40886.25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0">
        <f t="shared" si="36"/>
        <v>167</v>
      </c>
      <c r="P398">
        <f t="shared" si="37"/>
        <v>48.01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8">
        <f t="shared" si="41"/>
        <v>43386.208333333328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0">
        <f t="shared" si="36"/>
        <v>174</v>
      </c>
      <c r="P399">
        <f t="shared" si="37"/>
        <v>31.02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8">
        <f t="shared" si="41"/>
        <v>41423.208333333336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0">
        <f t="shared" si="36"/>
        <v>718</v>
      </c>
      <c r="P400">
        <f t="shared" si="37"/>
        <v>99.2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8">
        <f t="shared" si="41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0">
        <f t="shared" si="36"/>
        <v>64</v>
      </c>
      <c r="P401">
        <f t="shared" si="37"/>
        <v>66.02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8">
        <f t="shared" si="41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0">
        <f t="shared" si="36"/>
        <v>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8">
        <f t="shared" si="41"/>
        <v>41524.208333333336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0">
        <f t="shared" si="36"/>
        <v>1530</v>
      </c>
      <c r="P403">
        <f t="shared" si="37"/>
        <v>46.06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8">
        <f t="shared" si="41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0">
        <f t="shared" si="36"/>
        <v>40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8">
        <f t="shared" si="41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0">
        <f t="shared" si="36"/>
        <v>86</v>
      </c>
      <c r="P405">
        <f t="shared" si="37"/>
        <v>55.99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8">
        <f t="shared" si="41"/>
        <v>40346.208333333336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0">
        <f t="shared" si="36"/>
        <v>316</v>
      </c>
      <c r="P406">
        <f t="shared" si="37"/>
        <v>68.989999999999995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8">
        <f t="shared" si="41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0">
        <f t="shared" si="36"/>
        <v>90</v>
      </c>
      <c r="P407">
        <f t="shared" si="37"/>
        <v>60.98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8">
        <f t="shared" si="41"/>
        <v>43305.208333333328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0">
        <f t="shared" si="36"/>
        <v>182</v>
      </c>
      <c r="P408">
        <f t="shared" si="37"/>
        <v>110.98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8">
        <f t="shared" si="41"/>
        <v>41316.25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0">
        <f t="shared" si="36"/>
        <v>356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8">
        <f t="shared" si="41"/>
        <v>43758.208333333328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0">
        <f t="shared" si="36"/>
        <v>132</v>
      </c>
      <c r="P410">
        <f t="shared" si="37"/>
        <v>78.760000000000005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8">
        <f t="shared" si="41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0">
        <f t="shared" si="36"/>
        <v>46</v>
      </c>
      <c r="P411">
        <f t="shared" si="37"/>
        <v>87.96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8">
        <f t="shared" si="41"/>
        <v>42847.208333333328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0">
        <f t="shared" si="36"/>
        <v>36</v>
      </c>
      <c r="P412">
        <f t="shared" si="37"/>
        <v>49.99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8">
        <f t="shared" si="41"/>
        <v>42122.208333333328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0">
        <f t="shared" si="36"/>
        <v>105</v>
      </c>
      <c r="P413">
        <f t="shared" si="37"/>
        <v>99.52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8">
        <f t="shared" si="41"/>
        <v>42886.208333333328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0">
        <f t="shared" si="36"/>
        <v>669</v>
      </c>
      <c r="P414">
        <f t="shared" si="37"/>
        <v>104.82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8">
        <f t="shared" si="41"/>
        <v>41652.25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0">
        <f t="shared" si="36"/>
        <v>62</v>
      </c>
      <c r="P415">
        <f t="shared" si="37"/>
        <v>108.01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8">
        <f t="shared" si="41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0">
        <f t="shared" si="36"/>
        <v>85</v>
      </c>
      <c r="P416">
        <f t="shared" si="37"/>
        <v>29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8">
        <f t="shared" si="41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0">
        <f t="shared" si="36"/>
        <v>11</v>
      </c>
      <c r="P417">
        <f t="shared" si="37"/>
        <v>30.03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8">
        <f t="shared" si="41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0">
        <f t="shared" si="36"/>
        <v>44</v>
      </c>
      <c r="P418">
        <f t="shared" si="37"/>
        <v>41.01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8">
        <f t="shared" si="41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0">
        <f t="shared" si="36"/>
        <v>55</v>
      </c>
      <c r="P419">
        <f t="shared" si="37"/>
        <v>62.87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8">
        <f t="shared" si="41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0">
        <f t="shared" si="36"/>
        <v>57</v>
      </c>
      <c r="P420">
        <f t="shared" si="37"/>
        <v>47.01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8">
        <f t="shared" si="41"/>
        <v>41036.208333333336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0">
        <f t="shared" si="36"/>
        <v>123</v>
      </c>
      <c r="P421">
        <f t="shared" si="37"/>
        <v>27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8">
        <f t="shared" si="41"/>
        <v>40905.25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0">
        <f t="shared" si="36"/>
        <v>128</v>
      </c>
      <c r="P422">
        <f t="shared" si="37"/>
        <v>68.33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8">
        <f t="shared" si="41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0">
        <f t="shared" si="36"/>
        <v>64</v>
      </c>
      <c r="P423">
        <f t="shared" si="37"/>
        <v>50.97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8">
        <f t="shared" si="41"/>
        <v>42945.208333333328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0">
        <f t="shared" si="36"/>
        <v>127</v>
      </c>
      <c r="P424">
        <f t="shared" si="37"/>
        <v>54.02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8">
        <f t="shared" si="41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0">
        <f t="shared" si="36"/>
        <v>11</v>
      </c>
      <c r="P425">
        <f t="shared" si="37"/>
        <v>97.06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8">
        <f t="shared" si="41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0">
        <f t="shared" si="36"/>
        <v>40</v>
      </c>
      <c r="P426">
        <f t="shared" si="37"/>
        <v>24.87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8">
        <f t="shared" si="41"/>
        <v>43214.208333333328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0">
        <f t="shared" si="36"/>
        <v>288</v>
      </c>
      <c r="P427">
        <f t="shared" si="37"/>
        <v>84.42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8">
        <f t="shared" si="41"/>
        <v>42219.208333333328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0">
        <f t="shared" si="36"/>
        <v>573</v>
      </c>
      <c r="P428">
        <f t="shared" si="37"/>
        <v>47.09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8">
        <f t="shared" si="41"/>
        <v>41339.25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0">
        <f t="shared" si="36"/>
        <v>113</v>
      </c>
      <c r="P429">
        <f t="shared" si="37"/>
        <v>78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8">
        <f t="shared" si="41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0">
        <f t="shared" si="36"/>
        <v>46</v>
      </c>
      <c r="P430">
        <f t="shared" si="37"/>
        <v>62.97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8">
        <f t="shared" si="41"/>
        <v>40592.25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0">
        <f t="shared" si="36"/>
        <v>91</v>
      </c>
      <c r="P431">
        <f t="shared" si="37"/>
        <v>81.010000000000005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8">
        <f t="shared" si="41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0">
        <f t="shared" si="36"/>
        <v>68</v>
      </c>
      <c r="P432">
        <f t="shared" si="37"/>
        <v>65.319999999999993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8">
        <f t="shared" si="41"/>
        <v>43771.208333333328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0">
        <f t="shared" si="36"/>
        <v>192</v>
      </c>
      <c r="P433">
        <f t="shared" si="37"/>
        <v>104.44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8">
        <f t="shared" si="41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0">
        <f t="shared" si="36"/>
        <v>83</v>
      </c>
      <c r="P434">
        <f t="shared" si="37"/>
        <v>69.989999999999995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8">
        <f t="shared" si="41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0">
        <f t="shared" si="36"/>
        <v>54</v>
      </c>
      <c r="P435">
        <f t="shared" si="37"/>
        <v>83.02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8">
        <f t="shared" si="41"/>
        <v>41619.25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0">
        <f t="shared" si="36"/>
        <v>17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8">
        <f t="shared" si="41"/>
        <v>42719.25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0">
        <f t="shared" si="36"/>
        <v>117</v>
      </c>
      <c r="P437">
        <f t="shared" si="37"/>
        <v>103.98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8">
        <f t="shared" si="41"/>
        <v>42000.25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0">
        <f t="shared" si="36"/>
        <v>1052</v>
      </c>
      <c r="P438">
        <f t="shared" si="37"/>
        <v>54.93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8">
        <f t="shared" si="41"/>
        <v>43576.208333333328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0">
        <f t="shared" si="36"/>
        <v>123</v>
      </c>
      <c r="P439">
        <f t="shared" si="37"/>
        <v>51.92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8">
        <f t="shared" si="41"/>
        <v>42263.208333333328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0">
        <f t="shared" si="36"/>
        <v>179</v>
      </c>
      <c r="P440">
        <f t="shared" si="37"/>
        <v>60.03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8">
        <f t="shared" si="41"/>
        <v>41367.208333333336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0">
        <f t="shared" si="36"/>
        <v>355</v>
      </c>
      <c r="P441">
        <f t="shared" si="37"/>
        <v>44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8">
        <f t="shared" si="41"/>
        <v>42687.25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0">
        <f t="shared" si="36"/>
        <v>162</v>
      </c>
      <c r="P442">
        <f t="shared" si="37"/>
        <v>53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8">
        <f t="shared" si="41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0">
        <f t="shared" si="36"/>
        <v>25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8">
        <f t="shared" si="41"/>
        <v>41053.208333333336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0">
        <f t="shared" si="36"/>
        <v>199</v>
      </c>
      <c r="P444">
        <f t="shared" si="37"/>
        <v>75.040000000000006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8">
        <f t="shared" si="41"/>
        <v>42996.208333333328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0">
        <f t="shared" si="36"/>
        <v>35</v>
      </c>
      <c r="P445">
        <f t="shared" si="37"/>
        <v>35.909999999999997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8">
        <f t="shared" si="41"/>
        <v>40470.208333333336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0">
        <f t="shared" si="36"/>
        <v>176</v>
      </c>
      <c r="P446">
        <f t="shared" si="37"/>
        <v>36.950000000000003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8">
        <f t="shared" si="41"/>
        <v>40750.208333333336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0">
        <f t="shared" si="36"/>
        <v>511</v>
      </c>
      <c r="P447">
        <f t="shared" si="37"/>
        <v>63.17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8">
        <f t="shared" si="41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0">
        <f t="shared" si="36"/>
        <v>82</v>
      </c>
      <c r="P448">
        <f t="shared" si="37"/>
        <v>29.99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8">
        <f t="shared" si="41"/>
        <v>41263.25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0">
        <f t="shared" si="36"/>
        <v>24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8">
        <f t="shared" si="41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0">
        <f t="shared" si="36"/>
        <v>50</v>
      </c>
      <c r="P450">
        <f t="shared" si="37"/>
        <v>75.010000000000005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8">
        <f t="shared" si="41"/>
        <v>41380.208333333336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0">
        <f t="shared" ref="O451:O514" si="42">ROUND(IFERROR((E451/D451)*100,0),0)</f>
        <v>967</v>
      </c>
      <c r="P451">
        <f t="shared" ref="P451:P514" si="43">ROUND(IF(E451&gt;0,E451/G451,0), 2)</f>
        <v>101.2</v>
      </c>
      <c r="Q451" t="str">
        <f t="shared" ref="Q451:Q514" si="44">LEFT(N451,SEARCH("/",N451,1)-1)</f>
        <v>games</v>
      </c>
      <c r="R451" t="str">
        <f t="shared" ref="R451:R514" si="45">RIGHT(N451,LEN(N451)-SEARCH("/",N451,1))</f>
        <v>video games</v>
      </c>
      <c r="S451" s="8">
        <f t="shared" ref="S451:S514" si="46">(((J451/60)/60)/24)+DATE(1970,1,1)</f>
        <v>43530.25</v>
      </c>
      <c r="T451" s="8">
        <f t="shared" ref="T451:T514" si="47">(((K451/60)/60)/24)+DATE(1970,1,1)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0">
        <f t="shared" si="42"/>
        <v>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8">
        <f t="shared" si="47"/>
        <v>43417.25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0">
        <f t="shared" si="42"/>
        <v>123</v>
      </c>
      <c r="P453">
        <f t="shared" si="43"/>
        <v>29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8">
        <f t="shared" si="47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0">
        <f t="shared" si="42"/>
        <v>63</v>
      </c>
      <c r="P454">
        <f t="shared" si="43"/>
        <v>98.23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8">
        <f t="shared" si="47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0">
        <f t="shared" si="42"/>
        <v>56</v>
      </c>
      <c r="P455">
        <f t="shared" si="43"/>
        <v>87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8">
        <f t="shared" si="47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0">
        <f t="shared" si="42"/>
        <v>44</v>
      </c>
      <c r="P456">
        <f t="shared" si="43"/>
        <v>45.21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8">
        <f t="shared" si="47"/>
        <v>41604.25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0">
        <f t="shared" si="42"/>
        <v>118</v>
      </c>
      <c r="P457">
        <f t="shared" si="43"/>
        <v>37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8">
        <f t="shared" si="47"/>
        <v>40832.208333333336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0">
        <f t="shared" si="42"/>
        <v>104</v>
      </c>
      <c r="P458">
        <f t="shared" si="43"/>
        <v>94.98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8">
        <f t="shared" si="47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0">
        <f t="shared" si="42"/>
        <v>27</v>
      </c>
      <c r="P459">
        <f t="shared" si="43"/>
        <v>28.96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8">
        <f t="shared" si="47"/>
        <v>42659.208333333328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0">
        <f t="shared" si="42"/>
        <v>351</v>
      </c>
      <c r="P460">
        <f t="shared" si="43"/>
        <v>55.99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8">
        <f t="shared" si="47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0">
        <f t="shared" si="42"/>
        <v>90</v>
      </c>
      <c r="P461">
        <f t="shared" si="43"/>
        <v>54.04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8">
        <f t="shared" si="47"/>
        <v>42026.25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0">
        <f t="shared" si="42"/>
        <v>172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8">
        <f t="shared" si="47"/>
        <v>40402.208333333336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0">
        <f t="shared" si="42"/>
        <v>141</v>
      </c>
      <c r="P463">
        <f t="shared" si="43"/>
        <v>67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8">
        <f t="shared" si="47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0">
        <f t="shared" si="42"/>
        <v>31</v>
      </c>
      <c r="P464">
        <f t="shared" si="43"/>
        <v>107.91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8">
        <f t="shared" si="47"/>
        <v>41342.25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0">
        <f t="shared" si="42"/>
        <v>108</v>
      </c>
      <c r="P465">
        <f t="shared" si="43"/>
        <v>69.010000000000005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8">
        <f t="shared" si="47"/>
        <v>41643.25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0">
        <f t="shared" si="42"/>
        <v>133</v>
      </c>
      <c r="P466">
        <f t="shared" si="43"/>
        <v>39.01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8">
        <f t="shared" si="47"/>
        <v>43156.25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0">
        <f t="shared" si="42"/>
        <v>188</v>
      </c>
      <c r="P467">
        <f t="shared" si="43"/>
        <v>110.36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8">
        <f t="shared" si="47"/>
        <v>43136.25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0">
        <f t="shared" si="42"/>
        <v>332</v>
      </c>
      <c r="P468">
        <f t="shared" si="43"/>
        <v>94.86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8">
        <f t="shared" si="47"/>
        <v>41432.208333333336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0">
        <f t="shared" si="42"/>
        <v>575</v>
      </c>
      <c r="P469">
        <f t="shared" si="43"/>
        <v>57.94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8">
        <f t="shared" si="47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0">
        <f t="shared" si="42"/>
        <v>41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8">
        <f t="shared" si="47"/>
        <v>43585.208333333328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0">
        <f t="shared" si="42"/>
        <v>184</v>
      </c>
      <c r="P471">
        <f t="shared" si="43"/>
        <v>64.959999999999994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8">
        <f t="shared" si="47"/>
        <v>42144.208333333328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0">
        <f t="shared" si="42"/>
        <v>286</v>
      </c>
      <c r="P472">
        <f t="shared" si="43"/>
        <v>27.01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8">
        <f t="shared" si="47"/>
        <v>42723.25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0">
        <f t="shared" si="42"/>
        <v>319</v>
      </c>
      <c r="P473">
        <f t="shared" si="43"/>
        <v>50.97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8">
        <f t="shared" si="47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0">
        <f t="shared" si="42"/>
        <v>39</v>
      </c>
      <c r="P474">
        <f t="shared" si="43"/>
        <v>104.94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8">
        <f t="shared" si="47"/>
        <v>43589.208333333328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0">
        <f t="shared" si="42"/>
        <v>178</v>
      </c>
      <c r="P475">
        <f t="shared" si="43"/>
        <v>84.03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8">
        <f t="shared" si="47"/>
        <v>43278.208333333328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0">
        <f t="shared" si="42"/>
        <v>365</v>
      </c>
      <c r="P476">
        <f t="shared" si="43"/>
        <v>102.86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8">
        <f t="shared" si="47"/>
        <v>41990.25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0">
        <f t="shared" si="42"/>
        <v>114</v>
      </c>
      <c r="P477">
        <f t="shared" si="43"/>
        <v>39.96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8">
        <f t="shared" si="47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0">
        <f t="shared" si="42"/>
        <v>30</v>
      </c>
      <c r="P478">
        <f t="shared" si="43"/>
        <v>51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8">
        <f t="shared" si="47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0">
        <f t="shared" si="42"/>
        <v>54</v>
      </c>
      <c r="P479">
        <f t="shared" si="43"/>
        <v>40.82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8">
        <f t="shared" si="47"/>
        <v>40747.208333333336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0">
        <f t="shared" si="42"/>
        <v>236</v>
      </c>
      <c r="P480">
        <f t="shared" si="43"/>
        <v>59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8">
        <f t="shared" si="47"/>
        <v>42084.208333333328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0">
        <f t="shared" si="42"/>
        <v>513</v>
      </c>
      <c r="P481">
        <f t="shared" si="43"/>
        <v>71.16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8">
        <f t="shared" si="47"/>
        <v>42947.208333333328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0">
        <f t="shared" si="42"/>
        <v>101</v>
      </c>
      <c r="P482">
        <f t="shared" si="43"/>
        <v>99.49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8">
        <f t="shared" si="47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0">
        <f t="shared" si="42"/>
        <v>81</v>
      </c>
      <c r="P483">
        <f t="shared" si="43"/>
        <v>103.99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8">
        <f t="shared" si="47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0">
        <f t="shared" si="42"/>
        <v>16</v>
      </c>
      <c r="P484">
        <f t="shared" si="43"/>
        <v>76.56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8">
        <f t="shared" si="47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0">
        <f t="shared" si="42"/>
        <v>53</v>
      </c>
      <c r="P485">
        <f t="shared" si="43"/>
        <v>87.07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8">
        <f t="shared" si="47"/>
        <v>43818.25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0">
        <f t="shared" si="42"/>
        <v>260</v>
      </c>
      <c r="P486">
        <f t="shared" si="43"/>
        <v>49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8">
        <f t="shared" si="47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0">
        <f t="shared" si="42"/>
        <v>31</v>
      </c>
      <c r="P487">
        <f t="shared" si="43"/>
        <v>42.97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8">
        <f t="shared" si="47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0">
        <f t="shared" si="42"/>
        <v>14</v>
      </c>
      <c r="P488">
        <f t="shared" si="43"/>
        <v>33.43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8">
        <f t="shared" si="47"/>
        <v>43183.208333333328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0">
        <f t="shared" si="42"/>
        <v>179</v>
      </c>
      <c r="P489">
        <f t="shared" si="43"/>
        <v>83.98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8">
        <f t="shared" si="47"/>
        <v>42878.208333333328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0">
        <f t="shared" si="42"/>
        <v>220</v>
      </c>
      <c r="P490">
        <f t="shared" si="43"/>
        <v>101.42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8">
        <f t="shared" si="47"/>
        <v>42420.25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0">
        <f t="shared" si="42"/>
        <v>102</v>
      </c>
      <c r="P491">
        <f t="shared" si="43"/>
        <v>109.87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8">
        <f t="shared" si="47"/>
        <v>40411.208333333336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0">
        <f t="shared" si="42"/>
        <v>192</v>
      </c>
      <c r="P492">
        <f t="shared" si="43"/>
        <v>31.92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8">
        <f t="shared" si="47"/>
        <v>43793.25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0">
        <f t="shared" si="42"/>
        <v>305</v>
      </c>
      <c r="P493">
        <f t="shared" si="43"/>
        <v>70.989999999999995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8">
        <f t="shared" si="47"/>
        <v>41482.208333333336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0">
        <f t="shared" si="42"/>
        <v>24</v>
      </c>
      <c r="P494">
        <f t="shared" si="43"/>
        <v>77.03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8">
        <f t="shared" si="47"/>
        <v>40371.208333333336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0">
        <f t="shared" si="42"/>
        <v>724</v>
      </c>
      <c r="P495">
        <f t="shared" si="43"/>
        <v>101.78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8">
        <f t="shared" si="47"/>
        <v>43658.208333333328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0">
        <f t="shared" si="42"/>
        <v>547</v>
      </c>
      <c r="P496">
        <f t="shared" si="43"/>
        <v>51.06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8">
        <f t="shared" si="47"/>
        <v>40991.208333333336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0">
        <f t="shared" si="42"/>
        <v>415</v>
      </c>
      <c r="P497">
        <f t="shared" si="43"/>
        <v>68.02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8">
        <f t="shared" si="47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0">
        <f t="shared" si="42"/>
        <v>1</v>
      </c>
      <c r="P498">
        <f t="shared" si="43"/>
        <v>30.87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8">
        <f t="shared" si="47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0">
        <f t="shared" si="42"/>
        <v>34</v>
      </c>
      <c r="P499">
        <f t="shared" si="43"/>
        <v>27.91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8">
        <f t="shared" si="47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0">
        <f t="shared" si="42"/>
        <v>24</v>
      </c>
      <c r="P500">
        <f t="shared" si="43"/>
        <v>79.989999999999995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8">
        <f t="shared" si="47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0">
        <f t="shared" si="42"/>
        <v>48</v>
      </c>
      <c r="P501">
        <f t="shared" si="43"/>
        <v>38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8">
        <f t="shared" si="47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0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8">
        <f t="shared" si="47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0">
        <f t="shared" si="42"/>
        <v>70</v>
      </c>
      <c r="P503">
        <f t="shared" si="43"/>
        <v>59.99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8">
        <f t="shared" si="47"/>
        <v>41347.208333333336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0">
        <f t="shared" si="42"/>
        <v>530</v>
      </c>
      <c r="P504">
        <f t="shared" si="43"/>
        <v>37.04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8">
        <f t="shared" si="47"/>
        <v>41146.208333333336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0">
        <f t="shared" si="42"/>
        <v>180</v>
      </c>
      <c r="P505">
        <f t="shared" si="43"/>
        <v>99.96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8">
        <f t="shared" si="47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0">
        <f t="shared" si="42"/>
        <v>92</v>
      </c>
      <c r="P506">
        <f t="shared" si="43"/>
        <v>111.68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8">
        <f t="shared" si="47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0">
        <f t="shared" si="42"/>
        <v>14</v>
      </c>
      <c r="P507">
        <f t="shared" si="43"/>
        <v>36.01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8">
        <f t="shared" si="47"/>
        <v>41383.208333333336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0">
        <f t="shared" si="42"/>
        <v>927</v>
      </c>
      <c r="P508">
        <f t="shared" si="43"/>
        <v>66.010000000000005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8">
        <f t="shared" si="47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0">
        <f t="shared" si="42"/>
        <v>40</v>
      </c>
      <c r="P509">
        <f t="shared" si="43"/>
        <v>44.05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8">
        <f t="shared" si="47"/>
        <v>41422.208333333336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0">
        <f t="shared" si="42"/>
        <v>112</v>
      </c>
      <c r="P510">
        <f t="shared" si="43"/>
        <v>53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8">
        <f t="shared" si="47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0">
        <f t="shared" si="42"/>
        <v>71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8">
        <f t="shared" si="47"/>
        <v>41044.208333333336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0">
        <f t="shared" si="42"/>
        <v>119</v>
      </c>
      <c r="P512">
        <f t="shared" si="43"/>
        <v>70.91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8">
        <f t="shared" si="47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0">
        <f t="shared" si="42"/>
        <v>24</v>
      </c>
      <c r="P513">
        <f t="shared" si="43"/>
        <v>98.06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8">
        <f t="shared" si="47"/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0">
        <f t="shared" si="42"/>
        <v>139</v>
      </c>
      <c r="P514">
        <f t="shared" si="43"/>
        <v>53.05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8">
        <f t="shared" si="47"/>
        <v>41826.208333333336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0">
        <f t="shared" ref="O515:O578" si="48">ROUND(IFERROR((E515/D515)*100,0),0)</f>
        <v>39</v>
      </c>
      <c r="P515">
        <f t="shared" ref="P515:P578" si="49">ROUND(IF(E515&gt;0,E515/G515,0), 2)</f>
        <v>93.14</v>
      </c>
      <c r="Q515" t="str">
        <f t="shared" ref="Q515:Q578" si="50">LEFT(N515,SEARCH("/",N515,1)-1)</f>
        <v>film &amp; video</v>
      </c>
      <c r="R515" t="str">
        <f t="shared" ref="R515:R578" si="51">RIGHT(N515,LEN(N515)-SEARCH("/",N515,1))</f>
        <v>television</v>
      </c>
      <c r="S515" s="8">
        <f t="shared" ref="S515:S578" si="52">(((J515/60)/60)/24)+DATE(1970,1,1)</f>
        <v>40430.208333333336</v>
      </c>
      <c r="T515" s="8">
        <f t="shared" ref="T515:T578" si="53">(((K515/60)/60)/24)+DATE(1970,1,1)</f>
        <v>40432.208333333336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0">
        <f t="shared" si="48"/>
        <v>22</v>
      </c>
      <c r="P516">
        <f t="shared" si="49"/>
        <v>58.95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8">
        <f t="shared" si="53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0">
        <f t="shared" si="48"/>
        <v>56</v>
      </c>
      <c r="P517">
        <f t="shared" si="49"/>
        <v>36.07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8">
        <f t="shared" si="53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0">
        <f t="shared" si="48"/>
        <v>43</v>
      </c>
      <c r="P518">
        <f t="shared" si="49"/>
        <v>63.03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8">
        <f t="shared" si="53"/>
        <v>40434.208333333336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0">
        <f t="shared" si="48"/>
        <v>112</v>
      </c>
      <c r="P519">
        <f t="shared" si="49"/>
        <v>84.72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8">
        <f t="shared" si="53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0">
        <f t="shared" si="48"/>
        <v>7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8">
        <f t="shared" si="53"/>
        <v>43156.25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0">
        <f t="shared" si="48"/>
        <v>102</v>
      </c>
      <c r="P521">
        <f t="shared" si="49"/>
        <v>101.98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8">
        <f t="shared" si="53"/>
        <v>42026.25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0">
        <f t="shared" si="48"/>
        <v>426</v>
      </c>
      <c r="P522">
        <f t="shared" si="49"/>
        <v>106.44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8">
        <f t="shared" si="53"/>
        <v>43577.208333333328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0">
        <f t="shared" si="48"/>
        <v>146</v>
      </c>
      <c r="P523">
        <f t="shared" si="49"/>
        <v>29.98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8">
        <f t="shared" si="53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0">
        <f t="shared" si="48"/>
        <v>32</v>
      </c>
      <c r="P524">
        <f t="shared" si="49"/>
        <v>85.81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8">
        <f t="shared" si="53"/>
        <v>41105.208333333336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0">
        <f t="shared" si="48"/>
        <v>700</v>
      </c>
      <c r="P525">
        <f t="shared" si="49"/>
        <v>70.819999999999993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8">
        <f t="shared" si="53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0">
        <f t="shared" si="48"/>
        <v>84</v>
      </c>
      <c r="P526">
        <f t="shared" si="49"/>
        <v>41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8">
        <f t="shared" si="53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0">
        <f t="shared" si="48"/>
        <v>84</v>
      </c>
      <c r="P527">
        <f t="shared" si="49"/>
        <v>28.06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8">
        <f t="shared" si="53"/>
        <v>40509.25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0">
        <f t="shared" si="48"/>
        <v>156</v>
      </c>
      <c r="P528">
        <f t="shared" si="49"/>
        <v>88.05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8">
        <f t="shared" si="53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0">
        <f t="shared" si="48"/>
        <v>100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8">
        <f t="shared" si="53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0">
        <f t="shared" si="48"/>
        <v>80</v>
      </c>
      <c r="P530">
        <f t="shared" si="49"/>
        <v>90.34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8">
        <f t="shared" si="53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0">
        <f t="shared" si="48"/>
        <v>11</v>
      </c>
      <c r="P531">
        <f t="shared" si="49"/>
        <v>63.78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8">
        <f t="shared" si="53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0">
        <f t="shared" si="48"/>
        <v>92</v>
      </c>
      <c r="P532">
        <f t="shared" si="49"/>
        <v>54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8">
        <f t="shared" si="53"/>
        <v>40435.208333333336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0">
        <f t="shared" si="48"/>
        <v>96</v>
      </c>
      <c r="P533">
        <f t="shared" si="49"/>
        <v>48.99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8">
        <f t="shared" si="53"/>
        <v>41645.25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0">
        <f t="shared" si="48"/>
        <v>503</v>
      </c>
      <c r="P534">
        <f t="shared" si="49"/>
        <v>63.86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8">
        <f t="shared" si="53"/>
        <v>43126.25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0">
        <f t="shared" si="48"/>
        <v>159</v>
      </c>
      <c r="P535">
        <f t="shared" si="49"/>
        <v>83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8">
        <f t="shared" si="53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0">
        <f t="shared" si="48"/>
        <v>15</v>
      </c>
      <c r="P536">
        <f t="shared" si="49"/>
        <v>55.08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8">
        <f t="shared" si="53"/>
        <v>43330.208333333328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0">
        <f t="shared" si="48"/>
        <v>482</v>
      </c>
      <c r="P537">
        <f t="shared" si="49"/>
        <v>62.04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8">
        <f t="shared" si="53"/>
        <v>43261.208333333328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0">
        <f t="shared" si="48"/>
        <v>150</v>
      </c>
      <c r="P538">
        <f t="shared" si="49"/>
        <v>104.98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8">
        <f t="shared" si="53"/>
        <v>40440.208333333336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0">
        <f t="shared" si="48"/>
        <v>117</v>
      </c>
      <c r="P539">
        <f t="shared" si="49"/>
        <v>94.04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8">
        <f t="shared" si="53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0">
        <f t="shared" si="48"/>
        <v>38</v>
      </c>
      <c r="P540">
        <f t="shared" si="49"/>
        <v>44.01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8">
        <f t="shared" si="53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0">
        <f t="shared" si="48"/>
        <v>73</v>
      </c>
      <c r="P541">
        <f t="shared" si="49"/>
        <v>92.47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8">
        <f t="shared" si="53"/>
        <v>43653.208333333328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0">
        <f t="shared" si="48"/>
        <v>266</v>
      </c>
      <c r="P542">
        <f t="shared" si="49"/>
        <v>57.07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8">
        <f t="shared" si="53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0">
        <f t="shared" si="48"/>
        <v>24</v>
      </c>
      <c r="P543">
        <f t="shared" si="49"/>
        <v>109.08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8">
        <f t="shared" si="53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0">
        <f t="shared" si="48"/>
        <v>3</v>
      </c>
      <c r="P544">
        <f t="shared" si="49"/>
        <v>39.39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8">
        <f t="shared" si="53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0">
        <f t="shared" si="48"/>
        <v>16</v>
      </c>
      <c r="P545">
        <f t="shared" si="49"/>
        <v>77.02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8">
        <f t="shared" si="53"/>
        <v>41543.208333333336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0">
        <f t="shared" si="48"/>
        <v>277</v>
      </c>
      <c r="P546">
        <f t="shared" si="49"/>
        <v>92.17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8">
        <f t="shared" si="53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0">
        <f t="shared" si="48"/>
        <v>89</v>
      </c>
      <c r="P547">
        <f t="shared" si="49"/>
        <v>61.01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8">
        <f t="shared" si="53"/>
        <v>43844.25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0">
        <f t="shared" si="48"/>
        <v>164</v>
      </c>
      <c r="P548">
        <f t="shared" si="49"/>
        <v>78.069999999999993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8">
        <f t="shared" si="53"/>
        <v>43363.208333333328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0">
        <f t="shared" si="48"/>
        <v>969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8">
        <f t="shared" si="53"/>
        <v>42041.25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0">
        <f t="shared" si="48"/>
        <v>271</v>
      </c>
      <c r="P550">
        <f t="shared" si="49"/>
        <v>59.99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8">
        <f t="shared" si="53"/>
        <v>42474.208333333328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0">
        <f t="shared" si="48"/>
        <v>284</v>
      </c>
      <c r="P551">
        <f t="shared" si="49"/>
        <v>110.03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8">
        <f t="shared" si="53"/>
        <v>41431.208333333336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0">
        <f t="shared" si="48"/>
        <v>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8">
        <f t="shared" si="53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0">
        <f t="shared" si="48"/>
        <v>59</v>
      </c>
      <c r="P553">
        <f t="shared" si="49"/>
        <v>38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8">
        <f t="shared" si="53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0">
        <f t="shared" si="48"/>
        <v>99</v>
      </c>
      <c r="P554">
        <f t="shared" si="49"/>
        <v>96.37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8">
        <f t="shared" si="53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0">
        <f t="shared" si="48"/>
        <v>44</v>
      </c>
      <c r="P555">
        <f t="shared" si="49"/>
        <v>72.98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8">
        <f t="shared" si="53"/>
        <v>40546.25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0">
        <f t="shared" si="48"/>
        <v>152</v>
      </c>
      <c r="P556">
        <f t="shared" si="49"/>
        <v>26.01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8">
        <f t="shared" si="53"/>
        <v>42729.25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0">
        <f t="shared" si="48"/>
        <v>224</v>
      </c>
      <c r="P557">
        <f t="shared" si="49"/>
        <v>104.36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8">
        <f t="shared" si="53"/>
        <v>41762.208333333336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0">
        <f t="shared" si="48"/>
        <v>240</v>
      </c>
      <c r="P558">
        <f t="shared" si="49"/>
        <v>102.19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8">
        <f t="shared" si="53"/>
        <v>40799.208333333336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0">
        <f t="shared" si="48"/>
        <v>199</v>
      </c>
      <c r="P559">
        <f t="shared" si="49"/>
        <v>54.12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8">
        <f t="shared" si="53"/>
        <v>42282.208333333328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0">
        <f t="shared" si="48"/>
        <v>137</v>
      </c>
      <c r="P560">
        <f t="shared" si="49"/>
        <v>63.22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8">
        <f t="shared" si="53"/>
        <v>42467.208333333328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0">
        <f t="shared" si="48"/>
        <v>101</v>
      </c>
      <c r="P561">
        <f t="shared" si="49"/>
        <v>104.03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8">
        <f t="shared" si="53"/>
        <v>42591.208333333328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0">
        <f t="shared" si="48"/>
        <v>794</v>
      </c>
      <c r="P562">
        <f t="shared" si="49"/>
        <v>49.99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8">
        <f t="shared" si="53"/>
        <v>40905.25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0">
        <f t="shared" si="48"/>
        <v>370</v>
      </c>
      <c r="P563">
        <f t="shared" si="49"/>
        <v>56.02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8">
        <f t="shared" si="53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0">
        <f t="shared" si="48"/>
        <v>13</v>
      </c>
      <c r="P564">
        <f t="shared" si="49"/>
        <v>48.81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8">
        <f t="shared" si="53"/>
        <v>43538.208333333328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0">
        <f t="shared" si="48"/>
        <v>138</v>
      </c>
      <c r="P565">
        <f t="shared" si="49"/>
        <v>60.08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8">
        <f t="shared" si="53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0">
        <f t="shared" si="48"/>
        <v>84</v>
      </c>
      <c r="P566">
        <f t="shared" si="49"/>
        <v>78.989999999999995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8">
        <f t="shared" si="53"/>
        <v>42086.208333333328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0">
        <f t="shared" si="48"/>
        <v>205</v>
      </c>
      <c r="P567">
        <f t="shared" si="49"/>
        <v>53.99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8">
        <f t="shared" si="53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0">
        <f t="shared" si="48"/>
        <v>44</v>
      </c>
      <c r="P568">
        <f t="shared" si="49"/>
        <v>111.46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8">
        <f t="shared" si="53"/>
        <v>42447.208333333328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0">
        <f t="shared" si="48"/>
        <v>219</v>
      </c>
      <c r="P569">
        <f t="shared" si="49"/>
        <v>60.92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8">
        <f t="shared" si="53"/>
        <v>41832.208333333336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0">
        <f t="shared" si="48"/>
        <v>186</v>
      </c>
      <c r="P570">
        <f t="shared" si="49"/>
        <v>26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8">
        <f t="shared" si="53"/>
        <v>40419.208333333336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0">
        <f t="shared" si="48"/>
        <v>237</v>
      </c>
      <c r="P571">
        <f t="shared" si="49"/>
        <v>80.989999999999995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8">
        <f t="shared" si="53"/>
        <v>40566.25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0">
        <f t="shared" si="48"/>
        <v>306</v>
      </c>
      <c r="P572">
        <f t="shared" si="49"/>
        <v>35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8">
        <f t="shared" si="53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0">
        <f t="shared" si="48"/>
        <v>94</v>
      </c>
      <c r="P573">
        <f t="shared" si="49"/>
        <v>94.14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8">
        <f t="shared" si="53"/>
        <v>42221.208333333328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0">
        <f t="shared" si="48"/>
        <v>54</v>
      </c>
      <c r="P574">
        <f t="shared" si="49"/>
        <v>52.09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8">
        <f t="shared" si="53"/>
        <v>42291.208333333328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0">
        <f t="shared" si="48"/>
        <v>112</v>
      </c>
      <c r="P575">
        <f t="shared" si="49"/>
        <v>24.99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8">
        <f t="shared" si="53"/>
        <v>41763.208333333336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0">
        <f t="shared" si="48"/>
        <v>369</v>
      </c>
      <c r="P576">
        <f t="shared" si="49"/>
        <v>69.22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8">
        <f t="shared" si="53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0">
        <f t="shared" si="48"/>
        <v>63</v>
      </c>
      <c r="P577">
        <f t="shared" si="49"/>
        <v>93.94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8">
        <f t="shared" si="53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0">
        <f t="shared" si="48"/>
        <v>65</v>
      </c>
      <c r="P578">
        <f t="shared" si="49"/>
        <v>98.41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8">
        <f t="shared" si="53"/>
        <v>43057.25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0">
        <f t="shared" ref="O579:O642" si="54">ROUND(IFERROR((E579/D579)*100,0),0)</f>
        <v>19</v>
      </c>
      <c r="P579">
        <f t="shared" ref="P579:P642" si="55">ROUND(IF(E579&gt;0,E579/G579,0), 2)</f>
        <v>41.78</v>
      </c>
      <c r="Q579" t="str">
        <f t="shared" ref="Q579:Q642" si="56">LEFT(N579,SEARCH("/",N579,1)-1)</f>
        <v>music</v>
      </c>
      <c r="R579" t="str">
        <f t="shared" ref="R579:R642" si="57">RIGHT(N579,LEN(N579)-SEARCH("/",N579,1))</f>
        <v>jazz</v>
      </c>
      <c r="S579" s="8">
        <f t="shared" ref="S579:S642" si="58">(((J579/60)/60)/24)+DATE(1970,1,1)</f>
        <v>40613.25</v>
      </c>
      <c r="T579" s="8">
        <f t="shared" ref="T579:T642" si="59">(((K579/60)/60)/24)+DATE(1970,1,1)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0">
        <f t="shared" si="54"/>
        <v>17</v>
      </c>
      <c r="P580">
        <f t="shared" si="55"/>
        <v>65.989999999999995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8">
        <f t="shared" si="59"/>
        <v>40881.25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0">
        <f t="shared" si="54"/>
        <v>101</v>
      </c>
      <c r="P581">
        <f t="shared" si="55"/>
        <v>72.06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8">
        <f t="shared" si="59"/>
        <v>40774.208333333336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0">
        <f t="shared" si="54"/>
        <v>342</v>
      </c>
      <c r="P582">
        <f t="shared" si="55"/>
        <v>48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8">
        <f t="shared" si="59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0">
        <f t="shared" si="54"/>
        <v>64</v>
      </c>
      <c r="P583">
        <f t="shared" si="55"/>
        <v>54.1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8">
        <f t="shared" si="59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0">
        <f t="shared" si="54"/>
        <v>52</v>
      </c>
      <c r="P584">
        <f t="shared" si="55"/>
        <v>107.88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8">
        <f t="shared" si="59"/>
        <v>42170.208333333328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0">
        <f t="shared" si="54"/>
        <v>322</v>
      </c>
      <c r="P585">
        <f t="shared" si="55"/>
        <v>67.03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8">
        <f t="shared" si="59"/>
        <v>40976.25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0">
        <f t="shared" si="54"/>
        <v>120</v>
      </c>
      <c r="P586">
        <f t="shared" si="55"/>
        <v>64.010000000000005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8">
        <f t="shared" si="59"/>
        <v>41038.208333333336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0">
        <f t="shared" si="54"/>
        <v>147</v>
      </c>
      <c r="P587">
        <f t="shared" si="55"/>
        <v>96.07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8">
        <f t="shared" si="59"/>
        <v>40265.208333333336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0">
        <f t="shared" si="54"/>
        <v>951</v>
      </c>
      <c r="P588">
        <f t="shared" si="55"/>
        <v>51.18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8">
        <f t="shared" si="59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0">
        <f t="shared" si="54"/>
        <v>73</v>
      </c>
      <c r="P589">
        <f t="shared" si="55"/>
        <v>43.92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8">
        <f t="shared" si="59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0">
        <f t="shared" si="54"/>
        <v>79</v>
      </c>
      <c r="P590">
        <f t="shared" si="55"/>
        <v>91.02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8">
        <f t="shared" si="59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0">
        <f t="shared" si="54"/>
        <v>65</v>
      </c>
      <c r="P591">
        <f t="shared" si="55"/>
        <v>50.13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8">
        <f t="shared" si="59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0">
        <f t="shared" si="54"/>
        <v>82</v>
      </c>
      <c r="P592">
        <f t="shared" si="55"/>
        <v>67.72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8">
        <f t="shared" si="59"/>
        <v>42005.25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0">
        <f t="shared" si="54"/>
        <v>1038</v>
      </c>
      <c r="P593">
        <f t="shared" si="55"/>
        <v>61.04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8">
        <f t="shared" si="59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0">
        <f t="shared" si="54"/>
        <v>13</v>
      </c>
      <c r="P594">
        <f t="shared" si="55"/>
        <v>80.010000000000005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8">
        <f t="shared" si="59"/>
        <v>41798.208333333336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0">
        <f t="shared" si="54"/>
        <v>155</v>
      </c>
      <c r="P595">
        <f t="shared" si="55"/>
        <v>47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8">
        <f t="shared" si="59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0">
        <f t="shared" si="54"/>
        <v>7</v>
      </c>
      <c r="P596">
        <f t="shared" si="55"/>
        <v>71.13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8">
        <f t="shared" si="59"/>
        <v>42551.208333333328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0">
        <f t="shared" si="54"/>
        <v>209</v>
      </c>
      <c r="P597">
        <f t="shared" si="55"/>
        <v>89.99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8">
        <f t="shared" si="59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0">
        <f t="shared" si="54"/>
        <v>100</v>
      </c>
      <c r="P598">
        <f t="shared" si="55"/>
        <v>43.03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8">
        <f t="shared" si="59"/>
        <v>42441.25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0">
        <f t="shared" si="54"/>
        <v>202</v>
      </c>
      <c r="P599">
        <f t="shared" si="55"/>
        <v>68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8">
        <f t="shared" si="59"/>
        <v>43804.25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0">
        <f t="shared" si="54"/>
        <v>162</v>
      </c>
      <c r="P600">
        <f t="shared" si="55"/>
        <v>73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8">
        <f t="shared" si="59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0">
        <f t="shared" si="54"/>
        <v>4</v>
      </c>
      <c r="P601">
        <f t="shared" si="55"/>
        <v>62.34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8">
        <f t="shared" si="59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0">
        <f t="shared" si="54"/>
        <v>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8">
        <f t="shared" si="59"/>
        <v>41497.208333333336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0">
        <f t="shared" si="54"/>
        <v>207</v>
      </c>
      <c r="P603">
        <f t="shared" si="55"/>
        <v>67.099999999999994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8">
        <f t="shared" si="59"/>
        <v>41806.208333333336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0">
        <f t="shared" si="54"/>
        <v>128</v>
      </c>
      <c r="P604">
        <f t="shared" si="55"/>
        <v>79.98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8">
        <f t="shared" si="59"/>
        <v>42171.208333333328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0">
        <f t="shared" si="54"/>
        <v>120</v>
      </c>
      <c r="P605">
        <f t="shared" si="55"/>
        <v>62.18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8">
        <f t="shared" si="59"/>
        <v>43600.208333333328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0">
        <f t="shared" si="54"/>
        <v>171</v>
      </c>
      <c r="P606">
        <f t="shared" si="55"/>
        <v>53.01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8">
        <f t="shared" si="59"/>
        <v>40586.25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0">
        <f t="shared" si="54"/>
        <v>187</v>
      </c>
      <c r="P607">
        <f t="shared" si="55"/>
        <v>57.74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8">
        <f t="shared" si="59"/>
        <v>42321.25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0">
        <f t="shared" si="54"/>
        <v>188</v>
      </c>
      <c r="P608">
        <f t="shared" si="55"/>
        <v>40.03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8">
        <f t="shared" si="59"/>
        <v>42447.208333333328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0">
        <f t="shared" si="54"/>
        <v>131</v>
      </c>
      <c r="P609">
        <f t="shared" si="55"/>
        <v>81.02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8">
        <f t="shared" si="59"/>
        <v>41723.208333333336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0">
        <f t="shared" si="54"/>
        <v>284</v>
      </c>
      <c r="P610">
        <f t="shared" si="55"/>
        <v>35.049999999999997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8">
        <f t="shared" si="59"/>
        <v>43534.25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0">
        <f t="shared" si="54"/>
        <v>120</v>
      </c>
      <c r="P611">
        <f t="shared" si="55"/>
        <v>102.92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8">
        <f t="shared" si="59"/>
        <v>43498.25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0">
        <f t="shared" si="54"/>
        <v>419</v>
      </c>
      <c r="P612">
        <f t="shared" si="55"/>
        <v>28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8">
        <f t="shared" si="59"/>
        <v>41273.25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0">
        <f t="shared" si="54"/>
        <v>14</v>
      </c>
      <c r="P613">
        <f t="shared" si="55"/>
        <v>75.73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8">
        <f t="shared" si="59"/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0">
        <f t="shared" si="54"/>
        <v>139</v>
      </c>
      <c r="P614">
        <f t="shared" si="55"/>
        <v>45.03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8">
        <f t="shared" si="59"/>
        <v>40497.25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0">
        <f t="shared" si="54"/>
        <v>174</v>
      </c>
      <c r="P615">
        <f t="shared" si="55"/>
        <v>73.62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8">
        <f t="shared" si="59"/>
        <v>42982.208333333328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0">
        <f t="shared" si="54"/>
        <v>155</v>
      </c>
      <c r="P616">
        <f t="shared" si="55"/>
        <v>56.99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8">
        <f t="shared" si="59"/>
        <v>42764.25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0">
        <f t="shared" si="54"/>
        <v>170</v>
      </c>
      <c r="P617">
        <f t="shared" si="55"/>
        <v>85.22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8">
        <f t="shared" si="59"/>
        <v>42499.208333333328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0">
        <f t="shared" si="54"/>
        <v>190</v>
      </c>
      <c r="P618">
        <f t="shared" si="55"/>
        <v>50.96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8">
        <f t="shared" si="59"/>
        <v>41538.208333333336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0">
        <f t="shared" si="54"/>
        <v>250</v>
      </c>
      <c r="P619">
        <f t="shared" si="55"/>
        <v>63.56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8">
        <f t="shared" si="59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0">
        <f t="shared" si="54"/>
        <v>49</v>
      </c>
      <c r="P620">
        <f t="shared" si="55"/>
        <v>81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8">
        <f t="shared" si="59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0">
        <f t="shared" si="54"/>
        <v>28</v>
      </c>
      <c r="P621">
        <f t="shared" si="55"/>
        <v>86.04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8">
        <f t="shared" si="59"/>
        <v>40670.208333333336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0">
        <f t="shared" si="54"/>
        <v>268</v>
      </c>
      <c r="P622">
        <f t="shared" si="55"/>
        <v>90.04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8">
        <f t="shared" si="59"/>
        <v>42563.208333333328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0">
        <f t="shared" si="54"/>
        <v>620</v>
      </c>
      <c r="P623">
        <f t="shared" si="55"/>
        <v>74.010000000000005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8">
        <f t="shared" si="59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0">
        <f t="shared" si="54"/>
        <v>3</v>
      </c>
      <c r="P624">
        <f t="shared" si="55"/>
        <v>92.44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8">
        <f t="shared" si="59"/>
        <v>43231.208333333328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0">
        <f t="shared" si="54"/>
        <v>160</v>
      </c>
      <c r="P625">
        <f t="shared" si="55"/>
        <v>56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8">
        <f t="shared" si="59"/>
        <v>42206.208333333328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0">
        <f t="shared" si="54"/>
        <v>279</v>
      </c>
      <c r="P626">
        <f t="shared" si="55"/>
        <v>32.979999999999997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8">
        <f t="shared" si="59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0">
        <f t="shared" si="54"/>
        <v>77</v>
      </c>
      <c r="P627">
        <f t="shared" si="55"/>
        <v>93.6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8">
        <f t="shared" si="59"/>
        <v>43871.25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0">
        <f t="shared" si="54"/>
        <v>206</v>
      </c>
      <c r="P628">
        <f t="shared" si="55"/>
        <v>69.87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8">
        <f t="shared" si="59"/>
        <v>40458.208333333336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0">
        <f t="shared" si="54"/>
        <v>694</v>
      </c>
      <c r="P629">
        <f t="shared" si="55"/>
        <v>72.13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8">
        <f t="shared" si="59"/>
        <v>40369.208333333336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0">
        <f t="shared" si="54"/>
        <v>152</v>
      </c>
      <c r="P630">
        <f t="shared" si="55"/>
        <v>30.04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8">
        <f t="shared" si="59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0">
        <f t="shared" si="54"/>
        <v>65</v>
      </c>
      <c r="P631">
        <f t="shared" si="55"/>
        <v>73.97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8">
        <f t="shared" si="59"/>
        <v>42559.208333333328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0">
        <f t="shared" si="54"/>
        <v>63</v>
      </c>
      <c r="P632">
        <f t="shared" si="55"/>
        <v>68.66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8">
        <f t="shared" si="59"/>
        <v>43597.208333333328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0">
        <f t="shared" si="54"/>
        <v>310</v>
      </c>
      <c r="P633">
        <f t="shared" si="55"/>
        <v>59.99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8">
        <f t="shared" si="59"/>
        <v>43554.208333333328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0">
        <f t="shared" si="54"/>
        <v>43</v>
      </c>
      <c r="P634">
        <f t="shared" si="55"/>
        <v>111.16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8">
        <f t="shared" si="59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0">
        <f t="shared" si="54"/>
        <v>83</v>
      </c>
      <c r="P635">
        <f t="shared" si="55"/>
        <v>53.04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8">
        <f t="shared" si="59"/>
        <v>42319.25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0">
        <f t="shared" si="54"/>
        <v>79</v>
      </c>
      <c r="P636">
        <f t="shared" si="55"/>
        <v>55.99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8">
        <f t="shared" si="59"/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0">
        <f t="shared" si="54"/>
        <v>114</v>
      </c>
      <c r="P637">
        <f t="shared" si="55"/>
        <v>69.989999999999995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8">
        <f t="shared" si="59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0">
        <f t="shared" si="54"/>
        <v>65</v>
      </c>
      <c r="P638">
        <f t="shared" si="55"/>
        <v>49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8">
        <f t="shared" si="59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0">
        <f t="shared" si="54"/>
        <v>79</v>
      </c>
      <c r="P639">
        <f t="shared" si="55"/>
        <v>103.85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8">
        <f t="shared" si="59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0">
        <f t="shared" si="54"/>
        <v>11</v>
      </c>
      <c r="P640">
        <f t="shared" si="55"/>
        <v>99.13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8">
        <f t="shared" si="59"/>
        <v>40398.208333333336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0">
        <f t="shared" si="54"/>
        <v>56</v>
      </c>
      <c r="P641">
        <f t="shared" si="55"/>
        <v>107.38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8">
        <f t="shared" si="59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0">
        <f t="shared" si="54"/>
        <v>17</v>
      </c>
      <c r="P642">
        <f t="shared" si="55"/>
        <v>76.92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8">
        <f t="shared" si="59"/>
        <v>42390.25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0">
        <f t="shared" ref="O643:O706" si="60">ROUND(IFERROR((E643/D643)*100,0),0)</f>
        <v>120</v>
      </c>
      <c r="P643">
        <f t="shared" ref="P643:P706" si="61">ROUND(IF(E643&gt;0,E643/G643,0), 2)</f>
        <v>58.13</v>
      </c>
      <c r="Q643" t="str">
        <f t="shared" ref="Q643:Q706" si="62">LEFT(N643,SEARCH("/",N643,1)-1)</f>
        <v>theater</v>
      </c>
      <c r="R643" t="str">
        <f t="shared" ref="R643:R706" si="63">RIGHT(N643,LEN(N643)-SEARCH("/",N643,1))</f>
        <v>plays</v>
      </c>
      <c r="S643" s="8">
        <f t="shared" ref="S643:S706" si="64">(((J643/60)/60)/24)+DATE(1970,1,1)</f>
        <v>42786.25</v>
      </c>
      <c r="T643" s="8">
        <f t="shared" ref="T643:T706" si="65">(((K643/60)/60)/24)+DATE(1970,1,1)</f>
        <v>42814.208333333328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0">
        <f t="shared" si="60"/>
        <v>145</v>
      </c>
      <c r="P644">
        <f t="shared" si="61"/>
        <v>103.74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8">
        <f t="shared" si="65"/>
        <v>43460.25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0">
        <f t="shared" si="60"/>
        <v>221</v>
      </c>
      <c r="P645">
        <f t="shared" si="61"/>
        <v>87.96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8">
        <f t="shared" si="65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0">
        <f t="shared" si="60"/>
        <v>48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8">
        <f t="shared" si="65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0">
        <f t="shared" si="60"/>
        <v>93</v>
      </c>
      <c r="P647">
        <f t="shared" si="61"/>
        <v>38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8">
        <f t="shared" si="65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0">
        <f t="shared" si="60"/>
        <v>89</v>
      </c>
      <c r="P648">
        <f t="shared" si="61"/>
        <v>30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8">
        <f t="shared" si="65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0">
        <f t="shared" si="60"/>
        <v>41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8">
        <f t="shared" si="65"/>
        <v>43223.208333333328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0">
        <f t="shared" si="60"/>
        <v>63</v>
      </c>
      <c r="P650">
        <f t="shared" si="61"/>
        <v>85.99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8">
        <f t="shared" si="65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0">
        <f t="shared" si="60"/>
        <v>48</v>
      </c>
      <c r="P651">
        <f t="shared" si="61"/>
        <v>98.01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8">
        <f t="shared" si="65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0">
        <f t="shared" si="60"/>
        <v>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8">
        <f t="shared" si="65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0">
        <f t="shared" si="60"/>
        <v>88</v>
      </c>
      <c r="P653">
        <f t="shared" si="61"/>
        <v>44.99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8">
        <f t="shared" si="65"/>
        <v>41707.25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0">
        <f t="shared" si="60"/>
        <v>127</v>
      </c>
      <c r="P654">
        <f t="shared" si="61"/>
        <v>31.01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8">
        <f t="shared" si="65"/>
        <v>42630.208333333328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0">
        <f t="shared" si="60"/>
        <v>2339</v>
      </c>
      <c r="P655">
        <f t="shared" si="61"/>
        <v>59.97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8">
        <f t="shared" si="65"/>
        <v>42470.208333333328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0">
        <f t="shared" si="60"/>
        <v>508</v>
      </c>
      <c r="P656">
        <f t="shared" si="61"/>
        <v>59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8">
        <f t="shared" si="65"/>
        <v>42245.208333333328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0">
        <f t="shared" si="60"/>
        <v>191</v>
      </c>
      <c r="P657">
        <f t="shared" si="61"/>
        <v>50.05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8">
        <f t="shared" si="65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0">
        <f t="shared" si="60"/>
        <v>42</v>
      </c>
      <c r="P658">
        <f t="shared" si="61"/>
        <v>98.97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8">
        <f t="shared" si="65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0">
        <f t="shared" si="60"/>
        <v>8</v>
      </c>
      <c r="P659">
        <f t="shared" si="61"/>
        <v>58.86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8">
        <f t="shared" si="65"/>
        <v>43112.25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0">
        <f t="shared" si="60"/>
        <v>60</v>
      </c>
      <c r="P660">
        <f t="shared" si="61"/>
        <v>81.010000000000005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8">
        <f t="shared" si="65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0">
        <f t="shared" si="60"/>
        <v>47</v>
      </c>
      <c r="P661">
        <f t="shared" si="61"/>
        <v>76.010000000000005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8">
        <f t="shared" si="65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0">
        <f t="shared" si="60"/>
        <v>82</v>
      </c>
      <c r="P662">
        <f t="shared" si="61"/>
        <v>96.6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8">
        <f t="shared" si="65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0">
        <f t="shared" si="60"/>
        <v>54</v>
      </c>
      <c r="P663">
        <f t="shared" si="61"/>
        <v>76.959999999999994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8">
        <f t="shared" si="65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0">
        <f t="shared" si="60"/>
        <v>98</v>
      </c>
      <c r="P664">
        <f t="shared" si="61"/>
        <v>67.98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8">
        <f t="shared" si="65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0">
        <f t="shared" si="60"/>
        <v>77</v>
      </c>
      <c r="P665">
        <f t="shared" si="61"/>
        <v>88.78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8">
        <f t="shared" si="65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0">
        <f t="shared" si="60"/>
        <v>33</v>
      </c>
      <c r="P666">
        <f t="shared" si="61"/>
        <v>25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8">
        <f t="shared" si="65"/>
        <v>40969.25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0">
        <f t="shared" si="60"/>
        <v>240</v>
      </c>
      <c r="P667">
        <f t="shared" si="61"/>
        <v>44.92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8">
        <f t="shared" si="65"/>
        <v>40747.208333333336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0">
        <f t="shared" si="60"/>
        <v>64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8">
        <f t="shared" si="65"/>
        <v>41522.208333333336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0">
        <f t="shared" si="60"/>
        <v>176</v>
      </c>
      <c r="P669">
        <f t="shared" si="61"/>
        <v>29.01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8">
        <f t="shared" si="65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0">
        <f t="shared" si="60"/>
        <v>20</v>
      </c>
      <c r="P670">
        <f t="shared" si="61"/>
        <v>73.59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8">
        <f t="shared" si="65"/>
        <v>41134.208333333336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0">
        <f t="shared" si="60"/>
        <v>359</v>
      </c>
      <c r="P671">
        <f t="shared" si="61"/>
        <v>107.97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8">
        <f t="shared" si="65"/>
        <v>42921.208333333328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0">
        <f t="shared" si="60"/>
        <v>469</v>
      </c>
      <c r="P672">
        <f t="shared" si="61"/>
        <v>68.989999999999995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8">
        <f t="shared" si="65"/>
        <v>42437.25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0">
        <f t="shared" si="60"/>
        <v>122</v>
      </c>
      <c r="P673">
        <f t="shared" si="61"/>
        <v>111.02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8">
        <f t="shared" si="65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0">
        <f t="shared" si="60"/>
        <v>56</v>
      </c>
      <c r="P674">
        <f t="shared" si="61"/>
        <v>25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8">
        <f t="shared" si="65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0">
        <f t="shared" si="60"/>
        <v>44</v>
      </c>
      <c r="P675">
        <f t="shared" si="61"/>
        <v>42.16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8">
        <f t="shared" si="65"/>
        <v>42496.208333333328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0">
        <f t="shared" si="60"/>
        <v>34</v>
      </c>
      <c r="P676">
        <f t="shared" si="61"/>
        <v>47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8">
        <f t="shared" si="65"/>
        <v>40821.208333333336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0">
        <f t="shared" si="60"/>
        <v>123</v>
      </c>
      <c r="P677">
        <f t="shared" si="61"/>
        <v>36.04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8">
        <f t="shared" si="65"/>
        <v>43726.208333333328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0">
        <f t="shared" si="60"/>
        <v>190</v>
      </c>
      <c r="P678">
        <f t="shared" si="61"/>
        <v>101.04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8">
        <f t="shared" si="65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0">
        <f t="shared" si="60"/>
        <v>84</v>
      </c>
      <c r="P679">
        <f t="shared" si="61"/>
        <v>39.93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8">
        <f t="shared" si="65"/>
        <v>42611.208333333328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0">
        <f t="shared" si="60"/>
        <v>18</v>
      </c>
      <c r="P680">
        <f t="shared" si="61"/>
        <v>83.16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8">
        <f t="shared" si="65"/>
        <v>43486.25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0">
        <f t="shared" si="60"/>
        <v>1037</v>
      </c>
      <c r="P681">
        <f t="shared" si="61"/>
        <v>39.979999999999997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8">
        <f t="shared" si="65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0">
        <f t="shared" si="60"/>
        <v>97</v>
      </c>
      <c r="P682">
        <f t="shared" si="61"/>
        <v>47.99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8">
        <f t="shared" si="65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0">
        <f t="shared" si="60"/>
        <v>86</v>
      </c>
      <c r="P683">
        <f t="shared" si="61"/>
        <v>95.98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8">
        <f t="shared" si="65"/>
        <v>40904.25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0">
        <f t="shared" si="60"/>
        <v>150</v>
      </c>
      <c r="P684">
        <f t="shared" si="61"/>
        <v>78.73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8">
        <f t="shared" si="65"/>
        <v>41628.25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0">
        <f t="shared" si="60"/>
        <v>358</v>
      </c>
      <c r="P685">
        <f t="shared" si="61"/>
        <v>56.08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8">
        <f t="shared" si="65"/>
        <v>43361.208333333328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0">
        <f t="shared" si="60"/>
        <v>543</v>
      </c>
      <c r="P686">
        <f t="shared" si="61"/>
        <v>69.09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8">
        <f t="shared" si="65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0">
        <f t="shared" si="60"/>
        <v>68</v>
      </c>
      <c r="P687">
        <f t="shared" si="61"/>
        <v>102.05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8">
        <f t="shared" si="65"/>
        <v>42263.208333333328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0">
        <f t="shared" si="60"/>
        <v>192</v>
      </c>
      <c r="P688">
        <f t="shared" si="61"/>
        <v>107.32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8">
        <f t="shared" si="65"/>
        <v>43197.208333333328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0">
        <f t="shared" si="60"/>
        <v>932</v>
      </c>
      <c r="P689">
        <f t="shared" si="61"/>
        <v>51.97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8">
        <f t="shared" si="65"/>
        <v>42809.208333333328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0">
        <f t="shared" si="60"/>
        <v>429</v>
      </c>
      <c r="P690">
        <f t="shared" si="61"/>
        <v>71.14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8">
        <f t="shared" si="65"/>
        <v>43491.25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0">
        <f t="shared" si="60"/>
        <v>101</v>
      </c>
      <c r="P691">
        <f t="shared" si="61"/>
        <v>106.49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8">
        <f t="shared" si="65"/>
        <v>41588.25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0">
        <f t="shared" si="60"/>
        <v>227</v>
      </c>
      <c r="P692">
        <f t="shared" si="61"/>
        <v>42.94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8">
        <f t="shared" si="65"/>
        <v>40880.25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0">
        <f t="shared" si="60"/>
        <v>142</v>
      </c>
      <c r="P693">
        <f t="shared" si="61"/>
        <v>30.04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8">
        <f t="shared" si="65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0">
        <f t="shared" si="60"/>
        <v>91</v>
      </c>
      <c r="P694">
        <f t="shared" si="61"/>
        <v>70.62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8">
        <f t="shared" si="65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0">
        <f t="shared" si="60"/>
        <v>64</v>
      </c>
      <c r="P695">
        <f t="shared" si="61"/>
        <v>66.02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8">
        <f t="shared" si="65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0">
        <f t="shared" si="60"/>
        <v>84</v>
      </c>
      <c r="P696">
        <f t="shared" si="61"/>
        <v>96.91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8">
        <f t="shared" si="65"/>
        <v>43103.25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0">
        <f t="shared" si="60"/>
        <v>134</v>
      </c>
      <c r="P697">
        <f t="shared" si="61"/>
        <v>62.87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8">
        <f t="shared" si="65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0">
        <f t="shared" si="60"/>
        <v>59</v>
      </c>
      <c r="P698">
        <f t="shared" si="61"/>
        <v>108.99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8">
        <f t="shared" si="65"/>
        <v>42115.208333333328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0">
        <f t="shared" si="60"/>
        <v>153</v>
      </c>
      <c r="P699">
        <f t="shared" si="61"/>
        <v>27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8">
        <f t="shared" si="65"/>
        <v>43192.208333333328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0">
        <f t="shared" si="60"/>
        <v>447</v>
      </c>
      <c r="P700">
        <f t="shared" si="61"/>
        <v>65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8">
        <f t="shared" si="65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0">
        <f t="shared" si="60"/>
        <v>84</v>
      </c>
      <c r="P701">
        <f t="shared" si="61"/>
        <v>111.52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8">
        <f t="shared" si="65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0">
        <f t="shared" si="60"/>
        <v>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8">
        <f t="shared" si="65"/>
        <v>40218.25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0">
        <f t="shared" si="60"/>
        <v>175</v>
      </c>
      <c r="P703">
        <f t="shared" si="61"/>
        <v>110.99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8">
        <f t="shared" si="65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0">
        <f t="shared" si="60"/>
        <v>54</v>
      </c>
      <c r="P704">
        <f t="shared" si="61"/>
        <v>56.75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8">
        <f t="shared" si="65"/>
        <v>41482.208333333336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0">
        <f t="shared" si="60"/>
        <v>312</v>
      </c>
      <c r="P705">
        <f t="shared" si="61"/>
        <v>97.02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8">
        <f t="shared" si="65"/>
        <v>41037.208333333336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0">
        <f t="shared" si="60"/>
        <v>123</v>
      </c>
      <c r="P706">
        <f t="shared" si="61"/>
        <v>92.09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8">
        <f t="shared" si="65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0">
        <f t="shared" ref="O707:O770" si="66">ROUND(IFERROR((E707/D707)*100,0),0)</f>
        <v>99</v>
      </c>
      <c r="P707">
        <f t="shared" ref="P707:P770" si="67">ROUND(IF(E707&gt;0,E707/G707,0), 2)</f>
        <v>82.99</v>
      </c>
      <c r="Q707" t="str">
        <f t="shared" ref="Q707:Q770" si="68">LEFT(N707,SEARCH("/",N707,1)-1)</f>
        <v>publishing</v>
      </c>
      <c r="R707" t="str">
        <f t="shared" ref="R707:R770" si="69">RIGHT(N707,LEN(N707)-SEARCH("/",N707,1))</f>
        <v>nonfiction</v>
      </c>
      <c r="S707" s="8">
        <f t="shared" ref="S707:S770" si="70">(((J707/60)/60)/24)+DATE(1970,1,1)</f>
        <v>41619.25</v>
      </c>
      <c r="T707" s="8">
        <f t="shared" ref="T707:T770" si="71">(((K707/60)/60)/24)+DATE(1970,1,1)</f>
        <v>41623.25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0">
        <f t="shared" si="66"/>
        <v>128</v>
      </c>
      <c r="P708">
        <f t="shared" si="67"/>
        <v>103.04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8">
        <f t="shared" si="71"/>
        <v>43479.25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0">
        <f t="shared" si="66"/>
        <v>159</v>
      </c>
      <c r="P709">
        <f t="shared" si="67"/>
        <v>68.92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8">
        <f t="shared" si="71"/>
        <v>43478.25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0">
        <f t="shared" si="66"/>
        <v>707</v>
      </c>
      <c r="P710">
        <f t="shared" si="67"/>
        <v>87.74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8">
        <f t="shared" si="71"/>
        <v>42887.208333333328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0">
        <f t="shared" si="66"/>
        <v>142</v>
      </c>
      <c r="P711">
        <f t="shared" si="67"/>
        <v>75.02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8">
        <f t="shared" si="71"/>
        <v>41025.208333333336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0">
        <f t="shared" si="66"/>
        <v>148</v>
      </c>
      <c r="P712">
        <f t="shared" si="67"/>
        <v>50.86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8">
        <f t="shared" si="71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0">
        <f t="shared" si="66"/>
        <v>20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8">
        <f t="shared" si="71"/>
        <v>42395.25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0">
        <f t="shared" si="66"/>
        <v>1841</v>
      </c>
      <c r="P714">
        <f t="shared" si="67"/>
        <v>72.900000000000006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8">
        <f t="shared" si="71"/>
        <v>42600.208333333328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0">
        <f t="shared" si="66"/>
        <v>162</v>
      </c>
      <c r="P715">
        <f t="shared" si="67"/>
        <v>108.49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8">
        <f t="shared" si="71"/>
        <v>42616.208333333328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0">
        <f t="shared" si="66"/>
        <v>473</v>
      </c>
      <c r="P716">
        <f t="shared" si="67"/>
        <v>101.98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8">
        <f t="shared" si="71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0">
        <f t="shared" si="66"/>
        <v>24</v>
      </c>
      <c r="P717">
        <f t="shared" si="67"/>
        <v>44.01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8">
        <f t="shared" si="71"/>
        <v>40402.208333333336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0">
        <f t="shared" si="66"/>
        <v>518</v>
      </c>
      <c r="P718">
        <f t="shared" si="67"/>
        <v>65.94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8">
        <f t="shared" si="71"/>
        <v>41493.208333333336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0">
        <f t="shared" si="66"/>
        <v>248</v>
      </c>
      <c r="P719">
        <f t="shared" si="67"/>
        <v>24.99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8">
        <f t="shared" si="71"/>
        <v>40798.208333333336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0">
        <f t="shared" si="66"/>
        <v>100</v>
      </c>
      <c r="P720">
        <f t="shared" si="67"/>
        <v>28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8">
        <f t="shared" si="71"/>
        <v>41468.208333333336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0">
        <f t="shared" si="66"/>
        <v>153</v>
      </c>
      <c r="P721">
        <f t="shared" si="67"/>
        <v>85.83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8">
        <f t="shared" si="71"/>
        <v>41069.208333333336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0">
        <f t="shared" si="66"/>
        <v>37</v>
      </c>
      <c r="P722">
        <f t="shared" si="67"/>
        <v>84.92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8">
        <f t="shared" si="71"/>
        <v>43166.25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0">
        <f t="shared" si="66"/>
        <v>4</v>
      </c>
      <c r="P723">
        <f t="shared" si="67"/>
        <v>90.48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8">
        <f t="shared" si="71"/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0">
        <f t="shared" si="66"/>
        <v>157</v>
      </c>
      <c r="P724">
        <f t="shared" si="67"/>
        <v>25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8">
        <f t="shared" si="71"/>
        <v>43072.25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0">
        <f t="shared" si="66"/>
        <v>270</v>
      </c>
      <c r="P725">
        <f t="shared" si="67"/>
        <v>92.01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8">
        <f t="shared" si="71"/>
        <v>42452.208333333328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0">
        <f t="shared" si="66"/>
        <v>134</v>
      </c>
      <c r="P726">
        <f t="shared" si="67"/>
        <v>93.07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8">
        <f t="shared" si="71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0">
        <f t="shared" si="66"/>
        <v>50</v>
      </c>
      <c r="P727">
        <f t="shared" si="67"/>
        <v>61.01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8">
        <f t="shared" si="71"/>
        <v>41960.25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0">
        <f t="shared" si="66"/>
        <v>89</v>
      </c>
      <c r="P728">
        <f t="shared" si="67"/>
        <v>92.04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8">
        <f t="shared" si="71"/>
        <v>40482.208333333336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0">
        <f t="shared" si="66"/>
        <v>165</v>
      </c>
      <c r="P729">
        <f t="shared" si="67"/>
        <v>81.13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8">
        <f t="shared" si="71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0">
        <f t="shared" si="66"/>
        <v>18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8">
        <f t="shared" si="71"/>
        <v>42526.208333333328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0">
        <f t="shared" si="66"/>
        <v>186</v>
      </c>
      <c r="P731">
        <f t="shared" si="67"/>
        <v>85.22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8">
        <f t="shared" si="71"/>
        <v>41311.25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0">
        <f t="shared" si="66"/>
        <v>413</v>
      </c>
      <c r="P732">
        <f t="shared" si="67"/>
        <v>110.97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8">
        <f t="shared" si="71"/>
        <v>42153.208333333328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0">
        <f t="shared" si="66"/>
        <v>90</v>
      </c>
      <c r="P733">
        <f t="shared" si="67"/>
        <v>32.97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8">
        <f t="shared" si="71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0">
        <f t="shared" si="66"/>
        <v>92</v>
      </c>
      <c r="P734">
        <f t="shared" si="67"/>
        <v>96.01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8">
        <f t="shared" si="71"/>
        <v>42839.208333333328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0">
        <f t="shared" si="66"/>
        <v>527</v>
      </c>
      <c r="P735">
        <f t="shared" si="67"/>
        <v>84.97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8">
        <f t="shared" si="71"/>
        <v>41857.208333333336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0">
        <f t="shared" si="66"/>
        <v>319</v>
      </c>
      <c r="P736">
        <f t="shared" si="67"/>
        <v>25.01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8">
        <f t="shared" si="71"/>
        <v>42775.25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0">
        <f t="shared" si="66"/>
        <v>354</v>
      </c>
      <c r="P737">
        <f t="shared" si="67"/>
        <v>66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8">
        <f t="shared" si="71"/>
        <v>42466.208333333328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0">
        <f t="shared" si="66"/>
        <v>33</v>
      </c>
      <c r="P738">
        <f t="shared" si="67"/>
        <v>87.34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8">
        <f t="shared" si="71"/>
        <v>42059.25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0">
        <f t="shared" si="66"/>
        <v>136</v>
      </c>
      <c r="P739">
        <f t="shared" si="67"/>
        <v>27.93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8">
        <f t="shared" si="71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0">
        <f t="shared" si="66"/>
        <v>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8">
        <f t="shared" si="71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0">
        <f t="shared" si="66"/>
        <v>61</v>
      </c>
      <c r="P741">
        <f t="shared" si="67"/>
        <v>31.94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8">
        <f t="shared" si="71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0">
        <f t="shared" si="66"/>
        <v>30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8">
        <f t="shared" si="71"/>
        <v>42772.25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0">
        <f t="shared" si="66"/>
        <v>1179</v>
      </c>
      <c r="P743">
        <f t="shared" si="67"/>
        <v>108.85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8">
        <f t="shared" si="71"/>
        <v>40322.208333333336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0">
        <f t="shared" si="66"/>
        <v>1126</v>
      </c>
      <c r="P744">
        <f t="shared" si="67"/>
        <v>110.76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8">
        <f t="shared" si="71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0">
        <f t="shared" si="66"/>
        <v>13</v>
      </c>
      <c r="P745">
        <f t="shared" si="67"/>
        <v>29.65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8">
        <f t="shared" si="71"/>
        <v>42304.208333333328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0">
        <f t="shared" si="66"/>
        <v>712</v>
      </c>
      <c r="P746">
        <f t="shared" si="67"/>
        <v>101.71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8">
        <f t="shared" si="71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0">
        <f t="shared" si="66"/>
        <v>30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8">
        <f t="shared" si="71"/>
        <v>40355.208333333336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0">
        <f t="shared" si="66"/>
        <v>213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8">
        <f t="shared" si="71"/>
        <v>40830.208333333336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0">
        <f t="shared" si="66"/>
        <v>229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8">
        <f t="shared" si="71"/>
        <v>40434.208333333336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0">
        <f t="shared" si="66"/>
        <v>35</v>
      </c>
      <c r="P750">
        <f t="shared" si="67"/>
        <v>110.97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8">
        <f t="shared" si="71"/>
        <v>40263.208333333336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0">
        <f t="shared" si="66"/>
        <v>157</v>
      </c>
      <c r="P751">
        <f t="shared" si="67"/>
        <v>36.96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8">
        <f t="shared" si="71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0">
        <f t="shared" si="66"/>
        <v>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8">
        <f t="shared" si="71"/>
        <v>40385.208333333336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0">
        <f t="shared" si="66"/>
        <v>232</v>
      </c>
      <c r="P753">
        <f t="shared" si="67"/>
        <v>30.97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8">
        <f t="shared" si="71"/>
        <v>42461.208333333328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0">
        <f t="shared" si="66"/>
        <v>92</v>
      </c>
      <c r="P754">
        <f t="shared" si="67"/>
        <v>47.04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8">
        <f t="shared" si="71"/>
        <v>40413.208333333336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0">
        <f t="shared" si="66"/>
        <v>257</v>
      </c>
      <c r="P755">
        <f t="shared" si="67"/>
        <v>88.07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8">
        <f t="shared" si="71"/>
        <v>40336.208333333336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0">
        <f t="shared" si="66"/>
        <v>168</v>
      </c>
      <c r="P756">
        <f t="shared" si="67"/>
        <v>37.01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8">
        <f t="shared" si="71"/>
        <v>41263.25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0">
        <f t="shared" si="66"/>
        <v>167</v>
      </c>
      <c r="P757">
        <f t="shared" si="67"/>
        <v>26.03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8">
        <f t="shared" si="71"/>
        <v>43108.25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0">
        <f t="shared" si="66"/>
        <v>772</v>
      </c>
      <c r="P758">
        <f t="shared" si="67"/>
        <v>67.819999999999993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8">
        <f t="shared" si="71"/>
        <v>42030.25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0">
        <f t="shared" si="66"/>
        <v>407</v>
      </c>
      <c r="P759">
        <f t="shared" si="67"/>
        <v>49.96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8">
        <f t="shared" si="71"/>
        <v>40679.208333333336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0">
        <f t="shared" si="66"/>
        <v>564</v>
      </c>
      <c r="P760">
        <f t="shared" si="67"/>
        <v>110.02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8">
        <f t="shared" si="71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0">
        <f t="shared" si="66"/>
        <v>68</v>
      </c>
      <c r="P761">
        <f t="shared" si="67"/>
        <v>89.96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8">
        <f t="shared" si="71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0">
        <f t="shared" si="66"/>
        <v>34</v>
      </c>
      <c r="P762">
        <f t="shared" si="67"/>
        <v>79.010000000000005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8">
        <f t="shared" si="71"/>
        <v>43707.208333333328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0">
        <f t="shared" si="66"/>
        <v>655</v>
      </c>
      <c r="P763">
        <f t="shared" si="67"/>
        <v>86.87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8">
        <f t="shared" si="71"/>
        <v>42943.208333333328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0">
        <f t="shared" si="66"/>
        <v>177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8">
        <f t="shared" si="71"/>
        <v>41252.25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0">
        <f t="shared" si="66"/>
        <v>113</v>
      </c>
      <c r="P765">
        <f t="shared" si="67"/>
        <v>26.97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8">
        <f t="shared" si="71"/>
        <v>41072.208333333336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0">
        <f t="shared" si="66"/>
        <v>728</v>
      </c>
      <c r="P766">
        <f t="shared" si="67"/>
        <v>54.12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8">
        <f t="shared" si="71"/>
        <v>40684.208333333336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0">
        <f t="shared" si="66"/>
        <v>208</v>
      </c>
      <c r="P767">
        <f t="shared" si="67"/>
        <v>41.04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8">
        <f t="shared" si="71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0">
        <f t="shared" si="66"/>
        <v>31</v>
      </c>
      <c r="P768">
        <f t="shared" si="67"/>
        <v>55.05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8">
        <f t="shared" si="71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0">
        <f t="shared" si="66"/>
        <v>57</v>
      </c>
      <c r="P769">
        <f t="shared" si="67"/>
        <v>107.94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8">
        <f t="shared" si="71"/>
        <v>42328.25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0">
        <f t="shared" si="66"/>
        <v>231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8">
        <f t="shared" si="71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0">
        <f t="shared" ref="O771:O834" si="72">ROUND(IFERROR((E771/D771)*100,0),0)</f>
        <v>87</v>
      </c>
      <c r="P771">
        <f t="shared" ref="P771:P834" si="73">ROUND(IF(E771&gt;0,E771/G771,0), 2)</f>
        <v>32</v>
      </c>
      <c r="Q771" t="str">
        <f t="shared" ref="Q771:Q834" si="74">LEFT(N771,SEARCH("/",N771,1)-1)</f>
        <v>games</v>
      </c>
      <c r="R771" t="str">
        <f t="shared" ref="R771:R834" si="75">RIGHT(N771,LEN(N771)-SEARCH("/",N771,1))</f>
        <v>video games</v>
      </c>
      <c r="S771" s="8">
        <f t="shared" ref="S771:S834" si="76">(((J771/60)/60)/24)+DATE(1970,1,1)</f>
        <v>41501.208333333336</v>
      </c>
      <c r="T771" s="8">
        <f t="shared" ref="T771:T834" si="77">(((K771/60)/60)/24)+DATE(1970,1,1)</f>
        <v>41527.208333333336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0">
        <f t="shared" si="72"/>
        <v>271</v>
      </c>
      <c r="P772">
        <f t="shared" si="73"/>
        <v>53.9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8">
        <f t="shared" si="77"/>
        <v>41750.208333333336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0">
        <f t="shared" si="72"/>
        <v>49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8">
        <f t="shared" si="77"/>
        <v>43518.25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0">
        <f t="shared" si="72"/>
        <v>113</v>
      </c>
      <c r="P774">
        <f t="shared" si="73"/>
        <v>33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8">
        <f t="shared" si="77"/>
        <v>43509.25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0">
        <f t="shared" si="72"/>
        <v>191</v>
      </c>
      <c r="P775">
        <f t="shared" si="73"/>
        <v>43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8">
        <f t="shared" si="77"/>
        <v>42848.208333333328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0">
        <f t="shared" si="72"/>
        <v>136</v>
      </c>
      <c r="P776">
        <f t="shared" si="73"/>
        <v>86.86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8">
        <f t="shared" si="77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0">
        <f t="shared" si="72"/>
        <v>10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8">
        <f t="shared" si="77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0">
        <f t="shared" si="72"/>
        <v>66</v>
      </c>
      <c r="P778">
        <f t="shared" si="73"/>
        <v>33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8">
        <f t="shared" si="77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0">
        <f t="shared" si="72"/>
        <v>49</v>
      </c>
      <c r="P779">
        <f t="shared" si="73"/>
        <v>68.03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8">
        <f t="shared" si="77"/>
        <v>40838.208333333336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0">
        <f t="shared" si="72"/>
        <v>788</v>
      </c>
      <c r="P780">
        <f t="shared" si="73"/>
        <v>58.87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8">
        <f t="shared" si="77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0">
        <f t="shared" si="72"/>
        <v>80</v>
      </c>
      <c r="P781">
        <f t="shared" si="73"/>
        <v>105.05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8">
        <f t="shared" si="77"/>
        <v>42239.208333333328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0">
        <f t="shared" si="72"/>
        <v>106</v>
      </c>
      <c r="P782">
        <f t="shared" si="73"/>
        <v>33.049999999999997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8">
        <f t="shared" si="77"/>
        <v>42592.208333333328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0">
        <f t="shared" si="72"/>
        <v>51</v>
      </c>
      <c r="P783">
        <f t="shared" si="73"/>
        <v>78.819999999999993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8">
        <f t="shared" si="77"/>
        <v>40533.25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0">
        <f t="shared" si="72"/>
        <v>215</v>
      </c>
      <c r="P784">
        <f t="shared" si="73"/>
        <v>68.2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8">
        <f t="shared" si="77"/>
        <v>40631.208333333336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0">
        <f t="shared" si="72"/>
        <v>141</v>
      </c>
      <c r="P785">
        <f t="shared" si="73"/>
        <v>75.73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8">
        <f t="shared" si="77"/>
        <v>41632.25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0">
        <f t="shared" si="72"/>
        <v>115</v>
      </c>
      <c r="P786">
        <f t="shared" si="73"/>
        <v>31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8">
        <f t="shared" si="77"/>
        <v>42446.208333333328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0">
        <f t="shared" si="72"/>
        <v>193</v>
      </c>
      <c r="P787">
        <f t="shared" si="73"/>
        <v>101.88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8">
        <f t="shared" si="77"/>
        <v>43616.208333333328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0">
        <f t="shared" si="72"/>
        <v>730</v>
      </c>
      <c r="P788">
        <f t="shared" si="73"/>
        <v>52.88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8">
        <f t="shared" si="77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0">
        <f t="shared" si="72"/>
        <v>100</v>
      </c>
      <c r="P789">
        <f t="shared" si="73"/>
        <v>71.010000000000005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8">
        <f t="shared" si="77"/>
        <v>40693.208333333336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0">
        <f t="shared" si="72"/>
        <v>88</v>
      </c>
      <c r="P790">
        <f t="shared" si="73"/>
        <v>102.39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8">
        <f t="shared" si="77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0">
        <f t="shared" si="72"/>
        <v>37</v>
      </c>
      <c r="P791">
        <f t="shared" si="73"/>
        <v>74.47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8">
        <f t="shared" si="77"/>
        <v>41823.208333333336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0">
        <f t="shared" si="72"/>
        <v>31</v>
      </c>
      <c r="P792">
        <f t="shared" si="73"/>
        <v>51.01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8">
        <f t="shared" si="77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0">
        <f t="shared" si="72"/>
        <v>26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8">
        <f t="shared" si="77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0">
        <f t="shared" si="72"/>
        <v>34</v>
      </c>
      <c r="P794">
        <f t="shared" si="73"/>
        <v>97.14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8">
        <f t="shared" si="77"/>
        <v>41479.208333333336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0">
        <f t="shared" si="72"/>
        <v>1186</v>
      </c>
      <c r="P795">
        <f t="shared" si="73"/>
        <v>72.069999999999993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8">
        <f t="shared" si="77"/>
        <v>41454.208333333336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0">
        <f t="shared" si="72"/>
        <v>125</v>
      </c>
      <c r="P796">
        <f t="shared" si="73"/>
        <v>75.239999999999995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8">
        <f t="shared" si="77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0">
        <f t="shared" si="72"/>
        <v>14</v>
      </c>
      <c r="P797">
        <f t="shared" si="73"/>
        <v>32.97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8">
        <f t="shared" si="77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0">
        <f t="shared" si="72"/>
        <v>55</v>
      </c>
      <c r="P798">
        <f t="shared" si="73"/>
        <v>54.81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8">
        <f t="shared" si="77"/>
        <v>41866.208333333336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0">
        <f t="shared" si="72"/>
        <v>110</v>
      </c>
      <c r="P799">
        <f t="shared" si="73"/>
        <v>45.04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8">
        <f t="shared" si="77"/>
        <v>43487.25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0">
        <f t="shared" si="72"/>
        <v>188</v>
      </c>
      <c r="P800">
        <f t="shared" si="73"/>
        <v>52.96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8">
        <f t="shared" si="77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0">
        <f t="shared" si="72"/>
        <v>87</v>
      </c>
      <c r="P801">
        <f t="shared" si="73"/>
        <v>60.02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8">
        <f t="shared" si="77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0">
        <f t="shared" si="72"/>
        <v>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8">
        <f t="shared" si="77"/>
        <v>42171.208333333328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0">
        <f t="shared" si="72"/>
        <v>203</v>
      </c>
      <c r="P803">
        <f t="shared" si="73"/>
        <v>44.03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8">
        <f t="shared" si="77"/>
        <v>43852.25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0">
        <f t="shared" si="72"/>
        <v>197</v>
      </c>
      <c r="P804">
        <f t="shared" si="73"/>
        <v>86.03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8">
        <f t="shared" si="77"/>
        <v>43652.208333333328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0">
        <f t="shared" si="72"/>
        <v>107</v>
      </c>
      <c r="P805">
        <f t="shared" si="73"/>
        <v>28.01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8">
        <f t="shared" si="77"/>
        <v>43526.25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0">
        <f t="shared" si="72"/>
        <v>269</v>
      </c>
      <c r="P806">
        <f t="shared" si="73"/>
        <v>32.049999999999997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8">
        <f t="shared" si="77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0">
        <f t="shared" si="72"/>
        <v>51</v>
      </c>
      <c r="P807">
        <f t="shared" si="73"/>
        <v>73.61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8">
        <f t="shared" si="77"/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0">
        <f t="shared" si="72"/>
        <v>1180</v>
      </c>
      <c r="P808">
        <f t="shared" si="73"/>
        <v>108.71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8">
        <f t="shared" si="77"/>
        <v>40997.208333333336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0">
        <f t="shared" si="72"/>
        <v>264</v>
      </c>
      <c r="P809">
        <f t="shared" si="73"/>
        <v>42.98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8">
        <f t="shared" si="77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0">
        <f t="shared" si="72"/>
        <v>30</v>
      </c>
      <c r="P810">
        <f t="shared" si="73"/>
        <v>83.32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8">
        <f t="shared" si="77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0">
        <f t="shared" si="72"/>
        <v>63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8">
        <f t="shared" si="77"/>
        <v>41136.208333333336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0">
        <f t="shared" si="72"/>
        <v>193</v>
      </c>
      <c r="P812">
        <f t="shared" si="73"/>
        <v>55.93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8">
        <f t="shared" si="77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0">
        <f t="shared" si="72"/>
        <v>77</v>
      </c>
      <c r="P813">
        <f t="shared" si="73"/>
        <v>105.04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8">
        <f t="shared" si="77"/>
        <v>42380.25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0">
        <f t="shared" si="72"/>
        <v>226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8">
        <f t="shared" si="77"/>
        <v>43211.208333333328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0">
        <f t="shared" si="72"/>
        <v>239</v>
      </c>
      <c r="P815">
        <f t="shared" si="73"/>
        <v>112.66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8">
        <f t="shared" si="77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0">
        <f t="shared" si="72"/>
        <v>92</v>
      </c>
      <c r="P816">
        <f t="shared" si="73"/>
        <v>81.94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8">
        <f t="shared" si="77"/>
        <v>42519.208333333328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0">
        <f t="shared" si="72"/>
        <v>130</v>
      </c>
      <c r="P817">
        <f t="shared" si="73"/>
        <v>64.05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8">
        <f t="shared" si="77"/>
        <v>43094.25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0">
        <f t="shared" si="72"/>
        <v>615</v>
      </c>
      <c r="P818">
        <f t="shared" si="73"/>
        <v>106.39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8">
        <f t="shared" si="77"/>
        <v>41682.25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0">
        <f t="shared" si="72"/>
        <v>369</v>
      </c>
      <c r="P819">
        <f t="shared" si="73"/>
        <v>76.010000000000005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8">
        <f t="shared" si="77"/>
        <v>43617.208333333328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0">
        <f t="shared" si="72"/>
        <v>1095</v>
      </c>
      <c r="P820">
        <f t="shared" si="73"/>
        <v>111.07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8">
        <f t="shared" si="77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0">
        <f t="shared" si="72"/>
        <v>51</v>
      </c>
      <c r="P821">
        <f t="shared" si="73"/>
        <v>95.94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8">
        <f t="shared" si="77"/>
        <v>41252.25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0">
        <f t="shared" si="72"/>
        <v>801</v>
      </c>
      <c r="P822">
        <f t="shared" si="73"/>
        <v>43.04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8">
        <f t="shared" si="77"/>
        <v>43323.208333333328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0">
        <f t="shared" si="72"/>
        <v>291</v>
      </c>
      <c r="P823">
        <f t="shared" si="73"/>
        <v>67.97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8">
        <f t="shared" si="77"/>
        <v>42807.208333333328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0">
        <f t="shared" si="72"/>
        <v>350</v>
      </c>
      <c r="P824">
        <f t="shared" si="73"/>
        <v>89.99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8">
        <f t="shared" si="77"/>
        <v>41715.208333333336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0">
        <f t="shared" si="72"/>
        <v>357</v>
      </c>
      <c r="P825">
        <f t="shared" si="73"/>
        <v>58.1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8">
        <f t="shared" si="77"/>
        <v>41917.208333333336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0">
        <f t="shared" si="72"/>
        <v>126</v>
      </c>
      <c r="P826">
        <f t="shared" si="73"/>
        <v>84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8">
        <f t="shared" si="77"/>
        <v>40380.208333333336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0">
        <f t="shared" si="72"/>
        <v>388</v>
      </c>
      <c r="P827">
        <f t="shared" si="73"/>
        <v>88.85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8">
        <f t="shared" si="77"/>
        <v>42953.208333333328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0">
        <f t="shared" si="72"/>
        <v>457</v>
      </c>
      <c r="P828">
        <f t="shared" si="73"/>
        <v>65.959999999999994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8">
        <f t="shared" si="77"/>
        <v>40553.25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0">
        <f t="shared" si="72"/>
        <v>267</v>
      </c>
      <c r="P829">
        <f t="shared" si="73"/>
        <v>74.8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8">
        <f t="shared" si="77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0">
        <f t="shared" si="72"/>
        <v>69</v>
      </c>
      <c r="P830">
        <f t="shared" si="73"/>
        <v>69.989999999999995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8">
        <f t="shared" si="77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0">
        <f t="shared" si="72"/>
        <v>51</v>
      </c>
      <c r="P831">
        <f t="shared" si="73"/>
        <v>32.01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8">
        <f t="shared" si="77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0">
        <f t="shared" si="72"/>
        <v>1</v>
      </c>
      <c r="P832">
        <f t="shared" si="73"/>
        <v>64.73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8">
        <f t="shared" si="77"/>
        <v>43162.25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0">
        <f t="shared" si="72"/>
        <v>109</v>
      </c>
      <c r="P833">
        <f t="shared" si="73"/>
        <v>25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8">
        <f t="shared" si="77"/>
        <v>41028.208333333336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0">
        <f t="shared" si="72"/>
        <v>315</v>
      </c>
      <c r="P834">
        <f t="shared" si="73"/>
        <v>104.98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8">
        <f t="shared" si="77"/>
        <v>42333.25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0">
        <f t="shared" ref="O835:O898" si="78">ROUND(IFERROR((E835/D835)*100,0),0)</f>
        <v>158</v>
      </c>
      <c r="P835">
        <f t="shared" ref="P835:P898" si="79">ROUND(IF(E835&gt;0,E835/G835,0), 2)</f>
        <v>64.989999999999995</v>
      </c>
      <c r="Q835" t="str">
        <f t="shared" ref="Q835:Q898" si="80">LEFT(N835,SEARCH("/",N835,1)-1)</f>
        <v>publishing</v>
      </c>
      <c r="R835" t="str">
        <f t="shared" ref="R835:R898" si="81">RIGHT(N835,LEN(N835)-SEARCH("/",N835,1))</f>
        <v>translations</v>
      </c>
      <c r="S835" s="8">
        <f t="shared" ref="S835:S898" si="82">(((J835/60)/60)/24)+DATE(1970,1,1)</f>
        <v>40588.25</v>
      </c>
      <c r="T835" s="8">
        <f t="shared" ref="T835:T898" si="83">(((K835/60)/60)/24)+DATE(1970,1,1)</f>
        <v>40599.25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0">
        <f t="shared" si="78"/>
        <v>154</v>
      </c>
      <c r="P836">
        <f t="shared" si="79"/>
        <v>94.35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8">
        <f t="shared" si="83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0">
        <f t="shared" si="78"/>
        <v>90</v>
      </c>
      <c r="P837">
        <f t="shared" si="79"/>
        <v>44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8">
        <f t="shared" si="83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0">
        <f t="shared" si="78"/>
        <v>75</v>
      </c>
      <c r="P838">
        <f t="shared" si="79"/>
        <v>64.739999999999995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8">
        <f t="shared" si="83"/>
        <v>40225.25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0">
        <f t="shared" si="78"/>
        <v>853</v>
      </c>
      <c r="P839">
        <f t="shared" si="79"/>
        <v>84.01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8">
        <f t="shared" si="83"/>
        <v>40683.208333333336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0">
        <f t="shared" si="78"/>
        <v>139</v>
      </c>
      <c r="P840">
        <f t="shared" si="79"/>
        <v>34.06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8">
        <f t="shared" si="83"/>
        <v>43379.208333333328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0">
        <f t="shared" si="78"/>
        <v>190</v>
      </c>
      <c r="P841">
        <f t="shared" si="79"/>
        <v>93.27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8">
        <f t="shared" si="83"/>
        <v>41760.208333333336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0">
        <f t="shared" si="78"/>
        <v>100</v>
      </c>
      <c r="P842">
        <f t="shared" si="79"/>
        <v>33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8">
        <f t="shared" si="83"/>
        <v>41838.208333333336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0">
        <f t="shared" si="78"/>
        <v>143</v>
      </c>
      <c r="P843">
        <f t="shared" si="79"/>
        <v>83.81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8">
        <f t="shared" si="83"/>
        <v>42435.25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0">
        <f t="shared" si="78"/>
        <v>563</v>
      </c>
      <c r="P844">
        <f t="shared" si="79"/>
        <v>63.99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8">
        <f t="shared" si="83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0">
        <f t="shared" si="78"/>
        <v>31</v>
      </c>
      <c r="P845">
        <f t="shared" si="79"/>
        <v>81.91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8">
        <f t="shared" si="83"/>
        <v>43344.208333333328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0">
        <f t="shared" si="78"/>
        <v>99</v>
      </c>
      <c r="P846">
        <f t="shared" si="79"/>
        <v>93.05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8">
        <f t="shared" si="83"/>
        <v>40933.25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0">
        <f t="shared" si="78"/>
        <v>198</v>
      </c>
      <c r="P847">
        <f t="shared" si="79"/>
        <v>101.98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8">
        <f t="shared" si="83"/>
        <v>43272.208333333328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0">
        <f t="shared" si="78"/>
        <v>509</v>
      </c>
      <c r="P848">
        <f t="shared" si="79"/>
        <v>105.94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8">
        <f t="shared" si="83"/>
        <v>43338.208333333328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0">
        <f t="shared" si="78"/>
        <v>238</v>
      </c>
      <c r="P849">
        <f t="shared" si="79"/>
        <v>101.58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8">
        <f t="shared" si="83"/>
        <v>43110.25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0">
        <f t="shared" si="78"/>
        <v>338</v>
      </c>
      <c r="P850">
        <f t="shared" si="79"/>
        <v>62.97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8">
        <f t="shared" si="83"/>
        <v>40350.208333333336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0">
        <f t="shared" si="78"/>
        <v>133</v>
      </c>
      <c r="P851">
        <f t="shared" si="79"/>
        <v>29.05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8">
        <f t="shared" si="83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0">
        <f t="shared" si="78"/>
        <v>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8">
        <f t="shared" si="83"/>
        <v>40881.25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0">
        <f t="shared" si="78"/>
        <v>208</v>
      </c>
      <c r="P853">
        <f t="shared" si="79"/>
        <v>77.930000000000007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8">
        <f t="shared" si="83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0">
        <f t="shared" si="78"/>
        <v>51</v>
      </c>
      <c r="P854">
        <f t="shared" si="79"/>
        <v>80.81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8">
        <f t="shared" si="83"/>
        <v>40750.208333333336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0">
        <f t="shared" si="78"/>
        <v>652</v>
      </c>
      <c r="P855">
        <f t="shared" si="79"/>
        <v>76.010000000000005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8">
        <f t="shared" si="83"/>
        <v>40719.208333333336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0">
        <f t="shared" si="78"/>
        <v>114</v>
      </c>
      <c r="P856">
        <f t="shared" si="79"/>
        <v>72.989999999999995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8">
        <f t="shared" si="83"/>
        <v>43814.25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0">
        <f t="shared" si="78"/>
        <v>102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8">
        <f t="shared" si="83"/>
        <v>40743.208333333336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0">
        <f t="shared" si="78"/>
        <v>357</v>
      </c>
      <c r="P858">
        <f t="shared" si="79"/>
        <v>54.16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8">
        <f t="shared" si="83"/>
        <v>41040.208333333336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0">
        <f t="shared" si="78"/>
        <v>140</v>
      </c>
      <c r="P859">
        <f t="shared" si="79"/>
        <v>32.950000000000003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8">
        <f t="shared" si="83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0">
        <f t="shared" si="78"/>
        <v>69</v>
      </c>
      <c r="P860">
        <f t="shared" si="79"/>
        <v>79.37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8">
        <f t="shared" si="83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0">
        <f t="shared" si="78"/>
        <v>36</v>
      </c>
      <c r="P861">
        <f t="shared" si="79"/>
        <v>41.17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8">
        <f t="shared" si="83"/>
        <v>41352.208333333336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0">
        <f t="shared" si="78"/>
        <v>252</v>
      </c>
      <c r="P862">
        <f t="shared" si="79"/>
        <v>77.430000000000007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8">
        <f t="shared" si="83"/>
        <v>43525.25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0">
        <f t="shared" si="78"/>
        <v>106</v>
      </c>
      <c r="P863">
        <f t="shared" si="79"/>
        <v>57.16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8">
        <f t="shared" si="83"/>
        <v>40266.208333333336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0">
        <f t="shared" si="78"/>
        <v>187</v>
      </c>
      <c r="P864">
        <f t="shared" si="79"/>
        <v>77.180000000000007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8">
        <f t="shared" si="83"/>
        <v>40760.208333333336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0">
        <f t="shared" si="78"/>
        <v>387</v>
      </c>
      <c r="P865">
        <f t="shared" si="79"/>
        <v>24.95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8">
        <f t="shared" si="83"/>
        <v>42195.208333333328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0">
        <f t="shared" si="78"/>
        <v>347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8">
        <f t="shared" si="83"/>
        <v>42606.208333333328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0">
        <f t="shared" si="78"/>
        <v>186</v>
      </c>
      <c r="P867">
        <f t="shared" si="79"/>
        <v>46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8">
        <f t="shared" si="83"/>
        <v>41906.208333333336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0">
        <f t="shared" si="78"/>
        <v>43</v>
      </c>
      <c r="P868">
        <f t="shared" si="79"/>
        <v>88.02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8">
        <f t="shared" si="83"/>
        <v>40672.208333333336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0">
        <f t="shared" si="78"/>
        <v>162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8">
        <f t="shared" si="83"/>
        <v>43388.208333333328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0">
        <f t="shared" si="78"/>
        <v>185</v>
      </c>
      <c r="P870">
        <f t="shared" si="79"/>
        <v>102.69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8">
        <f t="shared" si="83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0">
        <f t="shared" si="78"/>
        <v>24</v>
      </c>
      <c r="P871">
        <f t="shared" si="79"/>
        <v>72.959999999999994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8">
        <f t="shared" si="83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0">
        <f t="shared" si="78"/>
        <v>90</v>
      </c>
      <c r="P872">
        <f t="shared" si="79"/>
        <v>57.19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8">
        <f t="shared" si="83"/>
        <v>42265.208333333328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0">
        <f t="shared" si="78"/>
        <v>273</v>
      </c>
      <c r="P873">
        <f t="shared" si="79"/>
        <v>84.01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8">
        <f t="shared" si="83"/>
        <v>43058.25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0">
        <f t="shared" si="78"/>
        <v>170</v>
      </c>
      <c r="P874">
        <f t="shared" si="79"/>
        <v>98.67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8">
        <f t="shared" si="83"/>
        <v>43351.208333333328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0">
        <f t="shared" si="78"/>
        <v>188</v>
      </c>
      <c r="P875">
        <f t="shared" si="79"/>
        <v>42.01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8">
        <f t="shared" si="83"/>
        <v>41652.25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0">
        <f t="shared" si="78"/>
        <v>347</v>
      </c>
      <c r="P876">
        <f t="shared" si="79"/>
        <v>32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8">
        <f t="shared" si="83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0">
        <f t="shared" si="78"/>
        <v>69</v>
      </c>
      <c r="P877">
        <f t="shared" si="79"/>
        <v>81.569999999999993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8">
        <f t="shared" si="83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0">
        <f t="shared" si="78"/>
        <v>25</v>
      </c>
      <c r="P878">
        <f t="shared" si="79"/>
        <v>37.04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8">
        <f t="shared" si="83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0">
        <f t="shared" si="78"/>
        <v>77</v>
      </c>
      <c r="P879">
        <f t="shared" si="79"/>
        <v>103.03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8">
        <f t="shared" si="83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0">
        <f t="shared" si="78"/>
        <v>37</v>
      </c>
      <c r="P880">
        <f t="shared" si="79"/>
        <v>84.33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8">
        <f t="shared" si="83"/>
        <v>43869.25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0">
        <f t="shared" si="78"/>
        <v>544</v>
      </c>
      <c r="P881">
        <f t="shared" si="79"/>
        <v>102.6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8">
        <f t="shared" si="83"/>
        <v>42797.25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0">
        <f t="shared" si="78"/>
        <v>229</v>
      </c>
      <c r="P882">
        <f t="shared" si="79"/>
        <v>79.989999999999995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8">
        <f t="shared" si="83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0">
        <f t="shared" si="78"/>
        <v>39</v>
      </c>
      <c r="P883">
        <f t="shared" si="79"/>
        <v>70.06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8">
        <f t="shared" si="83"/>
        <v>42223.208333333328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0">
        <f t="shared" si="78"/>
        <v>370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8">
        <f t="shared" si="83"/>
        <v>42029.25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0">
        <f t="shared" si="78"/>
        <v>238</v>
      </c>
      <c r="P885">
        <f t="shared" si="79"/>
        <v>41.91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8">
        <f t="shared" si="83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0">
        <f t="shared" si="78"/>
        <v>64</v>
      </c>
      <c r="P886">
        <f t="shared" si="79"/>
        <v>57.99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8">
        <f t="shared" si="83"/>
        <v>41765.208333333336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0">
        <f t="shared" si="78"/>
        <v>118</v>
      </c>
      <c r="P887">
        <f t="shared" si="79"/>
        <v>40.94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8">
        <f t="shared" si="83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0">
        <f t="shared" si="78"/>
        <v>85</v>
      </c>
      <c r="P888">
        <f t="shared" si="79"/>
        <v>70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8">
        <f t="shared" si="83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0">
        <f t="shared" si="78"/>
        <v>29</v>
      </c>
      <c r="P889">
        <f t="shared" si="79"/>
        <v>73.84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8">
        <f t="shared" si="83"/>
        <v>42249.208333333328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0">
        <f t="shared" si="78"/>
        <v>210</v>
      </c>
      <c r="P890">
        <f t="shared" si="79"/>
        <v>41.98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8">
        <f t="shared" si="83"/>
        <v>42855.208333333328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0">
        <f t="shared" si="78"/>
        <v>170</v>
      </c>
      <c r="P891">
        <f t="shared" si="79"/>
        <v>77.930000000000007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8">
        <f t="shared" si="83"/>
        <v>41717.208333333336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0">
        <f t="shared" si="78"/>
        <v>116</v>
      </c>
      <c r="P892">
        <f t="shared" si="79"/>
        <v>106.02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8">
        <f t="shared" si="83"/>
        <v>43641.208333333328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0">
        <f t="shared" si="78"/>
        <v>259</v>
      </c>
      <c r="P893">
        <f t="shared" si="79"/>
        <v>47.02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8">
        <f t="shared" si="83"/>
        <v>40924.25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0">
        <f t="shared" si="78"/>
        <v>231</v>
      </c>
      <c r="P894">
        <f t="shared" si="79"/>
        <v>76.02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8">
        <f t="shared" si="83"/>
        <v>40360.208333333336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0">
        <f t="shared" si="78"/>
        <v>128</v>
      </c>
      <c r="P895">
        <f t="shared" si="79"/>
        <v>54.12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8">
        <f t="shared" si="83"/>
        <v>42174.208333333328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0">
        <f t="shared" si="78"/>
        <v>189</v>
      </c>
      <c r="P896">
        <f t="shared" si="79"/>
        <v>57.29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8">
        <f t="shared" si="83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0">
        <f t="shared" si="78"/>
        <v>7</v>
      </c>
      <c r="P897">
        <f t="shared" si="79"/>
        <v>103.81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8">
        <f t="shared" si="83"/>
        <v>43143.25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0">
        <f t="shared" si="78"/>
        <v>774</v>
      </c>
      <c r="P898">
        <f t="shared" si="79"/>
        <v>105.03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8">
        <f t="shared" si="83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0">
        <f t="shared" ref="O899:O962" si="84">ROUND(IFERROR((E899/D899)*100,0),0)</f>
        <v>28</v>
      </c>
      <c r="P899">
        <f t="shared" ref="P899:P962" si="85">ROUND(IF(E899&gt;0,E899/G899,0), 2)</f>
        <v>90.26</v>
      </c>
      <c r="Q899" t="str">
        <f t="shared" ref="Q899:Q962" si="86">LEFT(N899,SEARCH("/",N899,1)-1)</f>
        <v>theater</v>
      </c>
      <c r="R899" t="str">
        <f t="shared" ref="R899:R962" si="87">RIGHT(N899,LEN(N899)-SEARCH("/",N899,1))</f>
        <v>plays</v>
      </c>
      <c r="S899" s="8">
        <f t="shared" ref="S899:S962" si="88">(((J899/60)/60)/24)+DATE(1970,1,1)</f>
        <v>43583.208333333328</v>
      </c>
      <c r="T899" s="8">
        <f t="shared" ref="T899:T962" si="89">(((K899/60)/60)/24)+DATE(1970,1,1)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0">
        <f t="shared" si="84"/>
        <v>52</v>
      </c>
      <c r="P900">
        <f t="shared" si="85"/>
        <v>76.98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8">
        <f t="shared" si="89"/>
        <v>43821.25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0">
        <f t="shared" si="84"/>
        <v>407</v>
      </c>
      <c r="P901">
        <f t="shared" si="85"/>
        <v>102.6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8">
        <f t="shared" si="89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0">
        <f t="shared" si="84"/>
        <v>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8">
        <f t="shared" si="89"/>
        <v>41902.208333333336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0">
        <f t="shared" si="84"/>
        <v>156</v>
      </c>
      <c r="P903">
        <f t="shared" si="85"/>
        <v>55.01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8">
        <f t="shared" si="89"/>
        <v>43331.208333333328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0">
        <f t="shared" si="84"/>
        <v>252</v>
      </c>
      <c r="P904">
        <f t="shared" si="85"/>
        <v>32.130000000000003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8">
        <f t="shared" si="89"/>
        <v>42441.25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0">
        <f t="shared" si="84"/>
        <v>2</v>
      </c>
      <c r="P905">
        <f t="shared" si="85"/>
        <v>50.64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8">
        <f t="shared" si="89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0">
        <f t="shared" si="84"/>
        <v>12</v>
      </c>
      <c r="P906">
        <f t="shared" si="85"/>
        <v>49.69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8">
        <f t="shared" si="89"/>
        <v>41190.208333333336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0">
        <f t="shared" si="84"/>
        <v>164</v>
      </c>
      <c r="P907">
        <f t="shared" si="85"/>
        <v>54.89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8">
        <f t="shared" si="89"/>
        <v>41539.208333333336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0">
        <f t="shared" si="84"/>
        <v>163</v>
      </c>
      <c r="P908">
        <f t="shared" si="85"/>
        <v>46.93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8">
        <f t="shared" si="89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0">
        <f t="shared" si="84"/>
        <v>20</v>
      </c>
      <c r="P909">
        <f t="shared" si="85"/>
        <v>44.95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8">
        <f t="shared" si="89"/>
        <v>40667.208333333336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0">
        <f t="shared" si="84"/>
        <v>319</v>
      </c>
      <c r="P910">
        <f t="shared" si="85"/>
        <v>31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8">
        <f t="shared" si="89"/>
        <v>41042.208333333336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0">
        <f t="shared" si="84"/>
        <v>479</v>
      </c>
      <c r="P911">
        <f t="shared" si="85"/>
        <v>107.76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8">
        <f t="shared" si="89"/>
        <v>43282.208333333328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0">
        <f t="shared" si="84"/>
        <v>20</v>
      </c>
      <c r="P912">
        <f t="shared" si="85"/>
        <v>102.08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8">
        <f t="shared" si="89"/>
        <v>42027.25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0">
        <f t="shared" si="84"/>
        <v>199</v>
      </c>
      <c r="P913">
        <f t="shared" si="85"/>
        <v>24.98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8">
        <f t="shared" si="89"/>
        <v>43719.208333333328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0">
        <f t="shared" si="84"/>
        <v>795</v>
      </c>
      <c r="P914">
        <f t="shared" si="85"/>
        <v>79.94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8">
        <f t="shared" si="89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0">
        <f t="shared" si="84"/>
        <v>51</v>
      </c>
      <c r="P915">
        <f t="shared" si="85"/>
        <v>67.95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8">
        <f t="shared" si="89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0">
        <f t="shared" si="84"/>
        <v>57</v>
      </c>
      <c r="P916">
        <f t="shared" si="85"/>
        <v>26.07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8">
        <f t="shared" si="89"/>
        <v>41502.208333333336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0">
        <f t="shared" si="84"/>
        <v>156</v>
      </c>
      <c r="P917">
        <f t="shared" si="85"/>
        <v>105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8">
        <f t="shared" si="89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0">
        <f t="shared" si="84"/>
        <v>36</v>
      </c>
      <c r="P918">
        <f t="shared" si="85"/>
        <v>25.83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8">
        <f t="shared" si="89"/>
        <v>42000.25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0">
        <f t="shared" si="84"/>
        <v>58</v>
      </c>
      <c r="P919">
        <f t="shared" si="85"/>
        <v>77.67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8">
        <f t="shared" si="89"/>
        <v>40746.208333333336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0">
        <f t="shared" si="84"/>
        <v>237</v>
      </c>
      <c r="P920">
        <f t="shared" si="85"/>
        <v>57.83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8">
        <f t="shared" si="89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0">
        <f t="shared" si="84"/>
        <v>59</v>
      </c>
      <c r="P921">
        <f t="shared" si="85"/>
        <v>92.96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8">
        <f t="shared" si="89"/>
        <v>43054.25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0">
        <f t="shared" si="84"/>
        <v>183</v>
      </c>
      <c r="P922">
        <f t="shared" si="85"/>
        <v>37.950000000000003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8">
        <f t="shared" si="89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0">
        <f t="shared" si="84"/>
        <v>1</v>
      </c>
      <c r="P923">
        <f t="shared" si="85"/>
        <v>31.84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8">
        <f t="shared" si="89"/>
        <v>40965.25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0">
        <f t="shared" si="84"/>
        <v>176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8">
        <f t="shared" si="89"/>
        <v>43452.25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0">
        <f t="shared" si="84"/>
        <v>238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8">
        <f t="shared" si="89"/>
        <v>40374.208333333336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0">
        <f t="shared" si="84"/>
        <v>488</v>
      </c>
      <c r="P926">
        <f t="shared" si="85"/>
        <v>84.01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8">
        <f t="shared" si="89"/>
        <v>43780.25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0">
        <f t="shared" si="84"/>
        <v>224</v>
      </c>
      <c r="P927">
        <f t="shared" si="85"/>
        <v>103.42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8">
        <f t="shared" si="89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0">
        <f t="shared" si="84"/>
        <v>18</v>
      </c>
      <c r="P928">
        <f t="shared" si="85"/>
        <v>105.13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8">
        <f t="shared" si="89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0">
        <f t="shared" si="84"/>
        <v>46</v>
      </c>
      <c r="P929">
        <f t="shared" si="85"/>
        <v>89.22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8">
        <f t="shared" si="89"/>
        <v>41131.208333333336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0">
        <f t="shared" si="84"/>
        <v>117</v>
      </c>
      <c r="P930">
        <f t="shared" si="85"/>
        <v>52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8">
        <f t="shared" si="89"/>
        <v>41646.25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0">
        <f t="shared" si="84"/>
        <v>217</v>
      </c>
      <c r="P931">
        <f t="shared" si="85"/>
        <v>64.959999999999994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8">
        <f t="shared" si="89"/>
        <v>42872.208333333328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0">
        <f t="shared" si="84"/>
        <v>112</v>
      </c>
      <c r="P932">
        <f t="shared" si="85"/>
        <v>46.24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8">
        <f t="shared" si="89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0">
        <f t="shared" si="84"/>
        <v>73</v>
      </c>
      <c r="P933">
        <f t="shared" si="85"/>
        <v>51.15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8">
        <f t="shared" si="89"/>
        <v>41820.208333333336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0">
        <f t="shared" si="84"/>
        <v>212</v>
      </c>
      <c r="P934">
        <f t="shared" si="85"/>
        <v>33.909999999999997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8">
        <f t="shared" si="89"/>
        <v>41712.208333333336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0">
        <f t="shared" si="84"/>
        <v>240</v>
      </c>
      <c r="P935">
        <f t="shared" si="85"/>
        <v>92.02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8">
        <f t="shared" si="89"/>
        <v>41385.208333333336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0">
        <f t="shared" si="84"/>
        <v>182</v>
      </c>
      <c r="P936">
        <f t="shared" si="85"/>
        <v>107.43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8">
        <f t="shared" si="89"/>
        <v>42428.25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0">
        <f t="shared" si="84"/>
        <v>164</v>
      </c>
      <c r="P937">
        <f t="shared" si="85"/>
        <v>75.849999999999994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8">
        <f t="shared" si="89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0">
        <f t="shared" si="84"/>
        <v>2</v>
      </c>
      <c r="P938">
        <f t="shared" si="85"/>
        <v>80.48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8">
        <f t="shared" si="89"/>
        <v>43671.208333333328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0">
        <f t="shared" si="84"/>
        <v>50</v>
      </c>
      <c r="P939">
        <f t="shared" si="85"/>
        <v>86.98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8">
        <f t="shared" si="89"/>
        <v>42343.25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0">
        <f t="shared" si="84"/>
        <v>110</v>
      </c>
      <c r="P940">
        <f t="shared" si="85"/>
        <v>105.14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8">
        <f t="shared" si="89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0">
        <f t="shared" si="84"/>
        <v>49</v>
      </c>
      <c r="P941">
        <f t="shared" si="85"/>
        <v>57.3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8">
        <f t="shared" si="89"/>
        <v>40687.208333333336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0">
        <f t="shared" si="84"/>
        <v>62</v>
      </c>
      <c r="P942">
        <f t="shared" si="85"/>
        <v>93.35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8">
        <f t="shared" si="89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0">
        <f t="shared" si="84"/>
        <v>13</v>
      </c>
      <c r="P943">
        <f t="shared" si="85"/>
        <v>71.989999999999995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8">
        <f t="shared" si="89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0">
        <f t="shared" si="84"/>
        <v>65</v>
      </c>
      <c r="P944">
        <f t="shared" si="85"/>
        <v>92.61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8">
        <f t="shared" si="89"/>
        <v>40571.25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0">
        <f t="shared" si="84"/>
        <v>160</v>
      </c>
      <c r="P945">
        <f t="shared" si="85"/>
        <v>104.99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8">
        <f t="shared" si="89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0">
        <f t="shared" si="84"/>
        <v>81</v>
      </c>
      <c r="P946">
        <f t="shared" si="85"/>
        <v>30.96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8">
        <f t="shared" si="89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0">
        <f t="shared" si="84"/>
        <v>32</v>
      </c>
      <c r="P947">
        <f t="shared" si="85"/>
        <v>33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8">
        <f t="shared" si="89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0">
        <f t="shared" si="84"/>
        <v>10</v>
      </c>
      <c r="P948">
        <f t="shared" si="85"/>
        <v>84.19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8">
        <f t="shared" si="89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0">
        <f t="shared" si="84"/>
        <v>27</v>
      </c>
      <c r="P949">
        <f t="shared" si="85"/>
        <v>73.92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8">
        <f t="shared" si="89"/>
        <v>41915.208333333336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0">
        <f t="shared" si="84"/>
        <v>63</v>
      </c>
      <c r="P950">
        <f t="shared" si="85"/>
        <v>36.99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8">
        <f t="shared" si="89"/>
        <v>41995.25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0">
        <f t="shared" si="84"/>
        <v>161</v>
      </c>
      <c r="P951">
        <f t="shared" si="85"/>
        <v>46.9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8">
        <f t="shared" si="89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0">
        <f t="shared" si="84"/>
        <v>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8">
        <f t="shared" si="89"/>
        <v>43576.208333333328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0">
        <f t="shared" si="84"/>
        <v>1097</v>
      </c>
      <c r="P953">
        <f t="shared" si="85"/>
        <v>102.02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8">
        <f t="shared" si="89"/>
        <v>42731.25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0">
        <f t="shared" si="84"/>
        <v>70</v>
      </c>
      <c r="P954">
        <f t="shared" si="85"/>
        <v>45.01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8">
        <f t="shared" si="89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0">
        <f t="shared" si="84"/>
        <v>60</v>
      </c>
      <c r="P955">
        <f t="shared" si="85"/>
        <v>94.29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8">
        <f t="shared" si="89"/>
        <v>42394.25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0">
        <f t="shared" si="84"/>
        <v>367</v>
      </c>
      <c r="P956">
        <f t="shared" si="85"/>
        <v>101.02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8">
        <f t="shared" si="89"/>
        <v>41198.208333333336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0">
        <f t="shared" si="84"/>
        <v>1109</v>
      </c>
      <c r="P957">
        <f t="shared" si="85"/>
        <v>97.04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8">
        <f t="shared" si="89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0">
        <f t="shared" si="84"/>
        <v>19</v>
      </c>
      <c r="P958">
        <f t="shared" si="85"/>
        <v>43.01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8">
        <f t="shared" si="89"/>
        <v>42364.25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0">
        <f t="shared" si="84"/>
        <v>127</v>
      </c>
      <c r="P959">
        <f t="shared" si="85"/>
        <v>94.92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8">
        <f t="shared" si="89"/>
        <v>40958.25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0">
        <f t="shared" si="84"/>
        <v>735</v>
      </c>
      <c r="P960">
        <f t="shared" si="85"/>
        <v>72.150000000000006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8">
        <f t="shared" si="89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0">
        <f t="shared" si="84"/>
        <v>5</v>
      </c>
      <c r="P961">
        <f t="shared" si="85"/>
        <v>51.01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8">
        <f t="shared" si="89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0">
        <f t="shared" si="84"/>
        <v>85</v>
      </c>
      <c r="P962">
        <f t="shared" si="85"/>
        <v>85.05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8">
        <f t="shared" si="89"/>
        <v>42445.208333333328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0">
        <f t="shared" ref="O963:O1001" si="90">ROUND(IFERROR((E963/D963)*100,0),0)</f>
        <v>119</v>
      </c>
      <c r="P963">
        <f t="shared" ref="P963:P1001" si="91">ROUND(IF(E963&gt;0,E963/G963,0), 2)</f>
        <v>43.87</v>
      </c>
      <c r="Q963" t="str">
        <f t="shared" ref="Q963:Q1001" si="92">LEFT(N963,SEARCH("/",N963,1)-1)</f>
        <v>publishing</v>
      </c>
      <c r="R963" t="str">
        <f t="shared" ref="R963:R1001" si="93">RIGHT(N963,LEN(N963)-SEARCH("/",N963,1))</f>
        <v>translations</v>
      </c>
      <c r="S963" s="8">
        <f t="shared" ref="S963:S1001" si="94">(((J963/60)/60)/24)+DATE(1970,1,1)</f>
        <v>40591.25</v>
      </c>
      <c r="T963" s="8">
        <f t="shared" ref="T963:T1001" si="95">(((K963/60)/60)/24)+DATE(1970,1,1)</f>
        <v>40595.25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0">
        <f t="shared" si="90"/>
        <v>296</v>
      </c>
      <c r="P964">
        <f t="shared" si="91"/>
        <v>40.06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8">
        <f t="shared" si="95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0">
        <f t="shared" si="90"/>
        <v>85</v>
      </c>
      <c r="P965">
        <f t="shared" si="91"/>
        <v>43.83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8">
        <f t="shared" si="95"/>
        <v>40613.25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0">
        <f t="shared" si="90"/>
        <v>356</v>
      </c>
      <c r="P966">
        <f t="shared" si="91"/>
        <v>84.93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8">
        <f t="shared" si="95"/>
        <v>42140.208333333328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0">
        <f t="shared" si="90"/>
        <v>386</v>
      </c>
      <c r="P967">
        <f t="shared" si="91"/>
        <v>41.07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8">
        <f t="shared" si="95"/>
        <v>40243.25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0">
        <f t="shared" si="90"/>
        <v>792</v>
      </c>
      <c r="P968">
        <f t="shared" si="91"/>
        <v>54.97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8">
        <f t="shared" si="95"/>
        <v>42903.208333333328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0">
        <f t="shared" si="90"/>
        <v>137</v>
      </c>
      <c r="P969">
        <f t="shared" si="91"/>
        <v>77.010000000000005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8">
        <f t="shared" si="95"/>
        <v>41042.208333333336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0">
        <f t="shared" si="90"/>
        <v>338</v>
      </c>
      <c r="P970">
        <f t="shared" si="91"/>
        <v>71.2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8">
        <f t="shared" si="95"/>
        <v>40559.25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0">
        <f t="shared" si="90"/>
        <v>108</v>
      </c>
      <c r="P971">
        <f t="shared" si="91"/>
        <v>91.94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8">
        <f t="shared" si="95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0">
        <f t="shared" si="90"/>
        <v>61</v>
      </c>
      <c r="P972">
        <f t="shared" si="91"/>
        <v>97.07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8">
        <f t="shared" si="95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0">
        <f t="shared" si="90"/>
        <v>28</v>
      </c>
      <c r="P973">
        <f t="shared" si="91"/>
        <v>58.92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8">
        <f t="shared" si="95"/>
        <v>41561.208333333336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0">
        <f t="shared" si="90"/>
        <v>228</v>
      </c>
      <c r="P974">
        <f t="shared" si="91"/>
        <v>58.02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8">
        <f t="shared" si="95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0">
        <f t="shared" si="90"/>
        <v>22</v>
      </c>
      <c r="P975">
        <f t="shared" si="91"/>
        <v>103.87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8">
        <f t="shared" si="95"/>
        <v>40524.25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0">
        <f t="shared" si="90"/>
        <v>374</v>
      </c>
      <c r="P976">
        <f t="shared" si="91"/>
        <v>93.47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8">
        <f t="shared" si="95"/>
        <v>41413.208333333336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0">
        <f t="shared" si="90"/>
        <v>155</v>
      </c>
      <c r="P977">
        <f t="shared" si="91"/>
        <v>61.97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8">
        <f t="shared" si="95"/>
        <v>42376.25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0">
        <f t="shared" si="90"/>
        <v>322</v>
      </c>
      <c r="P978">
        <f t="shared" si="91"/>
        <v>92.04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8">
        <f t="shared" si="95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0">
        <f t="shared" si="90"/>
        <v>74</v>
      </c>
      <c r="P979">
        <f t="shared" si="91"/>
        <v>77.27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8">
        <f t="shared" si="95"/>
        <v>43170.25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0">
        <f t="shared" si="90"/>
        <v>864</v>
      </c>
      <c r="P980">
        <f t="shared" si="91"/>
        <v>93.92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8">
        <f t="shared" si="95"/>
        <v>42708.25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0">
        <f t="shared" si="90"/>
        <v>143</v>
      </c>
      <c r="P981">
        <f t="shared" si="91"/>
        <v>84.97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8">
        <f t="shared" si="95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0">
        <f t="shared" si="90"/>
        <v>40</v>
      </c>
      <c r="P982">
        <f t="shared" si="91"/>
        <v>105.97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8">
        <f t="shared" si="95"/>
        <v>42312.25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0">
        <f t="shared" si="90"/>
        <v>178</v>
      </c>
      <c r="P983">
        <f t="shared" si="91"/>
        <v>36.97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8">
        <f t="shared" si="95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0">
        <f t="shared" si="90"/>
        <v>85</v>
      </c>
      <c r="P984">
        <f t="shared" si="91"/>
        <v>81.53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8">
        <f t="shared" si="95"/>
        <v>40745.208333333336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0">
        <f t="shared" si="90"/>
        <v>146</v>
      </c>
      <c r="P985">
        <f t="shared" si="91"/>
        <v>81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8">
        <f t="shared" si="95"/>
        <v>43696.208333333328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0">
        <f t="shared" si="90"/>
        <v>152</v>
      </c>
      <c r="P986">
        <f t="shared" si="91"/>
        <v>26.01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8">
        <f t="shared" si="95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0">
        <f t="shared" si="90"/>
        <v>67</v>
      </c>
      <c r="P987">
        <f t="shared" si="91"/>
        <v>26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8">
        <f t="shared" si="95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0">
        <f t="shared" si="90"/>
        <v>40</v>
      </c>
      <c r="P988">
        <f t="shared" si="91"/>
        <v>34.17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8">
        <f t="shared" si="95"/>
        <v>40652.208333333336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0">
        <f t="shared" si="90"/>
        <v>217</v>
      </c>
      <c r="P989">
        <f t="shared" si="91"/>
        <v>28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8">
        <f t="shared" si="95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0">
        <f t="shared" si="90"/>
        <v>52</v>
      </c>
      <c r="P990">
        <f t="shared" si="91"/>
        <v>76.55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8">
        <f t="shared" si="95"/>
        <v>42707.25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0">
        <f t="shared" si="90"/>
        <v>500</v>
      </c>
      <c r="P991">
        <f t="shared" si="91"/>
        <v>53.05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8">
        <f t="shared" si="95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0">
        <f t="shared" si="90"/>
        <v>88</v>
      </c>
      <c r="P992">
        <f t="shared" si="91"/>
        <v>106.86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8">
        <f t="shared" si="95"/>
        <v>42454.208333333328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0">
        <f t="shared" si="90"/>
        <v>113</v>
      </c>
      <c r="P993">
        <f t="shared" si="91"/>
        <v>46.02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8">
        <f t="shared" si="95"/>
        <v>41911.208333333336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0">
        <f t="shared" si="90"/>
        <v>427</v>
      </c>
      <c r="P994">
        <f t="shared" si="91"/>
        <v>100.17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8">
        <f t="shared" si="95"/>
        <v>43241.208333333328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0">
        <f t="shared" si="90"/>
        <v>78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8">
        <f t="shared" si="95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0">
        <f t="shared" si="90"/>
        <v>52</v>
      </c>
      <c r="P996">
        <f t="shared" si="91"/>
        <v>87.97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8">
        <f t="shared" si="95"/>
        <v>41935.208333333336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0">
        <f t="shared" si="90"/>
        <v>157</v>
      </c>
      <c r="P997">
        <f t="shared" si="91"/>
        <v>75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8">
        <f t="shared" si="95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0">
        <f t="shared" si="90"/>
        <v>73</v>
      </c>
      <c r="P998">
        <f t="shared" si="91"/>
        <v>42.98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8">
        <f t="shared" si="95"/>
        <v>41306.25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0">
        <f t="shared" si="90"/>
        <v>61</v>
      </c>
      <c r="P999">
        <f t="shared" si="91"/>
        <v>33.119999999999997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8">
        <f t="shared" si="95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0">
        <f t="shared" si="90"/>
        <v>57</v>
      </c>
      <c r="P1000">
        <f t="shared" si="91"/>
        <v>101.13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8">
        <f t="shared" si="95"/>
        <v>40234.25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0">
        <f t="shared" si="90"/>
        <v>57</v>
      </c>
      <c r="P1001">
        <f t="shared" si="91"/>
        <v>55.99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8">
        <f t="shared" si="95"/>
        <v>42557.208333333328</v>
      </c>
    </row>
  </sheetData>
  <conditionalFormatting sqref="F1:F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D721-55BF-4E61-96AD-E566652CFB30}">
  <sheetPr codeName="Sheet3"/>
  <dimension ref="A1:F14"/>
  <sheetViews>
    <sheetView workbookViewId="0">
      <selection activeCell="F14" sqref="A4:F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2070</v>
      </c>
    </row>
    <row r="3" spans="1:6" x14ac:dyDescent="0.3">
      <c r="A3" s="5" t="s">
        <v>2069</v>
      </c>
      <c r="B3" s="5" t="s">
        <v>2066</v>
      </c>
    </row>
    <row r="4" spans="1:6" x14ac:dyDescent="0.3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6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">
      <c r="A6" s="6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">
      <c r="A7" s="6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3">
      <c r="A9" s="6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">
      <c r="A10" s="6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">
      <c r="A11" s="6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">
      <c r="A12" s="6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">
      <c r="A13" s="6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5EF0-E00A-4DF2-803D-0442B08A3474}">
  <sheetPr codeName="Sheet4"/>
  <dimension ref="A1:F29"/>
  <sheetViews>
    <sheetView topLeftCell="A4" workbookViewId="0">
      <selection activeCell="C32" sqref="C3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2070</v>
      </c>
    </row>
    <row r="3" spans="1:6" x14ac:dyDescent="0.3">
      <c r="A3" s="5" t="s">
        <v>2069</v>
      </c>
      <c r="B3" s="5" t="s">
        <v>2066</v>
      </c>
    </row>
    <row r="4" spans="1:6" x14ac:dyDescent="0.3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6" t="s">
        <v>2049</v>
      </c>
      <c r="B5" s="7">
        <v>1</v>
      </c>
      <c r="C5" s="7">
        <v>10</v>
      </c>
      <c r="D5" s="7">
        <v>2</v>
      </c>
      <c r="E5" s="7">
        <v>21</v>
      </c>
      <c r="F5" s="7">
        <v>34</v>
      </c>
    </row>
    <row r="6" spans="1:6" x14ac:dyDescent="0.3">
      <c r="A6" s="6" t="s">
        <v>2065</v>
      </c>
      <c r="B6" s="7"/>
      <c r="C6" s="7"/>
      <c r="D6" s="7"/>
      <c r="E6" s="7">
        <v>4</v>
      </c>
      <c r="F6" s="7">
        <v>4</v>
      </c>
    </row>
    <row r="7" spans="1:6" x14ac:dyDescent="0.3">
      <c r="A7" s="6" t="s">
        <v>2042</v>
      </c>
      <c r="B7" s="7">
        <v>4</v>
      </c>
      <c r="C7" s="7">
        <v>21</v>
      </c>
      <c r="D7" s="7">
        <v>1</v>
      </c>
      <c r="E7" s="7">
        <v>34</v>
      </c>
      <c r="F7" s="7">
        <v>60</v>
      </c>
    </row>
    <row r="8" spans="1:6" x14ac:dyDescent="0.3">
      <c r="A8" s="6" t="s">
        <v>2044</v>
      </c>
      <c r="B8" s="7">
        <v>2</v>
      </c>
      <c r="C8" s="7">
        <v>12</v>
      </c>
      <c r="D8" s="7">
        <v>1</v>
      </c>
      <c r="E8" s="7">
        <v>22</v>
      </c>
      <c r="F8" s="7">
        <v>37</v>
      </c>
    </row>
    <row r="9" spans="1:6" x14ac:dyDescent="0.3">
      <c r="A9" s="6" t="s">
        <v>2043</v>
      </c>
      <c r="B9" s="7"/>
      <c r="C9" s="7">
        <v>8</v>
      </c>
      <c r="D9" s="7"/>
      <c r="E9" s="7">
        <v>10</v>
      </c>
      <c r="F9" s="7">
        <v>18</v>
      </c>
    </row>
    <row r="10" spans="1:6" x14ac:dyDescent="0.3">
      <c r="A10" s="6" t="s">
        <v>2053</v>
      </c>
      <c r="B10" s="7">
        <v>1</v>
      </c>
      <c r="C10" s="7">
        <v>7</v>
      </c>
      <c r="D10" s="7"/>
      <c r="E10" s="7">
        <v>9</v>
      </c>
      <c r="F10" s="7">
        <v>17</v>
      </c>
    </row>
    <row r="11" spans="1:6" x14ac:dyDescent="0.3">
      <c r="A11" s="6" t="s">
        <v>2034</v>
      </c>
      <c r="B11" s="7">
        <v>4</v>
      </c>
      <c r="C11" s="7">
        <v>20</v>
      </c>
      <c r="D11" s="7"/>
      <c r="E11" s="7">
        <v>22</v>
      </c>
      <c r="F11" s="7">
        <v>46</v>
      </c>
    </row>
    <row r="12" spans="1:6" x14ac:dyDescent="0.3">
      <c r="A12" s="6" t="s">
        <v>2045</v>
      </c>
      <c r="B12" s="7">
        <v>3</v>
      </c>
      <c r="C12" s="7">
        <v>19</v>
      </c>
      <c r="D12" s="7"/>
      <c r="E12" s="7">
        <v>23</v>
      </c>
      <c r="F12" s="7">
        <v>45</v>
      </c>
    </row>
    <row r="13" spans="1:6" x14ac:dyDescent="0.3">
      <c r="A13" s="6" t="s">
        <v>2058</v>
      </c>
      <c r="B13" s="7">
        <v>1</v>
      </c>
      <c r="C13" s="7">
        <v>6</v>
      </c>
      <c r="D13" s="7"/>
      <c r="E13" s="7">
        <v>10</v>
      </c>
      <c r="F13" s="7">
        <v>17</v>
      </c>
    </row>
    <row r="14" spans="1:6" x14ac:dyDescent="0.3">
      <c r="A14" s="6" t="s">
        <v>2057</v>
      </c>
      <c r="B14" s="7"/>
      <c r="C14" s="7">
        <v>3</v>
      </c>
      <c r="D14" s="7"/>
      <c r="E14" s="7">
        <v>4</v>
      </c>
      <c r="F14" s="7">
        <v>7</v>
      </c>
    </row>
    <row r="15" spans="1:6" x14ac:dyDescent="0.3">
      <c r="A15" s="6" t="s">
        <v>2061</v>
      </c>
      <c r="B15" s="7"/>
      <c r="C15" s="7">
        <v>8</v>
      </c>
      <c r="D15" s="7">
        <v>1</v>
      </c>
      <c r="E15" s="7">
        <v>4</v>
      </c>
      <c r="F15" s="7">
        <v>13</v>
      </c>
    </row>
    <row r="16" spans="1:6" x14ac:dyDescent="0.3">
      <c r="A16" s="6" t="s">
        <v>2048</v>
      </c>
      <c r="B16" s="7">
        <v>1</v>
      </c>
      <c r="C16" s="7">
        <v>6</v>
      </c>
      <c r="D16" s="7">
        <v>1</v>
      </c>
      <c r="E16" s="7">
        <v>13</v>
      </c>
      <c r="F16" s="7">
        <v>21</v>
      </c>
    </row>
    <row r="17" spans="1:6" x14ac:dyDescent="0.3">
      <c r="A17" s="6" t="s">
        <v>2055</v>
      </c>
      <c r="B17" s="7">
        <v>4</v>
      </c>
      <c r="C17" s="7">
        <v>11</v>
      </c>
      <c r="D17" s="7">
        <v>1</v>
      </c>
      <c r="E17" s="7">
        <v>26</v>
      </c>
      <c r="F17" s="7">
        <v>42</v>
      </c>
    </row>
    <row r="18" spans="1:6" x14ac:dyDescent="0.3">
      <c r="A18" s="6" t="s">
        <v>2040</v>
      </c>
      <c r="B18" s="7">
        <v>23</v>
      </c>
      <c r="C18" s="7">
        <v>132</v>
      </c>
      <c r="D18" s="7">
        <v>2</v>
      </c>
      <c r="E18" s="7">
        <v>187</v>
      </c>
      <c r="F18" s="7">
        <v>344</v>
      </c>
    </row>
    <row r="19" spans="1:6" x14ac:dyDescent="0.3">
      <c r="A19" s="6" t="s">
        <v>2056</v>
      </c>
      <c r="B19" s="7"/>
      <c r="C19" s="7">
        <v>4</v>
      </c>
      <c r="D19" s="7"/>
      <c r="E19" s="7">
        <v>4</v>
      </c>
      <c r="F19" s="7">
        <v>8</v>
      </c>
    </row>
    <row r="20" spans="1:6" x14ac:dyDescent="0.3">
      <c r="A20" s="6" t="s">
        <v>2036</v>
      </c>
      <c r="B20" s="7">
        <v>6</v>
      </c>
      <c r="C20" s="7">
        <v>30</v>
      </c>
      <c r="D20" s="7"/>
      <c r="E20" s="7">
        <v>49</v>
      </c>
      <c r="F20" s="7">
        <v>85</v>
      </c>
    </row>
    <row r="21" spans="1:6" x14ac:dyDescent="0.3">
      <c r="A21" s="6" t="s">
        <v>2063</v>
      </c>
      <c r="B21" s="7"/>
      <c r="C21" s="7">
        <v>9</v>
      </c>
      <c r="D21" s="7"/>
      <c r="E21" s="7">
        <v>5</v>
      </c>
      <c r="F21" s="7">
        <v>14</v>
      </c>
    </row>
    <row r="22" spans="1:6" x14ac:dyDescent="0.3">
      <c r="A22" s="6" t="s">
        <v>2052</v>
      </c>
      <c r="B22" s="7">
        <v>1</v>
      </c>
      <c r="C22" s="7">
        <v>5</v>
      </c>
      <c r="D22" s="7">
        <v>1</v>
      </c>
      <c r="E22" s="7">
        <v>9</v>
      </c>
      <c r="F22" s="7">
        <v>16</v>
      </c>
    </row>
    <row r="23" spans="1:6" x14ac:dyDescent="0.3">
      <c r="A23" s="6" t="s">
        <v>2060</v>
      </c>
      <c r="B23" s="7">
        <v>3</v>
      </c>
      <c r="C23" s="7">
        <v>3</v>
      </c>
      <c r="D23" s="7"/>
      <c r="E23" s="7">
        <v>11</v>
      </c>
      <c r="F23" s="7">
        <v>17</v>
      </c>
    </row>
    <row r="24" spans="1:6" x14ac:dyDescent="0.3">
      <c r="A24" s="6" t="s">
        <v>2059</v>
      </c>
      <c r="B24" s="7"/>
      <c r="C24" s="7">
        <v>7</v>
      </c>
      <c r="D24" s="7"/>
      <c r="E24" s="7">
        <v>14</v>
      </c>
      <c r="F24" s="7">
        <v>21</v>
      </c>
    </row>
    <row r="25" spans="1:6" x14ac:dyDescent="0.3">
      <c r="A25" s="6" t="s">
        <v>2051</v>
      </c>
      <c r="B25" s="7">
        <v>1</v>
      </c>
      <c r="C25" s="7">
        <v>15</v>
      </c>
      <c r="D25" s="7">
        <v>2</v>
      </c>
      <c r="E25" s="7">
        <v>17</v>
      </c>
      <c r="F25" s="7">
        <v>35</v>
      </c>
    </row>
    <row r="26" spans="1:6" x14ac:dyDescent="0.3">
      <c r="A26" s="6" t="s">
        <v>2046</v>
      </c>
      <c r="B26" s="7"/>
      <c r="C26" s="7">
        <v>16</v>
      </c>
      <c r="D26" s="7">
        <v>1</v>
      </c>
      <c r="E26" s="7">
        <v>28</v>
      </c>
      <c r="F26" s="7">
        <v>45</v>
      </c>
    </row>
    <row r="27" spans="1:6" x14ac:dyDescent="0.3">
      <c r="A27" s="6" t="s">
        <v>2038</v>
      </c>
      <c r="B27" s="7">
        <v>2</v>
      </c>
      <c r="C27" s="7">
        <v>12</v>
      </c>
      <c r="D27" s="7">
        <v>1</v>
      </c>
      <c r="E27" s="7">
        <v>36</v>
      </c>
      <c r="F27" s="7">
        <v>51</v>
      </c>
    </row>
    <row r="28" spans="1:6" x14ac:dyDescent="0.3">
      <c r="A28" s="6" t="s">
        <v>2062</v>
      </c>
      <c r="B28" s="7"/>
      <c r="C28" s="7"/>
      <c r="D28" s="7"/>
      <c r="E28" s="7">
        <v>3</v>
      </c>
      <c r="F28" s="7">
        <v>3</v>
      </c>
    </row>
    <row r="29" spans="1:6" x14ac:dyDescent="0.3">
      <c r="A29" s="6" t="s">
        <v>2067</v>
      </c>
      <c r="B29" s="7">
        <v>57</v>
      </c>
      <c r="C29" s="7">
        <v>364</v>
      </c>
      <c r="D29" s="7">
        <v>14</v>
      </c>
      <c r="E29" s="7">
        <v>565</v>
      </c>
      <c r="F29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7791-FF89-4874-9FE4-DBFFE68C2721}">
  <sheetPr codeName="Sheet1"/>
  <dimension ref="A1:E18"/>
  <sheetViews>
    <sheetView workbookViewId="0">
      <selection activeCell="D23" sqref="D23:D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5" t="s">
        <v>2073</v>
      </c>
      <c r="B1" t="s">
        <v>2070</v>
      </c>
    </row>
    <row r="2" spans="1:5" x14ac:dyDescent="0.3">
      <c r="A2" s="5" t="s">
        <v>2031</v>
      </c>
      <c r="B2" t="s">
        <v>2070</v>
      </c>
    </row>
    <row r="4" spans="1:5" x14ac:dyDescent="0.3">
      <c r="A4" s="5" t="s">
        <v>2069</v>
      </c>
      <c r="B4" s="5" t="s">
        <v>2066</v>
      </c>
    </row>
    <row r="5" spans="1:5" x14ac:dyDescent="0.3">
      <c r="A5" s="5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6" t="s">
        <v>2074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">
      <c r="A7" s="6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">
      <c r="A8" s="6" t="s">
        <v>2076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">
      <c r="A9" s="6" t="s">
        <v>2077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">
      <c r="A10" s="6" t="s">
        <v>2078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">
      <c r="A11" s="6" t="s">
        <v>2079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">
      <c r="A12" s="6" t="s">
        <v>2080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">
      <c r="A13" s="6" t="s">
        <v>2081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">
      <c r="A14" s="6" t="s">
        <v>2082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">
      <c r="A15" s="6" t="s">
        <v>2083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">
      <c r="A16" s="6" t="s">
        <v>2084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">
      <c r="A17" s="6" t="s">
        <v>2085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">
      <c r="A18" s="6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CDAE-7C9C-40C3-AEA7-57364C969915}">
  <dimension ref="A1:H13"/>
  <sheetViews>
    <sheetView workbookViewId="0">
      <selection activeCell="F1" activeCellId="1" sqref="A1:A13 F1:H1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COUNTIFS(Crowdfunding!$D:$D, "&lt;1000", Crowdfunding!$F:$F,"successful")</f>
        <v>30</v>
      </c>
      <c r="C2">
        <f>COUNTIFS(Crowdfunding!$D:$D, "&lt;1000", Crowdfunding!$F:$F,"failed")</f>
        <v>20</v>
      </c>
      <c r="D2">
        <f>COUNTIFS(Crowdfunding!$D:$D, "&lt;1000", Crowdfunding!$F:$F,"canceled")</f>
        <v>1</v>
      </c>
      <c r="E2">
        <f>SUM(B2:D2)</f>
        <v>51</v>
      </c>
      <c r="F2">
        <f>ROUND(((B2/E2)*100),0)</f>
        <v>59</v>
      </c>
      <c r="G2">
        <f>ROUND(((C2/E2)*100),0)</f>
        <v>39</v>
      </c>
      <c r="H2">
        <f>ROUND(((D2/E2)*100),0)</f>
        <v>2</v>
      </c>
    </row>
    <row r="3" spans="1:8" x14ac:dyDescent="0.3">
      <c r="A3" t="s">
        <v>2095</v>
      </c>
      <c r="B3">
        <f>COUNTIFS(Crowdfunding!$D:$D,"&gt;=1000",Crowdfunding!$D:$D,"&lt;=4999",Crowdfunding!$F:$F,"successful")</f>
        <v>191</v>
      </c>
      <c r="C3">
        <f>COUNTIFS(Crowdfunding!$D:$D,"&gt;=1000",Crowdfunding!$D:$D,"&lt;=4999",Crowdfunding!$F:$F,"failed")</f>
        <v>38</v>
      </c>
      <c r="D3">
        <f>COUNTIFS(Crowdfunding!$D:$D,"&gt;=1000",Crowdfunding!$D:$D,"&lt;=4999",Crowdfunding!$F:$F,"canceled")</f>
        <v>2</v>
      </c>
      <c r="E3">
        <f t="shared" ref="E3:E13" si="0">SUM(B3:D3)</f>
        <v>231</v>
      </c>
      <c r="F3">
        <f t="shared" ref="F3:F13" si="1">ROUND(((B3/E3)*100),0)</f>
        <v>83</v>
      </c>
      <c r="G3">
        <f t="shared" ref="G3:G13" si="2">ROUND(((C3/E3)*100),0)</f>
        <v>16</v>
      </c>
      <c r="H3">
        <f t="shared" ref="H3:H13" si="3">ROUND(((D3/E3)*100),0)</f>
        <v>1</v>
      </c>
    </row>
    <row r="4" spans="1:8" x14ac:dyDescent="0.3">
      <c r="A4" t="s">
        <v>2096</v>
      </c>
      <c r="B4">
        <f>COUNTIFS(Crowdfunding!$D:$D,"&gt;=5000",Crowdfunding!$D:$D,"&lt;=9999",Crowdfunding!$F:$F,"successful")</f>
        <v>164</v>
      </c>
      <c r="C4">
        <f>COUNTIFS(Crowdfunding!$D:$D,"&gt;=5000",Crowdfunding!$D:$D,"&lt;=9999",Crowdfunding!$F:$F,"failed")</f>
        <v>126</v>
      </c>
      <c r="D4">
        <f>COUNTIFS(Crowdfunding!$D:$D,"&gt;=5000",Crowdfunding!$D:$D,"&lt;=9999",Crowdfunding!$F:$F,"canceled")</f>
        <v>25</v>
      </c>
      <c r="E4">
        <f t="shared" si="0"/>
        <v>315</v>
      </c>
      <c r="F4">
        <f t="shared" si="1"/>
        <v>52</v>
      </c>
      <c r="G4">
        <f t="shared" si="2"/>
        <v>40</v>
      </c>
      <c r="H4">
        <f t="shared" si="3"/>
        <v>8</v>
      </c>
    </row>
    <row r="5" spans="1:8" x14ac:dyDescent="0.3">
      <c r="A5" t="s">
        <v>2097</v>
      </c>
      <c r="B5">
        <f>COUNTIFS(Crowdfunding!$D:$D,"&gt;=10000",Crowdfunding!$D:$D,"&lt;=14999",Crowdfunding!$F:$F,"successful")</f>
        <v>4</v>
      </c>
      <c r="C5">
        <f>COUNTIFS(Crowdfunding!$D:$D,"&gt;=10000",Crowdfunding!$D:$D,"&lt;=14999",Crowdfunding!$F:$F,"failed")</f>
        <v>5</v>
      </c>
      <c r="D5">
        <f>COUNTIFS(Crowdfunding!$D:$D,"&gt;=10000",Crowdfunding!$D:$D,"&lt;=14999",Crowdfunding!$F:$F,"canceled")</f>
        <v>0</v>
      </c>
      <c r="E5">
        <f t="shared" si="0"/>
        <v>9</v>
      </c>
      <c r="F5">
        <f t="shared" si="1"/>
        <v>44</v>
      </c>
      <c r="G5">
        <f t="shared" si="2"/>
        <v>56</v>
      </c>
      <c r="H5">
        <f t="shared" si="3"/>
        <v>0</v>
      </c>
    </row>
    <row r="6" spans="1:8" x14ac:dyDescent="0.3">
      <c r="A6" t="s">
        <v>2098</v>
      </c>
      <c r="B6">
        <f>COUNTIFS(Crowdfunding!$D:$D,"&gt;=15000",Crowdfunding!$D:$D,"&lt;=19999",Crowdfunding!$F:$F,"successful")</f>
        <v>10</v>
      </c>
      <c r="C6">
        <f>COUNTIFS(Crowdfunding!$D:$D,"&gt;=15000",Crowdfunding!$D:$D,"&lt;=19999",Crowdfunding!$F:$F,"failed")</f>
        <v>0</v>
      </c>
      <c r="D6">
        <f>COUNTIFS(Crowdfunding!$D:$D,"&gt;=15000",Crowdfunding!$D:$D,"&lt;=19999",Crowdfunding!$F:$F,"canceled")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">
      <c r="A7" t="s">
        <v>2099</v>
      </c>
      <c r="B7">
        <f>COUNTIFS(Crowdfunding!$D:$D,"&gt;=20000",Crowdfunding!$D:$D,"&lt;=24999",Crowdfunding!$F:$F,"successful")</f>
        <v>7</v>
      </c>
      <c r="C7">
        <f>COUNTIFS(Crowdfunding!$D:$D,"&gt;=20000",Crowdfunding!$D:$D,"&lt;=24999",Crowdfunding!$F:$F,"failed")</f>
        <v>0</v>
      </c>
      <c r="D7">
        <f>COUNTIFS(Crowdfunding!$D:$D,"&gt;=20000",Crowdfunding!$D:$D,"&lt;=24999",Crowdfunding!$F:$F,"canceled")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">
      <c r="A8" t="s">
        <v>2100</v>
      </c>
      <c r="B8">
        <f>COUNTIFS(Crowdfunding!$D:$D,"&gt;=25000",Crowdfunding!$D:$D,"&lt;=29999",Crowdfunding!$F:$F,"successful")</f>
        <v>11</v>
      </c>
      <c r="C8">
        <f>COUNTIFS(Crowdfunding!$D:$D,"&gt;=25000",Crowdfunding!$D:$D,"&lt;=29999",Crowdfunding!$F:$F,"failed")</f>
        <v>3</v>
      </c>
      <c r="D8">
        <f>COUNTIFS(Crowdfunding!$D:$D,"&gt;=25000",Crowdfunding!$D:$D,"&lt;=29999",Crowdfunding!$F:$F,"canceled")</f>
        <v>0</v>
      </c>
      <c r="E8">
        <f t="shared" si="0"/>
        <v>14</v>
      </c>
      <c r="F8">
        <f t="shared" si="1"/>
        <v>79</v>
      </c>
      <c r="G8">
        <f t="shared" si="2"/>
        <v>21</v>
      </c>
      <c r="H8">
        <f t="shared" si="3"/>
        <v>0</v>
      </c>
    </row>
    <row r="9" spans="1:8" x14ac:dyDescent="0.3">
      <c r="A9" t="s">
        <v>2101</v>
      </c>
      <c r="B9">
        <f>COUNTIFS(Crowdfunding!$D:$D,"&gt;=30000",Crowdfunding!$D:$D,"&lt;=34999",Crowdfunding!$F:$F,"successful")</f>
        <v>7</v>
      </c>
      <c r="C9">
        <f>COUNTIFS(Crowdfunding!$D:$D,"&gt;=30000",Crowdfunding!$D:$D,"&lt;=34999",Crowdfunding!$F:$F,"failed")</f>
        <v>0</v>
      </c>
      <c r="D9">
        <f>COUNTIFS(Crowdfunding!$D:$D,"&gt;=30000",Crowdfunding!$D:$D,"&lt;=34999",Crowdfunding!$F:$F,"canceled")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3">
      <c r="A10" t="s">
        <v>2102</v>
      </c>
      <c r="B10">
        <f>COUNTIFS(Crowdfunding!$D:$D,"&gt;=35000",Crowdfunding!$D:$D,"&lt;=39999",Crowdfunding!$F:$F,"successful")</f>
        <v>8</v>
      </c>
      <c r="C10">
        <f>COUNTIFS(Crowdfunding!$D:$D,"&gt;=35000",Crowdfunding!$D:$D,"&lt;=39999",Crowdfunding!$F:$F,"failed")</f>
        <v>3</v>
      </c>
      <c r="D10">
        <f>COUNTIFS(Crowdfunding!$D:$D,"&gt;=35000",Crowdfunding!$D:$D,"&lt;=39999",Crowdfunding!$F:$F,"canceled")</f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>
        <f t="shared" si="3"/>
        <v>8</v>
      </c>
    </row>
    <row r="11" spans="1:8" x14ac:dyDescent="0.3">
      <c r="A11" t="s">
        <v>2103</v>
      </c>
      <c r="B11">
        <f>COUNTIFS(Crowdfunding!$D:$D,"&gt;=40000",Crowdfunding!$D:$D,"&lt;=44999",Crowdfunding!$F:$F,"successful")</f>
        <v>11</v>
      </c>
      <c r="C11">
        <f>COUNTIFS(Crowdfunding!$D:$D,"&gt;=40000",Crowdfunding!$D:$D,"&lt;=44999",Crowdfunding!$F:$F,"failed")</f>
        <v>3</v>
      </c>
      <c r="D11">
        <f>COUNTIFS(Crowdfunding!$D:$D,"&gt;=40000",Crowdfunding!$D:$D,"&lt;=44999",Crowdfunding!$F:$F,"canceled")</f>
        <v>0</v>
      </c>
      <c r="E11">
        <f t="shared" si="0"/>
        <v>14</v>
      </c>
      <c r="F11">
        <f t="shared" si="1"/>
        <v>79</v>
      </c>
      <c r="G11">
        <f t="shared" si="2"/>
        <v>21</v>
      </c>
      <c r="H11">
        <f t="shared" si="3"/>
        <v>0</v>
      </c>
    </row>
    <row r="12" spans="1:8" x14ac:dyDescent="0.3">
      <c r="A12" t="s">
        <v>2104</v>
      </c>
      <c r="B12">
        <f>COUNTIFS(Crowdfunding!$D:$D,"&gt;=45000",Crowdfunding!$D:$D,"&lt;=49999",Crowdfunding!$F:$F,"successful")</f>
        <v>8</v>
      </c>
      <c r="C12">
        <f>COUNTIFS(Crowdfunding!$D:$D,"&gt;=45000",Crowdfunding!$D:$D,"&lt;=49999",Crowdfunding!$F:$F,"failed")</f>
        <v>3</v>
      </c>
      <c r="D12">
        <f>COUNTIFS(Crowdfunding!$D:$D,"&gt;=45000",Crowdfunding!$D:$D,"&lt;=49999",Crowdfunding!$F:$F,"canceled")</f>
        <v>0</v>
      </c>
      <c r="E12">
        <f t="shared" si="0"/>
        <v>11</v>
      </c>
      <c r="F12">
        <f t="shared" si="1"/>
        <v>73</v>
      </c>
      <c r="G12">
        <f t="shared" si="2"/>
        <v>27</v>
      </c>
      <c r="H12">
        <f t="shared" si="3"/>
        <v>0</v>
      </c>
    </row>
    <row r="13" spans="1:8" x14ac:dyDescent="0.3">
      <c r="A13" t="s">
        <v>2105</v>
      </c>
      <c r="B13">
        <f>COUNTIFS(Crowdfunding!$D:$D,"&gt;=50000",Crowdfunding!$F:$F,"successful")</f>
        <v>114</v>
      </c>
      <c r="C13">
        <f>COUNTIFS(Crowdfunding!$D:$D,"&gt;=50000",Crowdfunding!$F:$F,"failed")</f>
        <v>163</v>
      </c>
      <c r="D13">
        <f>COUNTIFS(Crowdfunding!$D:$D,"&gt;=50000",Crowdfunding!$F:$F,"canceled")</f>
        <v>28</v>
      </c>
      <c r="E13">
        <f t="shared" si="0"/>
        <v>305</v>
      </c>
      <c r="F13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Stats</vt:lpstr>
      <vt:lpstr>Sub-Category Stats</vt:lpstr>
      <vt:lpstr>Monthly Stats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Ma</cp:lastModifiedBy>
  <cp:lastPrinted>2022-07-20T23:25:29Z</cp:lastPrinted>
  <dcterms:created xsi:type="dcterms:W3CDTF">2021-09-29T18:52:28Z</dcterms:created>
  <dcterms:modified xsi:type="dcterms:W3CDTF">2022-07-20T23:34:53Z</dcterms:modified>
</cp:coreProperties>
</file>