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Systems Engineering Masters Files\1 - Fall 2024\ASME02\"/>
    </mc:Choice>
  </mc:AlternateContent>
  <xr:revisionPtr revIDLastSave="0" documentId="8_{2D9FA565-DFD8-41DA-AC40-B95E0D03C647}" xr6:coauthVersionLast="47" xr6:coauthVersionMax="47" xr10:uidLastSave="{00000000-0000-0000-0000-000000000000}"/>
  <bookViews>
    <workbookView xWindow="-120" yWindow="-120" windowWidth="29040" windowHeight="15720" xr2:uid="{8AD6E5A3-772A-4197-AE8E-54F55B4A3A81}"/>
  </bookViews>
  <sheets>
    <sheet name="Sheet1" sheetId="1" r:id="rId1"/>
  </sheets>
  <externalReferences>
    <externalReference r:id="rId2"/>
  </externalReferences>
  <definedNames>
    <definedName name="DEL_T">Sheet1!$E$22</definedName>
    <definedName name="ElementCrossArea" localSheetId="0">Sheet1!$C$12</definedName>
    <definedName name="ElementLength" localSheetId="0">Sheet1!$C$11</definedName>
    <definedName name="EnergyHeatWater">Sheet1!$D$17</definedName>
    <definedName name="OhmnReplace">Sheet1!$C$40</definedName>
    <definedName name="Psocket">Sheet1!$C$29</definedName>
    <definedName name="RelaceValue">Sheet1!$C$39</definedName>
    <definedName name="SocketVoltage" localSheetId="0">Sheet1!$C$27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C112" i="1"/>
  <c r="H99" i="1"/>
  <c r="F99" i="1"/>
  <c r="E99" i="1"/>
  <c r="C46" i="1" s="1"/>
  <c r="E54" i="1"/>
  <c r="D54" i="1"/>
  <c r="F46" i="1"/>
  <c r="E46" i="1"/>
  <c r="C29" i="1"/>
  <c r="C106" i="1" s="1"/>
  <c r="C22" i="1"/>
  <c r="E21" i="1"/>
  <c r="E20" i="1"/>
  <c r="C116" i="1" l="1"/>
  <c r="G99" i="1"/>
  <c r="I99" i="1" s="1"/>
  <c r="E22" i="1"/>
  <c r="D17" i="1" s="1"/>
  <c r="C105" i="1" s="1"/>
  <c r="C107" i="1" s="1"/>
  <c r="E107" i="1" s="1"/>
  <c r="G54" i="1"/>
  <c r="G46" i="1"/>
  <c r="C108" i="1"/>
  <c r="C37" i="1"/>
  <c r="C39" i="1" s="1"/>
  <c r="C40" i="1" s="1"/>
  <c r="D46" i="1" l="1"/>
  <c r="H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tc={1BCE92E7-0D09-41B4-A170-294983812730}</author>
    <author>Vollmer, Jackson Thomas</author>
  </authors>
  <commentList>
    <comment ref="C18" authorId="0" shapeId="0" xr:uid="{1BCE92E7-0D09-41B4-A170-29498381273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Driver of time to heat</t>
      </text>
    </comment>
    <comment ref="B97" authorId="1" shapeId="0" xr:uid="{22550F7B-C791-4663-AFDC-7BF542301BF4}">
      <text>
        <r>
          <rPr>
            <b/>
            <sz val="9"/>
            <color indexed="81"/>
            <rFont val="Tahoma"/>
            <family val="2"/>
          </rPr>
          <t>Vollmer, Jackson Thomas:</t>
        </r>
        <r>
          <rPr>
            <sz val="9"/>
            <color indexed="81"/>
            <rFont val="Tahoma"/>
            <family val="2"/>
          </rPr>
          <t xml:space="preserve">
The solution is trivial and will be cost based</t>
        </r>
      </text>
    </comment>
  </commentList>
</comments>
</file>

<file path=xl/sharedStrings.xml><?xml version="1.0" encoding="utf-8"?>
<sst xmlns="http://schemas.openxmlformats.org/spreadsheetml/2006/main" count="92" uniqueCount="70">
  <si>
    <t>Material Properties</t>
  </si>
  <si>
    <t>Material</t>
  </si>
  <si>
    <t>Resistivity (Ω·m)</t>
  </si>
  <si>
    <t>Thermal Conductivity (W/m·K)</t>
  </si>
  <si>
    <r>
      <t>Temperature Coefficent (</t>
    </r>
    <r>
      <rPr>
        <sz val="11"/>
        <color theme="1"/>
        <rFont val="Aptos Narrow"/>
        <family val="2"/>
      </rPr>
      <t>α)</t>
    </r>
  </si>
  <si>
    <t>Density (kg/m^3)</t>
  </si>
  <si>
    <t>Cost per kg</t>
  </si>
  <si>
    <t>Stainless Steel</t>
  </si>
  <si>
    <t>Geometry</t>
  </si>
  <si>
    <t xml:space="preserve">Length </t>
  </si>
  <si>
    <t>m</t>
  </si>
  <si>
    <t>Cross Sectional Area</t>
  </si>
  <si>
    <t>m^2</t>
  </si>
  <si>
    <t>Water Temperature</t>
  </si>
  <si>
    <t>heat transfer</t>
  </si>
  <si>
    <t>Energy to Heat Water</t>
  </si>
  <si>
    <t>Q=m*C*Delta T</t>
  </si>
  <si>
    <t>J</t>
  </si>
  <si>
    <t>Q=hAdelT</t>
  </si>
  <si>
    <t>Mass of water</t>
  </si>
  <si>
    <t>kg</t>
  </si>
  <si>
    <t>Specific Heat Capacity</t>
  </si>
  <si>
    <t>J/Kg k</t>
  </si>
  <si>
    <t>Initial</t>
  </si>
  <si>
    <t>F</t>
  </si>
  <si>
    <t>K</t>
  </si>
  <si>
    <t>Final</t>
  </si>
  <si>
    <t>Delta T</t>
  </si>
  <si>
    <t>Power Suppplied by Socket</t>
  </si>
  <si>
    <t>Volts</t>
  </si>
  <si>
    <t>V</t>
  </si>
  <si>
    <t>Amps</t>
  </si>
  <si>
    <t>A</t>
  </si>
  <si>
    <t>P_socket</t>
  </si>
  <si>
    <t>Watt</t>
  </si>
  <si>
    <t>Replacement Condition</t>
  </si>
  <si>
    <t>W</t>
  </si>
  <si>
    <t>Percentage of efficency</t>
  </si>
  <si>
    <t>percent</t>
  </si>
  <si>
    <t>Replace value</t>
  </si>
  <si>
    <t>Ohm value</t>
  </si>
  <si>
    <t>Ohms</t>
  </si>
  <si>
    <t>Design Decision Effects</t>
  </si>
  <si>
    <t>Initial Resistance (Ohmn)</t>
  </si>
  <si>
    <t>Cycles until replace</t>
  </si>
  <si>
    <t>Length</t>
  </si>
  <si>
    <t>Cross Area</t>
  </si>
  <si>
    <t>Initial time to heat (Min)</t>
  </si>
  <si>
    <t>Final time to heat (Min)</t>
  </si>
  <si>
    <t>Costing</t>
  </si>
  <si>
    <t>Cost</t>
  </si>
  <si>
    <t>efficeny to heating element size</t>
  </si>
  <si>
    <t>Resistance</t>
  </si>
  <si>
    <t>Reistance</t>
  </si>
  <si>
    <t>Voltage^2</t>
  </si>
  <si>
    <t>Power (W)</t>
  </si>
  <si>
    <t>time (s)</t>
  </si>
  <si>
    <t>Joules used</t>
  </si>
  <si>
    <t>Time to heat (capped by socket power)</t>
  </si>
  <si>
    <t>Energy to heat vol. of water</t>
  </si>
  <si>
    <t>Socket output</t>
  </si>
  <si>
    <t xml:space="preserve">time to heat </t>
  </si>
  <si>
    <t>s</t>
  </si>
  <si>
    <t>min</t>
  </si>
  <si>
    <t>Power draw</t>
  </si>
  <si>
    <t>Length m</t>
  </si>
  <si>
    <t>Cross-Sectional Area m^2</t>
  </si>
  <si>
    <t>Density kg/m^3</t>
  </si>
  <si>
    <t>Cost per Kg</t>
  </si>
  <si>
    <t xml:space="preserve">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</si>
</sst>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_);_(* \(#,##0.00000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4" xfId="0" applyFill="1" applyBorder="1"/>
    <xf numFmtId="164" fontId="0" fillId="3" borderId="14" xfId="0" applyNumberFormat="1" applyFill="1" applyBorder="1"/>
    <xf numFmtId="43" fontId="0" fillId="3" borderId="14" xfId="0" applyNumberFormat="1" applyFill="1" applyBorder="1"/>
    <xf numFmtId="44" fontId="0" fillId="3" borderId="14" xfId="2" applyFont="1" applyFill="1" applyBorder="1"/>
    <xf numFmtId="164" fontId="0" fillId="0" borderId="0" xfId="1" applyNumberFormat="1" applyFont="1"/>
    <xf numFmtId="43" fontId="0" fillId="0" borderId="0" xfId="1" applyFont="1"/>
    <xf numFmtId="43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ystems%20Engineering%20Masters%20Files\1%20-%20Fall%202024\ASME02\CoffeeMakerJV.xlsx" TargetMode="External"/><Relationship Id="rId1" Type="http://schemas.openxmlformats.org/officeDocument/2006/relationships/externalLinkPath" Target="CoffeeMakerJ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ting Elements"/>
      <sheetName val="Thermos Structure"/>
      <sheetName val="Water Reservoir"/>
      <sheetName val="Coffee Infusion Chamber"/>
      <sheetName val="Footprint"/>
    </sheetNames>
    <definedNames>
      <definedName name="ElementCrossArea" refersTo="='Heating Elements'!$C$15" sheetId="0"/>
      <definedName name="ElementLength" refersTo="='Heating Elements'!$C$14" sheetId="0"/>
    </definedNames>
    <sheetDataSet>
      <sheetData sheetId="0">
        <row r="14">
          <cell r="C14">
            <v>0.25</v>
          </cell>
        </row>
        <row r="15">
          <cell r="C15">
            <v>5.0000000000000001E-4</v>
          </cell>
        </row>
      </sheetData>
      <sheetData sheetId="1">
        <row r="14">
          <cell r="C14">
            <v>4186</v>
          </cell>
        </row>
      </sheetData>
      <sheetData sheetId="2">
        <row r="15">
          <cell r="C15" t="str">
            <v>m^3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ollmer, Jackson Thomas" id="{EC1CFCD9-F37F-41BE-99B6-EB975B622AEC}" userId="S::383602@win.lanl.gov::c0aa7daa-8e51-4665-9895-d015b61cae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4-10-29T22:07:30.92" personId="{EC1CFCD9-F37F-41BE-99B6-EB975B622AEC}" id="{1BCE92E7-0D09-41B4-A170-294983812730}">
    <text>Driver of time to heat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B48C-DD20-4121-AEC3-98196B61D80F}">
  <dimension ref="B2:I116"/>
  <sheetViews>
    <sheetView tabSelected="1" workbookViewId="0">
      <selection activeCell="G34" sqref="G34"/>
    </sheetView>
  </sheetViews>
  <sheetFormatPr defaultRowHeight="15"/>
  <cols>
    <col min="2" max="2" width="21.85546875" customWidth="1"/>
    <col min="3" max="3" width="17.7109375" customWidth="1"/>
    <col min="4" max="4" width="28.28515625" customWidth="1"/>
    <col min="5" max="5" width="27" customWidth="1"/>
    <col min="6" max="6" width="15.5703125" customWidth="1"/>
    <col min="7" max="7" width="21.5703125" customWidth="1"/>
    <col min="8" max="8" width="22.28515625" customWidth="1"/>
  </cols>
  <sheetData>
    <row r="2" spans="2:7" ht="15.75" thickBot="1"/>
    <row r="3" spans="2:7" ht="15.75" thickBot="1">
      <c r="B3" s="27" t="s">
        <v>0</v>
      </c>
      <c r="C3" s="28"/>
      <c r="D3" s="28"/>
      <c r="E3" s="28"/>
      <c r="F3" s="28"/>
      <c r="G3" s="29"/>
    </row>
    <row r="4" spans="2:7" ht="15.75" thickBot="1">
      <c r="B4" s="1" t="s">
        <v>1</v>
      </c>
      <c r="C4" s="1" t="s">
        <v>2</v>
      </c>
      <c r="D4" s="1" t="s">
        <v>3</v>
      </c>
      <c r="E4" t="s">
        <v>4</v>
      </c>
      <c r="F4" s="1" t="s">
        <v>5</v>
      </c>
      <c r="G4" s="1" t="s">
        <v>6</v>
      </c>
    </row>
    <row r="5" spans="2:7" ht="15.75" thickBot="1">
      <c r="B5" s="23" t="s">
        <v>7</v>
      </c>
      <c r="C5" s="24">
        <v>6.8999999999999996E-7</v>
      </c>
      <c r="D5" s="25">
        <v>16</v>
      </c>
      <c r="E5" s="25">
        <v>2.0000000000000001E-4</v>
      </c>
      <c r="F5" s="25">
        <v>8000</v>
      </c>
      <c r="G5" s="26">
        <v>5</v>
      </c>
    </row>
    <row r="9" spans="2:7" ht="15.75" thickBot="1"/>
    <row r="10" spans="2:7" ht="15.75" thickBot="1">
      <c r="B10" s="27" t="s">
        <v>8</v>
      </c>
      <c r="C10" s="28"/>
      <c r="D10" s="29"/>
    </row>
    <row r="11" spans="2:7" ht="15.75" thickBot="1">
      <c r="B11" s="2" t="s">
        <v>9</v>
      </c>
      <c r="C11" s="8">
        <v>0.25</v>
      </c>
      <c r="D11" s="3" t="s">
        <v>10</v>
      </c>
    </row>
    <row r="12" spans="2:7" ht="15.75" thickBot="1">
      <c r="B12" s="6" t="s">
        <v>11</v>
      </c>
      <c r="C12" s="8">
        <v>5.0000000000000001E-4</v>
      </c>
      <c r="D12" s="7" t="s">
        <v>12</v>
      </c>
    </row>
    <row r="15" spans="2:7" ht="15.75" thickBot="1"/>
    <row r="16" spans="2:7" ht="15.75" thickBot="1">
      <c r="B16" s="27" t="s">
        <v>13</v>
      </c>
      <c r="C16" s="28"/>
      <c r="D16" s="28"/>
      <c r="E16" s="28"/>
      <c r="F16" s="29"/>
      <c r="G16" t="s">
        <v>14</v>
      </c>
    </row>
    <row r="17" spans="2:7" ht="15.75" thickBot="1">
      <c r="B17" s="9" t="s">
        <v>15</v>
      </c>
      <c r="C17" s="9" t="s">
        <v>16</v>
      </c>
      <c r="D17" s="9">
        <f>C18*C19*E22</f>
        <v>272090</v>
      </c>
      <c r="E17" s="9" t="s">
        <v>17</v>
      </c>
      <c r="F17" s="9"/>
      <c r="G17" s="1" t="s">
        <v>18</v>
      </c>
    </row>
    <row r="18" spans="2:7" ht="15.75" thickBot="1">
      <c r="B18" s="10" t="s">
        <v>19</v>
      </c>
      <c r="C18" s="8">
        <v>1</v>
      </c>
      <c r="D18" s="11" t="s">
        <v>20</v>
      </c>
      <c r="E18" s="9"/>
      <c r="F18" s="9"/>
    </row>
    <row r="19" spans="2:7">
      <c r="B19" s="12" t="s">
        <v>21</v>
      </c>
      <c r="C19" s="9">
        <v>4186</v>
      </c>
      <c r="D19" s="12" t="s">
        <v>22</v>
      </c>
      <c r="E19" s="12"/>
      <c r="F19" s="12"/>
    </row>
    <row r="20" spans="2:7" ht="15.75" thickBot="1">
      <c r="B20" s="12" t="s">
        <v>23</v>
      </c>
      <c r="C20" s="13">
        <v>78</v>
      </c>
      <c r="D20" s="12" t="s">
        <v>24</v>
      </c>
      <c r="E20" s="12">
        <f>(C20-32)*(5/9)+273.15</f>
        <v>298.70555555555552</v>
      </c>
      <c r="F20" s="12" t="s">
        <v>25</v>
      </c>
    </row>
    <row r="21" spans="2:7" ht="15.75" thickBot="1">
      <c r="B21" s="14" t="s">
        <v>26</v>
      </c>
      <c r="C21" s="8">
        <v>195</v>
      </c>
      <c r="D21" s="15" t="s">
        <v>24</v>
      </c>
      <c r="E21" s="12">
        <f>(C21-32)*(5/9)+273.15</f>
        <v>363.70555555555552</v>
      </c>
      <c r="F21" s="12" t="s">
        <v>25</v>
      </c>
    </row>
    <row r="22" spans="2:7">
      <c r="B22" s="12" t="s">
        <v>27</v>
      </c>
      <c r="C22" s="9">
        <f>C21-C20</f>
        <v>117</v>
      </c>
      <c r="D22" s="12" t="s">
        <v>24</v>
      </c>
      <c r="E22" s="12">
        <f>E21-E20</f>
        <v>65</v>
      </c>
      <c r="F22" s="12" t="s">
        <v>25</v>
      </c>
    </row>
    <row r="25" spans="2:7" ht="15.75" thickBot="1"/>
    <row r="26" spans="2:7" ht="15.75" thickBot="1">
      <c r="B26" s="27" t="s">
        <v>28</v>
      </c>
      <c r="C26" s="28"/>
      <c r="D26" s="29"/>
    </row>
    <row r="27" spans="2:7" ht="15.75" thickBot="1">
      <c r="B27" s="9" t="s">
        <v>29</v>
      </c>
      <c r="C27" s="1">
        <v>120</v>
      </c>
      <c r="D27" s="9" t="s">
        <v>30</v>
      </c>
    </row>
    <row r="28" spans="2:7" ht="15.75" thickBot="1">
      <c r="B28" s="14" t="s">
        <v>31</v>
      </c>
      <c r="C28" s="8">
        <v>10</v>
      </c>
      <c r="D28" s="15" t="s">
        <v>32</v>
      </c>
    </row>
    <row r="29" spans="2:7">
      <c r="B29" s="12" t="s">
        <v>33</v>
      </c>
      <c r="C29" s="9">
        <f>C27*C28</f>
        <v>1200</v>
      </c>
      <c r="D29" s="12" t="s">
        <v>34</v>
      </c>
    </row>
    <row r="35" spans="2:8" ht="15.75" thickBot="1"/>
    <row r="36" spans="2:8" ht="15.75" thickBot="1">
      <c r="B36" s="27" t="s">
        <v>35</v>
      </c>
      <c r="C36" s="28"/>
      <c r="D36" s="29"/>
    </row>
    <row r="37" spans="2:8" ht="15.75" thickBot="1">
      <c r="B37" s="9" t="s">
        <v>23</v>
      </c>
      <c r="C37" s="1">
        <f>C106</f>
        <v>1200</v>
      </c>
      <c r="D37" s="9" t="s">
        <v>36</v>
      </c>
    </row>
    <row r="38" spans="2:8" ht="15.75" thickBot="1">
      <c r="B38" s="14" t="s">
        <v>37</v>
      </c>
      <c r="C38" s="8">
        <v>0.75</v>
      </c>
      <c r="D38" s="15" t="s">
        <v>38</v>
      </c>
    </row>
    <row r="39" spans="2:8">
      <c r="B39" s="12" t="s">
        <v>39</v>
      </c>
      <c r="C39" s="9">
        <f>C37*C38</f>
        <v>900</v>
      </c>
      <c r="D39" s="12" t="s">
        <v>36</v>
      </c>
    </row>
    <row r="40" spans="2:8">
      <c r="B40" s="12" t="s">
        <v>40</v>
      </c>
      <c r="C40" s="12">
        <f>(SocketVoltage*SocketVoltage)/C39</f>
        <v>16</v>
      </c>
      <c r="D40" s="12" t="s">
        <v>41</v>
      </c>
    </row>
    <row r="43" spans="2:8" ht="15.75" thickBot="1"/>
    <row r="44" spans="2:8" ht="15.75" thickBot="1">
      <c r="B44" s="27" t="s">
        <v>42</v>
      </c>
      <c r="C44" s="28"/>
      <c r="D44" s="28"/>
      <c r="E44" s="28"/>
      <c r="F44" s="28"/>
      <c r="G44" s="28"/>
      <c r="H44" s="29"/>
    </row>
    <row r="45" spans="2:8">
      <c r="B45" s="9" t="s">
        <v>1</v>
      </c>
      <c r="C45" s="9" t="s">
        <v>43</v>
      </c>
      <c r="D45" s="9" t="s">
        <v>44</v>
      </c>
      <c r="E45" s="9" t="s">
        <v>45</v>
      </c>
      <c r="F45" s="9" t="s">
        <v>46</v>
      </c>
      <c r="G45" s="9" t="s">
        <v>47</v>
      </c>
      <c r="H45" s="9" t="s">
        <v>48</v>
      </c>
    </row>
    <row r="46" spans="2:8">
      <c r="B46" s="16" t="s">
        <v>7</v>
      </c>
      <c r="C46" s="17">
        <f>E99</f>
        <v>0.34499999999999997</v>
      </c>
      <c r="D46" s="18">
        <f>(LN(OhmnReplace/C46))/(LN(1+(E5*DEL_T)))</f>
        <v>297.05269960938909</v>
      </c>
      <c r="E46" s="16">
        <f>'[1]Heating Elements'!ElementLength</f>
        <v>0.25</v>
      </c>
      <c r="F46" s="16">
        <f>'[1]Heating Elements'!ElementCrossArea</f>
        <v>5.0000000000000001E-4</v>
      </c>
      <c r="G46" s="16">
        <f>EnergyHeatWater/Psocket/60</f>
        <v>3.7790277777777779</v>
      </c>
      <c r="H46" s="16">
        <f>EnergyHeatWater/RelaceValue/60</f>
        <v>5.0387037037037032</v>
      </c>
    </row>
    <row r="51" spans="2:7" ht="15.75" thickBot="1"/>
    <row r="52" spans="2:7" ht="15.75" thickBot="1">
      <c r="B52" s="27" t="s">
        <v>49</v>
      </c>
      <c r="C52" s="28"/>
      <c r="D52" s="28"/>
      <c r="E52" s="28"/>
      <c r="F52" s="28"/>
      <c r="G52" s="29"/>
    </row>
    <row r="53" spans="2:7">
      <c r="B53" s="9" t="s">
        <v>1</v>
      </c>
      <c r="C53" s="9" t="s">
        <v>6</v>
      </c>
      <c r="D53" s="9" t="s">
        <v>45</v>
      </c>
      <c r="E53" s="9" t="s">
        <v>46</v>
      </c>
      <c r="F53" s="9" t="s">
        <v>5</v>
      </c>
      <c r="G53" s="9" t="s">
        <v>50</v>
      </c>
    </row>
    <row r="54" spans="2:7">
      <c r="B54" s="16" t="s">
        <v>7</v>
      </c>
      <c r="C54" s="16">
        <v>5</v>
      </c>
      <c r="D54" s="16">
        <f>'[1]Heating Elements'!ElementLength</f>
        <v>0.25</v>
      </c>
      <c r="E54" s="16">
        <f>'[1]Heating Elements'!ElementCrossArea</f>
        <v>5.0000000000000001E-4</v>
      </c>
      <c r="F54" s="16">
        <v>8000</v>
      </c>
      <c r="G54" s="19">
        <f t="shared" ref="G54" si="0">C54*D54*E54*F54</f>
        <v>5</v>
      </c>
    </row>
    <row r="58" spans="2:7">
      <c r="E58" t="s">
        <v>51</v>
      </c>
    </row>
    <row r="97" spans="2:9">
      <c r="B97" t="s">
        <v>52</v>
      </c>
    </row>
    <row r="98" spans="2:9">
      <c r="B98" s="1" t="s">
        <v>1</v>
      </c>
      <c r="C98" s="1" t="s">
        <v>2</v>
      </c>
      <c r="E98" t="s">
        <v>53</v>
      </c>
      <c r="F98" t="s">
        <v>54</v>
      </c>
      <c r="G98" t="s">
        <v>55</v>
      </c>
      <c r="H98" t="s">
        <v>56</v>
      </c>
      <c r="I98" t="s">
        <v>57</v>
      </c>
    </row>
    <row r="99" spans="2:9">
      <c r="B99" s="4" t="s">
        <v>7</v>
      </c>
      <c r="C99" s="5">
        <v>6.8999999999999996E-7</v>
      </c>
      <c r="E99" s="20">
        <f>C99*(ElementLength/ElementCrossArea)*1000</f>
        <v>0.34499999999999997</v>
      </c>
      <c r="F99">
        <f>SocketVoltage^2</f>
        <v>14400</v>
      </c>
      <c r="G99" s="21">
        <f t="shared" ref="G99" si="1">F99/E99</f>
        <v>41739.130434782615</v>
      </c>
      <c r="H99">
        <f t="shared" ref="H99" si="2">5*60</f>
        <v>300</v>
      </c>
      <c r="I99" s="22">
        <f t="shared" ref="I99" si="3">G99/H99</f>
        <v>139.13043478260872</v>
      </c>
    </row>
    <row r="104" spans="2:9">
      <c r="B104" t="s">
        <v>58</v>
      </c>
    </row>
    <row r="105" spans="2:9">
      <c r="B105" t="s">
        <v>59</v>
      </c>
      <c r="C105">
        <f>D17</f>
        <v>272090</v>
      </c>
      <c r="D105" t="s">
        <v>17</v>
      </c>
    </row>
    <row r="106" spans="2:9">
      <c r="B106" t="s">
        <v>60</v>
      </c>
      <c r="C106">
        <f>C29</f>
        <v>1200</v>
      </c>
      <c r="D106" t="s">
        <v>36</v>
      </c>
    </row>
    <row r="107" spans="2:9">
      <c r="B107" t="s">
        <v>61</v>
      </c>
      <c r="C107">
        <f>C105/C106</f>
        <v>226.74166666666667</v>
      </c>
      <c r="D107" t="s">
        <v>62</v>
      </c>
      <c r="E107">
        <f>C107/60</f>
        <v>3.7790277777777779</v>
      </c>
      <c r="F107" t="s">
        <v>63</v>
      </c>
    </row>
    <row r="108" spans="2:9">
      <c r="B108" t="s">
        <v>64</v>
      </c>
      <c r="C108">
        <f>C106</f>
        <v>1200</v>
      </c>
      <c r="D108" t="s">
        <v>36</v>
      </c>
    </row>
    <row r="111" spans="2:9">
      <c r="B111" t="s">
        <v>1</v>
      </c>
      <c r="C111" t="s">
        <v>7</v>
      </c>
    </row>
    <row r="112" spans="2:9">
      <c r="B112" t="s">
        <v>65</v>
      </c>
      <c r="C112">
        <f>'[1]Heating Elements'!ElementLength</f>
        <v>0.25</v>
      </c>
    </row>
    <row r="113" spans="2:3">
      <c r="B113" t="s">
        <v>66</v>
      </c>
      <c r="C113">
        <f>'[1]Heating Elements'!ElementCrossArea</f>
        <v>5.0000000000000001E-4</v>
      </c>
    </row>
    <row r="114" spans="2:3">
      <c r="B114" t="s">
        <v>67</v>
      </c>
      <c r="C114">
        <v>8000</v>
      </c>
    </row>
    <row r="115" spans="2:3">
      <c r="B115" t="s">
        <v>68</v>
      </c>
      <c r="C115">
        <v>5</v>
      </c>
    </row>
    <row r="116" spans="2:3">
      <c r="B116" t="s">
        <v>69</v>
      </c>
      <c r="C116">
        <f t="shared" ref="C116" si="4">C112*C113*C114*C115</f>
        <v>5</v>
      </c>
    </row>
  </sheetData>
  <mergeCells count="7">
    <mergeCell ref="B52:G52"/>
    <mergeCell ref="B3:G3"/>
    <mergeCell ref="B10:D10"/>
    <mergeCell ref="B16:F16"/>
    <mergeCell ref="B26:D26"/>
    <mergeCell ref="B36:D36"/>
    <mergeCell ref="B44:H4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6565B3-11BA-4AD0-B126-51375FEA82A6}"/>
</file>

<file path=customXml/itemProps2.xml><?xml version="1.0" encoding="utf-8"?>
<ds:datastoreItem xmlns:ds="http://schemas.openxmlformats.org/officeDocument/2006/customXml" ds:itemID="{3D9ED243-5C8A-4AE8-8989-3FBFC86EFEEB}"/>
</file>

<file path=customXml/itemProps3.xml><?xml version="1.0" encoding="utf-8"?>
<ds:datastoreItem xmlns:ds="http://schemas.openxmlformats.org/officeDocument/2006/customXml" ds:itemID="{22B12903-03F4-4087-8B5F-ABB67A2CD7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Vollmer, Jackson T</dc:creator>
  <cp:keywords/>
  <dc:description/>
  <cp:lastModifiedBy>Cabrera, Dimitri A</cp:lastModifiedBy>
  <cp:revision/>
  <dcterms:created xsi:type="dcterms:W3CDTF">2024-11-01T02:44:41Z</dcterms:created>
  <dcterms:modified xsi:type="dcterms:W3CDTF">2024-11-01T15:29:07Z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