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luaciones\PTY4614\Evaluacion N° 3\004D\GRUPO 2\"/>
    </mc:Choice>
  </mc:AlternateContent>
  <xr:revisionPtr revIDLastSave="0" documentId="13_ncr:1_{D18410B3-1C99-423E-8868-2D27A49A11FE}" xr6:coauthVersionLast="47" xr6:coauthVersionMax="47" xr10:uidLastSave="{00000000-0000-0000-0000-000000000000}"/>
  <bookViews>
    <workbookView xWindow="-120" yWindow="450" windowWidth="24240" windowHeight="1245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_xlnm.Print_Area" localSheetId="1">RUBRICA!$A$1:$F$10</definedName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B37" i="1"/>
  <c r="B53" i="1"/>
  <c r="B54" i="1"/>
  <c r="B55" i="1"/>
  <c r="B56" i="1"/>
  <c r="B57" i="1"/>
  <c r="B58" i="1"/>
  <c r="B52" i="1"/>
  <c r="J58" i="1"/>
  <c r="K58" i="1" s="1"/>
  <c r="H58" i="1"/>
  <c r="I58" i="1" s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D56" i="1"/>
  <c r="E56" i="1" s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F54" i="1"/>
  <c r="G54" i="1" s="1"/>
  <c r="D54" i="1"/>
  <c r="E54" i="1" s="1"/>
  <c r="J53" i="1"/>
  <c r="K53" i="1" s="1"/>
  <c r="H53" i="1"/>
  <c r="I53" i="1" s="1"/>
  <c r="F53" i="1"/>
  <c r="G53" i="1" s="1"/>
  <c r="D53" i="1"/>
  <c r="E53" i="1" s="1"/>
  <c r="J52" i="1"/>
  <c r="K52" i="1" s="1"/>
  <c r="H52" i="1"/>
  <c r="I52" i="1" s="1"/>
  <c r="F52" i="1"/>
  <c r="G52" i="1" s="1"/>
  <c r="D52" i="1"/>
  <c r="E52" i="1" s="1"/>
  <c r="B24" i="1"/>
  <c r="B11" i="1"/>
  <c r="B40" i="1"/>
  <c r="B41" i="1"/>
  <c r="B42" i="1"/>
  <c r="B43" i="1"/>
  <c r="B44" i="1"/>
  <c r="B45" i="1"/>
  <c r="B39" i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B27" i="1"/>
  <c r="B28" i="1"/>
  <c r="B29" i="1"/>
  <c r="B30" i="1"/>
  <c r="B31" i="1"/>
  <c r="B32" i="1"/>
  <c r="B26" i="1"/>
  <c r="B13" i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59" i="1" l="1"/>
  <c r="E33" i="1"/>
  <c r="G33" i="1"/>
  <c r="G59" i="1"/>
  <c r="I59" i="1"/>
  <c r="K59" i="1"/>
  <c r="E46" i="1"/>
  <c r="K46" i="1"/>
  <c r="G46" i="1"/>
  <c r="I46" i="1"/>
  <c r="I33" i="1"/>
  <c r="K33" i="1"/>
  <c r="C33" i="1" l="1"/>
  <c r="C34" i="1" s="1"/>
  <c r="C5" i="1" s="1"/>
  <c r="C59" i="1"/>
  <c r="C60" i="1" s="1"/>
  <c r="D5" i="1" s="1"/>
  <c r="C46" i="1"/>
  <c r="C47" i="1" s="1"/>
  <c r="D4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5" i="1" l="1"/>
  <c r="E4" i="1"/>
</calcChain>
</file>

<file path=xl/sharedStrings.xml><?xml version="1.0" encoding="utf-8"?>
<sst xmlns="http://schemas.openxmlformats.org/spreadsheetml/2006/main" count="129" uniqueCount="64">
  <si>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</si>
  <si>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</si>
  <si>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</si>
  <si>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</si>
  <si>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</si>
  <si>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</si>
  <si>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</si>
  <si>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</si>
  <si>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</si>
  <si>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</si>
  <si>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</si>
  <si>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</si>
  <si>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</si>
  <si>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</si>
  <si>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</si>
  <si>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</si>
  <si>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</si>
  <si>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</si>
  <si>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</si>
  <si>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</si>
  <si>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</si>
  <si>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</si>
  <si>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</si>
  <si>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</si>
  <si>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</si>
  <si>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</si>
  <si>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</si>
  <si>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</si>
  <si>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</si>
  <si>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</si>
  <si>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</si>
  <si>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</si>
  <si>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</si>
  <si>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</si>
  <si>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</si>
  <si>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</si>
  <si>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</si>
  <si>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</si>
  <si>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</si>
  <si>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</si>
  <si>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</si>
  <si>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</si>
  <si>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</si>
  <si>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</si>
  <si>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</si>
  <si>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</si>
  <si>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</si>
  <si>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</si>
  <si>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</si>
  <si>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</si>
  <si>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</si>
  <si>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</si>
  <si>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</si>
  <si>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</si>
  <si>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</si>
  <si>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</si>
  <si>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</si>
  <si>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</si>
  <si>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</si>
  <si>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</si>
  <si>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</si>
  <si>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</si>
  <si>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IGNACIO EDUARDO AGUIRRE CAMUS</t>
  </si>
  <si>
    <t>DANIEL CARLOS CAMPOS KIRKMAN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</si>
</sst>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69"/>
  <sheetViews>
    <sheetView tabSelected="1" topLeftCell="A34" zoomScale="120" zoomScaleNormal="120" workbookViewId="0">
      <selection activeCell="C8" sqref="C8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30">
        <v>0.7</v>
      </c>
      <c r="D2" s="33">
        <v>0.3</v>
      </c>
      <c r="E2" s="34">
        <v>1</v>
      </c>
    </row>
    <row r="3" spans="1:11" ht="30" x14ac:dyDescent="0.25">
      <c r="B3" s="2" t="s">
        <v>2</v>
      </c>
      <c r="C3" s="31" t="s">
        <v>45</v>
      </c>
      <c r="D3" s="35" t="s">
        <v>47</v>
      </c>
      <c r="E3" s="36" t="s">
        <v>46</v>
      </c>
    </row>
    <row r="4" spans="1:11" x14ac:dyDescent="0.25">
      <c r="A4" s="3">
        <v>1</v>
      </c>
      <c r="B4" s="17" t="s">
        <v>62</v>
      </c>
      <c r="C4" s="32">
        <f>C21</f>
        <v>6.4</v>
      </c>
      <c r="D4" s="38">
        <f>C47</f>
        <v>6.3</v>
      </c>
      <c r="E4" s="37">
        <f>C4*C$2+D4*D$2</f>
        <v>6.3699999999999992</v>
      </c>
    </row>
    <row r="5" spans="1:11" x14ac:dyDescent="0.25">
      <c r="A5" s="3">
        <v>2</v>
      </c>
      <c r="B5" s="17" t="s">
        <v>63</v>
      </c>
      <c r="C5" s="32">
        <f>C34</f>
        <v>6.4</v>
      </c>
      <c r="D5" s="38">
        <f>C60</f>
        <v>6.3</v>
      </c>
      <c r="E5" s="37">
        <f t="shared" ref="E5" si="0">C5*C$2+D5*D$2</f>
        <v>6.3699999999999992</v>
      </c>
    </row>
    <row r="6" spans="1:11" x14ac:dyDescent="0.25">
      <c r="A6" s="3">
        <v>3</v>
      </c>
      <c r="B6" s="17"/>
      <c r="C6" s="32"/>
      <c r="D6" s="38"/>
      <c r="E6" s="37"/>
    </row>
    <row r="11" spans="1:11" ht="18.75" outlineLevel="1" x14ac:dyDescent="0.25">
      <c r="A11" s="48" t="s">
        <v>48</v>
      </c>
      <c r="B11" s="12" t="str">
        <f>B4</f>
        <v>IGNACIO EDUARDO AGUIRRE CAMUS</v>
      </c>
      <c r="C11" s="43" t="s">
        <v>9</v>
      </c>
      <c r="D11" s="44" t="s">
        <v>10</v>
      </c>
      <c r="E11" s="45"/>
      <c r="F11" s="45"/>
      <c r="G11" s="45"/>
      <c r="H11" s="45"/>
      <c r="I11" s="45"/>
      <c r="J11" s="45"/>
      <c r="K11" s="46"/>
    </row>
    <row r="12" spans="1:11" outlineLevel="1" x14ac:dyDescent="0.25">
      <c r="A12" s="40"/>
      <c r="B12" s="16" t="s">
        <v>11</v>
      </c>
      <c r="C12" s="42"/>
      <c r="D12" s="44" t="s">
        <v>5</v>
      </c>
      <c r="E12" s="46"/>
      <c r="F12" s="44" t="s">
        <v>6</v>
      </c>
      <c r="G12" s="46"/>
      <c r="H12" s="47" t="s">
        <v>17</v>
      </c>
      <c r="I12" s="46"/>
      <c r="J12" s="44" t="s">
        <v>7</v>
      </c>
      <c r="K12" s="46"/>
    </row>
    <row r="13" spans="1:11" ht="24" outlineLevel="1" x14ac:dyDescent="0.25">
      <c r="A13" s="41"/>
      <c r="B13" s="20" t="str">
        <f>RUBRICA!A4</f>
        <v xml:space="preserve">1. Presenta el proyecto considerando la relevancia, objetivos, metodología y desarrollo, de acuerdo a los estándares de calidad de la disciplina. </v>
      </c>
      <c r="C13" s="18" t="s">
        <v>5</v>
      </c>
      <c r="D13" s="13" t="str">
        <f t="shared" ref="D13:D17" si="1">IF($C13=CL,"X","")</f>
        <v>X</v>
      </c>
      <c r="E13" s="13">
        <f>IF(D13="X",100*0.15,"")</f>
        <v>15</v>
      </c>
      <c r="F13" s="13" t="str">
        <f t="shared" ref="F13:F17" si="2">IF($C13=L,"X","")</f>
        <v/>
      </c>
      <c r="G13" s="13" t="str">
        <f>IF(F13="X",60*0.15,"")</f>
        <v/>
      </c>
      <c r="H13" s="13" t="str">
        <f t="shared" ref="H13:H17" si="3">IF($C13=ML,"X","")</f>
        <v/>
      </c>
      <c r="I13" s="13" t="str">
        <f>IF(H13="X",30*0.15,"")</f>
        <v/>
      </c>
      <c r="J13" s="13" t="str">
        <f t="shared" ref="J13:J17" si="4">IF($C13=NL,"X","")</f>
        <v/>
      </c>
      <c r="K13" s="13" t="str">
        <f t="shared" ref="K13:K17" si="5">IF($J13="X",0,"")</f>
        <v/>
      </c>
    </row>
    <row r="14" spans="1:11" ht="26.45" customHeight="1" outlineLevel="1" x14ac:dyDescent="0.25">
      <c r="A14" s="41"/>
      <c r="B14" s="20" t="str">
        <f>RUBRICA!A5</f>
        <v xml:space="preserve">2. Presenta las evidencias del Proyecto APT, dando cuenta del cumplimiento de los objetivos y de acuerdo a los estándares de la disciplina. </v>
      </c>
      <c r="C14" s="18" t="s">
        <v>5</v>
      </c>
      <c r="D14" s="13" t="str">
        <f t="shared" si="1"/>
        <v>X</v>
      </c>
      <c r="E14" s="13">
        <f>IF(D14="X",100*0.25,"")</f>
        <v>25</v>
      </c>
      <c r="F14" s="13" t="str">
        <f t="shared" si="2"/>
        <v/>
      </c>
      <c r="G14" s="13" t="str">
        <f>IF(F14="X",60*0.25,"")</f>
        <v/>
      </c>
      <c r="H14" s="13" t="str">
        <f t="shared" si="3"/>
        <v/>
      </c>
      <c r="I14" s="13" t="str">
        <f>IF(H14="X",30*0.25,"")</f>
        <v/>
      </c>
      <c r="J14" s="13" t="str">
        <f t="shared" si="4"/>
        <v/>
      </c>
      <c r="K14" s="13" t="str">
        <f t="shared" si="5"/>
        <v/>
      </c>
    </row>
    <row r="15" spans="1:11" ht="24" outlineLevel="1" x14ac:dyDescent="0.25">
      <c r="A15" s="41"/>
      <c r="B15" s="20" t="str">
        <f>RUBRICA!A6</f>
        <v>3. Responde las preguntas realizadas por la comisión, cumpliendo con los estándares de calidad de la disciplina.</v>
      </c>
      <c r="C15" s="18" t="s">
        <v>6</v>
      </c>
      <c r="D15" s="13" t="str">
        <f t="shared" si="1"/>
        <v/>
      </c>
      <c r="E15" s="13" t="str">
        <f>IF(D15="X",100*0.2,"")</f>
        <v/>
      </c>
      <c r="F15" s="13" t="str">
        <f t="shared" si="2"/>
        <v>X</v>
      </c>
      <c r="G15" s="13">
        <f>IF(F15="X",60*0.2,"")</f>
        <v>12</v>
      </c>
      <c r="H15" s="13" t="str">
        <f t="shared" si="3"/>
        <v/>
      </c>
      <c r="I15" s="13" t="str">
        <f>IF(H15="X",30*0.2,"")</f>
        <v/>
      </c>
      <c r="J15" s="13" t="str">
        <f t="shared" si="4"/>
        <v/>
      </c>
      <c r="K15" s="13" t="str">
        <f t="shared" si="5"/>
        <v/>
      </c>
    </row>
    <row r="16" spans="1:11" ht="24" outlineLevel="1" x14ac:dyDescent="0.25">
      <c r="A16" s="41"/>
      <c r="B16" s="20" t="str">
        <f>RUBRICA!A7</f>
        <v>4. Expone el Proyecto APT, considerando el formato y el tiempo establecido para la presentación.</v>
      </c>
      <c r="C16" s="18" t="s">
        <v>5</v>
      </c>
      <c r="D16" s="13" t="str">
        <f t="shared" si="1"/>
        <v>X</v>
      </c>
      <c r="E16" s="13">
        <f>IF(D16="X",100*0.05,"")</f>
        <v>5</v>
      </c>
      <c r="F16" s="13" t="str">
        <f t="shared" si="2"/>
        <v/>
      </c>
      <c r="G16" s="13" t="str">
        <f>IF(F16="X",60*0.05,"")</f>
        <v/>
      </c>
      <c r="H16" s="13" t="str">
        <f t="shared" si="3"/>
        <v/>
      </c>
      <c r="I16" s="13" t="str">
        <f>IF(H16="X",30*0.05,"")</f>
        <v/>
      </c>
      <c r="J16" s="13" t="str">
        <f t="shared" si="4"/>
        <v/>
      </c>
      <c r="K16" s="13" t="str">
        <f t="shared" si="5"/>
        <v/>
      </c>
    </row>
    <row r="17" spans="1:11" ht="24" outlineLevel="1" x14ac:dyDescent="0.25">
      <c r="A17" s="41"/>
      <c r="B17" s="20" t="str">
        <f>RUBRICA!A8</f>
        <v>5. Expresa sus ideas con fluidez, claridad y precisión, utilizando lenguaje técnico propio de la disciplina.</v>
      </c>
      <c r="C17" s="18" t="s">
        <v>5</v>
      </c>
      <c r="D17" s="13" t="str">
        <f t="shared" si="1"/>
        <v>X</v>
      </c>
      <c r="E17" s="13">
        <f>IF(D17="X",100*0.05,"")</f>
        <v>5</v>
      </c>
      <c r="F17" s="13" t="str">
        <f t="shared" si="2"/>
        <v/>
      </c>
      <c r="G17" s="13" t="str">
        <f>IF(F17="X",60*0.05,"")</f>
        <v/>
      </c>
      <c r="H17" s="13" t="str">
        <f t="shared" si="3"/>
        <v/>
      </c>
      <c r="I17" s="13" t="str">
        <f>IF(H17="X",30*0.05,"")</f>
        <v/>
      </c>
      <c r="J17" s="13" t="str">
        <f t="shared" si="4"/>
        <v/>
      </c>
      <c r="K17" s="13" t="str">
        <f t="shared" si="5"/>
        <v/>
      </c>
    </row>
    <row r="18" spans="1:11" ht="36" outlineLevel="1" x14ac:dyDescent="0.25">
      <c r="A18" s="41"/>
      <c r="B18" s="20" t="str">
        <f>RUBRICA!A9</f>
        <v>6. Entrega la documentación y evidencias requerida por la asignatura de acuerdo a la estructura y nombres solicitados, guardando todas las evidencias de avances en Git</v>
      </c>
      <c r="C18" s="18" t="s">
        <v>5</v>
      </c>
      <c r="D18" s="13" t="str">
        <f>IF($C18=CL,"X","")</f>
        <v>X</v>
      </c>
      <c r="E18" s="13">
        <f>IF(D18="X",100*0.2,"")</f>
        <v>20</v>
      </c>
      <c r="F18" s="13" t="str">
        <f>IF($C18=L,"X","")</f>
        <v/>
      </c>
      <c r="G18" s="13" t="str">
        <f>IF(F18="X",60*0.2,"")</f>
        <v/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6">IF($J18="X",0,"")</f>
        <v/>
      </c>
    </row>
    <row r="19" spans="1:11" ht="24" outlineLevel="1" x14ac:dyDescent="0.25">
      <c r="A19" s="41"/>
      <c r="B19" s="20" t="str">
        <f>RUBRICA!A10</f>
        <v xml:space="preserve">7. Expone el tema utilizando un lenguaje técnico disciplinar al presentar la propuesta y responde evidenciando un manejo de la información. </v>
      </c>
      <c r="C19" s="18" t="s">
        <v>5</v>
      </c>
      <c r="D19" s="13" t="str">
        <f>IF($C19=CL,"X","")</f>
        <v>X</v>
      </c>
      <c r="E19" s="13">
        <f>IF(D19="X",100*0.1,"")</f>
        <v>10</v>
      </c>
      <c r="F19" s="13" t="str">
        <f>IF($C19=L,"X","")</f>
        <v/>
      </c>
      <c r="G19" s="13" t="str">
        <f>IF(F19="X",60*0.1,"")</f>
        <v/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6"/>
        <v/>
      </c>
    </row>
    <row r="20" spans="1:11" ht="15.75" customHeight="1" outlineLevel="1" x14ac:dyDescent="0.3">
      <c r="A20" s="40"/>
      <c r="B20" s="19" t="s">
        <v>4</v>
      </c>
      <c r="C20" s="23">
        <f>E20+G20+I20+K20</f>
        <v>92</v>
      </c>
      <c r="D20" s="14"/>
      <c r="E20" s="14">
        <f>SUM(E13:E19)</f>
        <v>80</v>
      </c>
      <c r="F20" s="14"/>
      <c r="G20" s="14">
        <f>SUM(G13:G19)</f>
        <v>12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 x14ac:dyDescent="0.3">
      <c r="A21" s="42"/>
      <c r="B21" s="22" t="s">
        <v>12</v>
      </c>
      <c r="C21" s="15">
        <f>VLOOKUP(C20,ESCALA_IEP!A2:B202,2,FALSE)</f>
        <v>6.4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48" t="s">
        <v>48</v>
      </c>
      <c r="B24" s="12" t="str">
        <f>B5</f>
        <v>DANIEL CARLOS CAMPOS KIRKMAN</v>
      </c>
      <c r="C24" s="43" t="s">
        <v>9</v>
      </c>
      <c r="D24" s="44" t="s">
        <v>10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5">
      <c r="A25" s="40"/>
      <c r="B25" s="16" t="s">
        <v>11</v>
      </c>
      <c r="C25" s="42"/>
      <c r="D25" s="44" t="s">
        <v>5</v>
      </c>
      <c r="E25" s="46"/>
      <c r="F25" s="44" t="s">
        <v>6</v>
      </c>
      <c r="G25" s="46"/>
      <c r="H25" s="47" t="s">
        <v>17</v>
      </c>
      <c r="I25" s="46"/>
      <c r="J25" s="44" t="s">
        <v>7</v>
      </c>
      <c r="K25" s="46"/>
    </row>
    <row r="26" spans="1:11" ht="24" customHeight="1" x14ac:dyDescent="0.25">
      <c r="A26" s="41"/>
      <c r="B26" s="20" t="str">
        <f>RUBRICA!A4</f>
        <v xml:space="preserve">1. Presenta el proyecto considerando la relevancia, objetivos, metodología y desarrollo, de acuerdo a los estándares de calidad de la disciplina. </v>
      </c>
      <c r="C26" s="18" t="s">
        <v>5</v>
      </c>
      <c r="D26" s="13" t="str">
        <f t="shared" ref="D26:D30" si="7">IF($C26=CL,"X","")</f>
        <v>X</v>
      </c>
      <c r="E26" s="13">
        <f>IF(D26="X",100*0.15,"")</f>
        <v>15</v>
      </c>
      <c r="F26" s="13" t="str">
        <f t="shared" ref="F26:F30" si="8">IF($C26=L,"X","")</f>
        <v/>
      </c>
      <c r="G26" s="13" t="str">
        <f>IF(F26="X",60*0.15,"")</f>
        <v/>
      </c>
      <c r="H26" s="13" t="str">
        <f t="shared" ref="H26:H30" si="9">IF($C26=ML,"X","")</f>
        <v/>
      </c>
      <c r="I26" s="13" t="str">
        <f>IF(H26="X",30*0.15,"")</f>
        <v/>
      </c>
      <c r="J26" s="13" t="str">
        <f t="shared" ref="J26:J30" si="10">IF($C26=NL,"X","")</f>
        <v/>
      </c>
      <c r="K26" s="13" t="str">
        <f t="shared" ref="K26:K32" si="11">IF($J26="X",0,"")</f>
        <v/>
      </c>
    </row>
    <row r="27" spans="1:11" ht="24" customHeight="1" x14ac:dyDescent="0.25">
      <c r="A27" s="41"/>
      <c r="B27" s="20" t="str">
        <f>RUBRICA!A5</f>
        <v xml:space="preserve">2. Presenta las evidencias del Proyecto APT, dando cuenta del cumplimiento de los objetivos y de acuerdo a los estándares de la disciplina. </v>
      </c>
      <c r="C27" s="18" t="s">
        <v>5</v>
      </c>
      <c r="D27" s="13" t="str">
        <f t="shared" si="7"/>
        <v>X</v>
      </c>
      <c r="E27" s="13">
        <f>IF(D27="X",100*0.25,"")</f>
        <v>25</v>
      </c>
      <c r="F27" s="13" t="str">
        <f t="shared" si="8"/>
        <v/>
      </c>
      <c r="G27" s="13" t="str">
        <f>IF(F27="X",60*0.25,"")</f>
        <v/>
      </c>
      <c r="H27" s="13" t="str">
        <f t="shared" si="9"/>
        <v/>
      </c>
      <c r="I27" s="13" t="str">
        <f>IF(H27="X",30*0.25,"")</f>
        <v/>
      </c>
      <c r="J27" s="13" t="str">
        <f t="shared" si="10"/>
        <v/>
      </c>
      <c r="K27" s="13" t="str">
        <f t="shared" si="11"/>
        <v/>
      </c>
    </row>
    <row r="28" spans="1:11" ht="24" customHeight="1" x14ac:dyDescent="0.25">
      <c r="A28" s="41"/>
      <c r="B28" s="20" t="str">
        <f>RUBRICA!A6</f>
        <v>3. Responde las preguntas realizadas por la comisión, cumpliendo con los estándares de calidad de la disciplina.</v>
      </c>
      <c r="C28" s="18" t="s">
        <v>6</v>
      </c>
      <c r="D28" s="13" t="str">
        <f t="shared" si="7"/>
        <v/>
      </c>
      <c r="E28" s="13" t="str">
        <f>IF(D28="X",100*0.2,"")</f>
        <v/>
      </c>
      <c r="F28" s="13" t="str">
        <f t="shared" si="8"/>
        <v>X</v>
      </c>
      <c r="G28" s="13">
        <f>IF(F28="X",60*0.2,"")</f>
        <v>12</v>
      </c>
      <c r="H28" s="13" t="str">
        <f t="shared" si="9"/>
        <v/>
      </c>
      <c r="I28" s="13" t="str">
        <f>IF(H28="X",30*0.2,"")</f>
        <v/>
      </c>
      <c r="J28" s="13" t="str">
        <f t="shared" si="10"/>
        <v/>
      </c>
      <c r="K28" s="13" t="str">
        <f t="shared" si="11"/>
        <v/>
      </c>
    </row>
    <row r="29" spans="1:11" ht="24" customHeight="1" x14ac:dyDescent="0.25">
      <c r="A29" s="41"/>
      <c r="B29" s="20" t="str">
        <f>RUBRICA!A7</f>
        <v>4. Expone el Proyecto APT, considerando el formato y el tiempo establecido para la presentación.</v>
      </c>
      <c r="C29" s="18" t="s">
        <v>5</v>
      </c>
      <c r="D29" s="13" t="str">
        <f t="shared" si="7"/>
        <v>X</v>
      </c>
      <c r="E29" s="13">
        <f>IF(D29="X",100*0.05,"")</f>
        <v>5</v>
      </c>
      <c r="F29" s="13" t="str">
        <f t="shared" si="8"/>
        <v/>
      </c>
      <c r="G29" s="13" t="str">
        <f>IF(F29="X",60*0.05,"")</f>
        <v/>
      </c>
      <c r="H29" s="13" t="str">
        <f t="shared" si="9"/>
        <v/>
      </c>
      <c r="I29" s="13" t="str">
        <f>IF(H29="X",30*0.05,"")</f>
        <v/>
      </c>
      <c r="J29" s="13" t="str">
        <f t="shared" si="10"/>
        <v/>
      </c>
      <c r="K29" s="13" t="str">
        <f t="shared" si="11"/>
        <v/>
      </c>
    </row>
    <row r="30" spans="1:11" ht="24" customHeight="1" x14ac:dyDescent="0.25">
      <c r="A30" s="41"/>
      <c r="B30" s="20" t="str">
        <f>RUBRICA!A8</f>
        <v>5. Expresa sus ideas con fluidez, claridad y precisión, utilizando lenguaje técnico propio de la disciplina.</v>
      </c>
      <c r="C30" s="18" t="s">
        <v>5</v>
      </c>
      <c r="D30" s="13" t="str">
        <f t="shared" si="7"/>
        <v>X</v>
      </c>
      <c r="E30" s="13">
        <f>IF(D30="X",100*0.05,"")</f>
        <v>5</v>
      </c>
      <c r="F30" s="13" t="str">
        <f t="shared" si="8"/>
        <v/>
      </c>
      <c r="G30" s="13" t="str">
        <f>IF(F30="X",60*0.05,"")</f>
        <v/>
      </c>
      <c r="H30" s="13" t="str">
        <f t="shared" si="9"/>
        <v/>
      </c>
      <c r="I30" s="13" t="str">
        <f>IF(H30="X",30*0.05,"")</f>
        <v/>
      </c>
      <c r="J30" s="13" t="str">
        <f t="shared" si="10"/>
        <v/>
      </c>
      <c r="K30" s="13" t="str">
        <f t="shared" si="11"/>
        <v/>
      </c>
    </row>
    <row r="31" spans="1:11" ht="24" customHeight="1" x14ac:dyDescent="0.25">
      <c r="A31" s="41"/>
      <c r="B31" s="20" t="str">
        <f>RUBRICA!A9</f>
        <v>6. Entrega la documentación y evidencias requerida por la asignatura de acuerdo a la estructura y nombres solicitados, guardando todas las evidencias de avances en Git</v>
      </c>
      <c r="C31" s="18" t="s">
        <v>5</v>
      </c>
      <c r="D31" s="13" t="str">
        <f>IF($C31=CL,"X","")</f>
        <v>X</v>
      </c>
      <c r="E31" s="13">
        <f>IF(D31="X",100*0.2,"")</f>
        <v>20</v>
      </c>
      <c r="F31" s="13" t="str">
        <f>IF($C31=L,"X","")</f>
        <v/>
      </c>
      <c r="G31" s="13" t="str">
        <f>IF(F31="X",60*0.2,"")</f>
        <v/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11"/>
        <v/>
      </c>
    </row>
    <row r="32" spans="1:11" ht="24" customHeight="1" x14ac:dyDescent="0.25">
      <c r="A32" s="41"/>
      <c r="B32" s="20" t="str">
        <f>RUBRICA!A10</f>
        <v xml:space="preserve">7. Expone el tema utilizando un lenguaje técnico disciplinar al presentar la propuesta y responde evidenciando un manejo de la información. </v>
      </c>
      <c r="C32" s="18" t="s">
        <v>5</v>
      </c>
      <c r="D32" s="13" t="str">
        <f>IF($C32=CL,"X","")</f>
        <v>X</v>
      </c>
      <c r="E32" s="13">
        <f>IF(D32="X",100*0.1,"")</f>
        <v>10</v>
      </c>
      <c r="F32" s="13" t="str">
        <f>IF($C32=L,"X","")</f>
        <v/>
      </c>
      <c r="G32" s="13" t="str">
        <f>IF(F32="X",60*0.1,"")</f>
        <v/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11"/>
        <v/>
      </c>
    </row>
    <row r="33" spans="1:11" ht="24" customHeight="1" x14ac:dyDescent="0.3">
      <c r="A33" s="40"/>
      <c r="B33" s="19" t="s">
        <v>4</v>
      </c>
      <c r="C33" s="23">
        <f>E33+G33+I33+K33</f>
        <v>92</v>
      </c>
      <c r="D33" s="14"/>
      <c r="E33" s="14">
        <f>SUM(E26:E32)</f>
        <v>80</v>
      </c>
      <c r="F33" s="14"/>
      <c r="G33" s="14">
        <f>SUM(G26:G32)</f>
        <v>12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 x14ac:dyDescent="0.3">
      <c r="A34" s="42"/>
      <c r="B34" s="22" t="s">
        <v>12</v>
      </c>
      <c r="C34" s="15">
        <f>VLOOKUP(C33,ESCALA_IEP!A15:B215,2,FALSE)</f>
        <v>6.4</v>
      </c>
    </row>
    <row r="35" spans="1:11" ht="15.75" customHeight="1" x14ac:dyDescent="0.25"/>
    <row r="36" spans="1:11" ht="15.75" customHeight="1" x14ac:dyDescent="0.25"/>
    <row r="37" spans="1:11" ht="24" customHeight="1" x14ac:dyDescent="0.25">
      <c r="A37" s="39" t="s">
        <v>60</v>
      </c>
      <c r="B37" s="12" t="str">
        <f>B4</f>
        <v>IGNACIO EDUARDO AGUIRRE CAMUS</v>
      </c>
      <c r="C37" s="43" t="s">
        <v>9</v>
      </c>
      <c r="D37" s="44" t="s">
        <v>10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5">
      <c r="A38" s="40"/>
      <c r="B38" s="16" t="s">
        <v>11</v>
      </c>
      <c r="C38" s="42"/>
      <c r="D38" s="44" t="s">
        <v>5</v>
      </c>
      <c r="E38" s="46"/>
      <c r="F38" s="44" t="s">
        <v>6</v>
      </c>
      <c r="G38" s="46"/>
      <c r="H38" s="47" t="s">
        <v>17</v>
      </c>
      <c r="I38" s="46"/>
      <c r="J38" s="44" t="s">
        <v>7</v>
      </c>
      <c r="K38" s="46"/>
    </row>
    <row r="39" spans="1:11" ht="24" customHeight="1" x14ac:dyDescent="0.25">
      <c r="A39" s="41"/>
      <c r="B39" s="20" t="str">
        <f>RUBRICA!A4</f>
        <v xml:space="preserve">1. Presenta el proyecto considerando la relevancia, objetivos, metodología y desarrollo, de acuerdo a los estándares de calidad de la disciplina. </v>
      </c>
      <c r="C39" s="18" t="s">
        <v>5</v>
      </c>
      <c r="D39" s="13" t="str">
        <f t="shared" ref="D39:D43" si="12">IF($C39=CL,"X","")</f>
        <v>X</v>
      </c>
      <c r="E39" s="13">
        <f>IF(D39="X",100*0.15,"")</f>
        <v>15</v>
      </c>
      <c r="F39" s="13" t="str">
        <f t="shared" ref="F39:F43" si="13">IF($C39=L,"X","")</f>
        <v/>
      </c>
      <c r="G39" s="13" t="str">
        <f>IF(F39="X",60*0.15,"")</f>
        <v/>
      </c>
      <c r="H39" s="13" t="str">
        <f t="shared" ref="H39:H43" si="14">IF($C39=ML,"X","")</f>
        <v/>
      </c>
      <c r="I39" s="13" t="str">
        <f>IF(H39="X",30*0.15,"")</f>
        <v/>
      </c>
      <c r="J39" s="13" t="str">
        <f t="shared" ref="J39:J43" si="15">IF($C39=NL,"X","")</f>
        <v/>
      </c>
      <c r="K39" s="13" t="str">
        <f t="shared" ref="K39:K45" si="16">IF($J39="X",0,"")</f>
        <v/>
      </c>
    </row>
    <row r="40" spans="1:11" ht="24" customHeight="1" x14ac:dyDescent="0.25">
      <c r="A40" s="41"/>
      <c r="B40" s="20" t="str">
        <f>RUBRICA!A5</f>
        <v xml:space="preserve">2. Presenta las evidencias del Proyecto APT, dando cuenta del cumplimiento de los objetivos y de acuerdo a los estándares de la disciplina. </v>
      </c>
      <c r="C40" s="18" t="s">
        <v>6</v>
      </c>
      <c r="D40" s="13" t="str">
        <f t="shared" si="12"/>
        <v/>
      </c>
      <c r="E40" s="13" t="str">
        <f>IF(D40="X",100*0.25,"")</f>
        <v/>
      </c>
      <c r="F40" s="13" t="str">
        <f t="shared" si="13"/>
        <v>X</v>
      </c>
      <c r="G40" s="13">
        <f>IF(F40="X",60*0.25,"")</f>
        <v>15</v>
      </c>
      <c r="H40" s="13" t="str">
        <f t="shared" si="14"/>
        <v/>
      </c>
      <c r="I40" s="13" t="str">
        <f>IF(H40="X",30*0.25,"")</f>
        <v/>
      </c>
      <c r="J40" s="13" t="str">
        <f t="shared" si="15"/>
        <v/>
      </c>
      <c r="K40" s="13" t="str">
        <f t="shared" si="16"/>
        <v/>
      </c>
    </row>
    <row r="41" spans="1:11" ht="24" customHeight="1" x14ac:dyDescent="0.25">
      <c r="A41" s="41"/>
      <c r="B41" s="20" t="str">
        <f>RUBRICA!A6</f>
        <v>3. Responde las preguntas realizadas por la comisión, cumpliendo con los estándares de calidad de la disciplina.</v>
      </c>
      <c r="C41" s="18" t="s">
        <v>5</v>
      </c>
      <c r="D41" s="13" t="str">
        <f t="shared" si="12"/>
        <v>X</v>
      </c>
      <c r="E41" s="13">
        <f>IF(D41="X",100*0.2,"")</f>
        <v>20</v>
      </c>
      <c r="F41" s="13" t="str">
        <f t="shared" si="13"/>
        <v/>
      </c>
      <c r="G41" s="13" t="str">
        <f>IF(F41="X",60*0.2,"")</f>
        <v/>
      </c>
      <c r="H41" s="13" t="str">
        <f t="shared" si="14"/>
        <v/>
      </c>
      <c r="I41" s="13" t="str">
        <f>IF(H41="X",30*0.2,"")</f>
        <v/>
      </c>
      <c r="J41" s="13" t="str">
        <f t="shared" si="15"/>
        <v/>
      </c>
      <c r="K41" s="13" t="str">
        <f t="shared" si="16"/>
        <v/>
      </c>
    </row>
    <row r="42" spans="1:11" ht="24" customHeight="1" x14ac:dyDescent="0.25">
      <c r="A42" s="41"/>
      <c r="B42" s="20" t="str">
        <f>RUBRICA!A7</f>
        <v>4. Expone el Proyecto APT, considerando el formato y el tiempo establecido para la presentación.</v>
      </c>
      <c r="C42" s="18" t="s">
        <v>5</v>
      </c>
      <c r="D42" s="13" t="str">
        <f t="shared" si="12"/>
        <v>X</v>
      </c>
      <c r="E42" s="13">
        <f>IF(D42="X",100*0.05,"")</f>
        <v>5</v>
      </c>
      <c r="F42" s="13" t="str">
        <f t="shared" si="13"/>
        <v/>
      </c>
      <c r="G42" s="13" t="str">
        <f>IF(F42="X",60*0.05,"")</f>
        <v/>
      </c>
      <c r="H42" s="13" t="str">
        <f t="shared" si="14"/>
        <v/>
      </c>
      <c r="I42" s="13" t="str">
        <f>IF(H42="X",30*0.05,"")</f>
        <v/>
      </c>
      <c r="J42" s="13" t="str">
        <f t="shared" si="15"/>
        <v/>
      </c>
      <c r="K42" s="13" t="str">
        <f t="shared" si="16"/>
        <v/>
      </c>
    </row>
    <row r="43" spans="1:11" ht="24" customHeight="1" x14ac:dyDescent="0.25">
      <c r="A43" s="41"/>
      <c r="B43" s="20" t="str">
        <f>RUBRICA!A8</f>
        <v>5. Expresa sus ideas con fluidez, claridad y precisión, utilizando lenguaje técnico propio de la disciplina.</v>
      </c>
      <c r="C43" s="18" t="s">
        <v>5</v>
      </c>
      <c r="D43" s="13" t="str">
        <f t="shared" si="12"/>
        <v>X</v>
      </c>
      <c r="E43" s="13">
        <f>IF(D43="X",100*0.05,"")</f>
        <v>5</v>
      </c>
      <c r="F43" s="13" t="str">
        <f t="shared" si="13"/>
        <v/>
      </c>
      <c r="G43" s="13" t="str">
        <f>IF(F43="X",60*0.05,"")</f>
        <v/>
      </c>
      <c r="H43" s="13" t="str">
        <f t="shared" si="14"/>
        <v/>
      </c>
      <c r="I43" s="13" t="str">
        <f>IF(H43="X",30*0.05,"")</f>
        <v/>
      </c>
      <c r="J43" s="13" t="str">
        <f t="shared" si="15"/>
        <v/>
      </c>
      <c r="K43" s="13" t="str">
        <f t="shared" si="16"/>
        <v/>
      </c>
    </row>
    <row r="44" spans="1:11" ht="24" customHeight="1" x14ac:dyDescent="0.25">
      <c r="A44" s="41"/>
      <c r="B44" s="20" t="str">
        <f>RUBRICA!A9</f>
        <v>6. Entrega la documentación y evidencias requerida por la asignatura de acuerdo a la estructura y nombres solicitados, guardando todas las evidencias de avances en Git</v>
      </c>
      <c r="C44" s="18" t="s">
        <v>5</v>
      </c>
      <c r="D44" s="13" t="str">
        <f>IF($C44=CL,"X","")</f>
        <v>X</v>
      </c>
      <c r="E44" s="13">
        <f>IF(D44="X",100*0.2,"")</f>
        <v>20</v>
      </c>
      <c r="F44" s="13" t="str">
        <f>IF($C44=L,"X","")</f>
        <v/>
      </c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6"/>
        <v/>
      </c>
    </row>
    <row r="45" spans="1:11" ht="24" customHeight="1" x14ac:dyDescent="0.25">
      <c r="A45" s="41"/>
      <c r="B45" s="20" t="str">
        <f>RUBRICA!A10</f>
        <v xml:space="preserve">7. Expone el tema utilizando un lenguaje técnico disciplinar al presentar la propuesta y responde evidenciando un manejo de la información. </v>
      </c>
      <c r="C45" s="18" t="s">
        <v>5</v>
      </c>
      <c r="D45" s="13" t="str">
        <f>IF($C45=CL,"X","")</f>
        <v>X</v>
      </c>
      <c r="E45" s="13">
        <f>IF(D45="X",100*0.1,"")</f>
        <v>10</v>
      </c>
      <c r="F45" s="13" t="str">
        <f>IF($C45=L,"X","")</f>
        <v/>
      </c>
      <c r="G45" s="13" t="str">
        <f>IF(F45="X",60*0.1,"")</f>
        <v/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6"/>
        <v/>
      </c>
    </row>
    <row r="46" spans="1:11" ht="24" customHeight="1" x14ac:dyDescent="0.3">
      <c r="A46" s="40"/>
      <c r="B46" s="19" t="s">
        <v>4</v>
      </c>
      <c r="C46" s="23">
        <f>E46+G46+I46+K46</f>
        <v>90</v>
      </c>
      <c r="D46" s="14"/>
      <c r="E46" s="14">
        <f>SUM(E39:E45)</f>
        <v>75</v>
      </c>
      <c r="F46" s="14"/>
      <c r="G46" s="14">
        <f>SUM(G39:G45)</f>
        <v>15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 x14ac:dyDescent="0.3">
      <c r="A47" s="42"/>
      <c r="B47" s="22" t="s">
        <v>12</v>
      </c>
      <c r="C47" s="15">
        <f>VLOOKUP(C46,ESCALA_IEP!A41:B241,2,FALSE)</f>
        <v>6.3</v>
      </c>
    </row>
    <row r="48" spans="1:11" ht="15.75" customHeight="1" x14ac:dyDescent="0.25"/>
    <row r="49" spans="1:11" ht="15.75" customHeight="1" x14ac:dyDescent="0.25"/>
    <row r="50" spans="1:11" ht="24" customHeight="1" x14ac:dyDescent="0.25">
      <c r="A50" s="39" t="s">
        <v>61</v>
      </c>
      <c r="B50" s="12" t="str">
        <f>B5</f>
        <v>DANIEL CARLOS CAMPOS KIRKMAN</v>
      </c>
      <c r="C50" s="43" t="s">
        <v>9</v>
      </c>
      <c r="D50" s="44" t="s">
        <v>10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5">
      <c r="A51" s="40"/>
      <c r="B51" s="16" t="s">
        <v>11</v>
      </c>
      <c r="C51" s="42"/>
      <c r="D51" s="44" t="s">
        <v>5</v>
      </c>
      <c r="E51" s="46"/>
      <c r="F51" s="44" t="s">
        <v>6</v>
      </c>
      <c r="G51" s="46"/>
      <c r="H51" s="47" t="s">
        <v>17</v>
      </c>
      <c r="I51" s="46"/>
      <c r="J51" s="44" t="s">
        <v>7</v>
      </c>
      <c r="K51" s="46"/>
    </row>
    <row r="52" spans="1:11" ht="24" customHeight="1" x14ac:dyDescent="0.25">
      <c r="A52" s="41"/>
      <c r="B52" s="20" t="str">
        <f>RUBRICA!A4</f>
        <v xml:space="preserve">1. Presenta el proyecto considerando la relevancia, objetivos, metodología y desarrollo, de acuerdo a los estándares de calidad de la disciplina. </v>
      </c>
      <c r="C52" s="18" t="s">
        <v>5</v>
      </c>
      <c r="D52" s="13" t="str">
        <f t="shared" ref="D52:D56" si="17">IF($C52=CL,"X","")</f>
        <v>X</v>
      </c>
      <c r="E52" s="13">
        <f>IF(D52="X",100*0.15,"")</f>
        <v>15</v>
      </c>
      <c r="F52" s="13" t="str">
        <f t="shared" ref="F52:F56" si="18">IF($C52=L,"X","")</f>
        <v/>
      </c>
      <c r="G52" s="13" t="str">
        <f>IF(F52="X",60*0.15,"")</f>
        <v/>
      </c>
      <c r="H52" s="13" t="str">
        <f t="shared" ref="H52:H56" si="19">IF($C52=ML,"X","")</f>
        <v/>
      </c>
      <c r="I52" s="13" t="str">
        <f>IF(H52="X",30*0.15,"")</f>
        <v/>
      </c>
      <c r="J52" s="13" t="str">
        <f t="shared" ref="J52:J56" si="20">IF($C52=NL,"X","")</f>
        <v/>
      </c>
      <c r="K52" s="13" t="str">
        <f t="shared" ref="K52:K58" si="21">IF($J52="X",0,"")</f>
        <v/>
      </c>
    </row>
    <row r="53" spans="1:11" ht="24" customHeight="1" x14ac:dyDescent="0.25">
      <c r="A53" s="41"/>
      <c r="B53" s="20" t="str">
        <f>RUBRICA!A5</f>
        <v xml:space="preserve">2. Presenta las evidencias del Proyecto APT, dando cuenta del cumplimiento de los objetivos y de acuerdo a los estándares de la disciplina. </v>
      </c>
      <c r="C53" s="18" t="s">
        <v>6</v>
      </c>
      <c r="D53" s="13" t="str">
        <f t="shared" si="17"/>
        <v/>
      </c>
      <c r="E53" s="13" t="str">
        <f>IF(D53="X",100*0.25,"")</f>
        <v/>
      </c>
      <c r="F53" s="13" t="str">
        <f t="shared" si="18"/>
        <v>X</v>
      </c>
      <c r="G53" s="13">
        <f>IF(F53="X",60*0.25,"")</f>
        <v>15</v>
      </c>
      <c r="H53" s="13" t="str">
        <f t="shared" si="19"/>
        <v/>
      </c>
      <c r="I53" s="13" t="str">
        <f>IF(H53="X",30*0.25,"")</f>
        <v/>
      </c>
      <c r="J53" s="13" t="str">
        <f t="shared" si="20"/>
        <v/>
      </c>
      <c r="K53" s="13" t="str">
        <f t="shared" si="21"/>
        <v/>
      </c>
    </row>
    <row r="54" spans="1:11" ht="24" customHeight="1" x14ac:dyDescent="0.25">
      <c r="A54" s="41"/>
      <c r="B54" s="20" t="str">
        <f>RUBRICA!A6</f>
        <v>3. Responde las preguntas realizadas por la comisión, cumpliendo con los estándares de calidad de la disciplina.</v>
      </c>
      <c r="C54" s="18" t="s">
        <v>5</v>
      </c>
      <c r="D54" s="13" t="str">
        <f t="shared" si="17"/>
        <v>X</v>
      </c>
      <c r="E54" s="13">
        <f>IF(D54="X",100*0.2,"")</f>
        <v>20</v>
      </c>
      <c r="F54" s="13" t="str">
        <f t="shared" si="18"/>
        <v/>
      </c>
      <c r="G54" s="13" t="str">
        <f>IF(F54="X",60*0.2,"")</f>
        <v/>
      </c>
      <c r="H54" s="13" t="str">
        <f t="shared" si="19"/>
        <v/>
      </c>
      <c r="I54" s="13" t="str">
        <f>IF(H54="X",30*0.2,"")</f>
        <v/>
      </c>
      <c r="J54" s="13" t="str">
        <f t="shared" si="20"/>
        <v/>
      </c>
      <c r="K54" s="13" t="str">
        <f t="shared" si="21"/>
        <v/>
      </c>
    </row>
    <row r="55" spans="1:11" ht="24" customHeight="1" x14ac:dyDescent="0.25">
      <c r="A55" s="41"/>
      <c r="B55" s="20" t="str">
        <f>RUBRICA!A7</f>
        <v>4. Expone el Proyecto APT, considerando el formato y el tiempo establecido para la presentación.</v>
      </c>
      <c r="C55" s="18" t="s">
        <v>5</v>
      </c>
      <c r="D55" s="13" t="str">
        <f t="shared" si="17"/>
        <v>X</v>
      </c>
      <c r="E55" s="13">
        <f>IF(D55="X",100*0.05,"")</f>
        <v>5</v>
      </c>
      <c r="F55" s="13" t="str">
        <f t="shared" si="18"/>
        <v/>
      </c>
      <c r="G55" s="13" t="str">
        <f>IF(F55="X",60*0.05,"")</f>
        <v/>
      </c>
      <c r="H55" s="13" t="str">
        <f t="shared" si="19"/>
        <v/>
      </c>
      <c r="I55" s="13" t="str">
        <f>IF(H55="X",30*0.05,"")</f>
        <v/>
      </c>
      <c r="J55" s="13" t="str">
        <f t="shared" si="20"/>
        <v/>
      </c>
      <c r="K55" s="13" t="str">
        <f t="shared" si="21"/>
        <v/>
      </c>
    </row>
    <row r="56" spans="1:11" ht="24" customHeight="1" x14ac:dyDescent="0.25">
      <c r="A56" s="41"/>
      <c r="B56" s="20" t="str">
        <f>RUBRICA!A8</f>
        <v>5. Expresa sus ideas con fluidez, claridad y precisión, utilizando lenguaje técnico propio de la disciplina.</v>
      </c>
      <c r="C56" s="18" t="s">
        <v>5</v>
      </c>
      <c r="D56" s="13" t="str">
        <f t="shared" si="17"/>
        <v>X</v>
      </c>
      <c r="E56" s="13">
        <f>IF(D56="X",100*0.05,"")</f>
        <v>5</v>
      </c>
      <c r="F56" s="13" t="str">
        <f t="shared" si="18"/>
        <v/>
      </c>
      <c r="G56" s="13" t="str">
        <f>IF(F56="X",60*0.05,"")</f>
        <v/>
      </c>
      <c r="H56" s="13" t="str">
        <f t="shared" si="19"/>
        <v/>
      </c>
      <c r="I56" s="13" t="str">
        <f>IF(H56="X",30*0.05,"")</f>
        <v/>
      </c>
      <c r="J56" s="13" t="str">
        <f t="shared" si="20"/>
        <v/>
      </c>
      <c r="K56" s="13" t="str">
        <f t="shared" si="21"/>
        <v/>
      </c>
    </row>
    <row r="57" spans="1:11" ht="24" customHeight="1" x14ac:dyDescent="0.25">
      <c r="A57" s="41"/>
      <c r="B57" s="20" t="str">
        <f>RUBRICA!A9</f>
        <v>6. Entrega la documentación y evidencias requerida por la asignatura de acuerdo a la estructura y nombres solicitados, guardando todas las evidencias de avances en Git</v>
      </c>
      <c r="C57" s="18" t="s">
        <v>5</v>
      </c>
      <c r="D57" s="13" t="str">
        <f>IF($C57=CL,"X","")</f>
        <v>X</v>
      </c>
      <c r="E57" s="13">
        <f>IF(D57="X",100*0.2,"")</f>
        <v>20</v>
      </c>
      <c r="F57" s="13" t="str">
        <f>IF($C57=L,"X","")</f>
        <v/>
      </c>
      <c r="G57" s="13" t="str">
        <f>IF(F57="X",60*0.2,"")</f>
        <v/>
      </c>
      <c r="H57" s="13" t="str">
        <f>IF($C57=ML,"X","")</f>
        <v/>
      </c>
      <c r="I57" s="13" t="str">
        <f>IF(H57="X",30*0.2,"")</f>
        <v/>
      </c>
      <c r="J57" s="13" t="str">
        <f>IF($C57=NL,"X","")</f>
        <v/>
      </c>
      <c r="K57" s="13" t="str">
        <f t="shared" si="21"/>
        <v/>
      </c>
    </row>
    <row r="58" spans="1:11" ht="24" customHeight="1" x14ac:dyDescent="0.25">
      <c r="A58" s="41"/>
      <c r="B58" s="20" t="str">
        <f>RUBRICA!A10</f>
        <v xml:space="preserve">7. Expone el tema utilizando un lenguaje técnico disciplinar al presentar la propuesta y responde evidenciando un manejo de la información. </v>
      </c>
      <c r="C58" s="18" t="s">
        <v>5</v>
      </c>
      <c r="D58" s="13" t="str">
        <f>IF($C58=CL,"X","")</f>
        <v>X</v>
      </c>
      <c r="E58" s="13">
        <f>IF(D58="X",100*0.1,"")</f>
        <v>10</v>
      </c>
      <c r="F58" s="13" t="str">
        <f>IF($C58=L,"X","")</f>
        <v/>
      </c>
      <c r="G58" s="13" t="str">
        <f>IF(F58="X",60*0.1,"")</f>
        <v/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21"/>
        <v/>
      </c>
    </row>
    <row r="59" spans="1:11" ht="24" customHeight="1" x14ac:dyDescent="0.3">
      <c r="A59" s="40"/>
      <c r="B59" s="19" t="s">
        <v>4</v>
      </c>
      <c r="C59" s="23">
        <f>E59+G59+I59+K59</f>
        <v>90</v>
      </c>
      <c r="D59" s="14"/>
      <c r="E59" s="14">
        <f>SUM(E52:E58)</f>
        <v>75</v>
      </c>
      <c r="F59" s="14"/>
      <c r="G59" s="14">
        <f>SUM(G52:G58)</f>
        <v>15</v>
      </c>
      <c r="H59" s="14"/>
      <c r="I59" s="14">
        <f>SUM(I52:I58)</f>
        <v>0</v>
      </c>
      <c r="J59" s="14"/>
      <c r="K59" s="14">
        <f>SUM(K52:K58)</f>
        <v>0</v>
      </c>
    </row>
    <row r="60" spans="1:11" ht="24" customHeight="1" x14ac:dyDescent="0.3">
      <c r="A60" s="42"/>
      <c r="B60" s="22" t="s">
        <v>12</v>
      </c>
      <c r="C60" s="15">
        <f>VLOOKUP(C59,ESCALA_IEP!A54:B254,2,FALSE)</f>
        <v>6.3</v>
      </c>
    </row>
    <row r="61" spans="1:11" ht="15.75" customHeight="1" x14ac:dyDescent="0.25"/>
    <row r="62" spans="1:11" ht="15.75" customHeight="1" x14ac:dyDescent="0.25"/>
    <row r="63" spans="1:11" ht="15.75" customHeight="1" x14ac:dyDescent="0.25"/>
    <row r="64" spans="1:11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</sheetData>
  <mergeCells count="28">
    <mergeCell ref="A24:A34"/>
    <mergeCell ref="C24:C25"/>
    <mergeCell ref="A11:A21"/>
    <mergeCell ref="C11:C12"/>
    <mergeCell ref="D12:E12"/>
    <mergeCell ref="D11:K11"/>
    <mergeCell ref="F12:G12"/>
    <mergeCell ref="H12:I12"/>
    <mergeCell ref="J12:K12"/>
    <mergeCell ref="A37:A47"/>
    <mergeCell ref="C37:C38"/>
    <mergeCell ref="D37:K37"/>
    <mergeCell ref="D38:E38"/>
    <mergeCell ref="F38:G38"/>
    <mergeCell ref="H38:I38"/>
    <mergeCell ref="J38:K38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5" zoomScale="80" zoomScaleNormal="80" workbookViewId="0">
      <selection activeCell="A10" sqref="A10"/>
    </sheetView>
  </sheetViews>
  <sheetFormatPr baseColWidth="10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49" t="s">
        <v>13</v>
      </c>
      <c r="B1" s="51" t="s">
        <v>14</v>
      </c>
      <c r="C1" s="52"/>
      <c r="D1" s="52"/>
      <c r="E1" s="53"/>
      <c r="F1" s="49" t="s">
        <v>15</v>
      </c>
    </row>
    <row r="2" spans="1:6" x14ac:dyDescent="0.25">
      <c r="A2" s="50"/>
      <c r="B2" s="54" t="s">
        <v>23</v>
      </c>
      <c r="C2" s="54" t="s">
        <v>24</v>
      </c>
      <c r="D2" s="26" t="s">
        <v>16</v>
      </c>
      <c r="E2" s="27" t="s">
        <v>7</v>
      </c>
      <c r="F2" s="50"/>
    </row>
    <row r="3" spans="1:6" x14ac:dyDescent="0.25">
      <c r="A3" s="50"/>
      <c r="B3" s="55"/>
      <c r="C3" s="55"/>
      <c r="D3" s="28">
        <v>0.3</v>
      </c>
      <c r="E3" s="28">
        <v>0</v>
      </c>
      <c r="F3" s="50"/>
    </row>
    <row r="4" spans="1:6" ht="102" x14ac:dyDescent="0.25">
      <c r="A4" s="24" t="s">
        <v>25</v>
      </c>
      <c r="B4" s="24" t="s">
        <v>49</v>
      </c>
      <c r="C4" s="24" t="s">
        <v>39</v>
      </c>
      <c r="D4" s="24" t="s">
        <v>40</v>
      </c>
      <c r="E4" s="24" t="s">
        <v>26</v>
      </c>
      <c r="F4" s="29">
        <v>15</v>
      </c>
    </row>
    <row r="5" spans="1:6" ht="136.9" customHeight="1" x14ac:dyDescent="0.25">
      <c r="A5" s="24" t="s">
        <v>27</v>
      </c>
      <c r="B5" s="24" t="s">
        <v>19</v>
      </c>
      <c r="C5" s="24" t="s">
        <v>20</v>
      </c>
      <c r="D5" s="24" t="s">
        <v>21</v>
      </c>
      <c r="E5" s="24" t="s">
        <v>22</v>
      </c>
      <c r="F5" s="29">
        <v>25</v>
      </c>
    </row>
    <row r="6" spans="1:6" ht="87" customHeight="1" x14ac:dyDescent="0.25">
      <c r="A6" s="24" t="s">
        <v>28</v>
      </c>
      <c r="B6" s="24" t="s">
        <v>29</v>
      </c>
      <c r="C6" s="24" t="s">
        <v>30</v>
      </c>
      <c r="D6" s="24" t="s">
        <v>31</v>
      </c>
      <c r="E6" s="24" t="s">
        <v>41</v>
      </c>
      <c r="F6" s="29">
        <v>20</v>
      </c>
    </row>
    <row r="7" spans="1:6" ht="89.25" x14ac:dyDescent="0.25">
      <c r="A7" s="24" t="s">
        <v>32</v>
      </c>
      <c r="B7" s="24" t="s">
        <v>33</v>
      </c>
      <c r="C7" s="24" t="s">
        <v>34</v>
      </c>
      <c r="D7" s="24" t="s">
        <v>35</v>
      </c>
      <c r="E7" s="24" t="s">
        <v>36</v>
      </c>
      <c r="F7" s="29">
        <v>5</v>
      </c>
    </row>
    <row r="8" spans="1:6" ht="89.25" x14ac:dyDescent="0.25">
      <c r="A8" s="24" t="s">
        <v>37</v>
      </c>
      <c r="B8" s="24" t="s">
        <v>42</v>
      </c>
      <c r="C8" s="24" t="s">
        <v>43</v>
      </c>
      <c r="D8" s="24" t="s">
        <v>44</v>
      </c>
      <c r="E8" s="24" t="s">
        <v>38</v>
      </c>
      <c r="F8" s="29">
        <v>5</v>
      </c>
    </row>
    <row r="9" spans="1:6" ht="89.25" x14ac:dyDescent="0.25">
      <c r="A9" s="24" t="s">
        <v>55</v>
      </c>
      <c r="B9" s="24" t="s">
        <v>50</v>
      </c>
      <c r="C9" s="24" t="s">
        <v>51</v>
      </c>
      <c r="D9" s="24" t="s">
        <v>52</v>
      </c>
      <c r="E9" s="24" t="s">
        <v>53</v>
      </c>
      <c r="F9" s="25">
        <v>20</v>
      </c>
    </row>
    <row r="10" spans="1:6" ht="126" customHeight="1" x14ac:dyDescent="0.25">
      <c r="A10" s="24" t="s">
        <v>54</v>
      </c>
      <c r="B10" s="24" t="s">
        <v>56</v>
      </c>
      <c r="C10" s="24" t="s">
        <v>57</v>
      </c>
      <c r="D10" s="24" t="s">
        <v>58</v>
      </c>
      <c r="E10" s="24" t="s">
        <v>59</v>
      </c>
      <c r="F10" s="25">
        <v>10</v>
      </c>
    </row>
  </sheetData>
  <mergeCells count="5">
    <mergeCell ref="A1:A3"/>
    <mergeCell ref="B1:E1"/>
    <mergeCell ref="F1:F3"/>
    <mergeCell ref="B2:B3"/>
    <mergeCell ref="C2:C3"/>
  </mergeCells>
  <pageMargins left="0.70866141732283472" right="0.70866141732283472" top="0.74803149606299213" bottom="0.74803149606299213" header="0.31496062992125984" footer="0.31496062992125984"/>
  <pageSetup scale="6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4</v>
      </c>
      <c r="B1" t="s">
        <v>12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4</v>
      </c>
      <c r="B1" t="s">
        <v>12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6" t="s">
        <v>3</v>
      </c>
      <c r="B1" s="4" t="s">
        <v>4</v>
      </c>
      <c r="C1" s="5"/>
      <c r="D1" s="5"/>
      <c r="E1" s="6"/>
    </row>
    <row r="2" spans="1:5" ht="45.75" thickBot="1" x14ac:dyDescent="0.3">
      <c r="A2" s="57"/>
      <c r="B2" s="7" t="s">
        <v>5</v>
      </c>
      <c r="C2" s="8" t="s">
        <v>6</v>
      </c>
      <c r="D2" s="21" t="s">
        <v>18</v>
      </c>
      <c r="E2" s="9" t="s">
        <v>7</v>
      </c>
    </row>
    <row r="3" spans="1:5" ht="30.75" thickBot="1" x14ac:dyDescent="0.3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ht="15.75" thickBot="1" x14ac:dyDescent="0.3">
      <c r="A4" s="10"/>
      <c r="B4" s="11"/>
      <c r="C4" s="11"/>
      <c r="D4" s="11"/>
      <c r="E4" s="11"/>
    </row>
    <row r="5" spans="1:5" ht="15.75" thickBot="1" x14ac:dyDescent="0.3">
      <c r="A5" s="10"/>
      <c r="B5" s="11"/>
      <c r="C5" s="11"/>
      <c r="D5" s="11"/>
      <c r="E5" s="1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20</vt:i4>
      </vt:variant>
    </vt:vector>
  </HeadingPairs>
  <TitlesOfParts>
    <vt:vector size="26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RUBRICA!Área_de_impresión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Vina del Mar</cp:lastModifiedBy>
  <cp:lastPrinted>2024-12-09T01:36:42Z</cp:lastPrinted>
  <dcterms:created xsi:type="dcterms:W3CDTF">2023-08-07T04:08:01Z</dcterms:created>
  <dcterms:modified xsi:type="dcterms:W3CDTF">2024-12-12T14:26:16Z</dcterms:modified>
</cp:coreProperties>
</file>