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data" sheetId="1" state="visible" r:id="rId2"/>
    <sheet name="Sheet2" sheetId="2" state="visible" r:id="rId3"/>
  </sheets>
  <definedNames>
    <definedName function="false" hidden="false" name="IQ_CH" vbProcedure="false">110000</definedName>
    <definedName function="false" hidden="false" name="IQ_CQ" vbProcedure="false">5000</definedName>
    <definedName function="false" hidden="false" name="IQ_CY" vbProcedure="false">10000</definedName>
    <definedName function="false" hidden="false" name="IQ_DAILY" vbProcedure="false">500000</definedName>
    <definedName function="false" hidden="false" name="IQ_FH" vbProcedure="false">100000</definedName>
    <definedName function="false" hidden="false" name="IQ_FQ" vbProcedure="false">500</definedName>
    <definedName function="false" hidden="false" name="IQ_FWD_CY" vbProcedure="false">10001</definedName>
    <definedName function="false" hidden="false" name="IQ_FWD_CY1" vbProcedure="false">10002</definedName>
    <definedName function="false" hidden="false" name="IQ_FWD_CY2" vbProcedure="false">10003</definedName>
    <definedName function="false" hidden="false" name="IQ_FWD_FY" vbProcedure="false">1001</definedName>
    <definedName function="false" hidden="false" name="IQ_FWD_FY1" vbProcedure="false">1002</definedName>
    <definedName function="false" hidden="false" name="IQ_FWD_FY2" vbProcedure="false">1003</definedName>
    <definedName function="false" hidden="false" name="IQ_FWD_Q" vbProcedure="false">501</definedName>
    <definedName function="false" hidden="false" name="IQ_FWD_Q1" vbProcedure="false">502</definedName>
    <definedName function="false" hidden="false" name="IQ_FWD_Q2" vbProcedure="false">503</definedName>
    <definedName function="false" hidden="false" name="IQ_FY" vbProcedure="false">1000</definedName>
    <definedName function="false" hidden="false" name="IQ_LATESTK" vbProcedure="false">1000</definedName>
    <definedName function="false" hidden="false" name="IQ_LATESTQ" vbProcedure="false">500</definedName>
    <definedName function="false" hidden="false" name="IQ_LTM" vbProcedure="false">2000</definedName>
    <definedName function="false" hidden="false" name="IQ_LTMMONTH" vbProcedure="false">120000</definedName>
    <definedName function="false" hidden="false" name="IQ_MONTH" vbProcedure="false">15000</definedName>
    <definedName function="false" hidden="false" name="IQ_NTM" vbProcedure="false">6000</definedName>
    <definedName function="false" hidden="false" name="IQ_TODAY" vbProcedure="false">0</definedName>
    <definedName function="false" hidden="false" name="IQ_WEEK" vbProcedure="false">50000</definedName>
    <definedName function="false" hidden="false" name="IQ_YTD" vbProcedure="false">3000</definedName>
    <definedName function="false" hidden="false" name="IQ_YTDMONTH" vbProcedure="false">130000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<sst xmlns="http://schemas.openxmlformats.org/spreadsheetml/2006/main" count="49" uniqueCount="37">
  <si>
    <t xml:space="preserve">I</t>
  </si>
  <si>
    <t xml:space="preserve">j</t>
  </si>
  <si>
    <t xml:space="preserve">w(i,j)</t>
  </si>
  <si>
    <t xml:space="preserve">X(i,j)</t>
  </si>
  <si>
    <t xml:space="preserve">avg cost</t>
  </si>
  <si>
    <t xml:space="preserve">credibility</t>
  </si>
  <si>
    <t xml:space="preserve">best prediction</t>
  </si>
  <si>
    <t xml:space="preserve">territory</t>
  </si>
  <si>
    <t xml:space="preserve">year</t>
  </si>
  <si>
    <t xml:space="preserve">risk_count</t>
  </si>
  <si>
    <t xml:space="preserve">average_cost</t>
  </si>
  <si>
    <t xml:space="preserve">X(i)</t>
  </si>
  <si>
    <t xml:space="preserve">w(i)</t>
  </si>
  <si>
    <t xml:space="preserve">step for U</t>
  </si>
  <si>
    <t xml:space="preserve">inside sum for sigma hat ^2</t>
  </si>
  <si>
    <t xml:space="preserve">X(i) – x bar</t>
  </si>
  <si>
    <t xml:space="preserve">Z(i)</t>
  </si>
  <si>
    <t xml:space="preserve">Z(i)*X(i)</t>
  </si>
  <si>
    <t xml:space="preserve">a</t>
  </si>
  <si>
    <t xml:space="preserve">b</t>
  </si>
  <si>
    <t xml:space="preserve">c</t>
  </si>
  <si>
    <t xml:space="preserve">d</t>
  </si>
  <si>
    <t xml:space="preserve">W = </t>
  </si>
  <si>
    <t xml:space="preserve">x bar = </t>
  </si>
  <si>
    <t xml:space="preserve">U</t>
  </si>
  <si>
    <t xml:space="preserve">sigma hat ^2</t>
  </si>
  <si>
    <t xml:space="preserve">matches overall</t>
  </si>
  <si>
    <t xml:space="preserve">M</t>
  </si>
  <si>
    <t xml:space="preserve"># of territories</t>
  </si>
  <si>
    <t xml:space="preserve">tau hat ^2</t>
  </si>
  <si>
    <t xml:space="preserve">estimate of var for an individual risk.</t>
  </si>
  <si>
    <t xml:space="preserve">n</t>
  </si>
  <si>
    <t xml:space="preserve"># of years</t>
  </si>
  <si>
    <t xml:space="preserve">K</t>
  </si>
  <si>
    <t xml:space="preserve">“ballast”</t>
  </si>
  <si>
    <t xml:space="preserve">determines how much credibility is needed</t>
  </si>
  <si>
    <t xml:space="preserve">mu new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</si>
</sst>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"/>
    <numFmt numFmtId="166" formatCode="General"/>
    <numFmt numFmtId="167" formatCode="0.00%"/>
    <numFmt numFmtId="168" formatCode="0"/>
    <numFmt numFmtId="169" formatCode="0.0"/>
    <numFmt numFmtId="170" formatCode="#,##0.00"/>
    <numFmt numFmtId="171" formatCode="[$$-409]#,##0.00;[RED]\-[$$-409]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203040</xdr:colOff>
      <xdr:row>3</xdr:row>
      <xdr:rowOff>87480</xdr:rowOff>
    </xdr:from>
    <xdr:to>
      <xdr:col>18</xdr:col>
      <xdr:colOff>203040</xdr:colOff>
      <xdr:row>22</xdr:row>
      <xdr:rowOff>87480</xdr:rowOff>
    </xdr:to>
    <xdr:sp>
      <xdr:nvSpPr>
        <xdr:cNvPr id="0" name="Line 1"/>
        <xdr:cNvSpPr/>
      </xdr:nvSpPr>
      <xdr:spPr>
        <a:xfrm flipH="1" flipV="1">
          <a:off x="16838640" y="613080"/>
          <a:ext cx="812880" cy="333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17</xdr:col>
      <xdr:colOff>203040</xdr:colOff>
      <xdr:row>6</xdr:row>
      <xdr:rowOff>87480</xdr:rowOff>
    </xdr:from>
    <xdr:to>
      <xdr:col>18</xdr:col>
      <xdr:colOff>203040</xdr:colOff>
      <xdr:row>22</xdr:row>
      <xdr:rowOff>87480</xdr:rowOff>
    </xdr:to>
    <xdr:sp>
      <xdr:nvSpPr>
        <xdr:cNvPr id="1" name="Line 1"/>
        <xdr:cNvSpPr/>
      </xdr:nvSpPr>
      <xdr:spPr>
        <a:xfrm flipH="1" flipV="1">
          <a:off x="16838640" y="1139040"/>
          <a:ext cx="812880" cy="280404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17</xdr:col>
      <xdr:colOff>203040</xdr:colOff>
      <xdr:row>9</xdr:row>
      <xdr:rowOff>87480</xdr:rowOff>
    </xdr:from>
    <xdr:to>
      <xdr:col>18</xdr:col>
      <xdr:colOff>203040</xdr:colOff>
      <xdr:row>22</xdr:row>
      <xdr:rowOff>87480</xdr:rowOff>
    </xdr:to>
    <xdr:sp>
      <xdr:nvSpPr>
        <xdr:cNvPr id="2" name="Line 1"/>
        <xdr:cNvSpPr/>
      </xdr:nvSpPr>
      <xdr:spPr>
        <a:xfrm flipH="1" flipV="1">
          <a:off x="16838640" y="1664640"/>
          <a:ext cx="812880" cy="227844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17</xdr:col>
      <xdr:colOff>203040</xdr:colOff>
      <xdr:row>12</xdr:row>
      <xdr:rowOff>87480</xdr:rowOff>
    </xdr:from>
    <xdr:to>
      <xdr:col>18</xdr:col>
      <xdr:colOff>203040</xdr:colOff>
      <xdr:row>22</xdr:row>
      <xdr:rowOff>87480</xdr:rowOff>
    </xdr:to>
    <xdr:sp>
      <xdr:nvSpPr>
        <xdr:cNvPr id="3" name="Line 1"/>
        <xdr:cNvSpPr/>
      </xdr:nvSpPr>
      <xdr:spPr>
        <a:xfrm flipH="1" flipV="1">
          <a:off x="16838640" y="2190600"/>
          <a:ext cx="812880" cy="17524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W32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U24" activeCellId="0" sqref="U24"/>
    </sheetView>
  </sheetViews>
  <sheetFormatPr defaultRowHeight="13.8" zeroHeight="false" outlineLevelRow="0" outlineLevelCol="0"/>
  <cols>
    <col collapsed="false" customWidth="true" hidden="false" outlineLevel="0" max="3" min="1" style="0" width="9.14"/>
    <col collapsed="false" customWidth="true" hidden="false" outlineLevel="0" max="4" min="4" style="0" width="20.06"/>
    <col collapsed="false" customWidth="true" hidden="false" outlineLevel="0" max="6" min="5" style="0" width="9.14"/>
    <col collapsed="false" customWidth="true" hidden="false" outlineLevel="0" max="7" min="7" style="0" width="7.85"/>
    <col collapsed="false" customWidth="true" hidden="false" outlineLevel="0" max="9" min="8" style="0" width="9.14"/>
    <col collapsed="false" customWidth="true" hidden="false" outlineLevel="0" max="10" min="10" style="0" width="12.82"/>
    <col collapsed="false" customWidth="true" hidden="false" outlineLevel="0" max="11" min="11" style="0" width="9.14"/>
    <col collapsed="false" customWidth="true" hidden="false" outlineLevel="0" max="12" min="12" style="0" width="18.33"/>
    <col collapsed="false" customWidth="true" hidden="false" outlineLevel="0" max="14" min="13" style="0" width="9.14"/>
    <col collapsed="false" customWidth="true" hidden="false" outlineLevel="0" max="15" min="15" style="0" width="18.33"/>
    <col collapsed="false" customWidth="true" hidden="false" outlineLevel="0" max="1025" min="16" style="0" width="9.14"/>
  </cols>
  <sheetData>
    <row r="2" customFormat="false" ht="13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G2" s="1" t="s">
        <v>4</v>
      </c>
      <c r="R2" s="1" t="s">
        <v>5</v>
      </c>
      <c r="U2" s="1" t="s">
        <v>6</v>
      </c>
    </row>
    <row r="3" customFormat="false" ht="13.8" hidden="false" customHeight="false" outlineLevel="0" collapsed="false">
      <c r="A3" s="0" t="s">
        <v>7</v>
      </c>
      <c r="B3" s="0" t="s">
        <v>8</v>
      </c>
      <c r="C3" s="0" t="s">
        <v>9</v>
      </c>
      <c r="D3" s="0" t="s">
        <v>10</v>
      </c>
      <c r="G3" s="0" t="s">
        <v>11</v>
      </c>
      <c r="H3" s="2" t="s">
        <v>12</v>
      </c>
      <c r="I3" s="3" t="s">
        <v>13</v>
      </c>
      <c r="J3" s="2"/>
      <c r="K3" s="4" t="s">
        <v>14</v>
      </c>
      <c r="L3" s="3"/>
      <c r="N3" s="2" t="s">
        <v>15</v>
      </c>
      <c r="O3" s="4"/>
      <c r="P3" s="3"/>
      <c r="R3" s="0" t="s">
        <v>16</v>
      </c>
      <c r="S3" s="0" t="s">
        <v>17</v>
      </c>
    </row>
    <row r="4" customFormat="false" ht="13.8" hidden="false" customHeight="false" outlineLevel="0" collapsed="false">
      <c r="A4" s="0" t="s">
        <v>18</v>
      </c>
      <c r="B4" s="0" t="n">
        <v>2016</v>
      </c>
      <c r="C4" s="0" t="n">
        <v>700</v>
      </c>
      <c r="D4" s="0" t="n">
        <v>900</v>
      </c>
      <c r="F4" s="0" t="s">
        <v>18</v>
      </c>
      <c r="G4" s="5" t="n">
        <f aca="false">SUMPRODUCT(C4:C6,D4:D6)/H4</f>
        <v>905.376344086022</v>
      </c>
      <c r="H4" s="6" t="n">
        <f aca="false">SUM(C4:C6)</f>
        <v>2325</v>
      </c>
      <c r="I4" s="7" t="n">
        <f aca="false">H4/$C$17*(1-H4/$C$17)</f>
        <v>0.23734375</v>
      </c>
      <c r="J4" s="8" t="n">
        <f aca="false">C4*(D4-G4)^2</f>
        <v>20233.5530119089</v>
      </c>
      <c r="K4" s="0" t="n">
        <f aca="false">SUM(J4:J6)</f>
        <v>16182795.6989247</v>
      </c>
      <c r="L4" s="9" t="n">
        <f aca="false">K4/($B$21-1)</f>
        <v>8091397.84946237</v>
      </c>
      <c r="N4" s="6" t="n">
        <f aca="false">G4-$G$17</f>
        <v>54.9596774193549</v>
      </c>
      <c r="O4" s="0" t="n">
        <f aca="false">H4/$C$17*N4^2</f>
        <v>1170.46938004032</v>
      </c>
      <c r="P4" s="9"/>
      <c r="R4" s="0" t="n">
        <f aca="false">H4/(H4+$S$23)</f>
        <v>0.956420864801957</v>
      </c>
      <c r="S4" s="0" t="n">
        <f aca="false">R4*G4</f>
        <v>865.920825981987</v>
      </c>
      <c r="U4" s="0" t="n">
        <f aca="false">G4*R4+(1-R4)*$S$24</f>
        <v>907.863417581525</v>
      </c>
    </row>
    <row r="5" customFormat="false" ht="13.8" hidden="false" customHeight="false" outlineLevel="0" collapsed="false">
      <c r="A5" s="0" t="s">
        <v>18</v>
      </c>
      <c r="B5" s="0" t="n">
        <v>2017</v>
      </c>
      <c r="C5" s="0" t="n">
        <v>750</v>
      </c>
      <c r="D5" s="0" t="n">
        <v>800</v>
      </c>
      <c r="G5" s="5" t="n">
        <f aca="false">G4</f>
        <v>905.376344086022</v>
      </c>
      <c r="H5" s="6"/>
      <c r="I5" s="7"/>
      <c r="J5" s="8" t="n">
        <f aca="false">C5*(D5-G5)^2</f>
        <v>8328130.4197017</v>
      </c>
      <c r="L5" s="9"/>
      <c r="N5" s="6"/>
      <c r="P5" s="9"/>
    </row>
    <row r="6" customFormat="false" ht="13.8" hidden="false" customHeight="false" outlineLevel="0" collapsed="false">
      <c r="A6" s="0" t="s">
        <v>18</v>
      </c>
      <c r="B6" s="0" t="n">
        <v>2018</v>
      </c>
      <c r="C6" s="0" t="n">
        <v>875</v>
      </c>
      <c r="D6" s="0" t="n">
        <v>1000</v>
      </c>
      <c r="G6" s="5" t="n">
        <f aca="false">G5</f>
        <v>905.376344086022</v>
      </c>
      <c r="H6" s="6"/>
      <c r="I6" s="7"/>
      <c r="J6" s="8" t="n">
        <f aca="false">C6*(D6-G6)^2</f>
        <v>7834431.72621112</v>
      </c>
      <c r="L6" s="9"/>
      <c r="N6" s="6"/>
      <c r="P6" s="9"/>
    </row>
    <row r="7" customFormat="false" ht="13.8" hidden="false" customHeight="false" outlineLevel="0" collapsed="false">
      <c r="A7" s="0" t="s">
        <v>19</v>
      </c>
      <c r="B7" s="0" t="n">
        <v>2016</v>
      </c>
      <c r="C7" s="0" t="n">
        <v>350</v>
      </c>
      <c r="D7" s="0" t="n">
        <v>200</v>
      </c>
      <c r="F7" s="0" t="s">
        <v>19</v>
      </c>
      <c r="G7" s="5" t="n">
        <f aca="false">SUMPRODUCT(C7:C9,D7:D9)/H7</f>
        <v>472.872340425532</v>
      </c>
      <c r="H7" s="6" t="n">
        <f aca="false">SUM(C7:C9)</f>
        <v>1175</v>
      </c>
      <c r="I7" s="7" t="n">
        <f aca="false">H7/$C$17*(1-H7/$C$17)</f>
        <v>0.157482638888889</v>
      </c>
      <c r="J7" s="8" t="n">
        <f aca="false">C7*(D7-G7)^2</f>
        <v>26060759.9592576</v>
      </c>
      <c r="K7" s="0" t="n">
        <f aca="false">SUM(J7:J9)</f>
        <v>38275930.8510638</v>
      </c>
      <c r="L7" s="9" t="n">
        <f aca="false">K7/($B$21-1)</f>
        <v>19137965.4255319</v>
      </c>
      <c r="N7" s="6" t="n">
        <f aca="false">G7-$G$17</f>
        <v>-377.544326241135</v>
      </c>
      <c r="O7" s="0" t="n">
        <f aca="false">H7/$C$17*N7^2</f>
        <v>27914.0281625542</v>
      </c>
      <c r="P7" s="9"/>
      <c r="R7" s="0" t="n">
        <f aca="false">H7/(H7+$S$23)</f>
        <v>0.917296412027578</v>
      </c>
      <c r="S7" s="0" t="n">
        <f aca="false">R7*G7</f>
        <v>433.764101219424</v>
      </c>
      <c r="U7" s="0" t="n">
        <f aca="false">G7*R7+(1-R7)*$S$24</f>
        <v>513.361890353604</v>
      </c>
    </row>
    <row r="8" customFormat="false" ht="13.8" hidden="false" customHeight="false" outlineLevel="0" collapsed="false">
      <c r="A8" s="0" t="s">
        <v>19</v>
      </c>
      <c r="B8" s="0" t="n">
        <v>2017</v>
      </c>
      <c r="C8" s="0" t="n">
        <v>400</v>
      </c>
      <c r="D8" s="0" t="n">
        <v>550</v>
      </c>
      <c r="G8" s="5" t="n">
        <f aca="false">G7</f>
        <v>472.872340425532</v>
      </c>
      <c r="H8" s="6"/>
      <c r="I8" s="7"/>
      <c r="J8" s="8" t="n">
        <f aca="false">C8*(D8-G8)^2</f>
        <v>2379470.34857402</v>
      </c>
      <c r="L8" s="9"/>
      <c r="N8" s="6"/>
      <c r="P8" s="9"/>
    </row>
    <row r="9" customFormat="false" ht="13.8" hidden="false" customHeight="false" outlineLevel="0" collapsed="false">
      <c r="A9" s="0" t="s">
        <v>19</v>
      </c>
      <c r="B9" s="0" t="n">
        <v>2018</v>
      </c>
      <c r="C9" s="0" t="n">
        <v>425</v>
      </c>
      <c r="D9" s="0" t="n">
        <v>625</v>
      </c>
      <c r="G9" s="5" t="n">
        <f aca="false">G8</f>
        <v>472.872340425532</v>
      </c>
      <c r="H9" s="6"/>
      <c r="I9" s="7"/>
      <c r="J9" s="8" t="n">
        <f aca="false">C9*(D9-G9)^2</f>
        <v>9835700.54323223</v>
      </c>
      <c r="L9" s="9"/>
      <c r="N9" s="6"/>
      <c r="P9" s="9"/>
    </row>
    <row r="10" customFormat="false" ht="13.8" hidden="false" customHeight="false" outlineLevel="0" collapsed="false">
      <c r="A10" s="0" t="s">
        <v>20</v>
      </c>
      <c r="B10" s="0" t="n">
        <v>2016</v>
      </c>
      <c r="C10" s="0" t="n">
        <v>100</v>
      </c>
      <c r="D10" s="0" t="n">
        <v>1300</v>
      </c>
      <c r="F10" s="0" t="s">
        <v>20</v>
      </c>
      <c r="G10" s="5" t="n">
        <f aca="false">SUMPRODUCT(C10:C12,D10:D12)/H10</f>
        <v>1762.5</v>
      </c>
      <c r="H10" s="6" t="n">
        <f aca="false">SUM(C10:C12)</f>
        <v>400</v>
      </c>
      <c r="I10" s="7" t="n">
        <f aca="false">H10/$C$17*(1-H10/$C$17)</f>
        <v>0.0622222222222222</v>
      </c>
      <c r="J10" s="8" t="n">
        <f aca="false">C10*(D10-G10)^2</f>
        <v>21390625</v>
      </c>
      <c r="K10" s="0" t="n">
        <f aca="false">SUM(J10:J12)</f>
        <v>31437500</v>
      </c>
      <c r="L10" s="9" t="n">
        <f aca="false">K10/($B$21-1)</f>
        <v>15718750</v>
      </c>
      <c r="N10" s="6" t="n">
        <f aca="false">G10-$G$17</f>
        <v>912.083333333333</v>
      </c>
      <c r="O10" s="0" t="n">
        <f aca="false">H10/$C$17*N10^2</f>
        <v>55459.7337962963</v>
      </c>
      <c r="P10" s="9"/>
      <c r="R10" s="0" t="n">
        <f aca="false">H10/(H10+$S$23)</f>
        <v>0.790610420072581</v>
      </c>
      <c r="S10" s="0" t="n">
        <f aca="false">R10*G10</f>
        <v>1393.45086537792</v>
      </c>
      <c r="U10" s="0" t="n">
        <f aca="false">G10*R10+(1-R10)*$S$24</f>
        <v>1594.97715992654</v>
      </c>
    </row>
    <row r="11" customFormat="false" ht="13.8" hidden="false" customHeight="false" outlineLevel="0" collapsed="false">
      <c r="A11" s="0" t="s">
        <v>20</v>
      </c>
      <c r="B11" s="0" t="n">
        <v>2017</v>
      </c>
      <c r="C11" s="0" t="n">
        <v>125</v>
      </c>
      <c r="D11" s="0" t="n">
        <v>1800</v>
      </c>
      <c r="G11" s="5" t="n">
        <f aca="false">G10</f>
        <v>1762.5</v>
      </c>
      <c r="H11" s="6"/>
      <c r="I11" s="7"/>
      <c r="J11" s="8" t="n">
        <f aca="false">C11*(D11-G11)^2</f>
        <v>175781.25</v>
      </c>
      <c r="L11" s="9"/>
      <c r="N11" s="6"/>
      <c r="P11" s="9"/>
    </row>
    <row r="12" customFormat="false" ht="13.8" hidden="false" customHeight="false" outlineLevel="0" collapsed="false">
      <c r="A12" s="0" t="s">
        <v>20</v>
      </c>
      <c r="B12" s="0" t="n">
        <v>2018</v>
      </c>
      <c r="C12" s="0" t="n">
        <v>175</v>
      </c>
      <c r="D12" s="0" t="n">
        <v>2000</v>
      </c>
      <c r="G12" s="5" t="n">
        <f aca="false">G11</f>
        <v>1762.5</v>
      </c>
      <c r="H12" s="6"/>
      <c r="I12" s="7"/>
      <c r="J12" s="8" t="n">
        <f aca="false">C12*(D12-G12)^2</f>
        <v>9871093.75</v>
      </c>
      <c r="L12" s="9"/>
      <c r="N12" s="6"/>
      <c r="P12" s="9"/>
    </row>
    <row r="13" customFormat="false" ht="13.8" hidden="false" customHeight="false" outlineLevel="0" collapsed="false">
      <c r="A13" s="0" t="s">
        <v>21</v>
      </c>
      <c r="B13" s="0" t="n">
        <v>2016</v>
      </c>
      <c r="C13" s="0" t="n">
        <v>675</v>
      </c>
      <c r="D13" s="0" t="n">
        <v>750</v>
      </c>
      <c r="F13" s="0" t="s">
        <v>21</v>
      </c>
      <c r="G13" s="5" t="n">
        <f aca="false">SUMPRODUCT(C13:C15,D13:D15)/H13</f>
        <v>827.083333333333</v>
      </c>
      <c r="H13" s="6" t="n">
        <f aca="false">SUM(C13:C15)</f>
        <v>2100</v>
      </c>
      <c r="I13" s="7" t="n">
        <f aca="false">H13/$C$17*(1-H13/$C$17)</f>
        <v>0.2275</v>
      </c>
      <c r="J13" s="8" t="n">
        <f aca="false">C13*(D13-G13)^2</f>
        <v>4010742.1875</v>
      </c>
      <c r="K13" s="0" t="n">
        <f aca="false">SUM(J13:J15)</f>
        <v>11475260.4166667</v>
      </c>
      <c r="L13" s="9" t="n">
        <f aca="false">K13/($B$21-1)</f>
        <v>5737630.20833333</v>
      </c>
      <c r="N13" s="6" t="n">
        <f aca="false">G13-$G$17</f>
        <v>-23.3333333333333</v>
      </c>
      <c r="O13" s="0" t="n">
        <f aca="false">H13/$C$17*N13^2</f>
        <v>190.555555555554</v>
      </c>
      <c r="P13" s="9"/>
      <c r="R13" s="0" t="n">
        <f aca="false">H13/(H13+$S$23)</f>
        <v>0.951975905513565</v>
      </c>
      <c r="S13" s="0" t="n">
        <f aca="false">R13*G13</f>
        <v>787.363405185178</v>
      </c>
      <c r="U13" s="0" t="n">
        <f aca="false">G13*R13+(1-R13)*$S$24</f>
        <v>833.584032850883</v>
      </c>
    </row>
    <row r="14" customFormat="false" ht="13.8" hidden="false" customHeight="false" outlineLevel="0" collapsed="false">
      <c r="A14" s="0" t="s">
        <v>21</v>
      </c>
      <c r="B14" s="0" t="n">
        <v>2017</v>
      </c>
      <c r="C14" s="0" t="n">
        <v>700</v>
      </c>
      <c r="D14" s="0" t="n">
        <v>800</v>
      </c>
      <c r="G14" s="5" t="n">
        <f aca="false">G13</f>
        <v>827.083333333333</v>
      </c>
      <c r="H14" s="6"/>
      <c r="I14" s="7"/>
      <c r="J14" s="8" t="n">
        <f aca="false">C14*(D14-G14)^2</f>
        <v>513454.861111113</v>
      </c>
      <c r="L14" s="9"/>
      <c r="N14" s="6"/>
      <c r="P14" s="9"/>
    </row>
    <row r="15" customFormat="false" ht="13.8" hidden="false" customHeight="false" outlineLevel="0" collapsed="false">
      <c r="A15" s="0" t="s">
        <v>21</v>
      </c>
      <c r="B15" s="0" t="n">
        <v>2018</v>
      </c>
      <c r="C15" s="0" t="n">
        <v>725</v>
      </c>
      <c r="D15" s="0" t="n">
        <v>925</v>
      </c>
      <c r="G15" s="5" t="n">
        <f aca="false">G14</f>
        <v>827.083333333333</v>
      </c>
      <c r="H15" s="6"/>
      <c r="I15" s="7"/>
      <c r="J15" s="8" t="n">
        <f aca="false">C15*(D15-G15)^2</f>
        <v>6951063.36805555</v>
      </c>
      <c r="L15" s="9"/>
      <c r="N15" s="6"/>
      <c r="P15" s="9"/>
    </row>
    <row r="16" customFormat="false" ht="13.8" hidden="false" customHeight="false" outlineLevel="0" collapsed="false">
      <c r="H16" s="6"/>
      <c r="I16" s="9"/>
      <c r="J16" s="6"/>
      <c r="L16" s="9"/>
      <c r="N16" s="6"/>
      <c r="P16" s="9"/>
    </row>
    <row r="17" customFormat="false" ht="13.8" hidden="false" customHeight="false" outlineLevel="0" collapsed="false">
      <c r="B17" s="10" t="s">
        <v>22</v>
      </c>
      <c r="C17" s="11" t="n">
        <f aca="false">SUM(C4:C15)</f>
        <v>6000</v>
      </c>
      <c r="D17" s="12" t="n">
        <f aca="false">SUMPRODUCT(C4:C15,D4:D15)/C17</f>
        <v>850.416666666667</v>
      </c>
      <c r="F17" s="0" t="s">
        <v>23</v>
      </c>
      <c r="G17" s="13" t="n">
        <f aca="false">SUMPRODUCT(G4:G13,H4:H13)/SUM(H4:H13)</f>
        <v>850.416666666667</v>
      </c>
      <c r="H17" s="14" t="s">
        <v>24</v>
      </c>
      <c r="I17" s="15" t="n">
        <f aca="false">1/(B20-1)*SUM(I4:I13)</f>
        <v>0.22818287037037</v>
      </c>
      <c r="J17" s="16"/>
      <c r="K17" s="17" t="s">
        <v>25</v>
      </c>
      <c r="L17" s="18" t="n">
        <f aca="false">SUM(L4:L13)/B20</f>
        <v>12171435.8708319</v>
      </c>
      <c r="N17" s="6"/>
      <c r="O17" s="0" t="n">
        <f aca="false">SUM(O4:O13)</f>
        <v>84734.7868944464</v>
      </c>
      <c r="P17" s="9"/>
      <c r="R17" s="0" t="n">
        <f aca="false">SUM(R4:R13)</f>
        <v>3.61630360241568</v>
      </c>
      <c r="S17" s="0" t="n">
        <f aca="false">SUM(S4:S13)</f>
        <v>3480.49919776451</v>
      </c>
      <c r="U17" s="0" t="n">
        <f aca="false">SUMPRODUCT(U4:U13,H4:H13)/$C$17</f>
        <v>850.416666666667</v>
      </c>
      <c r="V17" s="0" t="n">
        <f aca="false">U17-D17</f>
        <v>0</v>
      </c>
      <c r="W17" s="0" t="s">
        <v>26</v>
      </c>
    </row>
    <row r="18" customFormat="false" ht="13.8" hidden="false" customHeight="false" outlineLevel="0" collapsed="false">
      <c r="N18" s="6"/>
      <c r="O18" s="0" t="n">
        <f aca="false">O17/(B20-1)-L17/C17</f>
        <v>26216.3563196768</v>
      </c>
      <c r="P18" s="9"/>
    </row>
    <row r="19" customFormat="false" ht="13.8" hidden="false" customHeight="false" outlineLevel="0" collapsed="false">
      <c r="N19" s="6"/>
      <c r="O19" s="0" t="n">
        <f aca="false">O18/I17</f>
        <v>114891.868426075</v>
      </c>
      <c r="P19" s="9"/>
    </row>
    <row r="20" customFormat="false" ht="13.8" hidden="false" customHeight="false" outlineLevel="0" collapsed="false">
      <c r="A20" s="0" t="s">
        <v>27</v>
      </c>
      <c r="B20" s="0" t="n">
        <v>4</v>
      </c>
      <c r="C20" s="0" t="s">
        <v>28</v>
      </c>
      <c r="N20" s="19" t="s">
        <v>29</v>
      </c>
      <c r="O20" s="20" t="n">
        <f aca="false">MAX(0,O19)</f>
        <v>114891.868426075</v>
      </c>
      <c r="P20" s="15" t="s">
        <v>30</v>
      </c>
    </row>
    <row r="21" customFormat="false" ht="13.8" hidden="false" customHeight="false" outlineLevel="0" collapsed="false">
      <c r="A21" s="0" t="s">
        <v>31</v>
      </c>
      <c r="B21" s="0" t="n">
        <v>3</v>
      </c>
      <c r="C21" s="0" t="s">
        <v>32</v>
      </c>
    </row>
    <row r="23" customFormat="false" ht="13.8" hidden="false" customHeight="false" outlineLevel="0" collapsed="false">
      <c r="D23" s="21"/>
      <c r="R23" s="0" t="s">
        <v>33</v>
      </c>
      <c r="S23" s="0" t="n">
        <f aca="false">L17/O20</f>
        <v>105.938183768535</v>
      </c>
      <c r="T23" s="0" t="s">
        <v>34</v>
      </c>
      <c r="U23" s="0" t="s">
        <v>35</v>
      </c>
    </row>
    <row r="24" customFormat="false" ht="13.8" hidden="false" customHeight="false" outlineLevel="0" collapsed="false">
      <c r="R24" s="22" t="s">
        <v>36</v>
      </c>
      <c r="S24" s="23" t="n">
        <f aca="false">S17/R17</f>
        <v>962.446625178137</v>
      </c>
    </row>
    <row r="30" customFormat="false" ht="13.8" hidden="false" customHeight="false" outlineLevel="0" collapsed="false">
      <c r="D30" s="21"/>
    </row>
    <row r="31" customFormat="false" ht="13.8" hidden="false" customHeight="false" outlineLevel="0" collapsed="false">
      <c r="D31" s="21"/>
    </row>
    <row r="32" customFormat="false" ht="13.8" hidden="false" customHeight="false" outlineLevel="0" collapsed="false">
      <c r="D32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2019-08-29T08:14:12Z</dcterms:created>
  <dc:creator/>
  <dc:description/>
  <dc:language>en-US</dc:language>
  <cp:lastModifiedBy/>
  <dcterms:modified xsi:type="dcterms:W3CDTF">2019-10-14T20:04:42Z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{A44787D4-0540-4523-9961-78E4036D8C6D}">
    <vt:lpwstr>{FC95473E-32C9-4A77-9FC8-72EC5F2FE5DF}</vt:lpwstr>
  </property>
</Properties>
</file>