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sutep-my.sharepoint.com/personal/daconde_utep_edu/Documents/Desktop/"/>
    </mc:Choice>
  </mc:AlternateContent>
  <xr:revisionPtr revIDLastSave="0" documentId="8_{9AFBC158-87AC-4BFE-B1A7-26CEF7612667}" xr6:coauthVersionLast="47" xr6:coauthVersionMax="47" xr10:uidLastSave="{00000000-0000-0000-0000-000000000000}"/>
  <bookViews>
    <workbookView xWindow="-108" yWindow="-108" windowWidth="41496" windowHeight="16896" xr2:uid="{11F50250-0C0C-4868-BCCB-0758A63D0CD1}"/>
  </bookViews>
  <sheets>
    <sheet name="ET1" sheetId="8" r:id="rId1"/>
    <sheet name="SIR1" sheetId="7" r:id="rId2"/>
    <sheet name="eNOS" sheetId="4" r:id="rId3"/>
    <sheet name="Proteins - R Studio" sheetId="5" r:id="rId4"/>
    <sheet name="Gene Calculations" sheetId="2" r:id="rId5"/>
    <sheet name="Genes - R Studi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2" i="5"/>
  <c r="C3" i="5"/>
  <c r="C4" i="5"/>
  <c r="C5" i="5"/>
  <c r="C6" i="5"/>
  <c r="N9" i="4"/>
  <c r="N7" i="4"/>
  <c r="N5" i="4"/>
  <c r="N3" i="4"/>
  <c r="D30" i="7"/>
  <c r="D29" i="7"/>
  <c r="D28" i="7"/>
  <c r="D27" i="7"/>
  <c r="D26" i="7"/>
  <c r="B30" i="7"/>
  <c r="C30" i="7" s="1"/>
  <c r="B29" i="7"/>
  <c r="B28" i="7"/>
  <c r="B27" i="7"/>
  <c r="B26" i="7"/>
  <c r="N9" i="7"/>
  <c r="N7" i="7"/>
  <c r="N5" i="7"/>
  <c r="N3" i="7"/>
  <c r="D13" i="3"/>
  <c r="D14" i="3"/>
  <c r="D15" i="3"/>
  <c r="D16" i="3"/>
  <c r="D12" i="3"/>
  <c r="D8" i="3"/>
  <c r="D9" i="3"/>
  <c r="D10" i="3"/>
  <c r="D11" i="3"/>
  <c r="D7" i="3"/>
  <c r="D3" i="3"/>
  <c r="D4" i="3"/>
  <c r="D5" i="3"/>
  <c r="D6" i="3"/>
  <c r="D2" i="3"/>
  <c r="C2" i="3"/>
  <c r="C3" i="3"/>
  <c r="C4" i="3"/>
  <c r="C5" i="3"/>
  <c r="C6" i="3"/>
  <c r="C12" i="3"/>
  <c r="C13" i="3"/>
  <c r="C14" i="3"/>
  <c r="C15" i="3"/>
  <c r="C16" i="3"/>
  <c r="C7" i="3"/>
  <c r="C8" i="3"/>
  <c r="C9" i="3"/>
  <c r="C10" i="3"/>
  <c r="C11" i="3"/>
  <c r="C12" i="5"/>
  <c r="C13" i="5"/>
  <c r="C14" i="5"/>
  <c r="C15" i="5"/>
  <c r="C16" i="5"/>
  <c r="M3" i="8"/>
  <c r="M4" i="8"/>
  <c r="M5" i="8"/>
  <c r="M6" i="8"/>
  <c r="M7" i="8"/>
  <c r="M8" i="8"/>
  <c r="M9" i="8"/>
  <c r="M10" i="8"/>
  <c r="M2" i="8"/>
  <c r="K3" i="8"/>
  <c r="K4" i="8"/>
  <c r="K5" i="8"/>
  <c r="K6" i="8"/>
  <c r="K7" i="8"/>
  <c r="K8" i="8"/>
  <c r="K9" i="8"/>
  <c r="K10" i="8"/>
  <c r="K2" i="8"/>
  <c r="L2" i="8"/>
  <c r="J10" i="8"/>
  <c r="J9" i="8"/>
  <c r="J8" i="8"/>
  <c r="J7" i="8"/>
  <c r="J6" i="8"/>
  <c r="J5" i="8"/>
  <c r="J4" i="8"/>
  <c r="J3" i="8"/>
  <c r="J2" i="8"/>
  <c r="M4" i="7"/>
  <c r="M5" i="7"/>
  <c r="M6" i="7"/>
  <c r="M7" i="7"/>
  <c r="M8" i="7"/>
  <c r="M9" i="7"/>
  <c r="M10" i="7"/>
  <c r="M2" i="7"/>
  <c r="L10" i="7"/>
  <c r="L9" i="7"/>
  <c r="L8" i="7"/>
  <c r="L7" i="7"/>
  <c r="L6" i="7"/>
  <c r="L5" i="7"/>
  <c r="L4" i="7"/>
  <c r="L3" i="7"/>
  <c r="M3" i="7" s="1"/>
  <c r="L2" i="7"/>
  <c r="K3" i="7"/>
  <c r="K4" i="7"/>
  <c r="K5" i="7"/>
  <c r="K6" i="7"/>
  <c r="K7" i="7"/>
  <c r="K8" i="7"/>
  <c r="K9" i="7"/>
  <c r="K10" i="7"/>
  <c r="K2" i="7"/>
  <c r="J10" i="7"/>
  <c r="J9" i="7"/>
  <c r="J8" i="7"/>
  <c r="J7" i="7"/>
  <c r="J6" i="7"/>
  <c r="J5" i="7"/>
  <c r="J4" i="7"/>
  <c r="J3" i="7"/>
  <c r="J2" i="7"/>
  <c r="L10" i="4"/>
  <c r="M10" i="4" s="1"/>
  <c r="L9" i="4"/>
  <c r="L8" i="4"/>
  <c r="M8" i="4" s="1"/>
  <c r="L7" i="4"/>
  <c r="M7" i="4" s="1"/>
  <c r="L6" i="4"/>
  <c r="M6" i="4" s="1"/>
  <c r="L5" i="4"/>
  <c r="L4" i="4"/>
  <c r="L3" i="4"/>
  <c r="M3" i="4" s="1"/>
  <c r="L2" i="4"/>
  <c r="K8" i="4"/>
  <c r="J10" i="4"/>
  <c r="K10" i="4" s="1"/>
  <c r="J9" i="4"/>
  <c r="K9" i="4" s="1"/>
  <c r="J8" i="4"/>
  <c r="J7" i="4"/>
  <c r="K7" i="4" s="1"/>
  <c r="J6" i="4"/>
  <c r="K6" i="4" s="1"/>
  <c r="J5" i="4"/>
  <c r="K5" i="4" s="1"/>
  <c r="J4" i="4"/>
  <c r="J3" i="4"/>
  <c r="K3" i="4" s="1"/>
  <c r="J2" i="4"/>
  <c r="K4" i="4" s="1"/>
  <c r="B30" i="8"/>
  <c r="C30" i="8" s="1"/>
  <c r="B29" i="8"/>
  <c r="C29" i="8" s="1"/>
  <c r="B28" i="8"/>
  <c r="C28" i="8" s="1"/>
  <c r="B27" i="8"/>
  <c r="C27" i="8" s="1"/>
  <c r="D26" i="8"/>
  <c r="B26" i="8"/>
  <c r="C26" i="8" s="1"/>
  <c r="C29" i="7"/>
  <c r="C28" i="7"/>
  <c r="C27" i="7"/>
  <c r="E26" i="7"/>
  <c r="C26" i="7"/>
  <c r="D30" i="4"/>
  <c r="B30" i="4"/>
  <c r="D29" i="4"/>
  <c r="B29" i="4"/>
  <c r="C29" i="4" s="1"/>
  <c r="D28" i="4"/>
  <c r="B28" i="4"/>
  <c r="D27" i="4"/>
  <c r="B27" i="4"/>
  <c r="D26" i="4"/>
  <c r="B26" i="4"/>
  <c r="C26" i="4" s="1"/>
  <c r="T8" i="2"/>
  <c r="U8" i="2" s="1"/>
  <c r="N8" i="2"/>
  <c r="O8" i="2" s="1"/>
  <c r="P8" i="2" s="1"/>
  <c r="Q8" i="2" s="1"/>
  <c r="H8" i="2"/>
  <c r="E8" i="2"/>
  <c r="I8" i="2" s="1"/>
  <c r="T7" i="2"/>
  <c r="U7" i="2" s="1"/>
  <c r="V7" i="2" s="1"/>
  <c r="W7" i="2" s="1"/>
  <c r="N7" i="2"/>
  <c r="O7" i="2" s="1"/>
  <c r="P7" i="2" s="1"/>
  <c r="Q7" i="2" s="1"/>
  <c r="I7" i="2"/>
  <c r="H7" i="2"/>
  <c r="E7" i="2"/>
  <c r="U6" i="2"/>
  <c r="V6" i="2" s="1"/>
  <c r="W6" i="2" s="1"/>
  <c r="T6" i="2"/>
  <c r="N6" i="2"/>
  <c r="O6" i="2" s="1"/>
  <c r="P6" i="2" s="1"/>
  <c r="Q6" i="2" s="1"/>
  <c r="I6" i="2"/>
  <c r="J6" i="2" s="1"/>
  <c r="K6" i="2" s="1"/>
  <c r="H6" i="2"/>
  <c r="E6" i="2"/>
  <c r="T5" i="2"/>
  <c r="U5" i="2" s="1"/>
  <c r="V5" i="2" s="1"/>
  <c r="W5" i="2" s="1"/>
  <c r="N5" i="2"/>
  <c r="O5" i="2" s="1"/>
  <c r="P5" i="2" s="1"/>
  <c r="Q5" i="2" s="1"/>
  <c r="H5" i="2"/>
  <c r="I5" i="2" s="1"/>
  <c r="J5" i="2" s="1"/>
  <c r="K5" i="2" s="1"/>
  <c r="E5" i="2"/>
  <c r="T4" i="2"/>
  <c r="U4" i="2" s="1"/>
  <c r="V4" i="2" s="1"/>
  <c r="W4" i="2" s="1"/>
  <c r="O4" i="2"/>
  <c r="P4" i="2" s="1"/>
  <c r="Q4" i="2" s="1"/>
  <c r="N4" i="2"/>
  <c r="H4" i="2"/>
  <c r="I4" i="2" s="1"/>
  <c r="J4" i="2" s="1"/>
  <c r="K4" i="2" s="1"/>
  <c r="E4" i="2"/>
  <c r="E30" i="7" l="1"/>
  <c r="E29" i="7"/>
  <c r="M4" i="4"/>
  <c r="M5" i="4"/>
  <c r="M9" i="4"/>
  <c r="C30" i="4"/>
  <c r="C27" i="4"/>
  <c r="K2" i="4"/>
  <c r="M2" i="4" s="1"/>
  <c r="E26" i="4"/>
  <c r="E30" i="4"/>
  <c r="C28" i="4"/>
  <c r="E28" i="4" s="1"/>
  <c r="E26" i="8"/>
  <c r="E27" i="7"/>
  <c r="E28" i="7"/>
  <c r="E27" i="4"/>
  <c r="E29" i="4"/>
  <c r="J7" i="2"/>
  <c r="K7" i="2" s="1"/>
  <c r="J8" i="2"/>
  <c r="K8" i="2" s="1"/>
  <c r="V8" i="2"/>
  <c r="W8" i="2" s="1"/>
</calcChain>
</file>

<file path=xl/sharedStrings.xml><?xml version="1.0" encoding="utf-8"?>
<sst xmlns="http://schemas.openxmlformats.org/spreadsheetml/2006/main" count="372" uniqueCount="66">
  <si>
    <t>GAPDH (Housekeeping Gene)</t>
  </si>
  <si>
    <t>eNOS</t>
  </si>
  <si>
    <t>EDN1</t>
  </si>
  <si>
    <t>SIRT1</t>
  </si>
  <si>
    <t>Sample</t>
  </si>
  <si>
    <t>Ct1</t>
  </si>
  <si>
    <t>Ct2</t>
  </si>
  <si>
    <t>Avg Ct</t>
  </si>
  <si>
    <t>ΔCt</t>
  </si>
  <si>
    <t>ΔΔCt</t>
  </si>
  <si>
    <t>2^-(ΔΔCt)</t>
  </si>
  <si>
    <t>Control</t>
  </si>
  <si>
    <t>Rest</t>
  </si>
  <si>
    <t>Low</t>
  </si>
  <si>
    <t>Moderate</t>
  </si>
  <si>
    <t>High</t>
  </si>
  <si>
    <t>Gene</t>
  </si>
  <si>
    <t>Condition</t>
  </si>
  <si>
    <t>Expression</t>
  </si>
  <si>
    <t>NOS3</t>
  </si>
  <si>
    <t>Image Name</t>
  </si>
  <si>
    <t>Channel</t>
  </si>
  <si>
    <t>Name</t>
  </si>
  <si>
    <t>Signal</t>
  </si>
  <si>
    <t>Total</t>
  </si>
  <si>
    <t>Area</t>
  </si>
  <si>
    <t>Bkgnd.</t>
  </si>
  <si>
    <t>Type</t>
  </si>
  <si>
    <t>eNOS and GAPDH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</si>
  <si>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</si>
  <si>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</si>
  <si>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</si>
  <si>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</si>
  <si>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</si>
  <si>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</si>
  <si>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</si>
  <si>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</si>
  <si>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</si>
  <si>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</si>
  <si>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</si>
  <si>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</si>
  <si>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</si>
  <si>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</si>
  <si>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</si>
  <si>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</si>
  <si>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</si>
  <si>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00020</t>
  </si>
  <si>
    <t>GAPDH Signal</t>
  </si>
  <si>
    <t>Normalization Factor</t>
  </si>
  <si>
    <t>eNOS Signal</t>
  </si>
  <si>
    <t>Normalized Signal</t>
  </si>
  <si>
    <t>ET1</t>
  </si>
  <si>
    <t>SIR1</t>
  </si>
  <si>
    <t>Protein</t>
  </si>
  <si>
    <t>SIR1 and GAPDH</t>
  </si>
  <si>
    <t>00018</t>
  </si>
  <si>
    <t>SIR1 Signal</t>
  </si>
  <si>
    <t>ET1 and GAPDH</t>
  </si>
  <si>
    <t>GAPDH 700</t>
  </si>
  <si>
    <t>eNOS 800</t>
  </si>
  <si>
    <t>Lane Normalization Factor</t>
  </si>
  <si>
    <t>SIRT1 800</t>
  </si>
  <si>
    <t>SIRT1 Signal</t>
  </si>
  <si>
    <t>ET1 800</t>
  </si>
  <si>
    <t>ET1 Signal</t>
  </si>
  <si>
    <t>fold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</si>
</sst>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7" xfId="0" applyBorder="1"/>
    <xf numFmtId="0" fontId="0" fillId="0" borderId="15" xfId="0" applyBorder="1"/>
    <xf numFmtId="0" fontId="0" fillId="0" borderId="19" xfId="0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23" xfId="0" applyBorder="1"/>
    <xf numFmtId="0" fontId="0" fillId="0" borderId="21" xfId="0" applyBorder="1"/>
    <xf numFmtId="2" fontId="0" fillId="0" borderId="0" xfId="0" applyNumberFormat="1"/>
    <xf numFmtId="0" fontId="3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2" borderId="0" xfId="1" applyNumberFormat="1" applyFont="1" applyFill="1" applyBorder="1" applyAlignment="1"/>
    <xf numFmtId="1" fontId="2" fillId="0" borderId="0" xfId="1" applyNumberFormat="1" applyFont="1" applyFill="1" applyBorder="1" applyAlignment="1"/>
    <xf numFmtId="0" fontId="2" fillId="3" borderId="0" xfId="1" applyNumberFormat="1" applyFont="1" applyFill="1" applyBorder="1" applyAlignment="1"/>
    <xf numFmtId="0" fontId="2" fillId="4" borderId="0" xfId="1" applyNumberFormat="1" applyFont="1" applyFill="1" applyBorder="1" applyAlignment="1"/>
    <xf numFmtId="0" fontId="2" fillId="5" borderId="0" xfId="1" applyNumberFormat="1" applyFont="1" applyFill="1" applyBorder="1" applyAlignment="1"/>
    <xf numFmtId="0" fontId="2" fillId="6" borderId="0" xfId="1" applyNumberFormat="1" applyFont="1" applyFill="1" applyBorder="1" applyAlignment="1"/>
    <xf numFmtId="0" fontId="2" fillId="7" borderId="0" xfId="1" applyNumberFormat="1" applyFont="1" applyFill="1" applyBorder="1" applyAlignment="1"/>
    <xf numFmtId="0" fontId="2" fillId="8" borderId="0" xfId="1" applyNumberFormat="1" applyFont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 xr:uid="{3F5B7005-880E-4967-A6F6-FB8350430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D6FA-251E-4C5C-A720-A8E38C82E351}">
  <dimension ref="A1:M30"/>
  <sheetViews>
    <sheetView tabSelected="1" zoomScaleNormal="100" workbookViewId="0">
      <selection activeCell="A11" sqref="A11:D11"/>
    </sheetView>
  </sheetViews>
  <sheetFormatPr defaultColWidth="9.140625" defaultRowHeight="12.75" x14ac:dyDescent="0.2"/>
  <cols>
    <col min="1" max="1" width="18" style="27" bestFit="1" customWidth="1"/>
    <col min="2" max="2" width="12" style="27" bestFit="1" customWidth="1"/>
    <col min="3" max="3" width="10" style="27" bestFit="1" customWidth="1"/>
    <col min="4" max="4" width="13" style="27" bestFit="1" customWidth="1"/>
    <col min="5" max="5" width="14" style="27" bestFit="1" customWidth="1"/>
    <col min="6" max="6" width="9" style="27" bestFit="1" customWidth="1"/>
    <col min="7" max="8" width="11" style="27" bestFit="1" customWidth="1"/>
    <col min="9" max="9" width="9.140625" style="27"/>
    <col min="10" max="10" width="13.42578125" style="27" bestFit="1" customWidth="1"/>
    <col min="11" max="11" width="23.28515625" style="27" bestFit="1" customWidth="1"/>
    <col min="12" max="12" width="10.140625" style="27" bestFit="1" customWidth="1"/>
    <col min="13" max="13" width="16.140625" style="27" bestFit="1" customWidth="1"/>
    <col min="14" max="16384" width="9.140625" style="27"/>
  </cols>
  <sheetData>
    <row r="1" spans="1:13" x14ac:dyDescent="0.2">
      <c r="A1" s="26" t="s">
        <v>20</v>
      </c>
      <c r="B1" s="26" t="s">
        <v>21</v>
      </c>
      <c r="C1" s="26" t="s">
        <v>22</v>
      </c>
      <c r="D1" s="26" t="s">
        <v>23</v>
      </c>
      <c r="E1" s="26" t="s">
        <v>24</v>
      </c>
      <c r="F1" s="26" t="s">
        <v>25</v>
      </c>
      <c r="G1" s="26" t="s">
        <v>26</v>
      </c>
      <c r="H1" s="26" t="s">
        <v>27</v>
      </c>
      <c r="J1" s="27" t="s">
        <v>47</v>
      </c>
      <c r="K1" s="27" t="s">
        <v>60</v>
      </c>
      <c r="L1" s="27" t="s">
        <v>64</v>
      </c>
      <c r="M1" s="27" t="s">
        <v>50</v>
      </c>
    </row>
    <row r="2" spans="1:13" x14ac:dyDescent="0.2">
      <c r="A2" s="27" t="s">
        <v>57</v>
      </c>
      <c r="B2" s="27" t="s">
        <v>58</v>
      </c>
      <c r="C2" s="27" t="s">
        <v>29</v>
      </c>
      <c r="D2" s="27">
        <v>3749.125</v>
      </c>
      <c r="E2" s="27">
        <v>24943.375</v>
      </c>
      <c r="F2" s="29">
        <v>616</v>
      </c>
      <c r="G2" s="27">
        <v>34.40625</v>
      </c>
      <c r="H2" s="27" t="s">
        <v>23</v>
      </c>
      <c r="I2" s="27" t="s">
        <v>11</v>
      </c>
      <c r="J2" s="27">
        <f>D2</f>
        <v>3749.125</v>
      </c>
      <c r="K2" s="27">
        <f>J2/J$2</f>
        <v>1</v>
      </c>
      <c r="L2" s="27">
        <f>D11</f>
        <v>49.125</v>
      </c>
      <c r="M2" s="27">
        <f>L2/K2</f>
        <v>49.125</v>
      </c>
    </row>
    <row r="3" spans="1:13" x14ac:dyDescent="0.2">
      <c r="A3" s="27" t="s">
        <v>57</v>
      </c>
      <c r="B3" s="27" t="s">
        <v>58</v>
      </c>
      <c r="C3" s="27" t="s">
        <v>30</v>
      </c>
      <c r="D3" s="27">
        <v>1474.15625</v>
      </c>
      <c r="E3" s="27">
        <v>23621.28125</v>
      </c>
      <c r="F3" s="29">
        <v>616</v>
      </c>
      <c r="G3" s="27">
        <v>35.953125</v>
      </c>
      <c r="H3" s="27" t="s">
        <v>23</v>
      </c>
      <c r="I3" s="27" t="s">
        <v>12</v>
      </c>
      <c r="J3" s="27">
        <f>D5</f>
        <v>163.5625</v>
      </c>
      <c r="K3" s="27">
        <f t="shared" ref="K3:K10" si="0">J3/J$2</f>
        <v>4.3626846264128299E-2</v>
      </c>
      <c r="L3" s="27">
        <v>0</v>
      </c>
      <c r="M3" s="27">
        <f t="shared" ref="M3:M10" si="1">L3/K3</f>
        <v>0</v>
      </c>
    </row>
    <row r="4" spans="1:13" x14ac:dyDescent="0.2">
      <c r="A4" s="27" t="s">
        <v>57</v>
      </c>
      <c r="B4" s="27" t="s">
        <v>58</v>
      </c>
      <c r="C4" s="27" t="s">
        <v>31</v>
      </c>
      <c r="D4" s="27">
        <v>1790.65625</v>
      </c>
      <c r="E4" s="27">
        <v>26003.65625</v>
      </c>
      <c r="F4" s="29">
        <v>672</v>
      </c>
      <c r="G4" s="27">
        <v>36.03125</v>
      </c>
      <c r="H4" s="27" t="s">
        <v>23</v>
      </c>
      <c r="I4" s="27" t="s">
        <v>12</v>
      </c>
      <c r="J4" s="27">
        <f>D6</f>
        <v>628.1875</v>
      </c>
      <c r="K4" s="27">
        <f t="shared" si="0"/>
        <v>0.16755576301136932</v>
      </c>
      <c r="L4" s="27">
        <v>0</v>
      </c>
      <c r="M4" s="27">
        <f t="shared" si="1"/>
        <v>0</v>
      </c>
    </row>
    <row r="5" spans="1:13" x14ac:dyDescent="0.2">
      <c r="A5" s="27" t="s">
        <v>57</v>
      </c>
      <c r="B5" s="27" t="s">
        <v>58</v>
      </c>
      <c r="C5" s="27" t="s">
        <v>32</v>
      </c>
      <c r="D5" s="27">
        <v>163.5625</v>
      </c>
      <c r="E5" s="27">
        <v>22004.875</v>
      </c>
      <c r="F5" s="29">
        <v>602</v>
      </c>
      <c r="G5" s="27">
        <v>36.28125</v>
      </c>
      <c r="H5" s="27" t="s">
        <v>23</v>
      </c>
      <c r="I5" s="27" t="s">
        <v>13</v>
      </c>
      <c r="J5" s="27">
        <f>D3</f>
        <v>1474.15625</v>
      </c>
      <c r="K5" s="27">
        <f t="shared" si="0"/>
        <v>0.39320008001867102</v>
      </c>
      <c r="L5" s="27">
        <v>0</v>
      </c>
      <c r="M5" s="27">
        <f t="shared" si="1"/>
        <v>0</v>
      </c>
    </row>
    <row r="6" spans="1:13" x14ac:dyDescent="0.2">
      <c r="A6" s="27" t="s">
        <v>57</v>
      </c>
      <c r="B6" s="27" t="s">
        <v>58</v>
      </c>
      <c r="C6" s="27" t="s">
        <v>33</v>
      </c>
      <c r="D6" s="27">
        <v>628.1875</v>
      </c>
      <c r="E6" s="27">
        <v>18010.9375</v>
      </c>
      <c r="F6" s="29">
        <v>462</v>
      </c>
      <c r="G6" s="27">
        <v>37.625</v>
      </c>
      <c r="H6" s="27" t="s">
        <v>23</v>
      </c>
      <c r="I6" s="27" t="s">
        <v>13</v>
      </c>
      <c r="J6" s="27">
        <f>D4</f>
        <v>1790.65625</v>
      </c>
      <c r="K6" s="27">
        <f t="shared" si="0"/>
        <v>0.47761977794818788</v>
      </c>
      <c r="L6" s="27">
        <v>0</v>
      </c>
      <c r="M6" s="27">
        <f t="shared" si="1"/>
        <v>0</v>
      </c>
    </row>
    <row r="7" spans="1:13" x14ac:dyDescent="0.2">
      <c r="A7" s="27" t="s">
        <v>57</v>
      </c>
      <c r="B7" s="27" t="s">
        <v>58</v>
      </c>
      <c r="C7" s="27" t="s">
        <v>34</v>
      </c>
      <c r="D7" s="27">
        <v>763.84375</v>
      </c>
      <c r="E7" s="27">
        <v>22128.125</v>
      </c>
      <c r="F7" s="29">
        <v>559</v>
      </c>
      <c r="G7" s="27">
        <v>38.21875</v>
      </c>
      <c r="H7" s="27" t="s">
        <v>23</v>
      </c>
      <c r="I7" s="27" t="s">
        <v>14</v>
      </c>
      <c r="J7" s="27">
        <f>D7</f>
        <v>763.84375</v>
      </c>
      <c r="K7" s="27">
        <f t="shared" si="0"/>
        <v>0.2037392058146901</v>
      </c>
      <c r="L7" s="27">
        <v>0</v>
      </c>
      <c r="M7" s="27">
        <f t="shared" si="1"/>
        <v>0</v>
      </c>
    </row>
    <row r="8" spans="1:13" x14ac:dyDescent="0.2">
      <c r="A8" s="27" t="s">
        <v>57</v>
      </c>
      <c r="B8" s="27" t="s">
        <v>58</v>
      </c>
      <c r="C8" s="27" t="s">
        <v>35</v>
      </c>
      <c r="D8" s="27">
        <v>789.40625</v>
      </c>
      <c r="E8" s="27">
        <v>22974.71875</v>
      </c>
      <c r="F8" s="29">
        <v>559</v>
      </c>
      <c r="G8" s="27">
        <v>39.6875</v>
      </c>
      <c r="H8" s="27" t="s">
        <v>23</v>
      </c>
      <c r="I8" s="27" t="s">
        <v>14</v>
      </c>
      <c r="J8" s="27">
        <f>D8</f>
        <v>789.40625</v>
      </c>
      <c r="K8" s="27">
        <f t="shared" si="0"/>
        <v>0.21055746340812856</v>
      </c>
      <c r="L8" s="27">
        <v>0</v>
      </c>
      <c r="M8" s="27">
        <f t="shared" si="1"/>
        <v>0</v>
      </c>
    </row>
    <row r="9" spans="1:13" x14ac:dyDescent="0.2">
      <c r="A9" s="27" t="s">
        <v>57</v>
      </c>
      <c r="B9" s="27" t="s">
        <v>58</v>
      </c>
      <c r="C9" s="27" t="s">
        <v>36</v>
      </c>
      <c r="D9" s="27">
        <v>1039.90625</v>
      </c>
      <c r="E9" s="27">
        <v>23169.96875</v>
      </c>
      <c r="F9" s="29">
        <v>546</v>
      </c>
      <c r="G9" s="27">
        <v>40.53125</v>
      </c>
      <c r="H9" s="27" t="s">
        <v>23</v>
      </c>
      <c r="I9" s="27" t="s">
        <v>15</v>
      </c>
      <c r="J9" s="27">
        <f>D9</f>
        <v>1039.90625</v>
      </c>
      <c r="K9" s="27">
        <f t="shared" si="0"/>
        <v>0.2773730537125329</v>
      </c>
      <c r="L9" s="27">
        <v>0</v>
      </c>
      <c r="M9" s="27">
        <f t="shared" si="1"/>
        <v>0</v>
      </c>
    </row>
    <row r="10" spans="1:13" x14ac:dyDescent="0.2">
      <c r="A10" s="27" t="s">
        <v>57</v>
      </c>
      <c r="B10" s="27" t="s">
        <v>58</v>
      </c>
      <c r="C10" s="27" t="s">
        <v>37</v>
      </c>
      <c r="D10" s="27">
        <v>1441.75</v>
      </c>
      <c r="E10" s="27">
        <v>21964</v>
      </c>
      <c r="F10" s="29">
        <v>504</v>
      </c>
      <c r="G10" s="27">
        <v>40.71875</v>
      </c>
      <c r="H10" s="27" t="s">
        <v>23</v>
      </c>
      <c r="I10" s="27" t="s">
        <v>15</v>
      </c>
      <c r="J10" s="27">
        <f>D10</f>
        <v>1441.75</v>
      </c>
      <c r="K10" s="27">
        <f t="shared" si="0"/>
        <v>0.38455639649251494</v>
      </c>
      <c r="L10" s="27">
        <v>0</v>
      </c>
      <c r="M10" s="27">
        <f t="shared" si="1"/>
        <v>0</v>
      </c>
    </row>
    <row r="11" spans="1:13" x14ac:dyDescent="0.2">
      <c r="A11" s="27" t="s">
        <v>57</v>
      </c>
      <c r="B11" s="27" t="s">
        <v>63</v>
      </c>
      <c r="C11" s="27" t="s">
        <v>38</v>
      </c>
      <c r="D11" s="27">
        <v>49.125</v>
      </c>
      <c r="E11" s="27">
        <v>2958.28125</v>
      </c>
      <c r="F11" s="29">
        <v>546</v>
      </c>
      <c r="G11" s="27">
        <v>5.328125</v>
      </c>
      <c r="H11" s="27" t="s">
        <v>23</v>
      </c>
    </row>
    <row r="25" spans="1:5" x14ac:dyDescent="0.2">
      <c r="B25" s="27" t="s">
        <v>47</v>
      </c>
      <c r="C25" s="27" t="s">
        <v>48</v>
      </c>
      <c r="D25" s="27" t="s">
        <v>56</v>
      </c>
      <c r="E25" s="27" t="s">
        <v>50</v>
      </c>
    </row>
    <row r="26" spans="1:5" x14ac:dyDescent="0.2">
      <c r="A26" s="27" t="s">
        <v>11</v>
      </c>
      <c r="B26" s="27">
        <f>D2</f>
        <v>3749.125</v>
      </c>
      <c r="C26" s="27">
        <f>B26/$B$26</f>
        <v>1</v>
      </c>
      <c r="D26" s="27">
        <f>AVERAGE(D11)</f>
        <v>49.125</v>
      </c>
      <c r="E26" s="27">
        <f>D26/C26</f>
        <v>49.125</v>
      </c>
    </row>
    <row r="27" spans="1:5" x14ac:dyDescent="0.2">
      <c r="A27" s="27" t="s">
        <v>12</v>
      </c>
      <c r="B27" s="27">
        <f>AVERAGE(D5:D6)</f>
        <v>395.875</v>
      </c>
      <c r="C27" s="27">
        <f>B27/$B$26</f>
        <v>0.10559130463774881</v>
      </c>
      <c r="D27" s="27">
        <v>0</v>
      </c>
      <c r="E27" s="27">
        <v>0</v>
      </c>
    </row>
    <row r="28" spans="1:5" x14ac:dyDescent="0.2">
      <c r="A28" s="27" t="s">
        <v>13</v>
      </c>
      <c r="B28" s="27">
        <f>AVERAGE(D3:D4)</f>
        <v>1632.40625</v>
      </c>
      <c r="C28" s="27">
        <f>B28/$B$26</f>
        <v>0.43540992898342945</v>
      </c>
      <c r="D28" s="27">
        <v>0</v>
      </c>
      <c r="E28" s="27">
        <v>0</v>
      </c>
    </row>
    <row r="29" spans="1:5" x14ac:dyDescent="0.2">
      <c r="A29" s="27" t="s">
        <v>14</v>
      </c>
      <c r="B29" s="27">
        <f>AVERAGE(D7:D8)</f>
        <v>776.625</v>
      </c>
      <c r="C29" s="27">
        <f>B29/$B$26</f>
        <v>0.20714833461140933</v>
      </c>
      <c r="D29" s="27">
        <v>0</v>
      </c>
      <c r="E29" s="27">
        <v>0</v>
      </c>
    </row>
    <row r="30" spans="1:5" x14ac:dyDescent="0.2">
      <c r="A30" s="27" t="s">
        <v>15</v>
      </c>
      <c r="B30" s="27">
        <f>AVERAGE(D9:D10)</f>
        <v>1240.828125</v>
      </c>
      <c r="C30" s="27">
        <f>B30/$B$26</f>
        <v>0.33096472510252395</v>
      </c>
      <c r="D30" s="27">
        <v>0</v>
      </c>
      <c r="E30" s="27">
        <v>0</v>
      </c>
    </row>
  </sheetData>
  <phoneticPr fontId="4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FE84-0B03-4A0B-B365-2CF6E3559DA8}">
  <dimension ref="A1:N30"/>
  <sheetViews>
    <sheetView zoomScaleNormal="100" workbookViewId="0">
      <selection activeCell="D26" sqref="D26"/>
    </sheetView>
  </sheetViews>
  <sheetFormatPr defaultColWidth="9.140625" defaultRowHeight="12.75" x14ac:dyDescent="0.2"/>
  <cols>
    <col min="1" max="1" width="19" style="27" bestFit="1" customWidth="1"/>
    <col min="2" max="2" width="12" style="27" bestFit="1" customWidth="1"/>
    <col min="3" max="3" width="17.85546875" style="27" bestFit="1" customWidth="1"/>
    <col min="4" max="4" width="13" style="27" bestFit="1" customWidth="1"/>
    <col min="5" max="5" width="14" style="27" bestFit="1" customWidth="1"/>
    <col min="6" max="6" width="9" style="27" bestFit="1" customWidth="1"/>
    <col min="7" max="8" width="11" style="27" bestFit="1" customWidth="1"/>
    <col min="9" max="10" width="9.140625" style="27"/>
    <col min="11" max="11" width="23.140625" style="27" bestFit="1" customWidth="1"/>
    <col min="12" max="12" width="11.7109375" style="27" bestFit="1" customWidth="1"/>
    <col min="13" max="13" width="16.140625" style="27" bestFit="1" customWidth="1"/>
    <col min="14" max="16384" width="9.140625" style="27"/>
  </cols>
  <sheetData>
    <row r="1" spans="1:14" x14ac:dyDescent="0.2">
      <c r="A1" s="26" t="s">
        <v>20</v>
      </c>
      <c r="B1" s="26" t="s">
        <v>21</v>
      </c>
      <c r="C1" s="26" t="s">
        <v>22</v>
      </c>
      <c r="D1" s="26" t="s">
        <v>23</v>
      </c>
      <c r="E1" s="26" t="s">
        <v>24</v>
      </c>
      <c r="F1" s="26" t="s">
        <v>25</v>
      </c>
      <c r="G1" s="26" t="s">
        <v>26</v>
      </c>
      <c r="H1" s="26" t="s">
        <v>27</v>
      </c>
      <c r="J1" s="27" t="s">
        <v>47</v>
      </c>
      <c r="K1" s="27" t="s">
        <v>60</v>
      </c>
      <c r="L1" s="27" t="s">
        <v>62</v>
      </c>
      <c r="M1" s="27" t="s">
        <v>50</v>
      </c>
    </row>
    <row r="2" spans="1:14" x14ac:dyDescent="0.2">
      <c r="A2" s="27" t="s">
        <v>54</v>
      </c>
      <c r="B2" s="27" t="s">
        <v>61</v>
      </c>
      <c r="C2" s="27" t="s">
        <v>29</v>
      </c>
      <c r="D2" s="34">
        <v>461.109375</v>
      </c>
      <c r="E2" s="27">
        <v>2926.58203125</v>
      </c>
      <c r="F2" s="29">
        <v>342</v>
      </c>
      <c r="G2" s="27">
        <v>7.208984375</v>
      </c>
      <c r="H2" s="27" t="s">
        <v>23</v>
      </c>
      <c r="I2" s="27" t="s">
        <v>11</v>
      </c>
      <c r="J2" s="27">
        <f>D11</f>
        <v>4110.5</v>
      </c>
      <c r="K2" s="27">
        <f>J2/$J$2</f>
        <v>1</v>
      </c>
      <c r="L2" s="27">
        <f>D2</f>
        <v>461.109375</v>
      </c>
      <c r="M2" s="27">
        <f>L2/K2</f>
        <v>461.109375</v>
      </c>
    </row>
    <row r="3" spans="1:14" x14ac:dyDescent="0.2">
      <c r="A3" s="27" t="s">
        <v>54</v>
      </c>
      <c r="B3" s="27" t="s">
        <v>61</v>
      </c>
      <c r="C3" s="27" t="s">
        <v>30</v>
      </c>
      <c r="D3" s="30">
        <v>220.64453125</v>
      </c>
      <c r="E3" s="27">
        <v>3796.45703125</v>
      </c>
      <c r="F3" s="29">
        <v>468</v>
      </c>
      <c r="G3" s="27">
        <v>7.640625</v>
      </c>
      <c r="H3" s="27" t="s">
        <v>23</v>
      </c>
      <c r="I3" s="27" t="s">
        <v>12</v>
      </c>
      <c r="J3" s="27">
        <f>D14</f>
        <v>562.703125</v>
      </c>
      <c r="K3" s="27">
        <f t="shared" ref="K3:K10" si="0">J3/$J$2</f>
        <v>0.13689408222843935</v>
      </c>
      <c r="L3" s="27">
        <f>D5</f>
        <v>4.96484375</v>
      </c>
      <c r="M3" s="27">
        <f t="shared" ref="M3:M10" si="1">L3/K3</f>
        <v>36.267774831310916</v>
      </c>
      <c r="N3" s="27">
        <f>AVERAGE(M3:M4)</f>
        <v>327.44172028600036</v>
      </c>
    </row>
    <row r="4" spans="1:14" x14ac:dyDescent="0.2">
      <c r="A4" s="27" t="s">
        <v>54</v>
      </c>
      <c r="B4" s="27" t="s">
        <v>61</v>
      </c>
      <c r="C4" s="27" t="s">
        <v>31</v>
      </c>
      <c r="D4" s="30">
        <v>336.5390625</v>
      </c>
      <c r="E4" s="27">
        <v>3644.6171875</v>
      </c>
      <c r="F4" s="29">
        <v>418</v>
      </c>
      <c r="G4" s="27">
        <v>7.9140625</v>
      </c>
      <c r="H4" s="27" t="s">
        <v>23</v>
      </c>
      <c r="I4" s="27" t="s">
        <v>12</v>
      </c>
      <c r="J4" s="27">
        <f>D15</f>
        <v>568.09375</v>
      </c>
      <c r="K4" s="27">
        <f t="shared" si="0"/>
        <v>0.13820551027855493</v>
      </c>
      <c r="L4" s="27">
        <f>D6</f>
        <v>85.49609375</v>
      </c>
      <c r="M4" s="27">
        <f t="shared" si="1"/>
        <v>618.61566574068979</v>
      </c>
    </row>
    <row r="5" spans="1:14" x14ac:dyDescent="0.2">
      <c r="A5" s="27" t="s">
        <v>54</v>
      </c>
      <c r="B5" s="27" t="s">
        <v>61</v>
      </c>
      <c r="C5" s="27" t="s">
        <v>32</v>
      </c>
      <c r="D5" s="35">
        <v>4.96484375</v>
      </c>
      <c r="E5" s="27">
        <v>2441.328125</v>
      </c>
      <c r="F5" s="29">
        <v>333</v>
      </c>
      <c r="G5" s="27">
        <v>7.31640625</v>
      </c>
      <c r="H5" s="27" t="s">
        <v>23</v>
      </c>
      <c r="I5" s="27" t="s">
        <v>13</v>
      </c>
      <c r="J5" s="27">
        <f>D12</f>
        <v>1189.328125</v>
      </c>
      <c r="K5" s="27">
        <f t="shared" si="0"/>
        <v>0.28933904026274176</v>
      </c>
      <c r="L5" s="27">
        <f>D3</f>
        <v>220.64453125</v>
      </c>
      <c r="M5" s="27">
        <f t="shared" si="1"/>
        <v>762.58126469776789</v>
      </c>
      <c r="N5" s="27">
        <f>AVERAGE(M5:M6)</f>
        <v>715.28290726419186</v>
      </c>
    </row>
    <row r="6" spans="1:14" x14ac:dyDescent="0.2">
      <c r="A6" s="27" t="s">
        <v>54</v>
      </c>
      <c r="B6" s="27" t="s">
        <v>61</v>
      </c>
      <c r="C6" s="27" t="s">
        <v>33</v>
      </c>
      <c r="D6" s="35">
        <v>85.49609375</v>
      </c>
      <c r="E6" s="27">
        <v>3311.04296875</v>
      </c>
      <c r="F6" s="29">
        <v>380</v>
      </c>
      <c r="G6" s="27">
        <v>8.48828125</v>
      </c>
      <c r="H6" s="27" t="s">
        <v>23</v>
      </c>
      <c r="I6" s="27" t="s">
        <v>13</v>
      </c>
      <c r="J6" s="27">
        <f>D13</f>
        <v>2070.921875</v>
      </c>
      <c r="K6" s="27">
        <f t="shared" si="0"/>
        <v>0.50381264444714757</v>
      </c>
      <c r="L6" s="27">
        <f>D4</f>
        <v>336.5390625</v>
      </c>
      <c r="M6" s="27">
        <f t="shared" si="1"/>
        <v>667.98454983061583</v>
      </c>
    </row>
    <row r="7" spans="1:14" x14ac:dyDescent="0.2">
      <c r="A7" s="27" t="s">
        <v>54</v>
      </c>
      <c r="B7" s="27" t="s">
        <v>61</v>
      </c>
      <c r="C7" s="27" t="s">
        <v>34</v>
      </c>
      <c r="D7" s="32">
        <v>102.96875</v>
      </c>
      <c r="E7" s="27">
        <v>3309.21875</v>
      </c>
      <c r="F7" s="29">
        <v>380</v>
      </c>
      <c r="G7" s="27">
        <v>8.4375</v>
      </c>
      <c r="H7" s="27" t="s">
        <v>23</v>
      </c>
      <c r="I7" s="27" t="s">
        <v>14</v>
      </c>
      <c r="J7" s="27">
        <f>D16</f>
        <v>1127.328125</v>
      </c>
      <c r="K7" s="27">
        <f t="shared" si="0"/>
        <v>0.27425571706605034</v>
      </c>
      <c r="L7" s="27">
        <f>D7</f>
        <v>102.96875</v>
      </c>
      <c r="M7" s="27">
        <f t="shared" si="1"/>
        <v>375.44796185671322</v>
      </c>
      <c r="N7" s="27">
        <f>AVERAGE(M7:M8)</f>
        <v>383.59558314544142</v>
      </c>
    </row>
    <row r="8" spans="1:14" x14ac:dyDescent="0.2">
      <c r="A8" s="27" t="s">
        <v>54</v>
      </c>
      <c r="B8" s="27" t="s">
        <v>61</v>
      </c>
      <c r="C8" s="27" t="s">
        <v>35</v>
      </c>
      <c r="D8" s="32">
        <v>103.703125</v>
      </c>
      <c r="E8" s="27">
        <v>3379.71875</v>
      </c>
      <c r="F8" s="29">
        <v>380</v>
      </c>
      <c r="G8" s="27">
        <v>8.62109375</v>
      </c>
      <c r="H8" s="27" t="s">
        <v>23</v>
      </c>
      <c r="I8" s="27" t="s">
        <v>14</v>
      </c>
      <c r="J8" s="27">
        <f>D17</f>
        <v>1088.140625</v>
      </c>
      <c r="K8" s="27">
        <f t="shared" si="0"/>
        <v>0.26472220532781898</v>
      </c>
      <c r="L8" s="27">
        <f>D8</f>
        <v>103.703125</v>
      </c>
      <c r="M8" s="27">
        <f t="shared" si="1"/>
        <v>391.74320443416957</v>
      </c>
    </row>
    <row r="9" spans="1:14" x14ac:dyDescent="0.2">
      <c r="A9" s="27" t="s">
        <v>54</v>
      </c>
      <c r="B9" s="27" t="s">
        <v>61</v>
      </c>
      <c r="C9" s="27" t="s">
        <v>36</v>
      </c>
      <c r="D9" s="33">
        <v>282.8828125</v>
      </c>
      <c r="E9" s="27">
        <v>3893.4296875</v>
      </c>
      <c r="F9" s="29">
        <v>390</v>
      </c>
      <c r="G9" s="27">
        <v>9.2578125</v>
      </c>
      <c r="H9" s="27" t="s">
        <v>23</v>
      </c>
      <c r="I9" s="27" t="s">
        <v>15</v>
      </c>
      <c r="J9" s="27">
        <f>D18</f>
        <v>1875.28125</v>
      </c>
      <c r="K9" s="27">
        <f t="shared" si="0"/>
        <v>0.45621730932976523</v>
      </c>
      <c r="L9" s="27">
        <f>D9</f>
        <v>282.8828125</v>
      </c>
      <c r="M9" s="27">
        <f t="shared" si="1"/>
        <v>620.06155118398908</v>
      </c>
      <c r="N9" s="27">
        <f>AVERAGE(M9:M10)</f>
        <v>615.81118381221427</v>
      </c>
    </row>
    <row r="10" spans="1:14" x14ac:dyDescent="0.2">
      <c r="A10" s="27" t="s">
        <v>54</v>
      </c>
      <c r="B10" s="27" t="s">
        <v>61</v>
      </c>
      <c r="C10" s="27" t="s">
        <v>37</v>
      </c>
      <c r="D10" s="33">
        <v>287.3828125</v>
      </c>
      <c r="E10" s="27">
        <v>4466.78125</v>
      </c>
      <c r="F10" s="29">
        <v>429</v>
      </c>
      <c r="G10" s="27">
        <v>9.7421875</v>
      </c>
      <c r="H10" s="27" t="s">
        <v>23</v>
      </c>
      <c r="I10" s="27" t="s">
        <v>15</v>
      </c>
      <c r="J10" s="27">
        <f>D19</f>
        <v>1931.59375</v>
      </c>
      <c r="K10" s="27">
        <f t="shared" si="0"/>
        <v>0.46991698090256662</v>
      </c>
      <c r="L10" s="27">
        <f>D10</f>
        <v>287.3828125</v>
      </c>
      <c r="M10" s="27">
        <f t="shared" si="1"/>
        <v>611.56081644043934</v>
      </c>
    </row>
    <row r="11" spans="1:14" x14ac:dyDescent="0.2">
      <c r="A11" s="27" t="s">
        <v>54</v>
      </c>
      <c r="B11" s="27" t="s">
        <v>58</v>
      </c>
      <c r="C11" s="27" t="s">
        <v>38</v>
      </c>
      <c r="D11" s="34">
        <v>4110.5</v>
      </c>
      <c r="E11" s="27">
        <v>18743.9375</v>
      </c>
      <c r="F11" s="29">
        <v>516</v>
      </c>
      <c r="G11" s="27">
        <v>28.359375</v>
      </c>
      <c r="H11" s="27" t="s">
        <v>23</v>
      </c>
    </row>
    <row r="12" spans="1:14" x14ac:dyDescent="0.2">
      <c r="A12" s="27" t="s">
        <v>54</v>
      </c>
      <c r="B12" s="27" t="s">
        <v>58</v>
      </c>
      <c r="C12" s="27" t="s">
        <v>39</v>
      </c>
      <c r="D12" s="30">
        <v>1189.328125</v>
      </c>
      <c r="E12" s="27">
        <v>21196.046875</v>
      </c>
      <c r="F12" s="29">
        <v>615</v>
      </c>
      <c r="G12" s="27">
        <v>32.53125</v>
      </c>
      <c r="H12" s="27" t="s">
        <v>23</v>
      </c>
    </row>
    <row r="13" spans="1:14" x14ac:dyDescent="0.2">
      <c r="A13" s="27" t="s">
        <v>54</v>
      </c>
      <c r="B13" s="27" t="s">
        <v>58</v>
      </c>
      <c r="C13" s="27" t="s">
        <v>40</v>
      </c>
      <c r="D13" s="30">
        <v>2070.921875</v>
      </c>
      <c r="E13" s="27">
        <v>31783.296875</v>
      </c>
      <c r="F13" s="29">
        <v>882</v>
      </c>
      <c r="G13" s="27">
        <v>33.6875</v>
      </c>
      <c r="H13" s="27" t="s">
        <v>23</v>
      </c>
    </row>
    <row r="14" spans="1:14" x14ac:dyDescent="0.2">
      <c r="A14" s="27" t="s">
        <v>54</v>
      </c>
      <c r="B14" s="27" t="s">
        <v>58</v>
      </c>
      <c r="C14" s="27" t="s">
        <v>41</v>
      </c>
      <c r="D14" s="35">
        <v>562.703125</v>
      </c>
      <c r="E14" s="27">
        <v>14580.828125</v>
      </c>
      <c r="F14" s="29">
        <v>440</v>
      </c>
      <c r="G14" s="27">
        <v>31.859375</v>
      </c>
      <c r="H14" s="27" t="s">
        <v>23</v>
      </c>
    </row>
    <row r="15" spans="1:14" x14ac:dyDescent="0.2">
      <c r="A15" s="27" t="s">
        <v>54</v>
      </c>
      <c r="B15" s="27" t="s">
        <v>58</v>
      </c>
      <c r="C15" s="27" t="s">
        <v>42</v>
      </c>
      <c r="D15" s="35">
        <v>568.09375</v>
      </c>
      <c r="E15" s="27">
        <v>16696.09375</v>
      </c>
      <c r="F15" s="29">
        <v>504</v>
      </c>
      <c r="G15" s="27">
        <v>32</v>
      </c>
      <c r="H15" s="27" t="s">
        <v>23</v>
      </c>
    </row>
    <row r="16" spans="1:14" x14ac:dyDescent="0.2">
      <c r="A16" s="27" t="s">
        <v>54</v>
      </c>
      <c r="B16" s="27" t="s">
        <v>58</v>
      </c>
      <c r="C16" s="27" t="s">
        <v>43</v>
      </c>
      <c r="D16" s="32">
        <v>1127.328125</v>
      </c>
      <c r="E16" s="27">
        <v>17209.578125</v>
      </c>
      <c r="F16" s="29">
        <v>492</v>
      </c>
      <c r="G16" s="27">
        <v>32.6875</v>
      </c>
      <c r="H16" s="27" t="s">
        <v>23</v>
      </c>
    </row>
    <row r="17" spans="1:8" x14ac:dyDescent="0.2">
      <c r="A17" s="27" t="s">
        <v>54</v>
      </c>
      <c r="B17" s="27" t="s">
        <v>58</v>
      </c>
      <c r="C17" s="27" t="s">
        <v>44</v>
      </c>
      <c r="D17" s="32">
        <v>1088.140625</v>
      </c>
      <c r="E17" s="27">
        <v>15016.890625</v>
      </c>
      <c r="F17" s="29">
        <v>440</v>
      </c>
      <c r="G17" s="27">
        <v>31.65625</v>
      </c>
      <c r="H17" s="27" t="s">
        <v>23</v>
      </c>
    </row>
    <row r="18" spans="1:8" x14ac:dyDescent="0.2">
      <c r="A18" s="27" t="s">
        <v>54</v>
      </c>
      <c r="B18" s="27" t="s">
        <v>58</v>
      </c>
      <c r="C18" s="27" t="s">
        <v>45</v>
      </c>
      <c r="D18" s="33">
        <v>1875.28125</v>
      </c>
      <c r="E18" s="27">
        <v>19759.40625</v>
      </c>
      <c r="F18" s="29">
        <v>504</v>
      </c>
      <c r="G18" s="27">
        <v>35.484375</v>
      </c>
      <c r="H18" s="27" t="s">
        <v>23</v>
      </c>
    </row>
    <row r="19" spans="1:8" x14ac:dyDescent="0.2">
      <c r="A19" s="27" t="s">
        <v>54</v>
      </c>
      <c r="B19" s="27" t="s">
        <v>58</v>
      </c>
      <c r="C19" s="27" t="s">
        <v>55</v>
      </c>
      <c r="D19" s="33">
        <v>1931.59375</v>
      </c>
      <c r="E19" s="27">
        <v>19351.46875</v>
      </c>
      <c r="F19" s="29">
        <v>451</v>
      </c>
      <c r="G19" s="27">
        <v>38.625</v>
      </c>
      <c r="H19" s="27" t="s">
        <v>23</v>
      </c>
    </row>
    <row r="25" spans="1:8" x14ac:dyDescent="0.2">
      <c r="B25" s="27" t="s">
        <v>47</v>
      </c>
      <c r="C25" s="27" t="s">
        <v>48</v>
      </c>
      <c r="D25" s="27" t="s">
        <v>56</v>
      </c>
      <c r="E25" s="27" t="s">
        <v>50</v>
      </c>
    </row>
    <row r="26" spans="1:8" x14ac:dyDescent="0.2">
      <c r="A26" s="27" t="s">
        <v>11</v>
      </c>
      <c r="B26" s="27">
        <f>D11</f>
        <v>4110.5</v>
      </c>
      <c r="C26" s="27">
        <f>B26/$B$26</f>
        <v>1</v>
      </c>
      <c r="D26" s="27">
        <f>D2</f>
        <v>461.109375</v>
      </c>
      <c r="E26" s="27">
        <f>D26/C26</f>
        <v>461.109375</v>
      </c>
    </row>
    <row r="27" spans="1:8" x14ac:dyDescent="0.2">
      <c r="A27" s="27" t="s">
        <v>12</v>
      </c>
      <c r="B27" s="27">
        <f>AVERAGE(D14:D15)</f>
        <v>565.3984375</v>
      </c>
      <c r="C27" s="27">
        <f>B27/$B$26</f>
        <v>0.13754979625349714</v>
      </c>
      <c r="D27" s="27">
        <f>AVERAGE(D5:D6)</f>
        <v>45.23046875</v>
      </c>
      <c r="E27" s="27">
        <f>D27/C27</f>
        <v>328.8297764297854</v>
      </c>
    </row>
    <row r="28" spans="1:8" x14ac:dyDescent="0.2">
      <c r="A28" s="27" t="s">
        <v>13</v>
      </c>
      <c r="B28" s="27">
        <f>AVERAGE(D12:D13)</f>
        <v>1630.125</v>
      </c>
      <c r="C28" s="27">
        <f>B28/$B$26</f>
        <v>0.39657584235494464</v>
      </c>
      <c r="D28" s="27">
        <f>AVERAGE(D3:D4)</f>
        <v>278.591796875</v>
      </c>
      <c r="E28" s="27">
        <f>D28/C28</f>
        <v>702.49311007112192</v>
      </c>
    </row>
    <row r="29" spans="1:8" x14ac:dyDescent="0.2">
      <c r="A29" s="27" t="s">
        <v>14</v>
      </c>
      <c r="B29" s="27">
        <f>AVERAGE(D16:D17)</f>
        <v>1107.734375</v>
      </c>
      <c r="C29" s="27">
        <f>B29/$B$26</f>
        <v>0.26948896119693466</v>
      </c>
      <c r="D29" s="27">
        <f>AVERAGE(D7:D8)</f>
        <v>103.3359375</v>
      </c>
      <c r="E29" s="27">
        <f>D29/C29</f>
        <v>383.4514669581776</v>
      </c>
    </row>
    <row r="30" spans="1:8" x14ac:dyDescent="0.2">
      <c r="A30" s="27" t="s">
        <v>15</v>
      </c>
      <c r="B30" s="27">
        <f>AVERAGE(D18:D19)</f>
        <v>1903.4375</v>
      </c>
      <c r="C30" s="27">
        <f>B30/$B$26</f>
        <v>0.46306714511616592</v>
      </c>
      <c r="D30" s="27">
        <f>AVERAGE(D9:D10)</f>
        <v>285.1328125</v>
      </c>
      <c r="E30" s="27">
        <f>D30/C30</f>
        <v>615.74831103267115</v>
      </c>
    </row>
  </sheetData>
  <phoneticPr fontId="4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4B2-DBD7-4D46-96CC-CBAFAD7E7FE0}">
  <dimension ref="A1:O30"/>
  <sheetViews>
    <sheetView zoomScaleNormal="100" workbookViewId="0">
      <selection activeCell="A11" sqref="A11:D19"/>
    </sheetView>
  </sheetViews>
  <sheetFormatPr defaultColWidth="9.140625" defaultRowHeight="12.75" x14ac:dyDescent="0.2"/>
  <cols>
    <col min="1" max="1" width="19" style="27" bestFit="1" customWidth="1"/>
    <col min="2" max="2" width="13.42578125" style="27" bestFit="1" customWidth="1"/>
    <col min="3" max="3" width="23.140625" style="27" bestFit="1" customWidth="1"/>
    <col min="4" max="4" width="13" style="27" bestFit="1" customWidth="1"/>
    <col min="5" max="5" width="15.140625" style="27" bestFit="1" customWidth="1"/>
    <col min="6" max="6" width="9" style="27" bestFit="1" customWidth="1"/>
    <col min="7" max="8" width="11" style="27" bestFit="1" customWidth="1"/>
    <col min="9" max="10" width="9.140625" style="27"/>
    <col min="11" max="11" width="23.140625" style="27" bestFit="1" customWidth="1"/>
    <col min="12" max="12" width="11.7109375" style="27" bestFit="1" customWidth="1"/>
    <col min="13" max="13" width="16.140625" style="27" bestFit="1" customWidth="1"/>
    <col min="14" max="16384" width="9.140625" style="27"/>
  </cols>
  <sheetData>
    <row r="1" spans="1:15" x14ac:dyDescent="0.2">
      <c r="A1" s="26" t="s">
        <v>20</v>
      </c>
      <c r="B1" s="26" t="s">
        <v>21</v>
      </c>
      <c r="C1" s="26" t="s">
        <v>22</v>
      </c>
      <c r="D1" s="26" t="s">
        <v>23</v>
      </c>
      <c r="E1" s="26" t="s">
        <v>24</v>
      </c>
      <c r="F1" s="26" t="s">
        <v>25</v>
      </c>
      <c r="G1" s="26" t="s">
        <v>26</v>
      </c>
      <c r="H1" s="26" t="s">
        <v>27</v>
      </c>
      <c r="J1" s="27" t="s">
        <v>47</v>
      </c>
      <c r="K1" s="27" t="s">
        <v>60</v>
      </c>
      <c r="L1" s="27" t="s">
        <v>49</v>
      </c>
      <c r="M1" s="27" t="s">
        <v>50</v>
      </c>
    </row>
    <row r="2" spans="1:15" x14ac:dyDescent="0.2">
      <c r="A2" s="27" t="s">
        <v>28</v>
      </c>
      <c r="B2" s="27" t="s">
        <v>58</v>
      </c>
      <c r="C2" s="27" t="s">
        <v>29</v>
      </c>
      <c r="D2" s="28">
        <v>4303.5</v>
      </c>
      <c r="E2" s="27">
        <v>23983.5</v>
      </c>
      <c r="F2" s="29">
        <v>492</v>
      </c>
      <c r="G2" s="27">
        <v>40</v>
      </c>
      <c r="H2" s="27" t="s">
        <v>23</v>
      </c>
      <c r="I2" s="27" t="s">
        <v>11</v>
      </c>
      <c r="J2" s="27">
        <f>D2</f>
        <v>4303.5</v>
      </c>
      <c r="K2" s="27">
        <f>J2/$J$2</f>
        <v>1</v>
      </c>
      <c r="L2" s="27">
        <f>D11</f>
        <v>200.43359375</v>
      </c>
      <c r="M2" s="27">
        <f>L2/K2</f>
        <v>200.43359375</v>
      </c>
    </row>
    <row r="3" spans="1:15" ht="15" x14ac:dyDescent="0.25">
      <c r="A3" s="27" t="s">
        <v>28</v>
      </c>
      <c r="B3" s="27" t="s">
        <v>58</v>
      </c>
      <c r="C3" s="27" t="s">
        <v>30</v>
      </c>
      <c r="D3" s="30">
        <v>1353.28125</v>
      </c>
      <c r="E3" s="27">
        <v>20460.84375</v>
      </c>
      <c r="F3" s="29">
        <v>507</v>
      </c>
      <c r="G3" s="27">
        <v>37.6875</v>
      </c>
      <c r="H3" s="27" t="s">
        <v>23</v>
      </c>
      <c r="I3" s="27" t="s">
        <v>12</v>
      </c>
      <c r="J3" s="27">
        <f>D5</f>
        <v>848.6875</v>
      </c>
      <c r="K3" s="27">
        <f t="shared" ref="K3:K10" si="0">J3/$J$2</f>
        <v>0.19720866736377368</v>
      </c>
      <c r="L3" s="27">
        <f>D14</f>
        <v>3.818359375</v>
      </c>
      <c r="M3" s="27">
        <f t="shared" ref="M3:M10" si="1">L3/K3</f>
        <v>19.362026152514911</v>
      </c>
      <c r="N3" s="27">
        <f>AVERAGE(M3:M4)</f>
        <v>22.423197707179234</v>
      </c>
      <c r="O3"/>
    </row>
    <row r="4" spans="1:15" ht="15" x14ac:dyDescent="0.25">
      <c r="A4" s="27" t="s">
        <v>28</v>
      </c>
      <c r="B4" s="27" t="s">
        <v>58</v>
      </c>
      <c r="C4" s="27" t="s">
        <v>31</v>
      </c>
      <c r="D4" s="30">
        <v>1134.90625</v>
      </c>
      <c r="E4" s="27">
        <v>17934.90625</v>
      </c>
      <c r="F4" s="29">
        <v>480</v>
      </c>
      <c r="G4" s="27">
        <v>35</v>
      </c>
      <c r="H4" s="27" t="s">
        <v>23</v>
      </c>
      <c r="I4" s="27" t="s">
        <v>12</v>
      </c>
      <c r="J4" s="27">
        <f>D6</f>
        <v>340.375</v>
      </c>
      <c r="K4" s="27">
        <f t="shared" si="0"/>
        <v>7.909259904728709E-2</v>
      </c>
      <c r="L4" s="27">
        <f>D15</f>
        <v>2.015625</v>
      </c>
      <c r="M4" s="27">
        <f t="shared" si="1"/>
        <v>25.484369261843554</v>
      </c>
      <c r="O4"/>
    </row>
    <row r="5" spans="1:15" ht="15" x14ac:dyDescent="0.25">
      <c r="A5" s="27" t="s">
        <v>28</v>
      </c>
      <c r="B5" s="27" t="s">
        <v>58</v>
      </c>
      <c r="C5" s="27" t="s">
        <v>32</v>
      </c>
      <c r="D5" s="31">
        <v>848.6875</v>
      </c>
      <c r="E5" s="27">
        <v>21463.6875</v>
      </c>
      <c r="F5" s="29">
        <v>589</v>
      </c>
      <c r="G5" s="27">
        <v>35</v>
      </c>
      <c r="H5" s="27" t="s">
        <v>23</v>
      </c>
      <c r="I5" s="27" t="s">
        <v>13</v>
      </c>
      <c r="J5" s="27">
        <f>D3</f>
        <v>1353.28125</v>
      </c>
      <c r="K5" s="27">
        <f t="shared" si="0"/>
        <v>0.31446061345416521</v>
      </c>
      <c r="L5" s="27">
        <f>D12</f>
        <v>85.70703125</v>
      </c>
      <c r="M5" s="27">
        <f t="shared" si="1"/>
        <v>272.55251558711467</v>
      </c>
      <c r="N5" s="27">
        <f>AVERAGE(M5:M6)</f>
        <v>349.12869260370132</v>
      </c>
      <c r="O5"/>
    </row>
    <row r="6" spans="1:15" ht="15" x14ac:dyDescent="0.25">
      <c r="A6" s="27" t="s">
        <v>28</v>
      </c>
      <c r="B6" s="27" t="s">
        <v>58</v>
      </c>
      <c r="C6" s="27" t="s">
        <v>33</v>
      </c>
      <c r="D6" s="31">
        <v>340.375</v>
      </c>
      <c r="E6" s="27">
        <v>18972.1875</v>
      </c>
      <c r="F6" s="29">
        <v>518</v>
      </c>
      <c r="G6" s="27">
        <v>35.96875</v>
      </c>
      <c r="H6" s="27" t="s">
        <v>23</v>
      </c>
      <c r="I6" s="27" t="s">
        <v>13</v>
      </c>
      <c r="J6" s="27">
        <f>D4</f>
        <v>1134.90625</v>
      </c>
      <c r="K6" s="27">
        <f t="shared" si="0"/>
        <v>0.2637170326478448</v>
      </c>
      <c r="L6" s="27">
        <f>D13</f>
        <v>112.265625</v>
      </c>
      <c r="M6" s="27">
        <f t="shared" si="1"/>
        <v>425.70486962028798</v>
      </c>
      <c r="O6"/>
    </row>
    <row r="7" spans="1:15" ht="15" x14ac:dyDescent="0.25">
      <c r="A7" s="27" t="s">
        <v>28</v>
      </c>
      <c r="B7" s="27" t="s">
        <v>58</v>
      </c>
      <c r="C7" s="27" t="s">
        <v>34</v>
      </c>
      <c r="D7" s="32">
        <v>822.21875</v>
      </c>
      <c r="E7" s="27">
        <v>20093.4375</v>
      </c>
      <c r="F7" s="29">
        <v>518</v>
      </c>
      <c r="G7" s="27">
        <v>37.203125</v>
      </c>
      <c r="H7" s="27" t="s">
        <v>23</v>
      </c>
      <c r="I7" s="27" t="s">
        <v>14</v>
      </c>
      <c r="J7" s="27">
        <f>D7</f>
        <v>822.21875</v>
      </c>
      <c r="K7" s="27">
        <f t="shared" si="0"/>
        <v>0.19105815034274429</v>
      </c>
      <c r="L7" s="27">
        <f>D16</f>
        <v>27.91015625</v>
      </c>
      <c r="M7" s="27">
        <f t="shared" si="1"/>
        <v>146.08199754855383</v>
      </c>
      <c r="N7" s="27">
        <f>AVERAGE(M7:M8)</f>
        <v>155.1529665460709</v>
      </c>
      <c r="O7"/>
    </row>
    <row r="8" spans="1:15" ht="15" x14ac:dyDescent="0.25">
      <c r="A8" s="27" t="s">
        <v>28</v>
      </c>
      <c r="B8" s="27" t="s">
        <v>58</v>
      </c>
      <c r="C8" s="27" t="s">
        <v>35</v>
      </c>
      <c r="D8" s="32">
        <v>928.4375</v>
      </c>
      <c r="E8" s="27">
        <v>27823.4375</v>
      </c>
      <c r="F8" s="29">
        <v>660</v>
      </c>
      <c r="G8" s="27">
        <v>40.75</v>
      </c>
      <c r="H8" s="27" t="s">
        <v>23</v>
      </c>
      <c r="I8" s="27" t="s">
        <v>14</v>
      </c>
      <c r="J8" s="27">
        <f>D8</f>
        <v>928.4375</v>
      </c>
      <c r="K8" s="27">
        <f t="shared" si="0"/>
        <v>0.21574009527129082</v>
      </c>
      <c r="L8" s="27">
        <f>D17</f>
        <v>35.4296875</v>
      </c>
      <c r="M8" s="27">
        <f t="shared" si="1"/>
        <v>164.223935543588</v>
      </c>
      <c r="O8"/>
    </row>
    <row r="9" spans="1:15" ht="15" x14ac:dyDescent="0.25">
      <c r="A9" s="27" t="s">
        <v>28</v>
      </c>
      <c r="B9" s="27" t="s">
        <v>58</v>
      </c>
      <c r="C9" s="27" t="s">
        <v>36</v>
      </c>
      <c r="D9" s="33">
        <v>1488.28125</v>
      </c>
      <c r="E9" s="27">
        <v>27110.03125</v>
      </c>
      <c r="F9" s="29">
        <v>616</v>
      </c>
      <c r="G9" s="27">
        <v>41.59375</v>
      </c>
      <c r="H9" s="27" t="s">
        <v>23</v>
      </c>
      <c r="I9" s="27" t="s">
        <v>15</v>
      </c>
      <c r="J9" s="27">
        <f>D9</f>
        <v>1488.28125</v>
      </c>
      <c r="K9" s="27">
        <f t="shared" si="0"/>
        <v>0.34583042872080866</v>
      </c>
      <c r="L9" s="27">
        <f>D18</f>
        <v>123.3984375</v>
      </c>
      <c r="M9" s="27">
        <f t="shared" si="1"/>
        <v>356.81775590551177</v>
      </c>
      <c r="N9" s="27">
        <f>AVERAGE(M9:M10)</f>
        <v>332.89448542098887</v>
      </c>
      <c r="O9"/>
    </row>
    <row r="10" spans="1:15" ht="15" x14ac:dyDescent="0.25">
      <c r="A10" s="27" t="s">
        <v>28</v>
      </c>
      <c r="B10" s="27" t="s">
        <v>58</v>
      </c>
      <c r="C10" s="27" t="s">
        <v>37</v>
      </c>
      <c r="D10" s="33">
        <v>1173.09375</v>
      </c>
      <c r="E10" s="27">
        <v>20432.71875</v>
      </c>
      <c r="F10" s="29">
        <v>462</v>
      </c>
      <c r="G10" s="27">
        <v>41.6875</v>
      </c>
      <c r="H10" s="27" t="s">
        <v>23</v>
      </c>
      <c r="I10" s="27" t="s">
        <v>15</v>
      </c>
      <c r="J10" s="27">
        <f>D10</f>
        <v>1173.09375</v>
      </c>
      <c r="K10" s="27">
        <f t="shared" si="0"/>
        <v>0.27259062391077032</v>
      </c>
      <c r="L10" s="27">
        <f>D19</f>
        <v>84.22265625</v>
      </c>
      <c r="M10" s="27">
        <f t="shared" si="1"/>
        <v>308.97121493646603</v>
      </c>
      <c r="O10"/>
    </row>
    <row r="11" spans="1:15" x14ac:dyDescent="0.2">
      <c r="A11" s="27" t="s">
        <v>28</v>
      </c>
      <c r="B11" s="27" t="s">
        <v>59</v>
      </c>
      <c r="C11" s="27" t="s">
        <v>38</v>
      </c>
      <c r="D11" s="28">
        <v>200.43359375</v>
      </c>
      <c r="E11" s="27">
        <v>2154.13671875</v>
      </c>
      <c r="F11" s="29">
        <v>396</v>
      </c>
      <c r="G11" s="27">
        <v>4.93359375</v>
      </c>
      <c r="H11" s="27" t="s">
        <v>23</v>
      </c>
    </row>
    <row r="12" spans="1:15" x14ac:dyDescent="0.2">
      <c r="A12" s="27" t="s">
        <v>28</v>
      </c>
      <c r="B12" s="27" t="s">
        <v>59</v>
      </c>
      <c r="C12" s="27" t="s">
        <v>39</v>
      </c>
      <c r="D12" s="30">
        <v>85.70703125</v>
      </c>
      <c r="E12" s="27">
        <v>2314.08984375</v>
      </c>
      <c r="F12" s="29">
        <v>481</v>
      </c>
      <c r="G12" s="27">
        <v>4.6328125</v>
      </c>
      <c r="H12" s="27" t="s">
        <v>23</v>
      </c>
    </row>
    <row r="13" spans="1:15" x14ac:dyDescent="0.2">
      <c r="A13" s="27" t="s">
        <v>28</v>
      </c>
      <c r="B13" s="27" t="s">
        <v>59</v>
      </c>
      <c r="C13" s="27" t="s">
        <v>40</v>
      </c>
      <c r="D13" s="30">
        <v>112.265625</v>
      </c>
      <c r="E13" s="27">
        <v>2399.953125</v>
      </c>
      <c r="F13" s="29">
        <v>504</v>
      </c>
      <c r="G13" s="27">
        <v>4.5390625</v>
      </c>
      <c r="H13" s="27" t="s">
        <v>23</v>
      </c>
    </row>
    <row r="14" spans="1:15" x14ac:dyDescent="0.2">
      <c r="A14" s="27" t="s">
        <v>28</v>
      </c>
      <c r="B14" s="27" t="s">
        <v>59</v>
      </c>
      <c r="C14" s="27" t="s">
        <v>41</v>
      </c>
      <c r="D14" s="31">
        <v>3.818359375</v>
      </c>
      <c r="E14" s="27">
        <v>2045.427734375</v>
      </c>
      <c r="F14" s="29">
        <v>494</v>
      </c>
      <c r="G14" s="27">
        <v>4.1328125</v>
      </c>
      <c r="H14" s="27" t="s">
        <v>23</v>
      </c>
    </row>
    <row r="15" spans="1:15" x14ac:dyDescent="0.2">
      <c r="A15" s="27" t="s">
        <v>28</v>
      </c>
      <c r="B15" s="27" t="s">
        <v>59</v>
      </c>
      <c r="C15" s="27" t="s">
        <v>42</v>
      </c>
      <c r="D15" s="31">
        <v>2.015625</v>
      </c>
      <c r="E15" s="27">
        <v>2120.8125</v>
      </c>
      <c r="F15" s="29">
        <v>494</v>
      </c>
      <c r="G15" s="27">
        <v>4.2890625</v>
      </c>
      <c r="H15" s="27" t="s">
        <v>23</v>
      </c>
    </row>
    <row r="16" spans="1:15" x14ac:dyDescent="0.2">
      <c r="A16" s="27" t="s">
        <v>28</v>
      </c>
      <c r="B16" s="27" t="s">
        <v>59</v>
      </c>
      <c r="C16" s="27" t="s">
        <v>43</v>
      </c>
      <c r="D16" s="32">
        <v>27.91015625</v>
      </c>
      <c r="E16" s="27">
        <v>2240.296875</v>
      </c>
      <c r="F16" s="29">
        <v>494</v>
      </c>
      <c r="G16" s="27">
        <v>4.478515625</v>
      </c>
      <c r="H16" s="27" t="s">
        <v>23</v>
      </c>
    </row>
    <row r="17" spans="1:8" x14ac:dyDescent="0.2">
      <c r="A17" s="27" t="s">
        <v>28</v>
      </c>
      <c r="B17" s="27" t="s">
        <v>59</v>
      </c>
      <c r="C17" s="27" t="s">
        <v>44</v>
      </c>
      <c r="D17" s="32">
        <v>35.4296875</v>
      </c>
      <c r="E17" s="27">
        <v>2800.8671875</v>
      </c>
      <c r="F17" s="29">
        <v>588</v>
      </c>
      <c r="G17" s="27">
        <v>4.703125</v>
      </c>
      <c r="H17" s="27" t="s">
        <v>23</v>
      </c>
    </row>
    <row r="18" spans="1:8" x14ac:dyDescent="0.2">
      <c r="A18" s="27" t="s">
        <v>28</v>
      </c>
      <c r="B18" s="27" t="s">
        <v>59</v>
      </c>
      <c r="C18" s="27" t="s">
        <v>45</v>
      </c>
      <c r="D18" s="33">
        <v>123.3984375</v>
      </c>
      <c r="E18" s="27">
        <v>1984.27734375</v>
      </c>
      <c r="F18" s="29">
        <v>390</v>
      </c>
      <c r="G18" s="27">
        <v>4.771484375</v>
      </c>
      <c r="H18" s="27" t="s">
        <v>23</v>
      </c>
    </row>
    <row r="19" spans="1:8" x14ac:dyDescent="0.2">
      <c r="A19" s="27" t="s">
        <v>28</v>
      </c>
      <c r="B19" s="27" t="s">
        <v>59</v>
      </c>
      <c r="C19" s="27" t="s">
        <v>46</v>
      </c>
      <c r="D19" s="33">
        <v>84.22265625</v>
      </c>
      <c r="E19" s="27">
        <v>1662.03515625</v>
      </c>
      <c r="F19" s="29">
        <v>297</v>
      </c>
      <c r="G19" s="27">
        <v>5.3125</v>
      </c>
      <c r="H19" s="27" t="s">
        <v>23</v>
      </c>
    </row>
    <row r="25" spans="1:8" x14ac:dyDescent="0.2">
      <c r="B25" s="27" t="s">
        <v>47</v>
      </c>
      <c r="C25" s="27" t="s">
        <v>60</v>
      </c>
      <c r="D25" s="27" t="s">
        <v>49</v>
      </c>
      <c r="E25" s="27" t="s">
        <v>50</v>
      </c>
    </row>
    <row r="26" spans="1:8" x14ac:dyDescent="0.2">
      <c r="A26" s="27" t="s">
        <v>11</v>
      </c>
      <c r="B26" s="27">
        <f>D2</f>
        <v>4303.5</v>
      </c>
      <c r="C26" s="27">
        <f>B26/$B$26</f>
        <v>1</v>
      </c>
      <c r="D26" s="27">
        <f>AVERAGE(D11)</f>
        <v>200.43359375</v>
      </c>
      <c r="E26" s="27">
        <f>D26/C26</f>
        <v>200.43359375</v>
      </c>
    </row>
    <row r="27" spans="1:8" x14ac:dyDescent="0.2">
      <c r="A27" s="27" t="s">
        <v>12</v>
      </c>
      <c r="B27" s="27">
        <f>AVERAGE(D5:D6)</f>
        <v>594.53125</v>
      </c>
      <c r="C27" s="27">
        <f>B27/$B$26</f>
        <v>0.13815063320553039</v>
      </c>
      <c r="D27" s="27">
        <f>AVERAGE(D14:D15)</f>
        <v>2.9169921875</v>
      </c>
      <c r="E27" s="27">
        <f>D27/C27</f>
        <v>21.11457703679369</v>
      </c>
    </row>
    <row r="28" spans="1:8" x14ac:dyDescent="0.2">
      <c r="A28" s="27" t="s">
        <v>13</v>
      </c>
      <c r="B28" s="27">
        <f>AVERAGE(D3:D4)</f>
        <v>1244.09375</v>
      </c>
      <c r="C28" s="27">
        <f>B28/$B$26</f>
        <v>0.28908882305100497</v>
      </c>
      <c r="D28" s="27">
        <f>AVERAGE(D12:D13)</f>
        <v>98.986328125</v>
      </c>
      <c r="E28" s="27">
        <f>D28/C28</f>
        <v>342.40800830800538</v>
      </c>
    </row>
    <row r="29" spans="1:8" x14ac:dyDescent="0.2">
      <c r="A29" s="27" t="s">
        <v>14</v>
      </c>
      <c r="B29" s="27">
        <f>AVERAGE(D7:D8)</f>
        <v>875.328125</v>
      </c>
      <c r="C29" s="27">
        <f>B29/$B$26</f>
        <v>0.20339912280701755</v>
      </c>
      <c r="D29" s="27">
        <f>AVERAGE(D16:D17)</f>
        <v>31.669921875</v>
      </c>
      <c r="E29" s="27">
        <f>D29/C29</f>
        <v>155.70333557951483</v>
      </c>
    </row>
    <row r="30" spans="1:8" x14ac:dyDescent="0.2">
      <c r="A30" s="27" t="s">
        <v>15</v>
      </c>
      <c r="B30" s="27">
        <f>AVERAGE(D9:D10)</f>
        <v>1330.6875</v>
      </c>
      <c r="C30" s="27">
        <f>B30/$B$26</f>
        <v>0.30921052631578949</v>
      </c>
      <c r="D30" s="27">
        <f>AVERAGE(D18:D19)</f>
        <v>103.810546875</v>
      </c>
      <c r="E30" s="27">
        <f>D30/C30</f>
        <v>335.72772606382978</v>
      </c>
    </row>
  </sheetData>
  <phoneticPr fontId="4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1A17-E301-40EB-AAF0-3E3A81E63EAC}">
  <dimension ref="A1:C16"/>
  <sheetViews>
    <sheetView workbookViewId="0">
      <selection sqref="A1:C1"/>
    </sheetView>
  </sheetViews>
  <sheetFormatPr defaultColWidth="9.140625" defaultRowHeight="12.75" x14ac:dyDescent="0.2"/>
  <cols>
    <col min="1" max="16384" width="9.140625" style="27"/>
  </cols>
  <sheetData>
    <row r="1" spans="1:3" x14ac:dyDescent="0.2">
      <c r="A1" s="27" t="s">
        <v>53</v>
      </c>
      <c r="B1" s="27" t="s">
        <v>17</v>
      </c>
      <c r="C1" s="27" t="s">
        <v>18</v>
      </c>
    </row>
    <row r="2" spans="1:3" ht="15" x14ac:dyDescent="0.25">
      <c r="A2" s="27" t="s">
        <v>1</v>
      </c>
      <c r="B2" s="27" t="s">
        <v>11</v>
      </c>
      <c r="C2">
        <f>eNOS!E26</f>
        <v>200.43359375</v>
      </c>
    </row>
    <row r="3" spans="1:3" ht="15" x14ac:dyDescent="0.25">
      <c r="A3" s="27" t="s">
        <v>1</v>
      </c>
      <c r="B3" s="27" t="s">
        <v>12</v>
      </c>
      <c r="C3">
        <f>eNOS!E27</f>
        <v>21.11457703679369</v>
      </c>
    </row>
    <row r="4" spans="1:3" ht="15" x14ac:dyDescent="0.25">
      <c r="A4" s="27" t="s">
        <v>1</v>
      </c>
      <c r="B4" s="27" t="s">
        <v>13</v>
      </c>
      <c r="C4">
        <f>eNOS!E28</f>
        <v>342.40800830800538</v>
      </c>
    </row>
    <row r="5" spans="1:3" ht="15" x14ac:dyDescent="0.25">
      <c r="A5" s="27" t="s">
        <v>1</v>
      </c>
      <c r="B5" s="27" t="s">
        <v>14</v>
      </c>
      <c r="C5">
        <f>eNOS!E29</f>
        <v>155.70333557951483</v>
      </c>
    </row>
    <row r="6" spans="1:3" ht="15" x14ac:dyDescent="0.25">
      <c r="A6" s="27" t="s">
        <v>1</v>
      </c>
      <c r="B6" s="27" t="s">
        <v>15</v>
      </c>
      <c r="C6">
        <f>eNOS!E30</f>
        <v>335.72772606382978</v>
      </c>
    </row>
    <row r="7" spans="1:3" ht="15" x14ac:dyDescent="0.25">
      <c r="A7" s="27" t="s">
        <v>52</v>
      </c>
      <c r="B7" s="27" t="s">
        <v>11</v>
      </c>
      <c r="C7">
        <f>'SIR1'!E26</f>
        <v>461.109375</v>
      </c>
    </row>
    <row r="8" spans="1:3" ht="15" x14ac:dyDescent="0.25">
      <c r="A8" s="27" t="s">
        <v>52</v>
      </c>
      <c r="B8" s="27" t="s">
        <v>12</v>
      </c>
      <c r="C8">
        <f>'SIR1'!E27</f>
        <v>328.8297764297854</v>
      </c>
    </row>
    <row r="9" spans="1:3" ht="15" x14ac:dyDescent="0.25">
      <c r="A9" s="27" t="s">
        <v>52</v>
      </c>
      <c r="B9" s="27" t="s">
        <v>13</v>
      </c>
      <c r="C9">
        <f>'SIR1'!E28</f>
        <v>702.49311007112192</v>
      </c>
    </row>
    <row r="10" spans="1:3" ht="15" x14ac:dyDescent="0.25">
      <c r="A10" s="27" t="s">
        <v>52</v>
      </c>
      <c r="B10" s="27" t="s">
        <v>14</v>
      </c>
      <c r="C10">
        <f>'SIR1'!E29</f>
        <v>383.4514669581776</v>
      </c>
    </row>
    <row r="11" spans="1:3" ht="15" x14ac:dyDescent="0.25">
      <c r="A11" s="27" t="s">
        <v>52</v>
      </c>
      <c r="B11" s="27" t="s">
        <v>15</v>
      </c>
      <c r="C11">
        <f>'SIR1'!E30</f>
        <v>615.74831103267115</v>
      </c>
    </row>
    <row r="12" spans="1:3" x14ac:dyDescent="0.2">
      <c r="A12" s="27" t="s">
        <v>51</v>
      </c>
      <c r="B12" s="27" t="s">
        <v>11</v>
      </c>
      <c r="C12" s="27">
        <f>'ET1'!M2</f>
        <v>49.125</v>
      </c>
    </row>
    <row r="13" spans="1:3" x14ac:dyDescent="0.2">
      <c r="A13" s="27" t="s">
        <v>51</v>
      </c>
      <c r="B13" s="27" t="s">
        <v>12</v>
      </c>
      <c r="C13" s="27">
        <f>'ET1'!M4</f>
        <v>0</v>
      </c>
    </row>
    <row r="14" spans="1:3" x14ac:dyDescent="0.2">
      <c r="A14" s="27" t="s">
        <v>51</v>
      </c>
      <c r="B14" s="27" t="s">
        <v>13</v>
      </c>
      <c r="C14" s="27">
        <f>'ET1'!M6</f>
        <v>0</v>
      </c>
    </row>
    <row r="15" spans="1:3" x14ac:dyDescent="0.2">
      <c r="A15" s="27" t="s">
        <v>51</v>
      </c>
      <c r="B15" s="27" t="s">
        <v>14</v>
      </c>
      <c r="C15" s="27">
        <f>'ET1'!M8</f>
        <v>0</v>
      </c>
    </row>
    <row r="16" spans="1:3" x14ac:dyDescent="0.2">
      <c r="A16" s="27" t="s">
        <v>51</v>
      </c>
      <c r="B16" s="27" t="s">
        <v>15</v>
      </c>
      <c r="C16" s="27">
        <f>'ET1'!M10</f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349A-928A-4347-ADCC-E4DCE1A1514E}">
  <dimension ref="B1:W8"/>
  <sheetViews>
    <sheetView workbookViewId="0">
      <selection activeCell="K4" sqref="K4:K8"/>
    </sheetView>
  </sheetViews>
  <sheetFormatPr defaultRowHeight="15" x14ac:dyDescent="0.25"/>
  <cols>
    <col min="2" max="2" width="11.140625" bestFit="1" customWidth="1"/>
    <col min="3" max="5" width="9.140625" customWidth="1"/>
  </cols>
  <sheetData>
    <row r="1" spans="2:23" ht="15.75" thickBot="1" x14ac:dyDescent="0.3"/>
    <row r="2" spans="2:23" ht="15.75" thickBot="1" x14ac:dyDescent="0.3">
      <c r="B2" s="1"/>
      <c r="C2" s="36" t="s">
        <v>0</v>
      </c>
      <c r="D2" s="36"/>
      <c r="E2" s="36"/>
      <c r="F2" s="37" t="s">
        <v>1</v>
      </c>
      <c r="G2" s="38"/>
      <c r="H2" s="38"/>
      <c r="I2" s="38"/>
      <c r="J2" s="38"/>
      <c r="K2" s="39"/>
      <c r="L2" s="36" t="s">
        <v>2</v>
      </c>
      <c r="M2" s="36"/>
      <c r="N2" s="36"/>
      <c r="O2" s="36"/>
      <c r="P2" s="36"/>
      <c r="Q2" s="36"/>
      <c r="R2" s="40" t="s">
        <v>3</v>
      </c>
      <c r="S2" s="36"/>
      <c r="T2" s="36"/>
      <c r="U2" s="36"/>
      <c r="V2" s="36"/>
      <c r="W2" s="41"/>
    </row>
    <row r="3" spans="2:23" x14ac:dyDescent="0.25">
      <c r="B3" s="2" t="s">
        <v>4</v>
      </c>
      <c r="C3" s="3" t="s">
        <v>5</v>
      </c>
      <c r="D3" s="4" t="s">
        <v>6</v>
      </c>
      <c r="E3" s="5" t="s">
        <v>7</v>
      </c>
      <c r="F3" s="6" t="s">
        <v>5</v>
      </c>
      <c r="G3" s="4" t="s">
        <v>6</v>
      </c>
      <c r="H3" s="4" t="s">
        <v>7</v>
      </c>
      <c r="I3" s="7" t="s">
        <v>8</v>
      </c>
      <c r="J3" s="7" t="s">
        <v>9</v>
      </c>
      <c r="K3" s="8" t="s">
        <v>10</v>
      </c>
      <c r="L3" s="6" t="s">
        <v>5</v>
      </c>
      <c r="M3" s="4" t="s">
        <v>6</v>
      </c>
      <c r="N3" s="4" t="s">
        <v>7</v>
      </c>
      <c r="O3" s="7" t="s">
        <v>8</v>
      </c>
      <c r="P3" s="7" t="s">
        <v>9</v>
      </c>
      <c r="Q3" s="8" t="s">
        <v>10</v>
      </c>
      <c r="R3" s="6" t="s">
        <v>5</v>
      </c>
      <c r="S3" s="4" t="s">
        <v>6</v>
      </c>
      <c r="T3" s="4" t="s">
        <v>7</v>
      </c>
      <c r="U3" s="7" t="s">
        <v>8</v>
      </c>
      <c r="V3" s="7" t="s">
        <v>9</v>
      </c>
      <c r="W3" s="8" t="s">
        <v>10</v>
      </c>
    </row>
    <row r="4" spans="2:23" x14ac:dyDescent="0.25">
      <c r="B4" s="9" t="s">
        <v>11</v>
      </c>
      <c r="C4" s="10">
        <v>15.208148956298828</v>
      </c>
      <c r="D4" s="11">
        <v>14.858295440673828</v>
      </c>
      <c r="E4" s="12">
        <f>AVERAGE(C4:D4)</f>
        <v>15.033222198486328</v>
      </c>
      <c r="F4" s="13">
        <v>20.501197814941406</v>
      </c>
      <c r="G4" s="11">
        <v>20.295862197875977</v>
      </c>
      <c r="H4" s="11">
        <f>AVERAGE(F4:G4)</f>
        <v>20.398530006408691</v>
      </c>
      <c r="I4" s="11">
        <f>H4-E4</f>
        <v>5.3653078079223633</v>
      </c>
      <c r="J4" s="11">
        <f>I4-$I$4</f>
        <v>0</v>
      </c>
      <c r="K4" s="14">
        <f>2^-J4</f>
        <v>1</v>
      </c>
      <c r="L4" s="15">
        <v>18.936128616333008</v>
      </c>
      <c r="M4" s="16">
        <v>17.897972106933594</v>
      </c>
      <c r="N4" s="16">
        <f>AVERAGE(L4:M4)</f>
        <v>18.417050361633301</v>
      </c>
      <c r="O4" s="11">
        <f>N4-E4</f>
        <v>3.3838281631469727</v>
      </c>
      <c r="P4" s="11">
        <f>O4-$O$4</f>
        <v>0</v>
      </c>
      <c r="Q4" s="14">
        <f>2^-P4</f>
        <v>1</v>
      </c>
      <c r="R4" s="15">
        <v>23.19224739074707</v>
      </c>
      <c r="S4" s="16">
        <v>22.574699401855469</v>
      </c>
      <c r="T4" s="16">
        <f>AVERAGE(R4:S4)</f>
        <v>22.88347339630127</v>
      </c>
      <c r="U4" s="11">
        <f>T4-E4</f>
        <v>7.8502511978149414</v>
      </c>
      <c r="V4" s="11">
        <f>U4-$U$4</f>
        <v>0</v>
      </c>
      <c r="W4" s="14">
        <f>2^-V4</f>
        <v>1</v>
      </c>
    </row>
    <row r="5" spans="2:23" x14ac:dyDescent="0.25">
      <c r="B5" s="9" t="s">
        <v>12</v>
      </c>
      <c r="C5" s="10">
        <v>17.95997428894043</v>
      </c>
      <c r="D5" s="11">
        <v>17.785102844238281</v>
      </c>
      <c r="E5" s="12">
        <f t="shared" ref="E5:E8" si="0">AVERAGE(C5:D5)</f>
        <v>17.872538566589355</v>
      </c>
      <c r="F5" s="13">
        <v>23.965139389038086</v>
      </c>
      <c r="G5" s="11">
        <v>23.542488098144531</v>
      </c>
      <c r="H5" s="11">
        <f t="shared" ref="H5:H8" si="1">AVERAGE(F5:G5)</f>
        <v>23.753813743591309</v>
      </c>
      <c r="I5" s="11">
        <f t="shared" ref="I5:I8" si="2">H5-E5</f>
        <v>5.8812751770019531</v>
      </c>
      <c r="J5" s="11">
        <f t="shared" ref="J5:J8" si="3">I5-$I$4</f>
        <v>0.51596736907958984</v>
      </c>
      <c r="K5" s="14">
        <f t="shared" ref="K5:K8" si="4">2^-J5</f>
        <v>0.69932385851870194</v>
      </c>
      <c r="L5" s="15">
        <v>19.65974235534668</v>
      </c>
      <c r="M5" s="16">
        <v>19.489446640014648</v>
      </c>
      <c r="N5" s="16">
        <f t="shared" ref="N5:N8" si="5">AVERAGE(L5:M5)</f>
        <v>19.574594497680664</v>
      </c>
      <c r="O5" s="11">
        <f t="shared" ref="O5:O8" si="6">N5-E5</f>
        <v>1.7020559310913086</v>
      </c>
      <c r="P5" s="11">
        <f t="shared" ref="P5:P8" si="7">O5-$O$4</f>
        <v>-1.6817722320556641</v>
      </c>
      <c r="Q5" s="14">
        <f t="shared" ref="Q5:Q8" si="8">2^-P5</f>
        <v>3.2082181225082</v>
      </c>
      <c r="R5" s="15">
        <v>24.694498062133789</v>
      </c>
      <c r="S5" s="16">
        <v>24.960041046142578</v>
      </c>
      <c r="T5" s="16">
        <f t="shared" ref="T5:T8" si="9">AVERAGE(R5:S5)</f>
        <v>24.827269554138184</v>
      </c>
      <c r="U5" s="11">
        <f t="shared" ref="U5:U8" si="10">T5-E5</f>
        <v>6.9547309875488281</v>
      </c>
      <c r="V5" s="11">
        <f t="shared" ref="V5:V8" si="11">U5-$U$4</f>
        <v>-0.89552021026611328</v>
      </c>
      <c r="W5" s="14">
        <f t="shared" ref="W5:W8" si="12">2^-V5</f>
        <v>1.8602805485046434</v>
      </c>
    </row>
    <row r="6" spans="2:23" x14ac:dyDescent="0.25">
      <c r="B6" s="9" t="s">
        <v>13</v>
      </c>
      <c r="C6" s="10">
        <v>20.975547790527344</v>
      </c>
      <c r="D6" s="11">
        <v>20.975547790527344</v>
      </c>
      <c r="E6" s="12">
        <f t="shared" si="0"/>
        <v>20.975547790527344</v>
      </c>
      <c r="F6" s="13">
        <v>30.343776702880859</v>
      </c>
      <c r="G6" s="11">
        <v>30.756280899047852</v>
      </c>
      <c r="H6" s="11">
        <f t="shared" si="1"/>
        <v>30.550028800964355</v>
      </c>
      <c r="I6" s="11">
        <f t="shared" si="2"/>
        <v>9.5744810104370117</v>
      </c>
      <c r="J6" s="11">
        <f t="shared" si="3"/>
        <v>4.2091732025146484</v>
      </c>
      <c r="K6" s="14">
        <f t="shared" si="4"/>
        <v>5.4064552061065051E-2</v>
      </c>
      <c r="L6" s="15">
        <v>22.129768371582031</v>
      </c>
      <c r="M6" s="16">
        <v>22.195585250854492</v>
      </c>
      <c r="N6" s="16">
        <f t="shared" si="5"/>
        <v>22.162676811218262</v>
      </c>
      <c r="O6" s="11">
        <f t="shared" si="6"/>
        <v>1.187129020690918</v>
      </c>
      <c r="P6" s="11">
        <f t="shared" si="7"/>
        <v>-2.1966991424560547</v>
      </c>
      <c r="Q6" s="14">
        <f t="shared" si="8"/>
        <v>4.5842926414465284</v>
      </c>
      <c r="R6" s="15">
        <v>31.952705383300781</v>
      </c>
      <c r="S6" s="16">
        <v>31.960870742797852</v>
      </c>
      <c r="T6" s="16">
        <f t="shared" si="9"/>
        <v>31.956788063049316</v>
      </c>
      <c r="U6" s="11">
        <f t="shared" si="10"/>
        <v>10.981240272521973</v>
      </c>
      <c r="V6" s="11">
        <f t="shared" si="11"/>
        <v>3.1309890747070313</v>
      </c>
      <c r="W6" s="14">
        <f t="shared" si="12"/>
        <v>0.11415064569234702</v>
      </c>
    </row>
    <row r="7" spans="2:23" x14ac:dyDescent="0.25">
      <c r="B7" s="9" t="s">
        <v>14</v>
      </c>
      <c r="C7" s="10">
        <v>19.0374755859375</v>
      </c>
      <c r="D7" s="11">
        <v>19.0374755859375</v>
      </c>
      <c r="E7" s="12">
        <f t="shared" si="0"/>
        <v>19.0374755859375</v>
      </c>
      <c r="F7" s="13">
        <v>26.790912628173828</v>
      </c>
      <c r="G7" s="11">
        <v>26.309894561767578</v>
      </c>
      <c r="H7" s="11">
        <f t="shared" si="1"/>
        <v>26.550403594970703</v>
      </c>
      <c r="I7" s="11">
        <f t="shared" si="2"/>
        <v>7.5129280090332031</v>
      </c>
      <c r="J7" s="11">
        <f t="shared" si="3"/>
        <v>2.1476202011108398</v>
      </c>
      <c r="K7" s="14">
        <f t="shared" si="4"/>
        <v>0.2256845869869358</v>
      </c>
      <c r="L7" s="15">
        <v>19.640480041503906</v>
      </c>
      <c r="M7" s="16">
        <v>19.427751541137695</v>
      </c>
      <c r="N7" s="16">
        <f t="shared" si="5"/>
        <v>19.534115791320801</v>
      </c>
      <c r="O7" s="11">
        <f t="shared" si="6"/>
        <v>0.49664020538330078</v>
      </c>
      <c r="P7" s="11">
        <f t="shared" si="7"/>
        <v>-2.8871879577636719</v>
      </c>
      <c r="Q7" s="14">
        <f t="shared" si="8"/>
        <v>7.398270026455207</v>
      </c>
      <c r="R7" s="15">
        <v>29.41584587097168</v>
      </c>
      <c r="S7" s="16">
        <v>29.692977905273438</v>
      </c>
      <c r="T7" s="16">
        <f t="shared" si="9"/>
        <v>29.554411888122559</v>
      </c>
      <c r="U7" s="11">
        <f t="shared" si="10"/>
        <v>10.516936302185059</v>
      </c>
      <c r="V7" s="11">
        <f t="shared" si="11"/>
        <v>2.6666851043701172</v>
      </c>
      <c r="W7" s="14">
        <f t="shared" si="12"/>
        <v>0.15748811851920308</v>
      </c>
    </row>
    <row r="8" spans="2:23" ht="15.75" thickBot="1" x14ac:dyDescent="0.3">
      <c r="B8" s="17" t="s">
        <v>15</v>
      </c>
      <c r="C8" s="18">
        <v>20.695499420166016</v>
      </c>
      <c r="D8" s="19">
        <v>20.695499420166016</v>
      </c>
      <c r="E8" s="20">
        <f t="shared" si="0"/>
        <v>20.695499420166016</v>
      </c>
      <c r="F8" s="21">
        <v>33.066337585449219</v>
      </c>
      <c r="G8" s="19">
        <v>31.181047439575195</v>
      </c>
      <c r="H8" s="19">
        <f t="shared" si="1"/>
        <v>32.123692512512207</v>
      </c>
      <c r="I8" s="19">
        <f t="shared" si="2"/>
        <v>11.428193092346191</v>
      </c>
      <c r="J8" s="19">
        <f t="shared" si="3"/>
        <v>6.0628852844238281</v>
      </c>
      <c r="K8" s="22">
        <f t="shared" si="4"/>
        <v>1.4958555913269781E-2</v>
      </c>
      <c r="L8" s="23">
        <v>22.758329391479492</v>
      </c>
      <c r="M8" s="24">
        <v>21.973123550415039</v>
      </c>
      <c r="N8" s="24">
        <f t="shared" si="5"/>
        <v>22.365726470947266</v>
      </c>
      <c r="O8" s="19">
        <f t="shared" si="6"/>
        <v>1.67022705078125</v>
      </c>
      <c r="P8" s="19">
        <f t="shared" si="7"/>
        <v>-1.7136011123657227</v>
      </c>
      <c r="Q8" s="22">
        <f t="shared" si="8"/>
        <v>3.2797846988289594</v>
      </c>
      <c r="R8" s="23">
        <v>31.771320343017578</v>
      </c>
      <c r="S8" s="24">
        <v>31.180326461791992</v>
      </c>
      <c r="T8" s="24">
        <f t="shared" si="9"/>
        <v>31.475823402404785</v>
      </c>
      <c r="U8" s="19">
        <f t="shared" si="10"/>
        <v>10.78032398223877</v>
      </c>
      <c r="V8" s="19">
        <f t="shared" si="11"/>
        <v>2.9300727844238281</v>
      </c>
      <c r="W8" s="22">
        <f t="shared" si="12"/>
        <v>0.13120796580228256</v>
      </c>
    </row>
  </sheetData>
  <mergeCells count="4">
    <mergeCell ref="C2:E2"/>
    <mergeCell ref="F2:K2"/>
    <mergeCell ref="L2:Q2"/>
    <mergeCell ref="R2:W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BD6D-4851-468A-B264-0E590367FF18}">
  <dimension ref="A1:D16"/>
  <sheetViews>
    <sheetView workbookViewId="0">
      <selection activeCell="D19" sqref="D19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65</v>
      </c>
    </row>
    <row r="2" spans="1:4" x14ac:dyDescent="0.25">
      <c r="A2" t="s">
        <v>19</v>
      </c>
      <c r="B2" s="27" t="s">
        <v>11</v>
      </c>
      <c r="C2" s="25">
        <f>'Gene Calculations'!K4</f>
        <v>1</v>
      </c>
      <c r="D2" s="25">
        <f>C2-$C$2</f>
        <v>0</v>
      </c>
    </row>
    <row r="3" spans="1:4" x14ac:dyDescent="0.25">
      <c r="A3" t="s">
        <v>19</v>
      </c>
      <c r="B3" s="27" t="s">
        <v>12</v>
      </c>
      <c r="C3" s="25">
        <f>'Gene Calculations'!K5</f>
        <v>0.69932385851870194</v>
      </c>
      <c r="D3" s="25">
        <f t="shared" ref="D3:D6" si="0">C3-$C$2</f>
        <v>-0.30067614148129806</v>
      </c>
    </row>
    <row r="4" spans="1:4" x14ac:dyDescent="0.25">
      <c r="A4" t="s">
        <v>19</v>
      </c>
      <c r="B4" s="27" t="s">
        <v>13</v>
      </c>
      <c r="C4" s="25">
        <f>'Gene Calculations'!K6</f>
        <v>5.4064552061065051E-2</v>
      </c>
      <c r="D4" s="25">
        <f t="shared" si="0"/>
        <v>-0.94593544793893491</v>
      </c>
    </row>
    <row r="5" spans="1:4" x14ac:dyDescent="0.25">
      <c r="A5" t="s">
        <v>19</v>
      </c>
      <c r="B5" s="27" t="s">
        <v>14</v>
      </c>
      <c r="C5" s="25">
        <f>'Gene Calculations'!K7</f>
        <v>0.2256845869869358</v>
      </c>
      <c r="D5" s="25">
        <f t="shared" si="0"/>
        <v>-0.77431541301306417</v>
      </c>
    </row>
    <row r="6" spans="1:4" x14ac:dyDescent="0.25">
      <c r="A6" t="s">
        <v>19</v>
      </c>
      <c r="B6" s="27" t="s">
        <v>15</v>
      </c>
      <c r="C6" s="25">
        <f>'Gene Calculations'!K8</f>
        <v>1.4958555913269781E-2</v>
      </c>
      <c r="D6" s="25">
        <f t="shared" si="0"/>
        <v>-0.98504144408673022</v>
      </c>
    </row>
    <row r="7" spans="1:4" x14ac:dyDescent="0.25">
      <c r="A7" t="s">
        <v>3</v>
      </c>
      <c r="B7" s="27" t="s">
        <v>11</v>
      </c>
      <c r="C7" s="25">
        <f>'Gene Calculations'!W4</f>
        <v>1</v>
      </c>
      <c r="D7" s="25">
        <f>C7-$C$7</f>
        <v>0</v>
      </c>
    </row>
    <row r="8" spans="1:4" x14ac:dyDescent="0.25">
      <c r="A8" t="s">
        <v>3</v>
      </c>
      <c r="B8" s="27" t="s">
        <v>12</v>
      </c>
      <c r="C8" s="25">
        <f>'Gene Calculations'!W5</f>
        <v>1.8602805485046434</v>
      </c>
      <c r="D8" s="25">
        <f t="shared" ref="D8:D11" si="1">C8-$C$7</f>
        <v>0.86028054850464342</v>
      </c>
    </row>
    <row r="9" spans="1:4" x14ac:dyDescent="0.25">
      <c r="A9" t="s">
        <v>3</v>
      </c>
      <c r="B9" s="27" t="s">
        <v>13</v>
      </c>
      <c r="C9" s="25">
        <f>'Gene Calculations'!W6</f>
        <v>0.11415064569234702</v>
      </c>
      <c r="D9" s="25">
        <f t="shared" si="1"/>
        <v>-0.88584935430765299</v>
      </c>
    </row>
    <row r="10" spans="1:4" x14ac:dyDescent="0.25">
      <c r="A10" t="s">
        <v>3</v>
      </c>
      <c r="B10" s="27" t="s">
        <v>14</v>
      </c>
      <c r="C10" s="25">
        <f>'Gene Calculations'!W7</f>
        <v>0.15748811851920308</v>
      </c>
      <c r="D10" s="25">
        <f t="shared" si="1"/>
        <v>-0.84251188148079692</v>
      </c>
    </row>
    <row r="11" spans="1:4" x14ac:dyDescent="0.25">
      <c r="A11" t="s">
        <v>3</v>
      </c>
      <c r="B11" s="27" t="s">
        <v>15</v>
      </c>
      <c r="C11" s="25">
        <f>'Gene Calculations'!W8</f>
        <v>0.13120796580228256</v>
      </c>
      <c r="D11" s="25">
        <f t="shared" si="1"/>
        <v>-0.86879203419771744</v>
      </c>
    </row>
    <row r="12" spans="1:4" x14ac:dyDescent="0.25">
      <c r="A12" t="s">
        <v>2</v>
      </c>
      <c r="B12" s="27" t="s">
        <v>11</v>
      </c>
      <c r="C12" s="25">
        <f>'Gene Calculations'!Q4</f>
        <v>1</v>
      </c>
      <c r="D12" s="25">
        <f>C12-$C$12</f>
        <v>0</v>
      </c>
    </row>
    <row r="13" spans="1:4" x14ac:dyDescent="0.25">
      <c r="A13" t="s">
        <v>2</v>
      </c>
      <c r="B13" s="27" t="s">
        <v>12</v>
      </c>
      <c r="C13" s="25">
        <f>'Gene Calculations'!Q5</f>
        <v>3.2082181225082</v>
      </c>
      <c r="D13" s="25">
        <f t="shared" ref="D13:D16" si="2">C13-$C$12</f>
        <v>2.2082181225082</v>
      </c>
    </row>
    <row r="14" spans="1:4" x14ac:dyDescent="0.25">
      <c r="A14" t="s">
        <v>2</v>
      </c>
      <c r="B14" s="27" t="s">
        <v>13</v>
      </c>
      <c r="C14" s="25">
        <f>'Gene Calculations'!Q6</f>
        <v>4.5842926414465284</v>
      </c>
      <c r="D14" s="25">
        <f t="shared" si="2"/>
        <v>3.5842926414465284</v>
      </c>
    </row>
    <row r="15" spans="1:4" x14ac:dyDescent="0.25">
      <c r="A15" t="s">
        <v>2</v>
      </c>
      <c r="B15" s="27" t="s">
        <v>14</v>
      </c>
      <c r="C15" s="25">
        <f>'Gene Calculations'!Q7</f>
        <v>7.398270026455207</v>
      </c>
      <c r="D15" s="25">
        <f t="shared" si="2"/>
        <v>6.398270026455207</v>
      </c>
    </row>
    <row r="16" spans="1:4" x14ac:dyDescent="0.25">
      <c r="A16" t="s">
        <v>2</v>
      </c>
      <c r="B16" s="27" t="s">
        <v>15</v>
      </c>
      <c r="C16" s="25">
        <f>'Gene Calculations'!Q8</f>
        <v>3.2797846988289594</v>
      </c>
      <c r="D16" s="25">
        <f t="shared" si="2"/>
        <v>2.2797846988289594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ET1</vt:lpstr>
      <vt:lpstr>SIR1</vt:lpstr>
      <vt:lpstr>eNOS</vt:lpstr>
      <vt:lpstr>Proteins - R Studio</vt:lpstr>
      <vt:lpstr>Gene Calculations</vt:lpstr>
      <vt:lpstr>Genes - R 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Conde, Daniel A</dc:creator>
  <cp:lastModifiedBy>Conde, Daniel A</cp:lastModifiedBy>
  <dcterms:created xsi:type="dcterms:W3CDTF">2023-11-27T17:28:20Z</dcterms:created>
  <dcterms:modified xsi:type="dcterms:W3CDTF">2024-05-02T19:40:30Z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2023-11-27T17:28:24Z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4cc85f46-ece3-4167-afd7-ded400908352</vt:lpwstr>
  </property>
  <property fmtid="{D5CDD505-2E9C-101B-9397-08002B2CF9AE}" pid="8" name="MSIP_Label_b73649dc-6fee-4eb8-a128-734c3c842ea8_ContentBits">
    <vt:lpwstr>0</vt:lpwstr>
  </property>
</Properties>
</file>